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://ams.corp.pbwan.net/projects/10288367/Document/3_Dokument/Blekinge län (5 kommuner)/"/>
    </mc:Choice>
  </mc:AlternateContent>
  <xr:revisionPtr revIDLastSave="0" documentId="13_ncr:1_{142266EC-19E7-4D52-B01C-44BD5F79EB47}" xr6:coauthVersionLast="47" xr6:coauthVersionMax="47" xr10:uidLastSave="{00000000-0000-0000-0000-000000000000}"/>
  <bookViews>
    <workbookView xWindow="840" yWindow="-15870" windowWidth="25440" windowHeight="15390" tabRatio="842" activeTab="2" xr2:uid="{00000000-000D-0000-FFFF-FFFF00000000}"/>
  </bookViews>
  <sheets>
    <sheet name="INSTRUKTIONER" sheetId="52" r:id="rId1"/>
    <sheet name="FV imp-exp" sheetId="40" r:id="rId2"/>
    <sheet name="Blekinge län" sheetId="37" r:id="rId3"/>
    <sheet name="Karlshamn" sheetId="2" r:id="rId4"/>
    <sheet name="Karlskrona" sheetId="3" r:id="rId5"/>
    <sheet name="Olofström" sheetId="51" r:id="rId6"/>
    <sheet name="Ronneby" sheetId="41" r:id="rId7"/>
    <sheet name="Sölvesborg" sheetId="50" r:id="rId8"/>
  </sheets>
  <externalReferences>
    <externalReference r:id="rId9"/>
  </externalReferenc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2" l="1"/>
  <c r="G6" i="2"/>
  <c r="D6" i="2"/>
  <c r="R29" i="37" l="1"/>
  <c r="B18" i="41"/>
  <c r="B19" i="41"/>
  <c r="B19" i="3"/>
  <c r="B18" i="3"/>
  <c r="A30" i="50"/>
  <c r="A16" i="50"/>
  <c r="A3" i="50"/>
  <c r="A30" i="41"/>
  <c r="A16" i="41"/>
  <c r="A3" i="41"/>
  <c r="A30" i="51"/>
  <c r="A16" i="51"/>
  <c r="A3" i="51"/>
  <c r="A30" i="3"/>
  <c r="A16" i="3"/>
  <c r="A3" i="3"/>
  <c r="A30" i="2"/>
  <c r="A16" i="2"/>
  <c r="A3" i="2"/>
  <c r="A30" i="37"/>
  <c r="A16" i="37"/>
  <c r="C5" i="2" l="1"/>
  <c r="C32" i="50"/>
  <c r="C33" i="50"/>
  <c r="C34" i="50"/>
  <c r="C35" i="50"/>
  <c r="C36" i="50"/>
  <c r="C37" i="50"/>
  <c r="C38" i="50"/>
  <c r="C39" i="50"/>
  <c r="C24" i="50"/>
  <c r="C7" i="50"/>
  <c r="D7" i="50"/>
  <c r="D8" i="50"/>
  <c r="D9" i="50"/>
  <c r="D10" i="50"/>
  <c r="D18" i="50"/>
  <c r="D19" i="50"/>
  <c r="D20" i="50"/>
  <c r="D21" i="50"/>
  <c r="D22" i="50"/>
  <c r="D23" i="50"/>
  <c r="D32" i="50"/>
  <c r="D33" i="50"/>
  <c r="D34" i="50"/>
  <c r="D35" i="50"/>
  <c r="D36" i="50"/>
  <c r="D37" i="50"/>
  <c r="D38" i="50"/>
  <c r="D39" i="50"/>
  <c r="E7" i="50"/>
  <c r="E8" i="50"/>
  <c r="E9" i="50"/>
  <c r="E10" i="50"/>
  <c r="E18" i="50"/>
  <c r="E19" i="50"/>
  <c r="E20" i="50"/>
  <c r="E21" i="50"/>
  <c r="E22" i="50"/>
  <c r="E23" i="50"/>
  <c r="E32" i="50"/>
  <c r="E33" i="50"/>
  <c r="E34" i="50"/>
  <c r="E35" i="50"/>
  <c r="E36" i="50"/>
  <c r="E37" i="50"/>
  <c r="E38" i="50"/>
  <c r="E39" i="50"/>
  <c r="F7" i="50"/>
  <c r="F8" i="50"/>
  <c r="F9" i="50"/>
  <c r="F10" i="50"/>
  <c r="F18" i="50"/>
  <c r="F19" i="50"/>
  <c r="F20" i="50"/>
  <c r="F21" i="50"/>
  <c r="F22" i="50"/>
  <c r="F23" i="50"/>
  <c r="F32" i="50"/>
  <c r="F33" i="50"/>
  <c r="F34" i="50"/>
  <c r="F35" i="50"/>
  <c r="F36" i="50"/>
  <c r="F37" i="50"/>
  <c r="F38" i="50"/>
  <c r="F39" i="50"/>
  <c r="G7" i="50"/>
  <c r="G8" i="50"/>
  <c r="G9" i="50"/>
  <c r="G10" i="50"/>
  <c r="G18" i="50"/>
  <c r="G19" i="50"/>
  <c r="G20" i="50"/>
  <c r="G21" i="50"/>
  <c r="G22" i="50"/>
  <c r="G23" i="50"/>
  <c r="G32" i="50"/>
  <c r="G34" i="50"/>
  <c r="G36" i="50"/>
  <c r="G37" i="50"/>
  <c r="G38" i="50"/>
  <c r="G39" i="50"/>
  <c r="H7" i="50"/>
  <c r="H8" i="50"/>
  <c r="H9" i="50"/>
  <c r="H10" i="50"/>
  <c r="H18" i="50"/>
  <c r="H20" i="50"/>
  <c r="H21" i="50"/>
  <c r="H22" i="50"/>
  <c r="H23" i="50"/>
  <c r="H32" i="50"/>
  <c r="H34" i="50"/>
  <c r="H35" i="50"/>
  <c r="H36" i="50"/>
  <c r="H37" i="50"/>
  <c r="H38" i="50"/>
  <c r="H39" i="50"/>
  <c r="I7" i="50"/>
  <c r="I8" i="50"/>
  <c r="I9" i="50"/>
  <c r="I10" i="50"/>
  <c r="I18" i="50"/>
  <c r="I19" i="50"/>
  <c r="I20" i="50"/>
  <c r="I21" i="50"/>
  <c r="I22" i="50"/>
  <c r="I23" i="50"/>
  <c r="I32" i="50"/>
  <c r="I33" i="50"/>
  <c r="I34" i="50"/>
  <c r="I35" i="50"/>
  <c r="I36" i="50"/>
  <c r="I37" i="50"/>
  <c r="I38" i="50"/>
  <c r="I39" i="50"/>
  <c r="J7" i="50"/>
  <c r="J8" i="50"/>
  <c r="J9" i="50"/>
  <c r="J10" i="50"/>
  <c r="J18" i="50"/>
  <c r="J19" i="50"/>
  <c r="J20" i="50"/>
  <c r="J21" i="50"/>
  <c r="J22" i="50"/>
  <c r="J23" i="50"/>
  <c r="J40" i="50"/>
  <c r="K7" i="50"/>
  <c r="K8" i="50"/>
  <c r="K9" i="50"/>
  <c r="K10" i="50"/>
  <c r="K18" i="50"/>
  <c r="K19" i="50"/>
  <c r="K20" i="50"/>
  <c r="K21" i="50"/>
  <c r="K22" i="50"/>
  <c r="K23" i="50"/>
  <c r="K32" i="50"/>
  <c r="K33" i="50"/>
  <c r="K34" i="50"/>
  <c r="K35" i="50"/>
  <c r="K36" i="50"/>
  <c r="K37" i="50"/>
  <c r="K38" i="50"/>
  <c r="K39" i="50"/>
  <c r="L7" i="50"/>
  <c r="L8" i="50"/>
  <c r="L9" i="50"/>
  <c r="L10" i="50"/>
  <c r="L18" i="50"/>
  <c r="L19" i="50"/>
  <c r="L20" i="50"/>
  <c r="L21" i="50"/>
  <c r="L22" i="50"/>
  <c r="L23" i="50"/>
  <c r="L32" i="50"/>
  <c r="L33" i="50"/>
  <c r="L34" i="50"/>
  <c r="L35" i="50"/>
  <c r="L36" i="50"/>
  <c r="L37" i="50"/>
  <c r="L38" i="50"/>
  <c r="L39" i="50"/>
  <c r="M11" i="50"/>
  <c r="M24" i="50"/>
  <c r="M40" i="50"/>
  <c r="N11" i="50"/>
  <c r="N24" i="50"/>
  <c r="N40" i="50"/>
  <c r="O11" i="50"/>
  <c r="O24" i="50"/>
  <c r="O40" i="50"/>
  <c r="C32" i="2"/>
  <c r="C33" i="2"/>
  <c r="C34" i="2"/>
  <c r="C35" i="2"/>
  <c r="C36" i="2"/>
  <c r="C37" i="2"/>
  <c r="C38" i="2"/>
  <c r="C39" i="2"/>
  <c r="C24" i="2"/>
  <c r="C32" i="3"/>
  <c r="C33" i="3"/>
  <c r="C34" i="3"/>
  <c r="C35" i="3"/>
  <c r="C36" i="3"/>
  <c r="C37" i="3"/>
  <c r="C38" i="3"/>
  <c r="C39" i="3"/>
  <c r="C24" i="3"/>
  <c r="C7" i="3"/>
  <c r="C32" i="51"/>
  <c r="C33" i="51"/>
  <c r="C34" i="51"/>
  <c r="C35" i="51"/>
  <c r="C36" i="51"/>
  <c r="C37" i="51"/>
  <c r="C38" i="51"/>
  <c r="C39" i="51"/>
  <c r="B20" i="51"/>
  <c r="C20" i="51" s="1"/>
  <c r="C7" i="51"/>
  <c r="C32" i="41"/>
  <c r="C33" i="41"/>
  <c r="C34" i="41"/>
  <c r="C35" i="41"/>
  <c r="C36" i="41"/>
  <c r="C37" i="41"/>
  <c r="C38" i="41"/>
  <c r="C39" i="41"/>
  <c r="C24" i="41"/>
  <c r="C7" i="41"/>
  <c r="D9" i="2"/>
  <c r="D10" i="2"/>
  <c r="D18" i="2"/>
  <c r="D19" i="2"/>
  <c r="D20" i="2"/>
  <c r="D21" i="2"/>
  <c r="D22" i="2"/>
  <c r="D23" i="2"/>
  <c r="D32" i="2"/>
  <c r="D33" i="2"/>
  <c r="D34" i="2"/>
  <c r="D35" i="2"/>
  <c r="D36" i="2"/>
  <c r="D37" i="2"/>
  <c r="D38" i="2"/>
  <c r="D39" i="2"/>
  <c r="D7" i="3"/>
  <c r="D8" i="3"/>
  <c r="D9" i="3"/>
  <c r="D10" i="3"/>
  <c r="D18" i="3"/>
  <c r="D19" i="3"/>
  <c r="D20" i="3"/>
  <c r="D21" i="3"/>
  <c r="D22" i="3"/>
  <c r="D23" i="3"/>
  <c r="D32" i="3"/>
  <c r="D33" i="3"/>
  <c r="D34" i="3"/>
  <c r="D35" i="3"/>
  <c r="D36" i="3"/>
  <c r="D37" i="3"/>
  <c r="D38" i="3"/>
  <c r="D39" i="3"/>
  <c r="D7" i="51"/>
  <c r="D8" i="51"/>
  <c r="D9" i="51"/>
  <c r="D10" i="51"/>
  <c r="D18" i="51"/>
  <c r="D19" i="51"/>
  <c r="D20" i="51"/>
  <c r="D21" i="51"/>
  <c r="D22" i="51"/>
  <c r="D23" i="51"/>
  <c r="D32" i="51"/>
  <c r="D33" i="51"/>
  <c r="D34" i="51"/>
  <c r="D35" i="51"/>
  <c r="D36" i="51"/>
  <c r="D37" i="51"/>
  <c r="D38" i="51"/>
  <c r="D39" i="51"/>
  <c r="D7" i="41"/>
  <c r="D8" i="41"/>
  <c r="D9" i="41"/>
  <c r="D10" i="41"/>
  <c r="D18" i="41"/>
  <c r="D19" i="41"/>
  <c r="D20" i="41"/>
  <c r="D21" i="41"/>
  <c r="D22" i="41"/>
  <c r="D23" i="41"/>
  <c r="D32" i="41"/>
  <c r="D33" i="41"/>
  <c r="D34" i="41"/>
  <c r="D35" i="41"/>
  <c r="D36" i="41"/>
  <c r="D37" i="41"/>
  <c r="D38" i="41"/>
  <c r="D39" i="41"/>
  <c r="E7" i="2"/>
  <c r="E8" i="2"/>
  <c r="E9" i="2"/>
  <c r="E10" i="2"/>
  <c r="E18" i="2"/>
  <c r="E19" i="2"/>
  <c r="E20" i="2"/>
  <c r="E21" i="2"/>
  <c r="E22" i="2"/>
  <c r="E23" i="2"/>
  <c r="E32" i="2"/>
  <c r="E33" i="2"/>
  <c r="E34" i="2"/>
  <c r="E35" i="2"/>
  <c r="E36" i="2"/>
  <c r="E37" i="2"/>
  <c r="E38" i="2"/>
  <c r="E39" i="2"/>
  <c r="E7" i="3"/>
  <c r="E8" i="3"/>
  <c r="E9" i="3"/>
  <c r="E10" i="3"/>
  <c r="E18" i="3"/>
  <c r="E19" i="3"/>
  <c r="E20" i="3"/>
  <c r="E21" i="3"/>
  <c r="E22" i="3"/>
  <c r="E23" i="3"/>
  <c r="E32" i="3"/>
  <c r="E33" i="3"/>
  <c r="E34" i="3"/>
  <c r="E35" i="3"/>
  <c r="E36" i="3"/>
  <c r="E37" i="3"/>
  <c r="E38" i="3"/>
  <c r="E39" i="3"/>
  <c r="E7" i="51"/>
  <c r="E8" i="51"/>
  <c r="E9" i="51"/>
  <c r="E10" i="51"/>
  <c r="E18" i="51"/>
  <c r="E19" i="51"/>
  <c r="E20" i="51"/>
  <c r="E21" i="51"/>
  <c r="E22" i="51"/>
  <c r="E23" i="51"/>
  <c r="E32" i="51"/>
  <c r="E33" i="51"/>
  <c r="E34" i="51"/>
  <c r="E35" i="51"/>
  <c r="E36" i="51"/>
  <c r="E37" i="51"/>
  <c r="E38" i="51"/>
  <c r="E39" i="51"/>
  <c r="E7" i="41"/>
  <c r="E8" i="41"/>
  <c r="E9" i="41"/>
  <c r="E10" i="41"/>
  <c r="E18" i="41"/>
  <c r="E19" i="41"/>
  <c r="E20" i="41"/>
  <c r="E21" i="41"/>
  <c r="E22" i="41"/>
  <c r="E23" i="41"/>
  <c r="E32" i="41"/>
  <c r="E33" i="41"/>
  <c r="E34" i="41"/>
  <c r="E35" i="41"/>
  <c r="E36" i="41"/>
  <c r="E37" i="41"/>
  <c r="E38" i="41"/>
  <c r="E39" i="41"/>
  <c r="F32" i="2"/>
  <c r="F32" i="3"/>
  <c r="F32" i="51"/>
  <c r="F32" i="41"/>
  <c r="F33" i="2"/>
  <c r="F33" i="3"/>
  <c r="F33" i="51"/>
  <c r="F33" i="41"/>
  <c r="F34" i="2"/>
  <c r="F34" i="3"/>
  <c r="F34" i="51"/>
  <c r="F34" i="41"/>
  <c r="F35" i="2"/>
  <c r="F35" i="3"/>
  <c r="F35" i="51"/>
  <c r="F35" i="41"/>
  <c r="F36" i="2"/>
  <c r="F36" i="3"/>
  <c r="F36" i="51"/>
  <c r="F36" i="41"/>
  <c r="F37" i="2"/>
  <c r="F37" i="3"/>
  <c r="F37" i="51"/>
  <c r="F37" i="41"/>
  <c r="F38" i="2"/>
  <c r="F38" i="3"/>
  <c r="F38" i="51"/>
  <c r="F38" i="41"/>
  <c r="F39" i="2"/>
  <c r="F39" i="3"/>
  <c r="F39" i="51"/>
  <c r="F39" i="41"/>
  <c r="F18" i="2"/>
  <c r="F19" i="2"/>
  <c r="F20" i="2"/>
  <c r="F21" i="2"/>
  <c r="F22" i="2"/>
  <c r="F23" i="2"/>
  <c r="F18" i="3"/>
  <c r="F19" i="3"/>
  <c r="F20" i="3"/>
  <c r="F21" i="3"/>
  <c r="F22" i="3"/>
  <c r="F23" i="3"/>
  <c r="F18" i="51"/>
  <c r="F19" i="51"/>
  <c r="F20" i="51"/>
  <c r="F21" i="51"/>
  <c r="F22" i="51"/>
  <c r="F23" i="51"/>
  <c r="F18" i="41"/>
  <c r="F19" i="41"/>
  <c r="F20" i="41"/>
  <c r="F21" i="41"/>
  <c r="F22" i="41"/>
  <c r="F23" i="41"/>
  <c r="F7" i="2"/>
  <c r="F8" i="2"/>
  <c r="F9" i="2"/>
  <c r="F10" i="2"/>
  <c r="F7" i="3"/>
  <c r="F8" i="3"/>
  <c r="F9" i="3"/>
  <c r="F10" i="3"/>
  <c r="F7" i="51"/>
  <c r="F8" i="51"/>
  <c r="F9" i="51"/>
  <c r="F10" i="51"/>
  <c r="F7" i="41"/>
  <c r="F8" i="41"/>
  <c r="F9" i="41"/>
  <c r="F10" i="41"/>
  <c r="G8" i="2"/>
  <c r="G9" i="2"/>
  <c r="G10" i="2"/>
  <c r="G18" i="2"/>
  <c r="G20" i="2"/>
  <c r="G21" i="2"/>
  <c r="G22" i="2"/>
  <c r="G23" i="2"/>
  <c r="G32" i="2"/>
  <c r="G33" i="2"/>
  <c r="G34" i="2"/>
  <c r="G36" i="2"/>
  <c r="G37" i="2"/>
  <c r="G38" i="2"/>
  <c r="G39" i="2"/>
  <c r="G7" i="3"/>
  <c r="G8" i="3"/>
  <c r="G9" i="3"/>
  <c r="G10" i="3"/>
  <c r="G20" i="3"/>
  <c r="G21" i="3"/>
  <c r="G22" i="3"/>
  <c r="G23" i="3"/>
  <c r="G32" i="3"/>
  <c r="G33" i="3"/>
  <c r="G34" i="3"/>
  <c r="G35" i="3"/>
  <c r="G36" i="3"/>
  <c r="G37" i="3"/>
  <c r="G38" i="3"/>
  <c r="G39" i="3"/>
  <c r="G7" i="51"/>
  <c r="G8" i="51"/>
  <c r="G9" i="51"/>
  <c r="G10" i="51"/>
  <c r="G18" i="51"/>
  <c r="G20" i="51"/>
  <c r="G21" i="51"/>
  <c r="G22" i="51"/>
  <c r="G23" i="51"/>
  <c r="G32" i="51"/>
  <c r="G33" i="51"/>
  <c r="G34" i="51"/>
  <c r="G35" i="51"/>
  <c r="G36" i="51"/>
  <c r="G37" i="51"/>
  <c r="G38" i="51"/>
  <c r="G39" i="51"/>
  <c r="G7" i="41"/>
  <c r="G8" i="41"/>
  <c r="G9" i="41"/>
  <c r="G10" i="41"/>
  <c r="G18" i="41"/>
  <c r="G19" i="41"/>
  <c r="G20" i="41"/>
  <c r="G21" i="41"/>
  <c r="G22" i="41"/>
  <c r="G23" i="41"/>
  <c r="G32" i="41"/>
  <c r="G33" i="41"/>
  <c r="G34" i="41"/>
  <c r="G35" i="41"/>
  <c r="G36" i="41"/>
  <c r="G37" i="41"/>
  <c r="G38" i="41"/>
  <c r="G39" i="41"/>
  <c r="H8" i="2"/>
  <c r="H9" i="2"/>
  <c r="H10" i="2"/>
  <c r="H18" i="2"/>
  <c r="H19" i="2"/>
  <c r="H20" i="2"/>
  <c r="H21" i="2"/>
  <c r="H22" i="2"/>
  <c r="H23" i="2"/>
  <c r="H32" i="2"/>
  <c r="H33" i="2"/>
  <c r="H34" i="2"/>
  <c r="H35" i="2"/>
  <c r="H36" i="2"/>
  <c r="H37" i="2"/>
  <c r="H38" i="2"/>
  <c r="H39" i="2"/>
  <c r="H7" i="3"/>
  <c r="H8" i="3"/>
  <c r="H9" i="3"/>
  <c r="H10" i="3"/>
  <c r="H20" i="3"/>
  <c r="H21" i="3"/>
  <c r="H22" i="3"/>
  <c r="H23" i="3"/>
  <c r="H32" i="3"/>
  <c r="H33" i="3"/>
  <c r="H34" i="3"/>
  <c r="H35" i="3"/>
  <c r="H36" i="3"/>
  <c r="H37" i="3"/>
  <c r="H38" i="3"/>
  <c r="H39" i="3"/>
  <c r="H7" i="51"/>
  <c r="H8" i="51"/>
  <c r="H9" i="51"/>
  <c r="H10" i="51"/>
  <c r="H18" i="51"/>
  <c r="H20" i="51"/>
  <c r="H21" i="51"/>
  <c r="H22" i="51"/>
  <c r="H23" i="51"/>
  <c r="H32" i="51"/>
  <c r="H33" i="51"/>
  <c r="H34" i="51"/>
  <c r="H35" i="51"/>
  <c r="H36" i="51"/>
  <c r="H37" i="51"/>
  <c r="H38" i="51"/>
  <c r="H39" i="51"/>
  <c r="H7" i="41"/>
  <c r="H8" i="41"/>
  <c r="H9" i="41"/>
  <c r="H10" i="41"/>
  <c r="H19" i="41"/>
  <c r="H20" i="41"/>
  <c r="H21" i="41"/>
  <c r="H22" i="41"/>
  <c r="H23" i="41"/>
  <c r="H32" i="41"/>
  <c r="H33" i="41"/>
  <c r="H34" i="41"/>
  <c r="H35" i="41"/>
  <c r="H36" i="41"/>
  <c r="H37" i="41"/>
  <c r="H38" i="41"/>
  <c r="H39" i="41"/>
  <c r="I7" i="2"/>
  <c r="I8" i="2"/>
  <c r="I9" i="2"/>
  <c r="I10" i="2"/>
  <c r="I18" i="2"/>
  <c r="I19" i="2"/>
  <c r="I20" i="2"/>
  <c r="I21" i="2"/>
  <c r="I22" i="2"/>
  <c r="I23" i="2"/>
  <c r="I32" i="2"/>
  <c r="I33" i="2"/>
  <c r="I34" i="2"/>
  <c r="I35" i="2"/>
  <c r="I36" i="2"/>
  <c r="I37" i="2"/>
  <c r="I38" i="2"/>
  <c r="I39" i="2"/>
  <c r="I7" i="3"/>
  <c r="I8" i="3"/>
  <c r="I9" i="3"/>
  <c r="I10" i="3"/>
  <c r="I18" i="3"/>
  <c r="I19" i="3"/>
  <c r="I20" i="3"/>
  <c r="I21" i="3"/>
  <c r="I22" i="3"/>
  <c r="I23" i="3"/>
  <c r="I32" i="3"/>
  <c r="I33" i="3"/>
  <c r="I34" i="3"/>
  <c r="I35" i="3"/>
  <c r="I36" i="3"/>
  <c r="I37" i="3"/>
  <c r="I38" i="3"/>
  <c r="I39" i="3"/>
  <c r="I7" i="51"/>
  <c r="I8" i="51"/>
  <c r="I9" i="51"/>
  <c r="I10" i="51"/>
  <c r="I18" i="51"/>
  <c r="I19" i="51"/>
  <c r="I20" i="51"/>
  <c r="I21" i="51"/>
  <c r="I22" i="51"/>
  <c r="I23" i="51"/>
  <c r="I32" i="51"/>
  <c r="I33" i="51"/>
  <c r="I34" i="51"/>
  <c r="I35" i="51"/>
  <c r="I36" i="51"/>
  <c r="I37" i="51"/>
  <c r="I38" i="51"/>
  <c r="I39" i="51"/>
  <c r="I7" i="41"/>
  <c r="I8" i="41"/>
  <c r="I9" i="41"/>
  <c r="I10" i="41"/>
  <c r="I18" i="41"/>
  <c r="I19" i="41"/>
  <c r="I20" i="41"/>
  <c r="I21" i="41"/>
  <c r="I22" i="41"/>
  <c r="I23" i="41"/>
  <c r="I32" i="41"/>
  <c r="I33" i="41"/>
  <c r="I34" i="41"/>
  <c r="I35" i="41"/>
  <c r="I36" i="41"/>
  <c r="I37" i="41"/>
  <c r="I38" i="41"/>
  <c r="I39" i="41"/>
  <c r="J7" i="2"/>
  <c r="J8" i="2"/>
  <c r="J9" i="2"/>
  <c r="J10" i="2"/>
  <c r="J18" i="2"/>
  <c r="J19" i="2"/>
  <c r="J20" i="2"/>
  <c r="J21" i="2"/>
  <c r="J22" i="2"/>
  <c r="J23" i="2"/>
  <c r="J7" i="3"/>
  <c r="J8" i="3"/>
  <c r="J9" i="3"/>
  <c r="J10" i="3"/>
  <c r="J18" i="3"/>
  <c r="J19" i="3"/>
  <c r="J20" i="3"/>
  <c r="J21" i="3"/>
  <c r="J22" i="3"/>
  <c r="J23" i="3"/>
  <c r="J40" i="3"/>
  <c r="J7" i="51"/>
  <c r="J8" i="51"/>
  <c r="J9" i="51"/>
  <c r="J10" i="51"/>
  <c r="J18" i="51"/>
  <c r="J19" i="51"/>
  <c r="J20" i="51"/>
  <c r="J21" i="51"/>
  <c r="J22" i="51"/>
  <c r="J23" i="51"/>
  <c r="J40" i="51"/>
  <c r="J7" i="41"/>
  <c r="J8" i="41"/>
  <c r="J9" i="41"/>
  <c r="J10" i="41"/>
  <c r="J18" i="41"/>
  <c r="J19" i="41"/>
  <c r="J20" i="41"/>
  <c r="J21" i="41"/>
  <c r="J22" i="41"/>
  <c r="J23" i="41"/>
  <c r="J40" i="41"/>
  <c r="K7" i="2"/>
  <c r="K8" i="2"/>
  <c r="K9" i="2"/>
  <c r="K10" i="2"/>
  <c r="K18" i="2"/>
  <c r="K19" i="2"/>
  <c r="K20" i="2"/>
  <c r="K21" i="2"/>
  <c r="K22" i="2"/>
  <c r="K23" i="2"/>
  <c r="K32" i="2"/>
  <c r="K33" i="2"/>
  <c r="K34" i="2"/>
  <c r="K35" i="2"/>
  <c r="K36" i="2"/>
  <c r="K37" i="2"/>
  <c r="K38" i="2"/>
  <c r="K39" i="2"/>
  <c r="K7" i="3"/>
  <c r="K8" i="3"/>
  <c r="K9" i="3"/>
  <c r="K10" i="3"/>
  <c r="K18" i="3"/>
  <c r="K19" i="3"/>
  <c r="K20" i="3"/>
  <c r="K21" i="3"/>
  <c r="K22" i="3"/>
  <c r="K23" i="3"/>
  <c r="K32" i="3"/>
  <c r="K33" i="3"/>
  <c r="K34" i="3"/>
  <c r="K35" i="3"/>
  <c r="K36" i="3"/>
  <c r="K37" i="3"/>
  <c r="K38" i="3"/>
  <c r="K39" i="3"/>
  <c r="K7" i="51"/>
  <c r="K8" i="51"/>
  <c r="K9" i="51"/>
  <c r="K10" i="51"/>
  <c r="K18" i="51"/>
  <c r="K19" i="51"/>
  <c r="K20" i="51"/>
  <c r="K21" i="51"/>
  <c r="K22" i="51"/>
  <c r="K23" i="51"/>
  <c r="K32" i="51"/>
  <c r="K33" i="51"/>
  <c r="K34" i="51"/>
  <c r="K35" i="51"/>
  <c r="K36" i="51"/>
  <c r="K37" i="51"/>
  <c r="K38" i="51"/>
  <c r="K39" i="51"/>
  <c r="K7" i="41"/>
  <c r="K8" i="41"/>
  <c r="K9" i="41"/>
  <c r="K10" i="41"/>
  <c r="K18" i="41"/>
  <c r="K19" i="41"/>
  <c r="K20" i="41"/>
  <c r="K21" i="41"/>
  <c r="K22" i="41"/>
  <c r="K23" i="41"/>
  <c r="K32" i="41"/>
  <c r="K33" i="41"/>
  <c r="K34" i="41"/>
  <c r="K35" i="41"/>
  <c r="K36" i="41"/>
  <c r="K37" i="41"/>
  <c r="K38" i="41"/>
  <c r="K39" i="41"/>
  <c r="L7" i="2"/>
  <c r="L8" i="2"/>
  <c r="L9" i="2"/>
  <c r="L10" i="2"/>
  <c r="L18" i="2"/>
  <c r="L19" i="2"/>
  <c r="L20" i="2"/>
  <c r="L21" i="2"/>
  <c r="L22" i="2"/>
  <c r="L23" i="2"/>
  <c r="L32" i="2"/>
  <c r="L33" i="2"/>
  <c r="L34" i="2"/>
  <c r="L35" i="2"/>
  <c r="L36" i="2"/>
  <c r="L37" i="2"/>
  <c r="L38" i="2"/>
  <c r="L39" i="2"/>
  <c r="L7" i="3"/>
  <c r="L8" i="3"/>
  <c r="L9" i="3"/>
  <c r="L10" i="3"/>
  <c r="L18" i="3"/>
  <c r="L19" i="3"/>
  <c r="L20" i="3"/>
  <c r="L21" i="3"/>
  <c r="L22" i="3"/>
  <c r="L23" i="3"/>
  <c r="L32" i="3"/>
  <c r="L33" i="3"/>
  <c r="L34" i="3"/>
  <c r="L35" i="3"/>
  <c r="L36" i="3"/>
  <c r="L37" i="3"/>
  <c r="L38" i="3"/>
  <c r="L39" i="3"/>
  <c r="L7" i="51"/>
  <c r="L8" i="51"/>
  <c r="L9" i="51"/>
  <c r="L10" i="51"/>
  <c r="L18" i="51"/>
  <c r="L19" i="51"/>
  <c r="L20" i="51"/>
  <c r="L21" i="51"/>
  <c r="L22" i="51"/>
  <c r="L23" i="51"/>
  <c r="L32" i="51"/>
  <c r="L33" i="51"/>
  <c r="L34" i="51"/>
  <c r="L35" i="51"/>
  <c r="L36" i="51"/>
  <c r="L37" i="51"/>
  <c r="L38" i="51"/>
  <c r="L39" i="51"/>
  <c r="L7" i="41"/>
  <c r="L8" i="41"/>
  <c r="L9" i="41"/>
  <c r="L10" i="41"/>
  <c r="L18" i="41"/>
  <c r="L19" i="41"/>
  <c r="L20" i="41"/>
  <c r="L21" i="41"/>
  <c r="L22" i="41"/>
  <c r="L23" i="41"/>
  <c r="L32" i="41"/>
  <c r="L33" i="41"/>
  <c r="L34" i="41"/>
  <c r="L35" i="41"/>
  <c r="L36" i="41"/>
  <c r="L37" i="41"/>
  <c r="L38" i="41"/>
  <c r="L39" i="41"/>
  <c r="M11" i="2"/>
  <c r="M24" i="2"/>
  <c r="M40" i="2"/>
  <c r="M11" i="3"/>
  <c r="M24" i="3"/>
  <c r="M40" i="3"/>
  <c r="M11" i="51"/>
  <c r="M24" i="51"/>
  <c r="M40" i="51"/>
  <c r="M11" i="41"/>
  <c r="M24" i="41"/>
  <c r="M40" i="41"/>
  <c r="N11" i="2"/>
  <c r="N24" i="2"/>
  <c r="N40" i="2"/>
  <c r="N11" i="3"/>
  <c r="N24" i="3"/>
  <c r="N40" i="3"/>
  <c r="N11" i="51"/>
  <c r="N24" i="51"/>
  <c r="N40" i="51"/>
  <c r="N11" i="41"/>
  <c r="N24" i="41"/>
  <c r="N40" i="41"/>
  <c r="O11" i="2"/>
  <c r="O24" i="2"/>
  <c r="O40" i="2"/>
  <c r="O11" i="3"/>
  <c r="O24" i="3"/>
  <c r="O40" i="3"/>
  <c r="O11" i="51"/>
  <c r="O24" i="51"/>
  <c r="O40" i="51"/>
  <c r="O11" i="41"/>
  <c r="O24" i="41"/>
  <c r="O40" i="41"/>
  <c r="R38" i="50"/>
  <c r="C5" i="3"/>
  <c r="C5" i="51"/>
  <c r="C5" i="41"/>
  <c r="C5" i="50"/>
  <c r="C6" i="2"/>
  <c r="C9" i="41"/>
  <c r="C9" i="50"/>
  <c r="C10" i="51"/>
  <c r="C10" i="50"/>
  <c r="B39" i="41"/>
  <c r="B38" i="41"/>
  <c r="B37" i="41"/>
  <c r="B32" i="41"/>
  <c r="B33" i="41"/>
  <c r="B34" i="41"/>
  <c r="B35" i="41"/>
  <c r="B36" i="41"/>
  <c r="B39" i="51"/>
  <c r="B38" i="51"/>
  <c r="B37" i="51"/>
  <c r="B32" i="51"/>
  <c r="B33" i="51"/>
  <c r="B34" i="51"/>
  <c r="B35" i="51"/>
  <c r="B36" i="51"/>
  <c r="B39" i="3"/>
  <c r="B38" i="3"/>
  <c r="B37" i="3"/>
  <c r="B32" i="3"/>
  <c r="B33" i="3"/>
  <c r="B34" i="3"/>
  <c r="B35" i="3"/>
  <c r="B36" i="3"/>
  <c r="B39" i="2"/>
  <c r="B38" i="2"/>
  <c r="B37" i="2"/>
  <c r="B32" i="2"/>
  <c r="B33" i="2"/>
  <c r="B34" i="2"/>
  <c r="B35" i="2"/>
  <c r="B36" i="2"/>
  <c r="B39" i="50"/>
  <c r="B38" i="50"/>
  <c r="B37" i="50"/>
  <c r="B32" i="50"/>
  <c r="B33" i="50"/>
  <c r="B34" i="50"/>
  <c r="B35" i="50"/>
  <c r="B36" i="50"/>
  <c r="J35" i="37"/>
  <c r="M35" i="37"/>
  <c r="N35" i="37"/>
  <c r="O35" i="37"/>
  <c r="P6" i="2"/>
  <c r="P6" i="51"/>
  <c r="P6" i="3"/>
  <c r="P6" i="41"/>
  <c r="P6" i="50"/>
  <c r="O6" i="37"/>
  <c r="N6" i="37"/>
  <c r="M6" i="37"/>
  <c r="L6" i="37"/>
  <c r="K6" i="37"/>
  <c r="J6" i="37"/>
  <c r="I6" i="37"/>
  <c r="H6" i="37"/>
  <c r="G6" i="37"/>
  <c r="F6" i="37"/>
  <c r="E6" i="37"/>
  <c r="D6" i="37"/>
  <c r="R38" i="37"/>
  <c r="R37" i="50"/>
  <c r="B19" i="2"/>
  <c r="B18" i="50"/>
  <c r="B20" i="41"/>
  <c r="B21" i="41"/>
  <c r="B22" i="41"/>
  <c r="B18" i="51"/>
  <c r="B19" i="51"/>
  <c r="B21" i="51"/>
  <c r="B22" i="51"/>
  <c r="B18" i="2"/>
  <c r="B20" i="2"/>
  <c r="B21" i="2"/>
  <c r="B22" i="2"/>
  <c r="P5" i="2"/>
  <c r="P5" i="3"/>
  <c r="P5" i="51"/>
  <c r="P5" i="41"/>
  <c r="P5" i="50"/>
  <c r="P5" i="37"/>
  <c r="B20" i="3"/>
  <c r="B21" i="3"/>
  <c r="B22" i="3"/>
  <c r="B19" i="50"/>
  <c r="B20" i="50"/>
  <c r="B21" i="50"/>
  <c r="B22" i="50"/>
  <c r="B23" i="50"/>
  <c r="B23" i="37" s="1"/>
  <c r="C8" i="50"/>
  <c r="C8" i="41"/>
  <c r="C8" i="51"/>
  <c r="C8" i="3"/>
  <c r="O42" i="50"/>
  <c r="N42" i="50"/>
  <c r="M42" i="50"/>
  <c r="J42" i="50"/>
  <c r="R36" i="50"/>
  <c r="R35" i="50"/>
  <c r="R34" i="50"/>
  <c r="R33" i="50"/>
  <c r="R32" i="50"/>
  <c r="R31" i="50"/>
  <c r="R30" i="50"/>
  <c r="R29" i="50"/>
  <c r="A29" i="50"/>
  <c r="R28" i="50"/>
  <c r="R27" i="50"/>
  <c r="R26" i="50"/>
  <c r="R25" i="50"/>
  <c r="A15" i="50"/>
  <c r="O42" i="41"/>
  <c r="N42" i="41"/>
  <c r="M42" i="41"/>
  <c r="J42" i="41"/>
  <c r="R37" i="41"/>
  <c r="R36" i="41"/>
  <c r="R35" i="41"/>
  <c r="R34" i="41"/>
  <c r="R33" i="41"/>
  <c r="R32" i="41"/>
  <c r="R31" i="41"/>
  <c r="R30" i="41"/>
  <c r="R29" i="41"/>
  <c r="A29" i="41"/>
  <c r="R28" i="41"/>
  <c r="R27" i="41"/>
  <c r="R26" i="41"/>
  <c r="R25" i="41"/>
  <c r="A15" i="41"/>
  <c r="O42" i="51"/>
  <c r="N42" i="51"/>
  <c r="M42" i="51"/>
  <c r="J42" i="51"/>
  <c r="R37" i="51"/>
  <c r="R36" i="51"/>
  <c r="R35" i="51"/>
  <c r="R34" i="51"/>
  <c r="R33" i="51"/>
  <c r="R32" i="51"/>
  <c r="R31" i="51"/>
  <c r="R30" i="51"/>
  <c r="R29" i="51"/>
  <c r="A29" i="51"/>
  <c r="R28" i="51"/>
  <c r="R27" i="51"/>
  <c r="R26" i="51"/>
  <c r="R25" i="51"/>
  <c r="A15" i="51"/>
  <c r="O42" i="3"/>
  <c r="N42" i="3"/>
  <c r="M42" i="3"/>
  <c r="J42" i="3"/>
  <c r="R37" i="3"/>
  <c r="R36" i="3"/>
  <c r="R35" i="3"/>
  <c r="R34" i="3"/>
  <c r="R33" i="3"/>
  <c r="R32" i="3"/>
  <c r="R31" i="3"/>
  <c r="R30" i="3"/>
  <c r="R29" i="3"/>
  <c r="A29" i="3"/>
  <c r="R28" i="3"/>
  <c r="R27" i="3"/>
  <c r="R26" i="3"/>
  <c r="R25" i="3"/>
  <c r="A15" i="3"/>
  <c r="R28" i="37"/>
  <c r="R37" i="37"/>
  <c r="R36" i="37"/>
  <c r="R35" i="37"/>
  <c r="R34" i="37"/>
  <c r="R33" i="37"/>
  <c r="R32" i="37"/>
  <c r="R31" i="37"/>
  <c r="R30" i="37"/>
  <c r="R27" i="37"/>
  <c r="R26" i="37"/>
  <c r="R25" i="37"/>
  <c r="N39" i="37"/>
  <c r="N38" i="37"/>
  <c r="N37" i="37"/>
  <c r="N42" i="37"/>
  <c r="O39" i="37"/>
  <c r="O38" i="37"/>
  <c r="O37" i="37"/>
  <c r="O42" i="37"/>
  <c r="M33" i="37"/>
  <c r="N33" i="37"/>
  <c r="O33" i="37"/>
  <c r="J34" i="37"/>
  <c r="M34" i="37"/>
  <c r="N34" i="37"/>
  <c r="O34" i="37"/>
  <c r="J36" i="37"/>
  <c r="M36" i="37"/>
  <c r="N36" i="37"/>
  <c r="O36" i="37"/>
  <c r="J37" i="37"/>
  <c r="M37" i="37"/>
  <c r="J38" i="37"/>
  <c r="M38" i="37"/>
  <c r="J39" i="37"/>
  <c r="M39" i="37"/>
  <c r="M42" i="37"/>
  <c r="J32" i="37"/>
  <c r="M32" i="37"/>
  <c r="N32" i="37"/>
  <c r="O32" i="37"/>
  <c r="C19" i="37"/>
  <c r="M19" i="37"/>
  <c r="N19" i="37"/>
  <c r="O19" i="37"/>
  <c r="M20" i="37"/>
  <c r="N20" i="37"/>
  <c r="O20" i="37"/>
  <c r="C21" i="37"/>
  <c r="M21" i="37"/>
  <c r="N21" i="37"/>
  <c r="O21" i="37"/>
  <c r="C22" i="37"/>
  <c r="M22" i="37"/>
  <c r="N22" i="37"/>
  <c r="O22" i="37"/>
  <c r="C23" i="37"/>
  <c r="M23" i="37"/>
  <c r="N23" i="37"/>
  <c r="O23" i="37"/>
  <c r="C18" i="37"/>
  <c r="M18" i="37"/>
  <c r="N18" i="37"/>
  <c r="O18" i="37"/>
  <c r="M7" i="37"/>
  <c r="N7" i="37"/>
  <c r="O7" i="37"/>
  <c r="M8" i="37"/>
  <c r="N8" i="37"/>
  <c r="O8" i="37"/>
  <c r="M9" i="37"/>
  <c r="N9" i="37"/>
  <c r="O9" i="37"/>
  <c r="M10" i="37"/>
  <c r="N10" i="37"/>
  <c r="O10" i="37"/>
  <c r="F5" i="37"/>
  <c r="G5" i="37"/>
  <c r="H5" i="37"/>
  <c r="I5" i="37"/>
  <c r="J5" i="37"/>
  <c r="K5" i="37"/>
  <c r="L5" i="37"/>
  <c r="M5" i="37"/>
  <c r="N5" i="37"/>
  <c r="O5" i="37"/>
  <c r="E5" i="37"/>
  <c r="D5" i="37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O42" i="2"/>
  <c r="N42" i="2"/>
  <c r="M42" i="2"/>
  <c r="A29" i="2"/>
  <c r="A15" i="2"/>
  <c r="J42" i="2"/>
  <c r="A29" i="37"/>
  <c r="A15" i="37"/>
  <c r="J42" i="37"/>
  <c r="D40" i="2" l="1"/>
  <c r="I35" i="37"/>
  <c r="F35" i="37"/>
  <c r="M43" i="50"/>
  <c r="S35" i="50" s="1"/>
  <c r="M24" i="37"/>
  <c r="O43" i="3"/>
  <c r="S37" i="3" s="1"/>
  <c r="N43" i="51"/>
  <c r="S36" i="51" s="1"/>
  <c r="N43" i="3"/>
  <c r="S36" i="3" s="1"/>
  <c r="C6" i="37"/>
  <c r="N43" i="41"/>
  <c r="S36" i="41" s="1"/>
  <c r="O43" i="50"/>
  <c r="S37" i="50" s="1"/>
  <c r="M43" i="41"/>
  <c r="S35" i="41" s="1"/>
  <c r="M11" i="37"/>
  <c r="F21" i="37"/>
  <c r="K21" i="37"/>
  <c r="O40" i="37"/>
  <c r="O43" i="51"/>
  <c r="S37" i="51" s="1"/>
  <c r="N43" i="2"/>
  <c r="S36" i="2" s="1"/>
  <c r="N40" i="37"/>
  <c r="M43" i="3"/>
  <c r="S35" i="3" s="1"/>
  <c r="M40" i="37"/>
  <c r="O24" i="37"/>
  <c r="P6" i="37"/>
  <c r="O43" i="41"/>
  <c r="S37" i="41" s="1"/>
  <c r="M43" i="51"/>
  <c r="S35" i="51" s="1"/>
  <c r="J22" i="37"/>
  <c r="O43" i="2"/>
  <c r="S37" i="2" s="1"/>
  <c r="N43" i="50"/>
  <c r="S36" i="50" s="1"/>
  <c r="N24" i="37"/>
  <c r="P21" i="50"/>
  <c r="G23" i="37"/>
  <c r="J23" i="37"/>
  <c r="J24" i="2"/>
  <c r="E24" i="2"/>
  <c r="G42" i="3"/>
  <c r="B22" i="37"/>
  <c r="C24" i="51"/>
  <c r="C24" i="37" s="1"/>
  <c r="C20" i="37"/>
  <c r="F24" i="50"/>
  <c r="J24" i="50"/>
  <c r="E18" i="37"/>
  <c r="J18" i="37"/>
  <c r="B24" i="41"/>
  <c r="D22" i="37"/>
  <c r="F11" i="50"/>
  <c r="F23" i="37"/>
  <c r="G22" i="37"/>
  <c r="P21" i="2"/>
  <c r="K23" i="37"/>
  <c r="I21" i="37"/>
  <c r="D20" i="37"/>
  <c r="C42" i="3"/>
  <c r="E42" i="51"/>
  <c r="D42" i="41"/>
  <c r="F42" i="50"/>
  <c r="C42" i="50"/>
  <c r="K42" i="41"/>
  <c r="I42" i="3"/>
  <c r="H42" i="3"/>
  <c r="D42" i="51"/>
  <c r="C42" i="41"/>
  <c r="F42" i="2"/>
  <c r="I42" i="51"/>
  <c r="D42" i="3"/>
  <c r="D42" i="50"/>
  <c r="L42" i="51"/>
  <c r="K37" i="37"/>
  <c r="K42" i="51"/>
  <c r="I42" i="2"/>
  <c r="H42" i="2"/>
  <c r="K42" i="50"/>
  <c r="B42" i="2"/>
  <c r="G42" i="2"/>
  <c r="H42" i="50"/>
  <c r="C42" i="51"/>
  <c r="C32" i="37"/>
  <c r="P38" i="51"/>
  <c r="P36" i="3"/>
  <c r="S43" i="3" s="1"/>
  <c r="D42" i="2"/>
  <c r="B39" i="37"/>
  <c r="I42" i="41"/>
  <c r="F42" i="41"/>
  <c r="E42" i="41"/>
  <c r="D35" i="37"/>
  <c r="B36" i="37"/>
  <c r="H37" i="37"/>
  <c r="G36" i="37"/>
  <c r="F42" i="51"/>
  <c r="E36" i="37"/>
  <c r="L42" i="50"/>
  <c r="L34" i="37"/>
  <c r="L36" i="37"/>
  <c r="H34" i="37"/>
  <c r="P32" i="50"/>
  <c r="S45" i="50" s="1"/>
  <c r="L42" i="41"/>
  <c r="L33" i="37"/>
  <c r="L11" i="51"/>
  <c r="D7" i="37"/>
  <c r="G11" i="41"/>
  <c r="K8" i="37"/>
  <c r="I8" i="37"/>
  <c r="G9" i="37"/>
  <c r="F10" i="37"/>
  <c r="I9" i="37"/>
  <c r="G10" i="37"/>
  <c r="F8" i="37"/>
  <c r="L10" i="37"/>
  <c r="J7" i="37"/>
  <c r="D8" i="37"/>
  <c r="C11" i="50"/>
  <c r="J11" i="3"/>
  <c r="F40" i="50"/>
  <c r="P32" i="51"/>
  <c r="S45" i="51" s="1"/>
  <c r="B32" i="37"/>
  <c r="H22" i="37"/>
  <c r="D11" i="41"/>
  <c r="H36" i="37"/>
  <c r="G42" i="50"/>
  <c r="G11" i="50"/>
  <c r="I39" i="37"/>
  <c r="P39" i="50"/>
  <c r="L24" i="3"/>
  <c r="P22" i="41"/>
  <c r="K24" i="3"/>
  <c r="J11" i="50"/>
  <c r="O11" i="37"/>
  <c r="J9" i="37"/>
  <c r="I40" i="41"/>
  <c r="I36" i="37"/>
  <c r="I20" i="37"/>
  <c r="I11" i="3"/>
  <c r="I32" i="37"/>
  <c r="C39" i="37"/>
  <c r="C42" i="2"/>
  <c r="P10" i="50"/>
  <c r="G42" i="41"/>
  <c r="B20" i="37"/>
  <c r="B35" i="37"/>
  <c r="P39" i="51"/>
  <c r="M43" i="2"/>
  <c r="K34" i="37"/>
  <c r="J21" i="37"/>
  <c r="P9" i="51"/>
  <c r="J19" i="37"/>
  <c r="H10" i="37"/>
  <c r="D21" i="37"/>
  <c r="D11" i="2"/>
  <c r="N11" i="37"/>
  <c r="K40" i="3"/>
  <c r="L42" i="3"/>
  <c r="I11" i="2"/>
  <c r="F42" i="3"/>
  <c r="F40" i="3"/>
  <c r="E40" i="41"/>
  <c r="P10" i="41"/>
  <c r="E19" i="37"/>
  <c r="E42" i="3"/>
  <c r="P21" i="3"/>
  <c r="E40" i="2"/>
  <c r="E9" i="37"/>
  <c r="D24" i="41"/>
  <c r="D36" i="37"/>
  <c r="L32" i="37"/>
  <c r="B38" i="37"/>
  <c r="B33" i="37"/>
  <c r="K11" i="3"/>
  <c r="I23" i="37"/>
  <c r="F11" i="2"/>
  <c r="F22" i="37"/>
  <c r="F18" i="37"/>
  <c r="F38" i="37"/>
  <c r="D10" i="37"/>
  <c r="F19" i="37"/>
  <c r="P38" i="50"/>
  <c r="D32" i="37"/>
  <c r="D9" i="37"/>
  <c r="B42" i="3"/>
  <c r="C8" i="37"/>
  <c r="L11" i="41"/>
  <c r="L22" i="37"/>
  <c r="J24" i="3"/>
  <c r="I10" i="37"/>
  <c r="G11" i="51"/>
  <c r="G20" i="37"/>
  <c r="F36" i="37"/>
  <c r="D33" i="37"/>
  <c r="C40" i="3"/>
  <c r="C46" i="3" s="1"/>
  <c r="C47" i="3" s="1"/>
  <c r="B24" i="2"/>
  <c r="E37" i="37"/>
  <c r="E42" i="2"/>
  <c r="P36" i="51"/>
  <c r="S43" i="51" s="1"/>
  <c r="L21" i="37"/>
  <c r="J11" i="51"/>
  <c r="G38" i="37"/>
  <c r="F11" i="41"/>
  <c r="K40" i="50"/>
  <c r="K11" i="50"/>
  <c r="L8" i="37"/>
  <c r="P32" i="2"/>
  <c r="S45" i="2" s="1"/>
  <c r="P33" i="41"/>
  <c r="S46" i="41" s="1"/>
  <c r="P39" i="41"/>
  <c r="L20" i="37"/>
  <c r="P23" i="2"/>
  <c r="H32" i="37"/>
  <c r="H21" i="37"/>
  <c r="H11" i="2"/>
  <c r="E38" i="37"/>
  <c r="E22" i="37"/>
  <c r="E34" i="37"/>
  <c r="D39" i="37"/>
  <c r="D24" i="51"/>
  <c r="L11" i="50"/>
  <c r="P22" i="50"/>
  <c r="F7" i="37"/>
  <c r="E33" i="37"/>
  <c r="P8" i="2"/>
  <c r="P37" i="2"/>
  <c r="L35" i="37"/>
  <c r="K11" i="51"/>
  <c r="K22" i="37"/>
  <c r="K11" i="2"/>
  <c r="J20" i="37"/>
  <c r="I38" i="37"/>
  <c r="H40" i="41"/>
  <c r="P10" i="51"/>
  <c r="F39" i="37"/>
  <c r="F33" i="37"/>
  <c r="P37" i="41"/>
  <c r="E40" i="3"/>
  <c r="D38" i="37"/>
  <c r="D37" i="37"/>
  <c r="B24" i="50"/>
  <c r="P33" i="51"/>
  <c r="S46" i="51" s="1"/>
  <c r="L40" i="41"/>
  <c r="P9" i="3"/>
  <c r="L24" i="2"/>
  <c r="H40" i="51"/>
  <c r="P35" i="3"/>
  <c r="S47" i="3" s="1"/>
  <c r="G40" i="41"/>
  <c r="G32" i="37"/>
  <c r="P22" i="3"/>
  <c r="D40" i="3"/>
  <c r="P37" i="3"/>
  <c r="J8" i="37"/>
  <c r="I22" i="37"/>
  <c r="H9" i="37"/>
  <c r="G37" i="37"/>
  <c r="G21" i="37"/>
  <c r="F40" i="41"/>
  <c r="E21" i="37"/>
  <c r="E11" i="3"/>
  <c r="D11" i="3"/>
  <c r="C38" i="37"/>
  <c r="H11" i="50"/>
  <c r="B18" i="37"/>
  <c r="K19" i="37"/>
  <c r="C36" i="37"/>
  <c r="L7" i="37"/>
  <c r="B42" i="41"/>
  <c r="P38" i="3"/>
  <c r="B40" i="51"/>
  <c r="J10" i="37"/>
  <c r="I37" i="37"/>
  <c r="I33" i="37"/>
  <c r="H23" i="37"/>
  <c r="H8" i="37"/>
  <c r="G11" i="2"/>
  <c r="E32" i="37"/>
  <c r="E11" i="2"/>
  <c r="L24" i="50"/>
  <c r="I24" i="50"/>
  <c r="P23" i="50"/>
  <c r="P8" i="50"/>
  <c r="D40" i="50"/>
  <c r="C37" i="37"/>
  <c r="P36" i="41"/>
  <c r="K36" i="37"/>
  <c r="G34" i="37"/>
  <c r="E40" i="51"/>
  <c r="P35" i="51"/>
  <c r="P37" i="50"/>
  <c r="B42" i="50"/>
  <c r="P38" i="2"/>
  <c r="P34" i="3"/>
  <c r="B34" i="37"/>
  <c r="L40" i="3"/>
  <c r="L38" i="37"/>
  <c r="L23" i="37"/>
  <c r="P23" i="3"/>
  <c r="K40" i="41"/>
  <c r="K35" i="37"/>
  <c r="J24" i="51"/>
  <c r="I24" i="41"/>
  <c r="I11" i="41"/>
  <c r="I24" i="51"/>
  <c r="I40" i="2"/>
  <c r="P8" i="3"/>
  <c r="G8" i="37"/>
  <c r="F34" i="37"/>
  <c r="F40" i="2"/>
  <c r="P8" i="51"/>
  <c r="P35" i="41"/>
  <c r="C35" i="37"/>
  <c r="K24" i="50"/>
  <c r="I40" i="50"/>
  <c r="E42" i="50"/>
  <c r="E11" i="50"/>
  <c r="D34" i="37"/>
  <c r="B21" i="37"/>
  <c r="B40" i="3"/>
  <c r="P33" i="3"/>
  <c r="L18" i="37"/>
  <c r="L24" i="51"/>
  <c r="P32" i="3"/>
  <c r="K32" i="37"/>
  <c r="I40" i="51"/>
  <c r="I19" i="37"/>
  <c r="I24" i="3"/>
  <c r="G40" i="51"/>
  <c r="G11" i="3"/>
  <c r="G7" i="37"/>
  <c r="P7" i="3"/>
  <c r="F11" i="3"/>
  <c r="E23" i="37"/>
  <c r="E8" i="37"/>
  <c r="P8" i="41"/>
  <c r="P39" i="2"/>
  <c r="E39" i="37"/>
  <c r="P10" i="2"/>
  <c r="E10" i="37"/>
  <c r="D40" i="41"/>
  <c r="P22" i="51"/>
  <c r="D11" i="51"/>
  <c r="P7" i="51"/>
  <c r="P34" i="41"/>
  <c r="C40" i="41"/>
  <c r="P34" i="2"/>
  <c r="C40" i="2"/>
  <c r="C34" i="37"/>
  <c r="L39" i="37"/>
  <c r="P22" i="2"/>
  <c r="B24" i="51"/>
  <c r="C5" i="37"/>
  <c r="K39" i="37"/>
  <c r="K42" i="3"/>
  <c r="K10" i="37"/>
  <c r="P10" i="3"/>
  <c r="J11" i="41"/>
  <c r="P7" i="41"/>
  <c r="I34" i="37"/>
  <c r="I40" i="3"/>
  <c r="H42" i="51"/>
  <c r="H38" i="37"/>
  <c r="H11" i="51"/>
  <c r="F24" i="51"/>
  <c r="E11" i="41"/>
  <c r="P21" i="51"/>
  <c r="C7" i="37"/>
  <c r="D11" i="50"/>
  <c r="P7" i="50"/>
  <c r="K38" i="37"/>
  <c r="K42" i="2"/>
  <c r="G24" i="41"/>
  <c r="P36" i="50"/>
  <c r="B40" i="41"/>
  <c r="P32" i="41"/>
  <c r="L40" i="51"/>
  <c r="P7" i="2"/>
  <c r="L11" i="2"/>
  <c r="K24" i="2"/>
  <c r="P21" i="41"/>
  <c r="J11" i="2"/>
  <c r="H24" i="2"/>
  <c r="F11" i="51"/>
  <c r="F9" i="37"/>
  <c r="F24" i="41"/>
  <c r="F37" i="37"/>
  <c r="E24" i="3"/>
  <c r="P18" i="2"/>
  <c r="D18" i="37"/>
  <c r="D24" i="2"/>
  <c r="I42" i="50"/>
  <c r="I11" i="50"/>
  <c r="P20" i="41"/>
  <c r="K24" i="41"/>
  <c r="P20" i="51"/>
  <c r="B19" i="37"/>
  <c r="B24" i="3"/>
  <c r="B40" i="50"/>
  <c r="L24" i="41"/>
  <c r="P19" i="41"/>
  <c r="L19" i="37"/>
  <c r="L37" i="37"/>
  <c r="L42" i="2"/>
  <c r="K18" i="37"/>
  <c r="K24" i="51"/>
  <c r="P18" i="51"/>
  <c r="K40" i="2"/>
  <c r="I11" i="51"/>
  <c r="I7" i="37"/>
  <c r="H11" i="41"/>
  <c r="H7" i="37"/>
  <c r="H11" i="3"/>
  <c r="H40" i="2"/>
  <c r="P20" i="2"/>
  <c r="F20" i="37"/>
  <c r="E7" i="37"/>
  <c r="E11" i="51"/>
  <c r="P34" i="51"/>
  <c r="P34" i="50"/>
  <c r="G24" i="50"/>
  <c r="P18" i="50"/>
  <c r="E24" i="50"/>
  <c r="P20" i="50"/>
  <c r="C40" i="50"/>
  <c r="P37" i="51"/>
  <c r="B37" i="37"/>
  <c r="B42" i="51"/>
  <c r="P39" i="3"/>
  <c r="P36" i="2"/>
  <c r="L40" i="2"/>
  <c r="K7" i="37"/>
  <c r="K11" i="41"/>
  <c r="K33" i="37"/>
  <c r="K40" i="51"/>
  <c r="K9" i="37"/>
  <c r="P9" i="2"/>
  <c r="H39" i="37"/>
  <c r="H42" i="41"/>
  <c r="G42" i="51"/>
  <c r="G39" i="37"/>
  <c r="F24" i="2"/>
  <c r="P9" i="41"/>
  <c r="P20" i="3"/>
  <c r="C33" i="37"/>
  <c r="C40" i="51"/>
  <c r="E40" i="50"/>
  <c r="L11" i="3"/>
  <c r="L9" i="37"/>
  <c r="H35" i="37"/>
  <c r="H40" i="3"/>
  <c r="K20" i="37"/>
  <c r="E35" i="37"/>
  <c r="P38" i="41"/>
  <c r="J24" i="41"/>
  <c r="I24" i="2"/>
  <c r="I18" i="37"/>
  <c r="H20" i="37"/>
  <c r="P23" i="51"/>
  <c r="G40" i="3"/>
  <c r="F24" i="3"/>
  <c r="F32" i="37"/>
  <c r="F40" i="51"/>
  <c r="E24" i="41"/>
  <c r="E20" i="37"/>
  <c r="E24" i="51"/>
  <c r="D23" i="37"/>
  <c r="P23" i="41"/>
  <c r="D40" i="51"/>
  <c r="D24" i="3"/>
  <c r="D19" i="37"/>
  <c r="L40" i="50"/>
  <c r="P9" i="50"/>
  <c r="D24" i="50"/>
  <c r="B26" i="37"/>
  <c r="S38" i="50"/>
  <c r="B40" i="2"/>
  <c r="D43" i="2" l="1"/>
  <c r="J43" i="50"/>
  <c r="S32" i="50" s="1"/>
  <c r="O43" i="37"/>
  <c r="S37" i="37" s="1"/>
  <c r="E43" i="2"/>
  <c r="S27" i="2" s="1"/>
  <c r="F43" i="50"/>
  <c r="S28" i="50" s="1"/>
  <c r="B46" i="41"/>
  <c r="B47" i="41" s="1"/>
  <c r="N43" i="37"/>
  <c r="S36" i="37" s="1"/>
  <c r="C42" i="37"/>
  <c r="C46" i="51"/>
  <c r="C47" i="51" s="1"/>
  <c r="J43" i="3"/>
  <c r="S32" i="3" s="1"/>
  <c r="K43" i="3"/>
  <c r="S33" i="3" s="1"/>
  <c r="J24" i="37"/>
  <c r="P21" i="37"/>
  <c r="D43" i="3"/>
  <c r="S26" i="3" s="1"/>
  <c r="I43" i="3"/>
  <c r="S31" i="3" s="1"/>
  <c r="I43" i="41"/>
  <c r="S31" i="41" s="1"/>
  <c r="P37" i="37"/>
  <c r="K42" i="37"/>
  <c r="B42" i="37"/>
  <c r="D43" i="41"/>
  <c r="S26" i="41" s="1"/>
  <c r="H42" i="37"/>
  <c r="F42" i="37"/>
  <c r="K43" i="2"/>
  <c r="S33" i="2" s="1"/>
  <c r="J43" i="51"/>
  <c r="S32" i="51" s="1"/>
  <c r="F43" i="2"/>
  <c r="S28" i="2" s="1"/>
  <c r="L43" i="3"/>
  <c r="S34" i="3" s="1"/>
  <c r="S35" i="2"/>
  <c r="M43" i="37"/>
  <c r="S35" i="37" s="1"/>
  <c r="P42" i="3"/>
  <c r="S42" i="3" s="1"/>
  <c r="I43" i="50"/>
  <c r="S31" i="50" s="1"/>
  <c r="B46" i="51"/>
  <c r="B47" i="51" s="1"/>
  <c r="K43" i="50"/>
  <c r="S33" i="50" s="1"/>
  <c r="P8" i="37"/>
  <c r="P42" i="50"/>
  <c r="S42" i="50" s="1"/>
  <c r="D42" i="37"/>
  <c r="I42" i="37"/>
  <c r="L43" i="50"/>
  <c r="S34" i="50" s="1"/>
  <c r="P20" i="37"/>
  <c r="L24" i="37"/>
  <c r="F43" i="41"/>
  <c r="S28" i="41" s="1"/>
  <c r="E40" i="37"/>
  <c r="I40" i="37"/>
  <c r="P42" i="41"/>
  <c r="S42" i="41" s="1"/>
  <c r="I43" i="51"/>
  <c r="S31" i="51" s="1"/>
  <c r="G43" i="41"/>
  <c r="S29" i="41" s="1"/>
  <c r="K43" i="51"/>
  <c r="S33" i="51" s="1"/>
  <c r="B46" i="50"/>
  <c r="B47" i="50" s="1"/>
  <c r="F43" i="51"/>
  <c r="S28" i="51" s="1"/>
  <c r="E42" i="37"/>
  <c r="G42" i="37"/>
  <c r="K43" i="41"/>
  <c r="E43" i="41"/>
  <c r="F40" i="37"/>
  <c r="D40" i="37"/>
  <c r="P22" i="37"/>
  <c r="E43" i="51"/>
  <c r="S27" i="51" s="1"/>
  <c r="L42" i="37"/>
  <c r="E43" i="3"/>
  <c r="E24" i="37"/>
  <c r="F43" i="3"/>
  <c r="F11" i="37"/>
  <c r="P38" i="37"/>
  <c r="K40" i="37"/>
  <c r="J43" i="41"/>
  <c r="C40" i="37"/>
  <c r="C46" i="2"/>
  <c r="C43" i="2" s="1"/>
  <c r="S25" i="2" s="1"/>
  <c r="S47" i="41"/>
  <c r="K11" i="37"/>
  <c r="C46" i="50"/>
  <c r="C47" i="50" s="1"/>
  <c r="L40" i="37"/>
  <c r="K24" i="37"/>
  <c r="S43" i="50"/>
  <c r="P34" i="37"/>
  <c r="S44" i="2"/>
  <c r="P10" i="37"/>
  <c r="S45" i="3"/>
  <c r="P23" i="37"/>
  <c r="J11" i="37"/>
  <c r="P42" i="51"/>
  <c r="B40" i="37"/>
  <c r="B46" i="2"/>
  <c r="S44" i="50"/>
  <c r="D43" i="50"/>
  <c r="P11" i="50"/>
  <c r="P36" i="37"/>
  <c r="S43" i="2"/>
  <c r="S44" i="51"/>
  <c r="H11" i="37"/>
  <c r="L43" i="2"/>
  <c r="L11" i="37"/>
  <c r="C46" i="41"/>
  <c r="C47" i="41" s="1"/>
  <c r="G11" i="37"/>
  <c r="L43" i="51"/>
  <c r="E43" i="50"/>
  <c r="P11" i="3"/>
  <c r="E11" i="37"/>
  <c r="I24" i="37"/>
  <c r="I43" i="2"/>
  <c r="S38" i="37"/>
  <c r="C43" i="3"/>
  <c r="F24" i="37"/>
  <c r="P9" i="37"/>
  <c r="P11" i="2"/>
  <c r="P7" i="37"/>
  <c r="S44" i="41"/>
  <c r="P42" i="2"/>
  <c r="P39" i="37"/>
  <c r="S43" i="41"/>
  <c r="L43" i="41"/>
  <c r="P11" i="41"/>
  <c r="I11" i="37"/>
  <c r="D24" i="37"/>
  <c r="H43" i="2"/>
  <c r="S45" i="41"/>
  <c r="P11" i="51"/>
  <c r="D43" i="51"/>
  <c r="D11" i="37"/>
  <c r="S46" i="3"/>
  <c r="P32" i="37"/>
  <c r="B24" i="37"/>
  <c r="B46" i="3"/>
  <c r="P40" i="41"/>
  <c r="T43" i="41" s="1"/>
  <c r="P40" i="3"/>
  <c r="T44" i="3" s="1"/>
  <c r="S44" i="3"/>
  <c r="S47" i="51"/>
  <c r="P40" i="51"/>
  <c r="C43" i="51" l="1"/>
  <c r="S25" i="51" s="1"/>
  <c r="S41" i="51"/>
  <c r="E43" i="37"/>
  <c r="S27" i="37" s="1"/>
  <c r="F43" i="37"/>
  <c r="S28" i="37" s="1"/>
  <c r="S41" i="50"/>
  <c r="K43" i="37"/>
  <c r="S33" i="37" s="1"/>
  <c r="C43" i="50"/>
  <c r="S27" i="41"/>
  <c r="T42" i="3"/>
  <c r="S41" i="41"/>
  <c r="S33" i="41"/>
  <c r="C43" i="41"/>
  <c r="T46" i="3"/>
  <c r="S48" i="51"/>
  <c r="T46" i="51"/>
  <c r="T45" i="51"/>
  <c r="T43" i="51"/>
  <c r="S45" i="37"/>
  <c r="T45" i="41"/>
  <c r="P42" i="37"/>
  <c r="S42" i="2"/>
  <c r="S26" i="50"/>
  <c r="T42" i="51"/>
  <c r="S42" i="51"/>
  <c r="T47" i="51"/>
  <c r="T44" i="51"/>
  <c r="C46" i="37"/>
  <c r="C47" i="37" s="1"/>
  <c r="C47" i="2"/>
  <c r="S27" i="3"/>
  <c r="T42" i="41"/>
  <c r="S41" i="3"/>
  <c r="B47" i="3"/>
  <c r="S30" i="2"/>
  <c r="S25" i="3"/>
  <c r="D43" i="37"/>
  <c r="S26" i="2"/>
  <c r="T44" i="41"/>
  <c r="T45" i="3"/>
  <c r="S32" i="41"/>
  <c r="S26" i="51"/>
  <c r="S34" i="51"/>
  <c r="S43" i="37"/>
  <c r="S48" i="41"/>
  <c r="T46" i="41"/>
  <c r="S34" i="2"/>
  <c r="L43" i="37"/>
  <c r="S27" i="50"/>
  <c r="S48" i="3"/>
  <c r="T43" i="3"/>
  <c r="T47" i="3"/>
  <c r="B46" i="37"/>
  <c r="B47" i="2"/>
  <c r="S41" i="2"/>
  <c r="S28" i="3"/>
  <c r="S44" i="37"/>
  <c r="S34" i="41"/>
  <c r="P11" i="37"/>
  <c r="I43" i="37"/>
  <c r="S31" i="2"/>
  <c r="T47" i="41"/>
  <c r="C43" i="37" l="1"/>
  <c r="S25" i="37" s="1"/>
  <c r="S25" i="50"/>
  <c r="S25" i="41"/>
  <c r="T48" i="3"/>
  <c r="S31" i="37"/>
  <c r="S34" i="37"/>
  <c r="T48" i="41"/>
  <c r="S41" i="37"/>
  <c r="B47" i="37"/>
  <c r="S26" i="37"/>
  <c r="T48" i="51"/>
  <c r="S42" i="37"/>
  <c r="C9" i="51" l="1"/>
  <c r="C11" i="51" s="1"/>
  <c r="H33" i="50" l="1"/>
  <c r="H33" i="37" l="1"/>
  <c r="H40" i="50"/>
  <c r="G33" i="50"/>
  <c r="P33" i="50" l="1"/>
  <c r="G33" i="37"/>
  <c r="H40" i="37"/>
  <c r="G35" i="50"/>
  <c r="P35" i="50" s="1"/>
  <c r="G35" i="2" l="1"/>
  <c r="J33" i="2"/>
  <c r="S47" i="50"/>
  <c r="G40" i="50"/>
  <c r="S46" i="50"/>
  <c r="J40" i="2" l="1"/>
  <c r="P33" i="2"/>
  <c r="J33" i="37"/>
  <c r="P40" i="50"/>
  <c r="G43" i="50"/>
  <c r="G35" i="37"/>
  <c r="P35" i="37" s="1"/>
  <c r="G40" i="2"/>
  <c r="P35" i="2"/>
  <c r="S46" i="2" l="1"/>
  <c r="P33" i="37"/>
  <c r="S46" i="37" s="1"/>
  <c r="J40" i="37"/>
  <c r="J43" i="2"/>
  <c r="T46" i="50"/>
  <c r="T43" i="50"/>
  <c r="T45" i="50"/>
  <c r="T42" i="50"/>
  <c r="S48" i="50"/>
  <c r="T44" i="50"/>
  <c r="T47" i="50"/>
  <c r="S47" i="2"/>
  <c r="G40" i="37"/>
  <c r="P40" i="2"/>
  <c r="S47" i="37"/>
  <c r="S29" i="50"/>
  <c r="C9" i="2"/>
  <c r="C10" i="2"/>
  <c r="C10" i="41"/>
  <c r="C11" i="41" s="1"/>
  <c r="C10" i="3"/>
  <c r="P40" i="37" l="1"/>
  <c r="T47" i="37" s="1"/>
  <c r="C11" i="2"/>
  <c r="J43" i="37"/>
  <c r="S32" i="37" s="1"/>
  <c r="S32" i="2"/>
  <c r="T48" i="50"/>
  <c r="T43" i="2"/>
  <c r="T46" i="2"/>
  <c r="S48" i="2"/>
  <c r="T45" i="2"/>
  <c r="T44" i="2"/>
  <c r="T42" i="2"/>
  <c r="T47" i="2"/>
  <c r="C9" i="3"/>
  <c r="C11" i="3" s="1"/>
  <c r="C10" i="37"/>
  <c r="S48" i="37" l="1"/>
  <c r="T43" i="37"/>
  <c r="T42" i="37"/>
  <c r="T45" i="37"/>
  <c r="T44" i="37"/>
  <c r="T46" i="37"/>
  <c r="C9" i="37"/>
  <c r="S23" i="37" s="1"/>
  <c r="C11" i="37"/>
  <c r="T48" i="2"/>
  <c r="T48" i="37" l="1"/>
  <c r="H19" i="50" l="1"/>
  <c r="G18" i="3"/>
  <c r="H18" i="3"/>
  <c r="H18" i="41"/>
  <c r="H19" i="3"/>
  <c r="G19" i="3"/>
  <c r="H19" i="51"/>
  <c r="H24" i="51" s="1"/>
  <c r="H43" i="51" s="1"/>
  <c r="G19" i="51"/>
  <c r="G19" i="2"/>
  <c r="P19" i="3" l="1"/>
  <c r="P18" i="3"/>
  <c r="G18" i="37"/>
  <c r="G24" i="3"/>
  <c r="P19" i="2"/>
  <c r="G24" i="2"/>
  <c r="G19" i="37"/>
  <c r="S30" i="51"/>
  <c r="H19" i="37"/>
  <c r="P19" i="50"/>
  <c r="H24" i="50"/>
  <c r="G24" i="51"/>
  <c r="P19" i="51"/>
  <c r="P18" i="41"/>
  <c r="H24" i="41"/>
  <c r="H24" i="3"/>
  <c r="H18" i="37"/>
  <c r="P19" i="37" l="1"/>
  <c r="G43" i="2"/>
  <c r="G24" i="37"/>
  <c r="P24" i="2"/>
  <c r="P24" i="50"/>
  <c r="H43" i="50"/>
  <c r="P24" i="3"/>
  <c r="G43" i="3"/>
  <c r="H43" i="3"/>
  <c r="H24" i="37"/>
  <c r="P24" i="41"/>
  <c r="H43" i="41"/>
  <c r="P24" i="51"/>
  <c r="G43" i="51"/>
  <c r="P18" i="37"/>
  <c r="S29" i="51" l="1"/>
  <c r="P43" i="51"/>
  <c r="S30" i="50"/>
  <c r="P43" i="50"/>
  <c r="H44" i="50" s="1"/>
  <c r="T30" i="50" s="1"/>
  <c r="P43" i="3"/>
  <c r="S29" i="3"/>
  <c r="P24" i="37"/>
  <c r="H43" i="37"/>
  <c r="S30" i="3"/>
  <c r="P43" i="41"/>
  <c r="S30" i="41"/>
  <c r="G43" i="37"/>
  <c r="P43" i="2"/>
  <c r="S29" i="2"/>
  <c r="K44" i="3" l="1"/>
  <c r="T33" i="3" s="1"/>
  <c r="I44" i="3"/>
  <c r="T31" i="3" s="1"/>
  <c r="C44" i="3"/>
  <c r="T25" i="3" s="1"/>
  <c r="L44" i="3"/>
  <c r="T34" i="3" s="1"/>
  <c r="E44" i="3"/>
  <c r="T27" i="3" s="1"/>
  <c r="J44" i="3"/>
  <c r="T32" i="3" s="1"/>
  <c r="M44" i="3"/>
  <c r="T35" i="3" s="1"/>
  <c r="D44" i="3"/>
  <c r="T26" i="3" s="1"/>
  <c r="P44" i="3"/>
  <c r="O44" i="3"/>
  <c r="T37" i="3" s="1"/>
  <c r="F44" i="3"/>
  <c r="T28" i="3" s="1"/>
  <c r="N44" i="3"/>
  <c r="T36" i="3" s="1"/>
  <c r="S22" i="3"/>
  <c r="H44" i="41"/>
  <c r="T30" i="41" s="1"/>
  <c r="L44" i="41"/>
  <c r="T34" i="41" s="1"/>
  <c r="K44" i="41"/>
  <c r="T33" i="41" s="1"/>
  <c r="P44" i="41"/>
  <c r="O44" i="41"/>
  <c r="T37" i="41" s="1"/>
  <c r="E44" i="41"/>
  <c r="T27" i="41" s="1"/>
  <c r="N44" i="41"/>
  <c r="T36" i="41" s="1"/>
  <c r="J44" i="41"/>
  <c r="T32" i="41" s="1"/>
  <c r="D44" i="41"/>
  <c r="T26" i="41" s="1"/>
  <c r="F44" i="41"/>
  <c r="T28" i="41" s="1"/>
  <c r="I44" i="41"/>
  <c r="T31" i="41" s="1"/>
  <c r="S22" i="41"/>
  <c r="C44" i="41"/>
  <c r="T25" i="41" s="1"/>
  <c r="G44" i="41"/>
  <c r="T29" i="41" s="1"/>
  <c r="M44" i="41"/>
  <c r="T35" i="41" s="1"/>
  <c r="L44" i="2"/>
  <c r="T34" i="2" s="1"/>
  <c r="J44" i="2"/>
  <c r="T32" i="2" s="1"/>
  <c r="S22" i="2"/>
  <c r="M44" i="2"/>
  <c r="T35" i="2" s="1"/>
  <c r="I44" i="2"/>
  <c r="T31" i="2" s="1"/>
  <c r="C44" i="2"/>
  <c r="T25" i="2" s="1"/>
  <c r="H44" i="2"/>
  <c r="T30" i="2" s="1"/>
  <c r="N44" i="2"/>
  <c r="T36" i="2" s="1"/>
  <c r="F44" i="2"/>
  <c r="T28" i="2" s="1"/>
  <c r="P44" i="2"/>
  <c r="E44" i="2"/>
  <c r="T27" i="2" s="1"/>
  <c r="K44" i="2"/>
  <c r="T33" i="2" s="1"/>
  <c r="O44" i="2"/>
  <c r="T37" i="2" s="1"/>
  <c r="D44" i="2"/>
  <c r="T26" i="2" s="1"/>
  <c r="G44" i="3"/>
  <c r="T29" i="3" s="1"/>
  <c r="H44" i="3"/>
  <c r="T30" i="3" s="1"/>
  <c r="I44" i="50"/>
  <c r="T31" i="50" s="1"/>
  <c r="N44" i="50"/>
  <c r="T36" i="50" s="1"/>
  <c r="F44" i="50"/>
  <c r="T28" i="50" s="1"/>
  <c r="P44" i="50"/>
  <c r="E44" i="50"/>
  <c r="T27" i="50" s="1"/>
  <c r="G44" i="50"/>
  <c r="T29" i="50" s="1"/>
  <c r="M44" i="50"/>
  <c r="T35" i="50" s="1"/>
  <c r="J44" i="50"/>
  <c r="T32" i="50" s="1"/>
  <c r="C44" i="50"/>
  <c r="T25" i="50" s="1"/>
  <c r="T38" i="50"/>
  <c r="K44" i="50"/>
  <c r="T33" i="50" s="1"/>
  <c r="L44" i="50"/>
  <c r="T34" i="50" s="1"/>
  <c r="O44" i="50"/>
  <c r="T37" i="50" s="1"/>
  <c r="S22" i="50"/>
  <c r="D44" i="50"/>
  <c r="T26" i="50" s="1"/>
  <c r="G44" i="2"/>
  <c r="T29" i="2" s="1"/>
  <c r="S30" i="37"/>
  <c r="G44" i="51"/>
  <c r="T29" i="51" s="1"/>
  <c r="D44" i="51"/>
  <c r="T26" i="51" s="1"/>
  <c r="M44" i="51"/>
  <c r="T35" i="51" s="1"/>
  <c r="F44" i="51"/>
  <c r="T28" i="51" s="1"/>
  <c r="N44" i="51"/>
  <c r="T36" i="51" s="1"/>
  <c r="E44" i="51"/>
  <c r="T27" i="51" s="1"/>
  <c r="J44" i="51"/>
  <c r="T32" i="51" s="1"/>
  <c r="P44" i="51"/>
  <c r="I44" i="51"/>
  <c r="T31" i="51" s="1"/>
  <c r="L44" i="51"/>
  <c r="T34" i="51" s="1"/>
  <c r="S22" i="51"/>
  <c r="C44" i="51"/>
  <c r="T25" i="51" s="1"/>
  <c r="O44" i="51"/>
  <c r="T37" i="51" s="1"/>
  <c r="K44" i="51"/>
  <c r="T33" i="51" s="1"/>
  <c r="H44" i="51"/>
  <c r="T30" i="51" s="1"/>
  <c r="P43" i="37"/>
  <c r="S29" i="37"/>
  <c r="G44" i="37" l="1"/>
  <c r="T29" i="37" s="1"/>
  <c r="S22" i="37"/>
  <c r="O44" i="37"/>
  <c r="T37" i="37" s="1"/>
  <c r="J44" i="37"/>
  <c r="T32" i="37" s="1"/>
  <c r="D44" i="37"/>
  <c r="T26" i="37" s="1"/>
  <c r="K44" i="37"/>
  <c r="T33" i="37" s="1"/>
  <c r="P44" i="37"/>
  <c r="C44" i="37"/>
  <c r="T25" i="37" s="1"/>
  <c r="E44" i="37"/>
  <c r="T27" i="37" s="1"/>
  <c r="L44" i="37"/>
  <c r="T34" i="37" s="1"/>
  <c r="T38" i="37"/>
  <c r="F44" i="37"/>
  <c r="T28" i="37" s="1"/>
  <c r="M44" i="37"/>
  <c r="T35" i="37" s="1"/>
  <c r="N44" i="37"/>
  <c r="T36" i="37" s="1"/>
  <c r="I44" i="37"/>
  <c r="T31" i="37" s="1"/>
  <c r="H44" i="37"/>
  <c r="T30" i="3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Beijer Englund, Ronja</author>
  </authors>
  <commentList>
    <comment ref="A20" authorId="0" shapeId="0" xr:uid="{00000000-0006-0000-02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2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F35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Fordonsgas (naturgas) ingår inte i KRE och har adderats på länsnivå.
2020: 520 MWh</t>
        </r>
      </text>
    </comment>
    <comment ref="I35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2020: Det kan finnas fordonsgas (biogas), men uppgiften var sekretess och kunde inte delges. Antar noll.</t>
        </r>
      </text>
    </comment>
    <comment ref="P43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Import till Sölvesborg (från Skåne län, kommun Bromölla) inkluderas i total energitillförsel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Beijer Englund, Ronja</author>
    <author>www.statistikdatabasen.scb.se</author>
  </authors>
  <commentList>
    <comment ref="C8" authorId="0" shapeId="0" xr:uid="{7C5B2B7E-63D9-4BE3-8011-6900C811D837}">
      <text>
        <r>
          <rPr>
            <sz val="9"/>
            <color indexed="81"/>
            <rFont val="Tahoma"/>
            <family val="2"/>
          </rPr>
          <t>Elproduktion i Karlshamnsverket har tagits bort eftersom den finns för nationellt syfte. Önskemål från Länsstyrelsen.</t>
        </r>
      </text>
    </comment>
    <comment ref="D8" authorId="0" shapeId="0" xr:uid="{4AAE50EB-360E-4427-A209-2F2BAA608B0A}">
      <text>
        <r>
          <rPr>
            <sz val="9"/>
            <color indexed="81"/>
            <rFont val="Tahoma"/>
            <family val="2"/>
          </rPr>
          <t>Bränslen 
i Karlshamnsverket har tagits bort eftersom den finns för nationellt syfte. Önskemål från Länsstyrelsen.</t>
        </r>
      </text>
    </comment>
    <comment ref="A20" authorId="1" shapeId="0" xr:uid="{00000000-0006-0000-03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1" shapeId="0" xr:uid="{00000000-0006-0000-03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4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4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5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5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6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6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Beijer Englund, Ronja</author>
  </authors>
  <commentList>
    <comment ref="A20" authorId="0" shapeId="0" xr:uid="{00000000-0006-0000-07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7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P43" authorId="1" shapeId="0" xr:uid="{00000000-0006-0000-0700-000003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Import till Sölvesborg (från Skåne län, kommun Bromölla) inkluderas i total energitillförsel</t>
        </r>
      </text>
    </comment>
  </commentList>
</comments>
</file>

<file path=xl/sharedStrings.xml><?xml version="1.0" encoding="utf-8"?>
<sst xmlns="http://schemas.openxmlformats.org/spreadsheetml/2006/main" count="674" uniqueCount="94">
  <si>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</si>
  <si>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</si>
  <si>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</si>
  <si>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</si>
  <si>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</si>
  <si>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</si>
  <si>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</si>
  <si>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</si>
  <si>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</si>
  <si>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</si>
  <si>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</si>
  <si>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</si>
  <si>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</si>
  <si>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</si>
  <si>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</si>
  <si>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</si>
  <si>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</si>
  <si>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</si>
  <si>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</si>
  <si>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</si>
  <si>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</si>
  <si>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</si>
  <si>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</si>
  <si>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</si>
  <si>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</si>
  <si>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</si>
  <si>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</si>
  <si>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</si>
  <si>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</si>
  <si>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</si>
  <si>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</si>
  <si>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</si>
  <si>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</si>
  <si>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</si>
  <si>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</si>
  <si>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</si>
  <si>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</si>
  <si>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</si>
  <si>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</si>
  <si>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</si>
  <si>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</si>
  <si>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</si>
  <si>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</si>
  <si>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</si>
  <si>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</si>
  <si>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</si>
  <si>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</si>
  <si>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</si>
  <si>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</si>
  <si>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</si>
  <si>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</si>
  <si>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</si>
  <si>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Fjärrvärme mellan kommuner</t>
  </si>
  <si>
    <t>Importkommuner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</si>
  <si>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</si>
  <si>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</si>
  <si>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</si>
  <si>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</si>
  <si>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</si>
  <si>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</si>
  <si>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</si>
  <si>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</si>
  <si>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</si>
  <si>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</si>
  <si>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</si>
  <si>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</si>
  <si>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 xml:space="preserve">Fjärrvärme </t>
  </si>
  <si>
    <t>Blekinge län</t>
  </si>
  <si>
    <t>1082 Karlshamn</t>
  </si>
  <si>
    <t>1080 Karlskrona</t>
  </si>
  <si>
    <t>1060 Olofström</t>
  </si>
  <si>
    <t>1081 Ronneby</t>
  </si>
  <si>
    <t>1083 Sölvesborg</t>
  </si>
  <si>
    <t>flytande (förnybara)</t>
  </si>
  <si>
    <t>Import</t>
  </si>
  <si>
    <t>Industriellt mottryck</t>
  </si>
  <si>
    <t>industriellt mottryck</t>
  </si>
  <si>
    <t xml:space="preserve">Datum för inhämtande av statistik från SCB: </t>
  </si>
  <si>
    <t xml:space="preserve">Datum för leverans av Energibalans: </t>
  </si>
  <si>
    <t xml:space="preserve">Kontaktperson WSP: 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</si>
  <si>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</si>
  <si>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</si>
  <si>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</si>
  <si>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</si>
  <si>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</si>
  <si>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>Tillförd El</t>
  </si>
  <si>
    <t>Juni 2022</t>
  </si>
  <si>
    <t>Ronja Beijer Englund, Cristofer Kindgren</t>
  </si>
  <si>
    <t>Sölvesborg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</si>
  <si>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</t>
    </r>
    <r>
      <rPr>
        <sz val="11"/>
        <rFont val="Calibri  "/>
      </rPr>
      <t xml:space="preserve"> Länsstyrelsernas energi- och klimatsamordning (LEKS) genom Länsstyrelsen Skåne</t>
    </r>
    <r>
      <rPr>
        <sz val="11"/>
        <color theme="1"/>
        <rFont val="Calibri  "/>
      </rPr>
      <t xml:space="preserve">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</t>
    </r>
    <r>
      <rPr>
        <sz val="11"/>
        <rFont val="Calibri  "/>
      </rPr>
      <t xml:space="preserve">hemsida i juni 2022. Energibalanserna som redovisas gäller år 2020, </t>
    </r>
    <r>
      <rPr>
        <sz val="11"/>
        <color theme="1"/>
        <rFont val="Calibri  "/>
      </rPr>
      <t>vilket var det senaste år då uppgifter hos SCB fanns tillgängligt. Den metodik som använts följer alla ska-krav i upphandlingens metodikbeskrivning (se vidare detaljer i länk nedan).</t>
    </r>
  </si>
  <si>
    <t>Importerar från Skåne, redovisas under spillvärme och fristående värmeverk.</t>
  </si>
  <si>
    <t>Bioolja/Biodrivmedel</t>
  </si>
  <si>
    <t>ulf.hansson@lansstyrelsen.se</t>
  </si>
  <si>
    <t>Ulf Hansson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</si>
</sst>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(* #,##0.00_);_(* \(#,##0.00\);_(* &quot;-&quot;??_);_(@_)"/>
  </numFmts>
  <fonts count="5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  <font>
      <b/>
      <sz val="14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1"/>
      <name val="Calibri  "/>
    </font>
    <font>
      <sz val="11"/>
      <color rgb="FFFF0000"/>
      <name val="Calibri"/>
      <family val="2"/>
    </font>
    <font>
      <i/>
      <sz val="11"/>
      <name val="Calibri"/>
      <family val="2"/>
    </font>
    <font>
      <i/>
      <u/>
      <sz val="11"/>
      <name val="Calibri"/>
      <family val="2"/>
    </font>
    <font>
      <u/>
      <sz val="11"/>
      <color rgb="FFFF0000"/>
      <name val="Calibri"/>
      <family val="2"/>
    </font>
    <font>
      <i/>
      <sz val="11"/>
      <color rgb="FFFF0000"/>
      <name val="Calibri"/>
      <family val="2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5">
    <xf numFmtId="0" fontId="0" fillId="0" borderId="0"/>
    <xf numFmtId="0" fontId="4" fillId="0" borderId="0" applyNumberFormat="0" applyBorder="0" applyAlignment="0"/>
    <xf numFmtId="9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6" fillId="3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17">
    <xf numFmtId="0" fontId="0" fillId="0" borderId="0" xfId="0"/>
    <xf numFmtId="3" fontId="0" fillId="0" borderId="0" xfId="0" applyNumberFormat="1"/>
    <xf numFmtId="0" fontId="17" fillId="0" borderId="0" xfId="0" applyFont="1"/>
    <xf numFmtId="0" fontId="5" fillId="0" borderId="1" xfId="1" applyFont="1" applyFill="1" applyBorder="1" applyProtection="1"/>
    <xf numFmtId="0" fontId="6" fillId="0" borderId="1" xfId="1" applyFont="1" applyBorder="1"/>
    <xf numFmtId="0" fontId="8" fillId="0" borderId="1" xfId="0" applyFont="1" applyFill="1" applyBorder="1" applyProtection="1"/>
    <xf numFmtId="0" fontId="8" fillId="0" borderId="1" xfId="1" applyFont="1" applyFill="1" applyBorder="1" applyProtection="1"/>
    <xf numFmtId="3" fontId="14" fillId="0" borderId="1" xfId="1" applyNumberFormat="1" applyFont="1" applyFill="1" applyBorder="1" applyProtection="1"/>
    <xf numFmtId="3" fontId="10" fillId="0" borderId="1" xfId="1" applyNumberFormat="1" applyFont="1" applyBorder="1"/>
    <xf numFmtId="0" fontId="4" fillId="0" borderId="1" xfId="1" applyFont="1" applyBorder="1"/>
    <xf numFmtId="0" fontId="4" fillId="0" borderId="1" xfId="1" applyFont="1" applyFill="1" applyBorder="1" applyProtection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3" fontId="11" fillId="0" borderId="1" xfId="1" applyNumberFormat="1" applyFont="1" applyBorder="1"/>
    <xf numFmtId="9" fontId="11" fillId="0" borderId="1" xfId="2" applyFont="1" applyBorder="1"/>
    <xf numFmtId="9" fontId="11" fillId="0" borderId="1" xfId="2" applyNumberFormat="1" applyFont="1" applyBorder="1"/>
    <xf numFmtId="0" fontId="22" fillId="0" borderId="1" xfId="1" applyFont="1" applyFill="1" applyBorder="1" applyProtection="1"/>
    <xf numFmtId="0" fontId="21" fillId="0" borderId="1" xfId="1" applyFont="1" applyFill="1" applyBorder="1" applyProtection="1"/>
    <xf numFmtId="0" fontId="23" fillId="0" borderId="1" xfId="0" applyFont="1" applyFill="1" applyBorder="1" applyProtection="1"/>
    <xf numFmtId="3" fontId="4" fillId="0" borderId="1" xfId="1" applyNumberFormat="1" applyFont="1" applyBorder="1"/>
    <xf numFmtId="0" fontId="24" fillId="0" borderId="1" xfId="1" applyFont="1" applyBorder="1"/>
    <xf numFmtId="3" fontId="24" fillId="0" borderId="1" xfId="1" applyNumberFormat="1" applyFont="1" applyBorder="1"/>
    <xf numFmtId="3" fontId="8" fillId="0" borderId="1" xfId="1" applyNumberFormat="1" applyFont="1" applyBorder="1"/>
    <xf numFmtId="164" fontId="1" fillId="0" borderId="1" xfId="2" applyNumberFormat="1" applyFont="1" applyBorder="1"/>
    <xf numFmtId="9" fontId="1" fillId="0" borderId="1" xfId="2" applyFont="1" applyBorder="1"/>
    <xf numFmtId="0" fontId="4" fillId="0" borderId="1" xfId="1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3" fontId="4" fillId="0" borderId="1" xfId="1" applyNumberFormat="1" applyFont="1" applyBorder="1" applyAlignment="1">
      <alignment horizontal="center"/>
    </xf>
    <xf numFmtId="0" fontId="25" fillId="0" borderId="1" xfId="1" applyFont="1" applyFill="1" applyBorder="1" applyAlignment="1" applyProtection="1">
      <alignment horizontal="center"/>
    </xf>
    <xf numFmtId="3" fontId="1" fillId="0" borderId="1" xfId="0" applyNumberFormat="1" applyFont="1" applyFill="1" applyBorder="1" applyProtection="1"/>
    <xf numFmtId="3" fontId="4" fillId="0" borderId="1" xfId="1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right"/>
    </xf>
    <xf numFmtId="3" fontId="4" fillId="0" borderId="1" xfId="1" applyNumberFormat="1" applyFont="1" applyBorder="1" applyAlignment="1">
      <alignment horizontal="right"/>
    </xf>
    <xf numFmtId="0" fontId="20" fillId="0" borderId="1" xfId="0" applyFont="1" applyFill="1" applyBorder="1" applyProtection="1"/>
    <xf numFmtId="0" fontId="22" fillId="0" borderId="1" xfId="1" applyFont="1" applyFill="1" applyBorder="1" applyAlignment="1" applyProtection="1">
      <alignment horizontal="right"/>
    </xf>
    <xf numFmtId="1" fontId="25" fillId="0" borderId="1" xfId="1" applyNumberFormat="1" applyFont="1" applyFill="1" applyBorder="1" applyAlignment="1" applyProtection="1">
      <alignment horizontal="center"/>
    </xf>
    <xf numFmtId="3" fontId="4" fillId="0" borderId="1" xfId="1" applyNumberFormat="1" applyFont="1" applyFill="1" applyBorder="1" applyProtection="1"/>
    <xf numFmtId="0" fontId="21" fillId="0" borderId="1" xfId="1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/>
    </xf>
    <xf numFmtId="0" fontId="6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0" fontId="4" fillId="0" borderId="1" xfId="1" applyNumberFormat="1" applyFont="1" applyBorder="1" applyAlignment="1">
      <alignment horizontal="center"/>
    </xf>
    <xf numFmtId="3" fontId="25" fillId="0" borderId="1" xfId="1" applyNumberFormat="1" applyFont="1" applyFill="1" applyBorder="1" applyAlignment="1" applyProtection="1">
      <alignment horizontal="center"/>
    </xf>
    <xf numFmtId="3" fontId="26" fillId="0" borderId="1" xfId="1" applyNumberFormat="1" applyFont="1" applyFill="1" applyBorder="1" applyAlignment="1" applyProtection="1">
      <alignment horizontal="center"/>
    </xf>
    <xf numFmtId="3" fontId="27" fillId="0" borderId="1" xfId="1" applyNumberFormat="1" applyFont="1" applyFill="1" applyBorder="1" applyAlignment="1" applyProtection="1">
      <alignment horizontal="center"/>
    </xf>
    <xf numFmtId="164" fontId="4" fillId="0" borderId="1" xfId="243" applyNumberFormat="1" applyFont="1" applyBorder="1" applyAlignment="1">
      <alignment horizontal="center"/>
    </xf>
    <xf numFmtId="164" fontId="4" fillId="0" borderId="1" xfId="1" applyNumberFormat="1" applyFont="1" applyFill="1" applyBorder="1" applyProtection="1"/>
    <xf numFmtId="0" fontId="0" fillId="0" borderId="0" xfId="0" applyAlignment="1">
      <alignment horizontal="left"/>
    </xf>
    <xf numFmtId="0" fontId="0" fillId="0" borderId="12" xfId="0" applyBorder="1" applyAlignment="1">
      <alignment horizontal="right"/>
    </xf>
    <xf numFmtId="0" fontId="27" fillId="0" borderId="14" xfId="0" applyFon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left"/>
    </xf>
    <xf numFmtId="0" fontId="12" fillId="0" borderId="15" xfId="244" applyBorder="1" applyAlignment="1">
      <alignment horizontal="left"/>
    </xf>
    <xf numFmtId="0" fontId="0" fillId="0" borderId="16" xfId="0" applyFill="1" applyBorder="1" applyAlignment="1">
      <alignment horizontal="right"/>
    </xf>
    <xf numFmtId="0" fontId="0" fillId="5" borderId="15" xfId="0" applyFill="1" applyBorder="1"/>
    <xf numFmtId="0" fontId="0" fillId="5" borderId="17" xfId="0" applyFill="1" applyBorder="1"/>
    <xf numFmtId="0" fontId="12" fillId="0" borderId="0" xfId="244"/>
    <xf numFmtId="0" fontId="38" fillId="0" borderId="0" xfId="0" applyFont="1" applyAlignment="1">
      <alignment vertical="center"/>
    </xf>
    <xf numFmtId="164" fontId="25" fillId="0" borderId="1" xfId="1" applyNumberFormat="1" applyFont="1" applyBorder="1" applyAlignment="1">
      <alignment horizontal="center"/>
    </xf>
    <xf numFmtId="14" fontId="0" fillId="0" borderId="13" xfId="0" quotePrefix="1" applyNumberFormat="1" applyBorder="1" applyAlignment="1">
      <alignment horizontal="left"/>
    </xf>
    <xf numFmtId="0" fontId="39" fillId="0" borderId="1" xfId="1" applyFont="1" applyFill="1" applyBorder="1" applyProtection="1"/>
    <xf numFmtId="0" fontId="25" fillId="0" borderId="1" xfId="1" applyFont="1" applyFill="1" applyBorder="1" applyProtection="1"/>
    <xf numFmtId="0" fontId="40" fillId="0" borderId="1" xfId="1" applyFont="1" applyBorder="1"/>
    <xf numFmtId="0" fontId="41" fillId="0" borderId="1" xfId="0" applyFont="1" applyFill="1" applyBorder="1" applyProtection="1"/>
    <xf numFmtId="0" fontId="42" fillId="0" borderId="1" xfId="0" applyFont="1" applyFill="1" applyBorder="1" applyProtection="1"/>
    <xf numFmtId="0" fontId="41" fillId="0" borderId="1" xfId="1" applyFont="1" applyFill="1" applyBorder="1" applyProtection="1"/>
    <xf numFmtId="3" fontId="25" fillId="0" borderId="1" xfId="1" applyNumberFormat="1" applyFont="1" applyBorder="1" applyAlignment="1">
      <alignment horizontal="center" wrapText="1"/>
    </xf>
    <xf numFmtId="3" fontId="25" fillId="0" borderId="1" xfId="1" applyNumberFormat="1" applyFont="1" applyFill="1" applyBorder="1" applyAlignment="1">
      <alignment horizontal="center" wrapText="1"/>
    </xf>
    <xf numFmtId="0" fontId="25" fillId="0" borderId="1" xfId="1" applyFont="1" applyFill="1" applyBorder="1" applyAlignment="1">
      <alignment horizontal="center" wrapText="1"/>
    </xf>
    <xf numFmtId="0" fontId="43" fillId="0" borderId="1" xfId="1" applyFont="1" applyFill="1" applyBorder="1" applyAlignment="1" applyProtection="1">
      <alignment horizontal="right"/>
    </xf>
    <xf numFmtId="0" fontId="44" fillId="0" borderId="1" xfId="1" applyFont="1" applyFill="1" applyBorder="1" applyProtection="1"/>
    <xf numFmtId="3" fontId="44" fillId="4" borderId="1" xfId="1" applyNumberFormat="1" applyFont="1" applyFill="1" applyBorder="1" applyAlignment="1">
      <alignment horizontal="center" wrapText="1"/>
    </xf>
    <xf numFmtId="3" fontId="44" fillId="0" borderId="1" xfId="1" applyNumberFormat="1" applyFont="1" applyBorder="1" applyAlignment="1">
      <alignment horizontal="center" wrapText="1"/>
    </xf>
    <xf numFmtId="3" fontId="44" fillId="0" borderId="1" xfId="1" applyNumberFormat="1" applyFont="1" applyFill="1" applyBorder="1" applyAlignment="1">
      <alignment horizontal="center" wrapText="1"/>
    </xf>
    <xf numFmtId="0" fontId="44" fillId="4" borderId="1" xfId="1" applyFont="1" applyFill="1" applyBorder="1" applyAlignment="1">
      <alignment horizontal="center" wrapText="1"/>
    </xf>
    <xf numFmtId="0" fontId="45" fillId="0" borderId="1" xfId="0" applyFont="1" applyFill="1" applyBorder="1" applyProtection="1"/>
    <xf numFmtId="3" fontId="42" fillId="0" borderId="1" xfId="0" applyNumberFormat="1" applyFont="1" applyFill="1" applyBorder="1" applyProtection="1"/>
    <xf numFmtId="3" fontId="46" fillId="0" borderId="1" xfId="1" applyNumberFormat="1" applyFont="1" applyFill="1" applyBorder="1" applyAlignment="1" applyProtection="1">
      <alignment horizontal="center"/>
    </xf>
    <xf numFmtId="3" fontId="25" fillId="0" borderId="1" xfId="1" applyNumberFormat="1" applyFont="1" applyFill="1" applyBorder="1" applyAlignment="1">
      <alignment horizontal="center"/>
    </xf>
    <xf numFmtId="3" fontId="44" fillId="0" borderId="1" xfId="1" applyNumberFormat="1" applyFont="1" applyBorder="1" applyAlignment="1">
      <alignment horizontal="center"/>
    </xf>
    <xf numFmtId="0" fontId="40" fillId="0" borderId="4" xfId="1" applyFont="1" applyBorder="1"/>
    <xf numFmtId="0" fontId="40" fillId="0" borderId="2" xfId="1" applyFont="1" applyBorder="1"/>
    <xf numFmtId="0" fontId="25" fillId="0" borderId="5" xfId="1" applyFont="1" applyBorder="1"/>
    <xf numFmtId="4" fontId="25" fillId="0" borderId="6" xfId="1" applyNumberFormat="1" applyFont="1" applyBorder="1"/>
    <xf numFmtId="0" fontId="40" fillId="0" borderId="7" xfId="1" applyFont="1" applyBorder="1"/>
    <xf numFmtId="0" fontId="25" fillId="0" borderId="3" xfId="1" applyFont="1" applyFill="1" applyBorder="1" applyProtection="1"/>
    <xf numFmtId="0" fontId="25" fillId="0" borderId="8" xfId="1" applyFont="1" applyBorder="1"/>
    <xf numFmtId="0" fontId="40" fillId="0" borderId="9" xfId="1" applyFont="1" applyBorder="1"/>
    <xf numFmtId="3" fontId="25" fillId="0" borderId="8" xfId="1" applyNumberFormat="1" applyFont="1" applyBorder="1"/>
    <xf numFmtId="4" fontId="25" fillId="0" borderId="1" xfId="1" applyNumberFormat="1" applyFont="1" applyBorder="1"/>
    <xf numFmtId="164" fontId="25" fillId="0" borderId="9" xfId="1" applyNumberFormat="1" applyFont="1" applyBorder="1"/>
    <xf numFmtId="3" fontId="25" fillId="0" borderId="8" xfId="1" applyNumberFormat="1" applyFont="1" applyFill="1" applyBorder="1" applyProtection="1"/>
    <xf numFmtId="3" fontId="25" fillId="0" borderId="1" xfId="1" applyNumberFormat="1" applyFont="1" applyBorder="1" applyAlignment="1">
      <alignment horizontal="center"/>
    </xf>
    <xf numFmtId="0" fontId="43" fillId="0" borderId="1" xfId="1" applyFont="1" applyFill="1" applyBorder="1" applyProtection="1"/>
    <xf numFmtId="3" fontId="44" fillId="4" borderId="1" xfId="1" applyNumberFormat="1" applyFont="1" applyFill="1" applyBorder="1" applyAlignment="1">
      <alignment horizontal="center"/>
    </xf>
    <xf numFmtId="0" fontId="45" fillId="0" borderId="2" xfId="0" applyFont="1" applyFill="1" applyBorder="1" applyProtection="1"/>
    <xf numFmtId="0" fontId="44" fillId="0" borderId="3" xfId="1" applyFont="1" applyFill="1" applyBorder="1" applyProtection="1"/>
    <xf numFmtId="3" fontId="40" fillId="0" borderId="2" xfId="1" applyNumberFormat="1" applyFont="1" applyBorder="1"/>
    <xf numFmtId="3" fontId="25" fillId="0" borderId="1" xfId="1" applyNumberFormat="1" applyFont="1" applyFill="1" applyBorder="1" applyProtection="1"/>
    <xf numFmtId="3" fontId="25" fillId="0" borderId="1" xfId="1" applyNumberFormat="1" applyFont="1" applyFill="1" applyBorder="1" applyAlignment="1" applyProtection="1">
      <alignment horizontal="left"/>
    </xf>
    <xf numFmtId="2" fontId="25" fillId="0" borderId="1" xfId="1" applyNumberFormat="1" applyFont="1" applyBorder="1" applyAlignment="1">
      <alignment horizontal="left"/>
    </xf>
    <xf numFmtId="164" fontId="25" fillId="0" borderId="1" xfId="1" applyNumberFormat="1" applyFont="1" applyBorder="1" applyAlignment="1">
      <alignment horizontal="right"/>
    </xf>
    <xf numFmtId="0" fontId="25" fillId="0" borderId="1" xfId="1" applyFont="1" applyBorder="1"/>
    <xf numFmtId="0" fontId="25" fillId="0" borderId="9" xfId="1" applyFont="1" applyBorder="1"/>
    <xf numFmtId="0" fontId="25" fillId="0" borderId="2" xfId="1" applyFont="1" applyFill="1" applyBorder="1" applyProtection="1"/>
    <xf numFmtId="165" fontId="25" fillId="0" borderId="1" xfId="1" applyNumberFormat="1" applyFont="1" applyBorder="1"/>
    <xf numFmtId="164" fontId="25" fillId="0" borderId="9" xfId="243" applyNumberFormat="1" applyFont="1" applyBorder="1"/>
    <xf numFmtId="0" fontId="41" fillId="0" borderId="1" xfId="1" applyFont="1" applyBorder="1"/>
    <xf numFmtId="3" fontId="40" fillId="0" borderId="1" xfId="1" applyNumberFormat="1" applyFont="1" applyBorder="1" applyAlignment="1">
      <alignment horizontal="center"/>
    </xf>
    <xf numFmtId="3" fontId="40" fillId="0" borderId="1" xfId="1" applyNumberFormat="1" applyFont="1" applyFill="1" applyBorder="1" applyAlignment="1">
      <alignment horizontal="center"/>
    </xf>
    <xf numFmtId="2" fontId="25" fillId="0" borderId="1" xfId="1" applyNumberFormat="1" applyFont="1" applyBorder="1"/>
    <xf numFmtId="3" fontId="41" fillId="0" borderId="1" xfId="1" applyNumberFormat="1" applyFont="1" applyBorder="1"/>
    <xf numFmtId="3" fontId="25" fillId="2" borderId="1" xfId="1" applyNumberFormat="1" applyFont="1" applyFill="1" applyBorder="1" applyAlignment="1">
      <alignment horizontal="center"/>
    </xf>
    <xf numFmtId="10" fontId="25" fillId="0" borderId="9" xfId="1" applyNumberFormat="1" applyFont="1" applyBorder="1"/>
    <xf numFmtId="164" fontId="40" fillId="0" borderId="1" xfId="1" applyNumberFormat="1" applyFont="1" applyFill="1" applyBorder="1" applyAlignment="1">
      <alignment horizontal="center"/>
    </xf>
    <xf numFmtId="164" fontId="40" fillId="0" borderId="1" xfId="1" applyNumberFormat="1" applyFont="1" applyBorder="1" applyAlignment="1">
      <alignment horizontal="center"/>
    </xf>
    <xf numFmtId="3" fontId="42" fillId="0" borderId="1" xfId="0" applyNumberFormat="1" applyFont="1" applyFill="1" applyBorder="1" applyAlignment="1" applyProtection="1">
      <alignment horizontal="center"/>
    </xf>
    <xf numFmtId="9" fontId="27" fillId="3" borderId="1" xfId="233" applyNumberFormat="1" applyFont="1" applyBorder="1" applyAlignment="1">
      <alignment horizontal="center"/>
    </xf>
    <xf numFmtId="0" fontId="47" fillId="0" borderId="1" xfId="0" applyFont="1" applyBorder="1"/>
    <xf numFmtId="0" fontId="4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3" fontId="27" fillId="0" borderId="1" xfId="0" applyNumberFormat="1" applyFont="1" applyFill="1" applyBorder="1"/>
    <xf numFmtId="0" fontId="27" fillId="0" borderId="1" xfId="0" applyFont="1" applyFill="1" applyBorder="1"/>
    <xf numFmtId="0" fontId="25" fillId="0" borderId="10" xfId="1" applyFont="1" applyBorder="1"/>
    <xf numFmtId="164" fontId="25" fillId="0" borderId="11" xfId="1" applyNumberFormat="1" applyFont="1" applyBorder="1"/>
    <xf numFmtId="3" fontId="27" fillId="0" borderId="1" xfId="0" applyNumberFormat="1" applyFont="1" applyBorder="1"/>
    <xf numFmtId="0" fontId="25" fillId="0" borderId="1" xfId="1" applyFont="1" applyBorder="1" applyAlignment="1">
      <alignment horizontal="center"/>
    </xf>
    <xf numFmtId="164" fontId="40" fillId="0" borderId="1" xfId="2" applyNumberFormat="1" applyFont="1" applyBorder="1"/>
    <xf numFmtId="1" fontId="25" fillId="0" borderId="1" xfId="1" applyNumberFormat="1" applyFont="1" applyBorder="1" applyAlignment="1">
      <alignment horizontal="center"/>
    </xf>
    <xf numFmtId="1" fontId="25" fillId="0" borderId="1" xfId="1" applyNumberFormat="1" applyFont="1" applyFill="1" applyBorder="1" applyAlignment="1">
      <alignment horizontal="center"/>
    </xf>
    <xf numFmtId="3" fontId="25" fillId="0" borderId="1" xfId="1" applyNumberFormat="1" applyFont="1" applyBorder="1"/>
    <xf numFmtId="3" fontId="25" fillId="0" borderId="1" xfId="1" applyNumberFormat="1" applyFont="1" applyFill="1" applyBorder="1"/>
    <xf numFmtId="0" fontId="25" fillId="0" borderId="1" xfId="1" applyFont="1" applyFill="1" applyBorder="1"/>
    <xf numFmtId="164" fontId="42" fillId="0" borderId="1" xfId="2" applyNumberFormat="1" applyFont="1" applyBorder="1"/>
    <xf numFmtId="3" fontId="40" fillId="0" borderId="1" xfId="1" applyNumberFormat="1" applyFont="1" applyBorder="1"/>
    <xf numFmtId="0" fontId="25" fillId="0" borderId="1" xfId="1" applyFont="1" applyFill="1" applyBorder="1" applyAlignment="1">
      <alignment horizontal="center"/>
    </xf>
    <xf numFmtId="3" fontId="48" fillId="0" borderId="1" xfId="1" applyNumberFormat="1" applyFont="1" applyBorder="1"/>
    <xf numFmtId="9" fontId="48" fillId="0" borderId="1" xfId="2" applyFont="1" applyBorder="1"/>
    <xf numFmtId="0" fontId="25" fillId="0" borderId="1" xfId="1" applyFont="1" applyBorder="1" applyAlignment="1">
      <alignment horizontal="right"/>
    </xf>
    <xf numFmtId="3" fontId="25" fillId="0" borderId="1" xfId="1" applyNumberFormat="1" applyFont="1" applyBorder="1" applyAlignment="1">
      <alignment horizontal="right"/>
    </xf>
    <xf numFmtId="3" fontId="48" fillId="0" borderId="1" xfId="1" applyNumberFormat="1" applyFont="1" applyBorder="1" applyAlignment="1">
      <alignment horizontal="center"/>
    </xf>
    <xf numFmtId="3" fontId="48" fillId="0" borderId="1" xfId="1" applyNumberFormat="1" applyFont="1" applyFill="1" applyBorder="1" applyAlignment="1">
      <alignment horizontal="center"/>
    </xf>
    <xf numFmtId="9" fontId="42" fillId="0" borderId="1" xfId="2" applyFont="1" applyBorder="1"/>
    <xf numFmtId="9" fontId="48" fillId="0" borderId="1" xfId="2" applyNumberFormat="1" applyFont="1" applyBorder="1"/>
    <xf numFmtId="3" fontId="25" fillId="0" borderId="1" xfId="0" applyNumberFormat="1" applyFont="1" applyFill="1" applyBorder="1" applyAlignment="1" applyProtection="1">
      <alignment horizontal="center"/>
    </xf>
    <xf numFmtId="0" fontId="40" fillId="0" borderId="1" xfId="0" applyFont="1" applyFill="1" applyBorder="1" applyProtection="1"/>
    <xf numFmtId="0" fontId="44" fillId="0" borderId="1" xfId="0" applyFont="1" applyFill="1" applyBorder="1" applyProtection="1"/>
    <xf numFmtId="0" fontId="25" fillId="0" borderId="1" xfId="0" applyFont="1" applyFill="1" applyBorder="1" applyProtection="1"/>
    <xf numFmtId="0" fontId="27" fillId="0" borderId="1" xfId="0" applyFont="1" applyFill="1" applyBorder="1" applyProtection="1"/>
    <xf numFmtId="3" fontId="27" fillId="0" borderId="1" xfId="0" applyNumberFormat="1" applyFont="1" applyFill="1" applyBorder="1" applyProtection="1"/>
    <xf numFmtId="0" fontId="25" fillId="0" borderId="4" xfId="1" applyFont="1" applyBorder="1"/>
    <xf numFmtId="0" fontId="25" fillId="0" borderId="2" xfId="1" applyFont="1" applyBorder="1"/>
    <xf numFmtId="0" fontId="25" fillId="0" borderId="7" xfId="1" applyFont="1" applyBorder="1"/>
    <xf numFmtId="0" fontId="44" fillId="0" borderId="2" xfId="0" applyFont="1" applyFill="1" applyBorder="1" applyProtection="1"/>
    <xf numFmtId="3" fontId="25" fillId="0" borderId="2" xfId="1" applyNumberFormat="1" applyFont="1" applyBorder="1"/>
    <xf numFmtId="3" fontId="25" fillId="0" borderId="1" xfId="0" applyNumberFormat="1" applyFont="1" applyFill="1" applyBorder="1" applyProtection="1"/>
    <xf numFmtId="0" fontId="25" fillId="0" borderId="8" xfId="1" applyFont="1" applyFill="1" applyBorder="1" applyProtection="1"/>
    <xf numFmtId="0" fontId="25" fillId="0" borderId="9" xfId="1" applyFont="1" applyFill="1" applyBorder="1" applyProtection="1"/>
    <xf numFmtId="3" fontId="25" fillId="5" borderId="1" xfId="1" applyNumberFormat="1" applyFont="1" applyFill="1" applyBorder="1" applyAlignment="1">
      <alignment horizontal="center"/>
    </xf>
    <xf numFmtId="3" fontId="41" fillId="0" borderId="1" xfId="1" applyNumberFormat="1" applyFont="1" applyFill="1" applyBorder="1" applyAlignment="1">
      <alignment horizontal="center"/>
    </xf>
    <xf numFmtId="9" fontId="25" fillId="3" borderId="1" xfId="233" applyNumberFormat="1" applyFont="1" applyBorder="1" applyAlignment="1">
      <alignment horizontal="center"/>
    </xf>
    <xf numFmtId="0" fontId="41" fillId="0" borderId="1" xfId="0" applyFont="1" applyBorder="1"/>
    <xf numFmtId="0" fontId="41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5" fillId="0" borderId="1" xfId="0" applyFont="1" applyFill="1" applyBorder="1"/>
    <xf numFmtId="3" fontId="25" fillId="0" borderId="1" xfId="0" applyNumberFormat="1" applyFont="1" applyBorder="1"/>
    <xf numFmtId="3" fontId="27" fillId="0" borderId="1" xfId="0" applyNumberFormat="1" applyFont="1" applyFill="1" applyBorder="1" applyAlignment="1" applyProtection="1">
      <alignment horizontal="center"/>
    </xf>
    <xf numFmtId="0" fontId="44" fillId="0" borderId="9" xfId="1" applyFont="1" applyFill="1" applyBorder="1" applyProtection="1"/>
    <xf numFmtId="0" fontId="0" fillId="0" borderId="1" xfId="0" applyFont="1" applyFill="1" applyBorder="1" applyProtection="1"/>
    <xf numFmtId="3" fontId="0" fillId="0" borderId="1" xfId="0" applyNumberFormat="1" applyFont="1" applyFill="1" applyBorder="1" applyProtection="1"/>
    <xf numFmtId="164" fontId="25" fillId="0" borderId="1" xfId="1" applyNumberFormat="1" applyFont="1" applyBorder="1"/>
    <xf numFmtId="164" fontId="25" fillId="0" borderId="1" xfId="243" applyNumberFormat="1" applyFont="1" applyBorder="1"/>
    <xf numFmtId="10" fontId="25" fillId="0" borderId="1" xfId="1" applyNumberFormat="1" applyFont="1" applyBorder="1"/>
    <xf numFmtId="3" fontId="27" fillId="0" borderId="1" xfId="0" applyNumberFormat="1" applyFont="1" applyBorder="1" applyAlignment="1">
      <alignment horizontal="center"/>
    </xf>
    <xf numFmtId="0" fontId="44" fillId="0" borderId="1" xfId="1" applyFont="1" applyFill="1" applyBorder="1" applyAlignment="1" applyProtection="1">
      <alignment horizontal="center"/>
    </xf>
    <xf numFmtId="3" fontId="25" fillId="0" borderId="1" xfId="0" applyNumberFormat="1" applyFont="1" applyBorder="1" applyAlignment="1">
      <alignment horizontal="center"/>
    </xf>
    <xf numFmtId="0" fontId="41" fillId="0" borderId="1" xfId="0" applyFont="1" applyFill="1" applyBorder="1" applyAlignment="1" applyProtection="1">
      <alignment horizontal="center"/>
    </xf>
    <xf numFmtId="0" fontId="42" fillId="0" borderId="1" xfId="0" applyFont="1" applyFill="1" applyBorder="1" applyAlignment="1" applyProtection="1">
      <alignment horizontal="center"/>
    </xf>
    <xf numFmtId="0" fontId="45" fillId="0" borderId="1" xfId="0" applyFont="1" applyFill="1" applyBorder="1" applyAlignment="1" applyProtection="1">
      <alignment horizontal="center"/>
    </xf>
    <xf numFmtId="0" fontId="40" fillId="0" borderId="1" xfId="1" applyFont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/>
    </xf>
    <xf numFmtId="3" fontId="26" fillId="0" borderId="1" xfId="0" applyNumberFormat="1" applyFont="1" applyFill="1" applyBorder="1" applyAlignment="1" applyProtection="1">
      <alignment horizontal="center"/>
    </xf>
    <xf numFmtId="3" fontId="50" fillId="0" borderId="1" xfId="0" applyNumberFormat="1" applyFont="1" applyFill="1" applyBorder="1" applyAlignment="1" applyProtection="1">
      <alignment horizontal="center"/>
    </xf>
    <xf numFmtId="3" fontId="50" fillId="0" borderId="1" xfId="1" applyNumberFormat="1" applyFont="1" applyFill="1" applyBorder="1" applyAlignment="1" applyProtection="1">
      <alignment horizontal="center"/>
    </xf>
    <xf numFmtId="3" fontId="51" fillId="0" borderId="1" xfId="0" applyNumberFormat="1" applyFont="1" applyFill="1" applyBorder="1" applyAlignment="1" applyProtection="1">
      <alignment horizontal="center"/>
    </xf>
    <xf numFmtId="3" fontId="52" fillId="0" borderId="1" xfId="1" applyNumberFormat="1" applyFont="1" applyFill="1" applyBorder="1" applyAlignment="1" applyProtection="1">
      <alignment horizontal="center"/>
    </xf>
    <xf numFmtId="3" fontId="53" fillId="0" borderId="1" xfId="1" applyNumberFormat="1" applyFont="1" applyFill="1" applyBorder="1" applyAlignment="1" applyProtection="1">
      <alignment horizontal="center"/>
    </xf>
    <xf numFmtId="3" fontId="51" fillId="0" borderId="1" xfId="1" applyNumberFormat="1" applyFont="1" applyFill="1" applyBorder="1" applyAlignment="1" applyProtection="1">
      <alignment horizontal="center"/>
    </xf>
    <xf numFmtId="3" fontId="54" fillId="0" borderId="1" xfId="1" applyNumberFormat="1" applyFont="1" applyFill="1" applyBorder="1" applyAlignment="1" applyProtection="1">
      <alignment horizontal="center"/>
    </xf>
    <xf numFmtId="1" fontId="26" fillId="0" borderId="1" xfId="1" applyNumberFormat="1" applyFont="1" applyFill="1" applyBorder="1" applyAlignment="1" applyProtection="1">
      <alignment horizontal="center"/>
    </xf>
    <xf numFmtId="0" fontId="26" fillId="0" borderId="1" xfId="1" applyFont="1" applyFill="1" applyBorder="1" applyAlignment="1" applyProtection="1">
      <alignment horizontal="center"/>
    </xf>
    <xf numFmtId="1" fontId="53" fillId="0" borderId="1" xfId="1" applyNumberFormat="1" applyFont="1" applyFill="1" applyBorder="1" applyAlignment="1" applyProtection="1">
      <alignment horizontal="center"/>
    </xf>
    <xf numFmtId="0" fontId="53" fillId="0" borderId="1" xfId="1" applyFont="1" applyFill="1" applyBorder="1" applyAlignment="1" applyProtection="1">
      <alignment horizontal="center"/>
    </xf>
    <xf numFmtId="3" fontId="55" fillId="0" borderId="0" xfId="0" applyNumberFormat="1" applyFont="1" applyFill="1"/>
    <xf numFmtId="0" fontId="0" fillId="0" borderId="15" xfId="0" applyFill="1" applyBorder="1" applyAlignment="1">
      <alignment horizontal="left"/>
    </xf>
    <xf numFmtId="0" fontId="0" fillId="5" borderId="0" xfId="0" applyFill="1" applyBorder="1"/>
    <xf numFmtId="0" fontId="0" fillId="0" borderId="15" xfId="0" applyBorder="1"/>
    <xf numFmtId="0" fontId="0" fillId="5" borderId="16" xfId="0" applyFill="1" applyBorder="1"/>
    <xf numFmtId="0" fontId="12" fillId="0" borderId="17" xfId="244" applyBorder="1" applyAlignment="1">
      <alignment horizontal="left"/>
    </xf>
    <xf numFmtId="14" fontId="0" fillId="0" borderId="15" xfId="0" applyNumberFormat="1" applyFill="1" applyBorder="1" applyAlignment="1">
      <alignment horizontal="left"/>
    </xf>
    <xf numFmtId="0" fontId="31" fillId="5" borderId="12" xfId="0" applyFont="1" applyFill="1" applyBorder="1" applyAlignment="1">
      <alignment vertical="center" wrapText="1"/>
    </xf>
    <xf numFmtId="0" fontId="31" fillId="5" borderId="13" xfId="0" applyFont="1" applyFill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19" xfId="0" applyFont="1" applyBorder="1" applyAlignment="1">
      <alignment wrapText="1"/>
    </xf>
    <xf numFmtId="0" fontId="0" fillId="0" borderId="22" xfId="0" applyFont="1" applyBorder="1" applyAlignment="1">
      <alignment wrapText="1"/>
    </xf>
    <xf numFmtId="0" fontId="31" fillId="0" borderId="20" xfId="0" applyFont="1" applyBorder="1" applyAlignment="1">
      <alignment vertical="center" wrapText="1"/>
    </xf>
    <xf numFmtId="0" fontId="31" fillId="0" borderId="21" xfId="0" applyFont="1" applyBorder="1" applyAlignment="1"/>
  </cellXfs>
  <cellStyles count="245">
    <cellStyle name="Comma 2" xfId="236" xr:uid="{00000000-0005-0000-0000-000000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4" builtinId="8"/>
    <cellStyle name="Hyperlink 2" xfId="237" xr:uid="{00000000-0005-0000-0000-0000EB000000}"/>
    <cellStyle name="Komma 2" xfId="234" xr:uid="{00000000-0005-0000-0000-0000EC000000}"/>
    <cellStyle name="Normal" xfId="0" builtinId="0"/>
    <cellStyle name="Normal 2" xfId="1" xr:uid="{00000000-0005-0000-0000-0000EE000000}"/>
    <cellStyle name="Normal 3" xfId="232" xr:uid="{00000000-0005-0000-0000-0000EF000000}"/>
    <cellStyle name="Normal 4" xfId="238" xr:uid="{00000000-0005-0000-0000-0000F0000000}"/>
    <cellStyle name="Percent" xfId="243" builtinId="5"/>
    <cellStyle name="Percent 2" xfId="2" xr:uid="{00000000-0005-0000-0000-0000F2000000}"/>
    <cellStyle name="Percent 3" xfId="231" xr:uid="{00000000-0005-0000-0000-0000F3000000}"/>
    <cellStyle name="Procent 2" xfId="235" xr:uid="{00000000-0005-0000-0000-0000F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&#228;nsdata%20Blekinge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oduktion"/>
      <sheetName val="Fjärrvärmeproduktion"/>
      <sheetName val="Slutanvändning"/>
      <sheetName val="KVV miljörapport"/>
      <sheetName val="Miljörapporter"/>
      <sheetName val="Biogasproduktion och fordonsgas"/>
      <sheetName val="Gas hushåll"/>
      <sheetName val="Vindkraftproduktion"/>
      <sheetName val="Mindre vattenkraft"/>
      <sheetName val="Energiföretagen KVV Elprod"/>
      <sheetName val="Energiföretagen KVV Värmeprod"/>
      <sheetName val="Solceller"/>
      <sheetName val="Länsstyrelsen 2020"/>
    </sheetNames>
    <sheetDataSet>
      <sheetData sheetId="0">
        <row r="42">
          <cell r="N42">
            <v>0</v>
          </cell>
        </row>
        <row r="43">
          <cell r="N43">
            <v>0</v>
          </cell>
        </row>
        <row r="44">
          <cell r="Q44"/>
          <cell r="U44"/>
          <cell r="V44"/>
        </row>
        <row r="45">
          <cell r="N45">
            <v>0</v>
          </cell>
        </row>
        <row r="46">
          <cell r="R46"/>
          <cell r="T46"/>
        </row>
        <row r="47">
          <cell r="S47"/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2">
          <cell r="Q52"/>
          <cell r="U52"/>
          <cell r="V52"/>
        </row>
        <row r="53">
          <cell r="N53">
            <v>0</v>
          </cell>
        </row>
        <row r="54">
          <cell r="R54"/>
          <cell r="T54"/>
        </row>
        <row r="55">
          <cell r="S55"/>
        </row>
        <row r="56">
          <cell r="N56">
            <v>0</v>
          </cell>
        </row>
        <row r="58">
          <cell r="N58">
            <v>1622.75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</row>
        <row r="64">
          <cell r="N64">
            <v>0</v>
          </cell>
        </row>
        <row r="66">
          <cell r="N66">
            <v>0</v>
          </cell>
        </row>
        <row r="67">
          <cell r="N67">
            <v>0</v>
          </cell>
        </row>
        <row r="68">
          <cell r="Q68"/>
          <cell r="U68"/>
          <cell r="V68"/>
        </row>
        <row r="69">
          <cell r="N69">
            <v>0</v>
          </cell>
        </row>
        <row r="70">
          <cell r="R70"/>
          <cell r="T70"/>
        </row>
        <row r="71">
          <cell r="S71"/>
        </row>
        <row r="72">
          <cell r="N72">
            <v>0</v>
          </cell>
        </row>
        <row r="82">
          <cell r="N82">
            <v>38800</v>
          </cell>
        </row>
        <row r="83">
          <cell r="N83">
            <v>0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R86"/>
          <cell r="T86"/>
        </row>
        <row r="87">
          <cell r="S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</row>
        <row r="94">
          <cell r="R94"/>
          <cell r="T94"/>
        </row>
        <row r="95">
          <cell r="S95"/>
        </row>
        <row r="96">
          <cell r="N96">
            <v>0</v>
          </cell>
        </row>
        <row r="98">
          <cell r="N98">
            <v>4936.0055555555737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</row>
        <row r="102">
          <cell r="R102"/>
          <cell r="T102"/>
        </row>
        <row r="103">
          <cell r="S103"/>
        </row>
        <row r="104">
          <cell r="N104">
            <v>0</v>
          </cell>
        </row>
        <row r="106">
          <cell r="N106">
            <v>58409.444444444445</v>
          </cell>
        </row>
        <row r="107">
          <cell r="N107">
            <v>0</v>
          </cell>
        </row>
        <row r="108">
          <cell r="Q108"/>
          <cell r="U108"/>
          <cell r="V108"/>
        </row>
        <row r="109">
          <cell r="N109">
            <v>0</v>
          </cell>
        </row>
        <row r="110">
          <cell r="R110"/>
          <cell r="T110"/>
        </row>
        <row r="111">
          <cell r="S111"/>
        </row>
        <row r="112">
          <cell r="N112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Q124"/>
          <cell r="U124"/>
          <cell r="V124"/>
        </row>
        <row r="125">
          <cell r="N125">
            <v>0</v>
          </cell>
        </row>
        <row r="126">
          <cell r="R126"/>
          <cell r="T126"/>
        </row>
        <row r="127">
          <cell r="S127"/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</row>
        <row r="134">
          <cell r="R134"/>
          <cell r="T134"/>
        </row>
        <row r="135">
          <cell r="S135"/>
        </row>
        <row r="136">
          <cell r="N136">
            <v>0</v>
          </cell>
        </row>
        <row r="138">
          <cell r="N138">
            <v>32219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</row>
        <row r="142">
          <cell r="R142"/>
          <cell r="T142"/>
        </row>
        <row r="143">
          <cell r="S143"/>
        </row>
        <row r="144">
          <cell r="N144">
            <v>0</v>
          </cell>
        </row>
        <row r="146">
          <cell r="N146">
            <v>42054.8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</row>
        <row r="150">
          <cell r="R150"/>
          <cell r="T150"/>
        </row>
        <row r="151">
          <cell r="S151"/>
        </row>
        <row r="152">
          <cell r="N152">
            <v>0</v>
          </cell>
        </row>
        <row r="162">
          <cell r="N162">
            <v>308629</v>
          </cell>
        </row>
        <row r="163">
          <cell r="N163">
            <v>3192</v>
          </cell>
        </row>
        <row r="164">
          <cell r="Q164"/>
          <cell r="U164"/>
          <cell r="V164"/>
        </row>
        <row r="165">
          <cell r="N165">
            <v>0</v>
          </cell>
        </row>
        <row r="166">
          <cell r="R166">
            <v>396878</v>
          </cell>
          <cell r="T166"/>
        </row>
        <row r="167">
          <cell r="S167">
            <v>20411</v>
          </cell>
        </row>
        <row r="168">
          <cell r="N168">
            <v>0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/>
        </row>
        <row r="176">
          <cell r="N176">
            <v>0</v>
          </cell>
        </row>
        <row r="178">
          <cell r="N178">
            <v>29471.244444444426</v>
          </cell>
        </row>
        <row r="179">
          <cell r="N179">
            <v>0</v>
          </cell>
        </row>
        <row r="180">
          <cell r="Q180"/>
          <cell r="U180"/>
          <cell r="V180"/>
        </row>
        <row r="181">
          <cell r="N181">
            <v>0</v>
          </cell>
        </row>
        <row r="182">
          <cell r="R182"/>
          <cell r="T182"/>
        </row>
        <row r="183">
          <cell r="S183"/>
        </row>
        <row r="184">
          <cell r="N184">
            <v>0</v>
          </cell>
        </row>
        <row r="186">
          <cell r="N186">
            <v>4672.7555555555555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</row>
        <row r="192">
          <cell r="N192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/>
        </row>
        <row r="207">
          <cell r="S207"/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</row>
        <row r="216">
          <cell r="N216">
            <v>0</v>
          </cell>
        </row>
        <row r="218">
          <cell r="N218">
            <v>0</v>
          </cell>
        </row>
        <row r="219">
          <cell r="N219">
            <v>0</v>
          </cell>
        </row>
        <row r="220">
          <cell r="Q220"/>
          <cell r="U220"/>
          <cell r="V220"/>
        </row>
        <row r="221">
          <cell r="N221">
            <v>0</v>
          </cell>
        </row>
        <row r="222">
          <cell r="R222"/>
          <cell r="T222"/>
        </row>
        <row r="223">
          <cell r="S223"/>
        </row>
        <row r="224">
          <cell r="N224">
            <v>0</v>
          </cell>
        </row>
        <row r="226">
          <cell r="N226">
            <v>62930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</row>
        <row r="232">
          <cell r="N232">
            <v>0</v>
          </cell>
        </row>
      </sheetData>
      <sheetData sheetId="1">
        <row r="58">
          <cell r="N58">
            <v>0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</row>
        <row r="64">
          <cell r="N64">
            <v>0</v>
          </cell>
        </row>
        <row r="66">
          <cell r="N66">
            <v>41934</v>
          </cell>
        </row>
        <row r="67">
          <cell r="N67">
            <v>0</v>
          </cell>
        </row>
        <row r="68">
          <cell r="Q68"/>
          <cell r="U68"/>
          <cell r="V68"/>
        </row>
        <row r="69">
          <cell r="N69">
            <v>1062</v>
          </cell>
        </row>
        <row r="70">
          <cell r="R70">
            <v>803</v>
          </cell>
          <cell r="T70"/>
        </row>
        <row r="71">
          <cell r="S71">
            <v>43430</v>
          </cell>
        </row>
        <row r="72">
          <cell r="N72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Q76"/>
          <cell r="U76"/>
          <cell r="V76"/>
        </row>
        <row r="77">
          <cell r="N77">
            <v>0</v>
          </cell>
        </row>
        <row r="78">
          <cell r="R78"/>
          <cell r="T78"/>
        </row>
        <row r="79">
          <cell r="S79"/>
        </row>
        <row r="80">
          <cell r="N80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R86"/>
          <cell r="T86"/>
        </row>
        <row r="87">
          <cell r="S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</row>
        <row r="94">
          <cell r="R94"/>
          <cell r="T94"/>
        </row>
        <row r="95">
          <cell r="S95"/>
        </row>
        <row r="96">
          <cell r="N96">
            <v>0</v>
          </cell>
        </row>
        <row r="98">
          <cell r="N98">
            <v>5141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</row>
        <row r="102">
          <cell r="R102"/>
          <cell r="T102"/>
        </row>
        <row r="103">
          <cell r="S103"/>
        </row>
        <row r="104">
          <cell r="N104">
            <v>0</v>
          </cell>
        </row>
        <row r="114">
          <cell r="N114">
            <v>164000</v>
          </cell>
        </row>
        <row r="115">
          <cell r="N115">
            <v>0</v>
          </cell>
        </row>
        <row r="116">
          <cell r="Q116"/>
          <cell r="U116"/>
          <cell r="V116"/>
        </row>
        <row r="117">
          <cell r="N117">
            <v>0</v>
          </cell>
        </row>
        <row r="118">
          <cell r="R118">
            <v>428</v>
          </cell>
          <cell r="T118"/>
        </row>
        <row r="119">
          <cell r="S119">
            <v>231443</v>
          </cell>
        </row>
        <row r="120">
          <cell r="N120">
            <v>0</v>
          </cell>
        </row>
        <row r="122">
          <cell r="N122">
            <v>50833</v>
          </cell>
        </row>
        <row r="123">
          <cell r="N123">
            <v>0</v>
          </cell>
        </row>
        <row r="124">
          <cell r="Q124"/>
          <cell r="U124"/>
          <cell r="V124"/>
        </row>
        <row r="125">
          <cell r="N125">
            <v>0</v>
          </cell>
        </row>
        <row r="126">
          <cell r="R126">
            <v>738</v>
          </cell>
          <cell r="T126"/>
        </row>
        <row r="127">
          <cell r="S127">
            <v>58050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</row>
        <row r="134">
          <cell r="R134"/>
          <cell r="T134"/>
        </row>
        <row r="135">
          <cell r="S135"/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</row>
        <row r="142">
          <cell r="R142"/>
          <cell r="T142"/>
        </row>
        <row r="143">
          <cell r="S143"/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</row>
        <row r="150">
          <cell r="R150"/>
          <cell r="T150"/>
        </row>
        <row r="151">
          <cell r="S151"/>
        </row>
        <row r="152">
          <cell r="N152">
            <v>0</v>
          </cell>
        </row>
        <row r="154">
          <cell r="N154">
            <v>50858</v>
          </cell>
        </row>
        <row r="155">
          <cell r="N155">
            <v>0</v>
          </cell>
        </row>
        <row r="156">
          <cell r="Q156"/>
          <cell r="U156"/>
          <cell r="V156"/>
        </row>
        <row r="157">
          <cell r="N157">
            <v>0</v>
          </cell>
        </row>
        <row r="158">
          <cell r="R158"/>
          <cell r="T158"/>
        </row>
        <row r="159">
          <cell r="S159"/>
        </row>
        <row r="160">
          <cell r="N160">
            <v>0</v>
          </cell>
        </row>
        <row r="170">
          <cell r="N170">
            <v>110708</v>
          </cell>
        </row>
        <row r="171">
          <cell r="N171">
            <v>498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>
            <v>127329</v>
          </cell>
        </row>
        <row r="176">
          <cell r="N176">
            <v>0</v>
          </cell>
        </row>
        <row r="178">
          <cell r="N178">
            <v>0</v>
          </cell>
        </row>
        <row r="179">
          <cell r="N179">
            <v>0</v>
          </cell>
        </row>
        <row r="180">
          <cell r="Q180"/>
          <cell r="U180"/>
          <cell r="V180"/>
        </row>
        <row r="181">
          <cell r="N181">
            <v>0</v>
          </cell>
        </row>
        <row r="182">
          <cell r="R182"/>
          <cell r="T182"/>
        </row>
        <row r="183">
          <cell r="S183"/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Q196"/>
          <cell r="U196"/>
          <cell r="V196"/>
        </row>
        <row r="197">
          <cell r="N197">
            <v>0</v>
          </cell>
        </row>
        <row r="198">
          <cell r="R198"/>
          <cell r="T198"/>
        </row>
        <row r="199">
          <cell r="S199"/>
        </row>
        <row r="200">
          <cell r="N200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/>
        </row>
        <row r="207">
          <cell r="S207"/>
        </row>
        <row r="208">
          <cell r="N208">
            <v>0</v>
          </cell>
        </row>
        <row r="210">
          <cell r="N210">
            <v>14938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</row>
        <row r="232">
          <cell r="N232">
            <v>0</v>
          </cell>
        </row>
        <row r="234">
          <cell r="N234">
            <v>9306</v>
          </cell>
        </row>
        <row r="235">
          <cell r="N235">
            <v>488</v>
          </cell>
        </row>
        <row r="236">
          <cell r="Q236"/>
          <cell r="U236"/>
          <cell r="V236"/>
        </row>
        <row r="237">
          <cell r="N237">
            <v>652</v>
          </cell>
        </row>
        <row r="238">
          <cell r="R238">
            <v>9398</v>
          </cell>
          <cell r="T238"/>
        </row>
        <row r="239">
          <cell r="S239"/>
        </row>
        <row r="240">
          <cell r="N240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Q244"/>
          <cell r="U244"/>
          <cell r="V244"/>
        </row>
        <row r="245">
          <cell r="N245">
            <v>0</v>
          </cell>
        </row>
        <row r="246">
          <cell r="R246"/>
          <cell r="T246"/>
        </row>
        <row r="247">
          <cell r="S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</row>
        <row r="253">
          <cell r="N253">
            <v>0</v>
          </cell>
        </row>
        <row r="254">
          <cell r="R254"/>
          <cell r="T254"/>
        </row>
        <row r="255">
          <cell r="S255"/>
        </row>
        <row r="256">
          <cell r="N256">
            <v>0</v>
          </cell>
        </row>
        <row r="258">
          <cell r="N258">
            <v>165759</v>
          </cell>
        </row>
        <row r="259">
          <cell r="N259">
            <v>0</v>
          </cell>
        </row>
        <row r="260">
          <cell r="Q260"/>
          <cell r="U260"/>
          <cell r="V260"/>
        </row>
        <row r="261">
          <cell r="N261">
            <v>0</v>
          </cell>
        </row>
        <row r="262">
          <cell r="R262"/>
          <cell r="T262"/>
        </row>
        <row r="263">
          <cell r="S263"/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Q268"/>
          <cell r="U268"/>
          <cell r="V268"/>
        </row>
        <row r="269">
          <cell r="N269">
            <v>0</v>
          </cell>
        </row>
        <row r="270">
          <cell r="R270"/>
          <cell r="T270"/>
        </row>
        <row r="271">
          <cell r="S271"/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Q284"/>
          <cell r="U284"/>
          <cell r="V284"/>
        </row>
        <row r="285">
          <cell r="N285">
            <v>0</v>
          </cell>
        </row>
        <row r="286">
          <cell r="R286"/>
          <cell r="T286"/>
        </row>
        <row r="287">
          <cell r="S287"/>
        </row>
        <row r="288">
          <cell r="N288">
            <v>0</v>
          </cell>
        </row>
        <row r="290">
          <cell r="N290">
            <v>22208</v>
          </cell>
        </row>
        <row r="291">
          <cell r="N291">
            <v>2567.441860465116</v>
          </cell>
        </row>
        <row r="292">
          <cell r="Q292"/>
          <cell r="U292"/>
          <cell r="V292"/>
        </row>
        <row r="293">
          <cell r="N293">
            <v>0</v>
          </cell>
        </row>
        <row r="294">
          <cell r="R294"/>
          <cell r="T294"/>
        </row>
        <row r="295">
          <cell r="S295">
            <v>22120</v>
          </cell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R302"/>
          <cell r="T302"/>
        </row>
        <row r="303">
          <cell r="S303"/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Q308"/>
          <cell r="U308"/>
          <cell r="V308"/>
        </row>
        <row r="309">
          <cell r="N309">
            <v>0</v>
          </cell>
        </row>
        <row r="310">
          <cell r="R310"/>
          <cell r="T310"/>
        </row>
        <row r="311">
          <cell r="S311"/>
        </row>
        <row r="312">
          <cell r="N312">
            <v>0</v>
          </cell>
        </row>
        <row r="314">
          <cell r="N314">
            <v>32074</v>
          </cell>
        </row>
        <row r="315">
          <cell r="N315">
            <v>0</v>
          </cell>
        </row>
        <row r="316">
          <cell r="Q316"/>
          <cell r="U316"/>
          <cell r="V316"/>
        </row>
        <row r="317">
          <cell r="N317">
            <v>0</v>
          </cell>
        </row>
        <row r="318">
          <cell r="R318"/>
          <cell r="T318"/>
        </row>
        <row r="319">
          <cell r="S319"/>
        </row>
        <row r="320">
          <cell r="N320">
            <v>0</v>
          </cell>
        </row>
        <row r="322">
          <cell r="N322">
            <v>0</v>
          </cell>
        </row>
        <row r="323">
          <cell r="N323">
            <v>0</v>
          </cell>
        </row>
        <row r="324">
          <cell r="Q324"/>
          <cell r="U324"/>
          <cell r="V324"/>
        </row>
        <row r="325">
          <cell r="N325">
            <v>0</v>
          </cell>
        </row>
        <row r="326">
          <cell r="R326"/>
          <cell r="T326"/>
        </row>
        <row r="327">
          <cell r="S327"/>
        </row>
        <row r="328">
          <cell r="N328">
            <v>0</v>
          </cell>
        </row>
      </sheetData>
      <sheetData sheetId="2">
        <row r="83">
          <cell r="N83">
            <v>2677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N86">
            <v>571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6126</v>
          </cell>
        </row>
        <row r="92">
          <cell r="N92">
            <v>924</v>
          </cell>
        </row>
        <row r="93">
          <cell r="Q93"/>
          <cell r="U93"/>
          <cell r="V93"/>
        </row>
        <row r="94">
          <cell r="N94">
            <v>22317</v>
          </cell>
        </row>
        <row r="95">
          <cell r="N95">
            <v>0</v>
          </cell>
        </row>
        <row r="96">
          <cell r="N96">
            <v>0</v>
          </cell>
        </row>
        <row r="97">
          <cell r="N97">
            <v>0</v>
          </cell>
        </row>
        <row r="98">
          <cell r="N98">
            <v>6258</v>
          </cell>
        </row>
        <row r="99">
          <cell r="N99">
            <v>128073</v>
          </cell>
        </row>
        <row r="101">
          <cell r="N101">
            <v>467</v>
          </cell>
        </row>
        <row r="102">
          <cell r="Q102"/>
          <cell r="U102"/>
          <cell r="V102"/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7564</v>
          </cell>
        </row>
        <row r="108">
          <cell r="N108">
            <v>17910</v>
          </cell>
        </row>
        <row r="110">
          <cell r="N110">
            <v>78345</v>
          </cell>
        </row>
        <row r="111">
          <cell r="Q111"/>
          <cell r="U111"/>
          <cell r="V111"/>
        </row>
        <row r="112">
          <cell r="N112">
            <v>0</v>
          </cell>
        </row>
        <row r="113">
          <cell r="N113">
            <v>12269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107</v>
          </cell>
        </row>
        <row r="119">
          <cell r="N119">
            <v>225</v>
          </cell>
        </row>
        <row r="120">
          <cell r="Q120"/>
          <cell r="U120"/>
          <cell r="V120"/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1699</v>
          </cell>
        </row>
        <row r="126">
          <cell r="N126">
            <v>20331</v>
          </cell>
        </row>
        <row r="128">
          <cell r="N128">
            <v>534</v>
          </cell>
        </row>
        <row r="129">
          <cell r="Q129"/>
          <cell r="U129"/>
          <cell r="V129"/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22836</v>
          </cell>
        </row>
        <row r="133">
          <cell r="N133">
            <v>0</v>
          </cell>
        </row>
        <row r="134">
          <cell r="N134">
            <v>7908</v>
          </cell>
        </row>
        <row r="135">
          <cell r="N135">
            <v>47583</v>
          </cell>
        </row>
        <row r="137">
          <cell r="N137">
            <v>9</v>
          </cell>
        </row>
        <row r="138">
          <cell r="Q138"/>
          <cell r="U138"/>
          <cell r="V138"/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20587</v>
          </cell>
        </row>
        <row r="144">
          <cell r="N144">
            <v>5068</v>
          </cell>
        </row>
        <row r="146">
          <cell r="N146">
            <v>0</v>
          </cell>
        </row>
        <row r="147">
          <cell r="Q147"/>
          <cell r="U147"/>
          <cell r="V147"/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1209</v>
          </cell>
        </row>
        <row r="164">
          <cell r="N164">
            <v>16021</v>
          </cell>
        </row>
        <row r="165">
          <cell r="Q165"/>
          <cell r="U165"/>
          <cell r="V165"/>
        </row>
        <row r="166">
          <cell r="N166">
            <v>0</v>
          </cell>
        </row>
        <row r="167">
          <cell r="N167">
            <v>3693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17445</v>
          </cell>
        </row>
        <row r="173">
          <cell r="N173">
            <v>4316</v>
          </cell>
        </row>
        <row r="174">
          <cell r="Q174"/>
          <cell r="U174"/>
          <cell r="V174"/>
        </row>
        <row r="175">
          <cell r="N175">
            <v>10170</v>
          </cell>
        </row>
        <row r="176">
          <cell r="N176">
            <v>88</v>
          </cell>
        </row>
        <row r="177">
          <cell r="N177">
            <v>999</v>
          </cell>
        </row>
        <row r="178">
          <cell r="N178">
            <v>0</v>
          </cell>
        </row>
        <row r="179">
          <cell r="N179">
            <v>19016</v>
          </cell>
        </row>
        <row r="180">
          <cell r="N180">
            <v>97603</v>
          </cell>
        </row>
        <row r="182">
          <cell r="N182">
            <v>8086</v>
          </cell>
        </row>
        <row r="183">
          <cell r="Q183"/>
          <cell r="U183"/>
          <cell r="V183"/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39477</v>
          </cell>
        </row>
        <row r="189">
          <cell r="N189">
            <v>73216</v>
          </cell>
        </row>
        <row r="191">
          <cell r="N191">
            <v>379877</v>
          </cell>
        </row>
        <row r="192">
          <cell r="Q192"/>
          <cell r="U192"/>
          <cell r="V192"/>
        </row>
        <row r="193">
          <cell r="N193">
            <v>0</v>
          </cell>
        </row>
        <row r="194">
          <cell r="N194">
            <v>69000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1162</v>
          </cell>
        </row>
        <row r="200">
          <cell r="N200">
            <v>187</v>
          </cell>
        </row>
        <row r="201">
          <cell r="Q201"/>
          <cell r="U201"/>
          <cell r="V201"/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42184</v>
          </cell>
        </row>
        <row r="207">
          <cell r="N207">
            <v>107514</v>
          </cell>
        </row>
        <row r="209">
          <cell r="N209">
            <v>550</v>
          </cell>
        </row>
        <row r="210">
          <cell r="Q210"/>
          <cell r="U210"/>
          <cell r="V210"/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60594</v>
          </cell>
        </row>
        <row r="214">
          <cell r="N214">
            <v>0</v>
          </cell>
        </row>
        <row r="215">
          <cell r="N215">
            <v>2972</v>
          </cell>
        </row>
        <row r="216">
          <cell r="N216">
            <v>178089</v>
          </cell>
        </row>
        <row r="218">
          <cell r="N218">
            <v>248</v>
          </cell>
        </row>
        <row r="219">
          <cell r="Q219"/>
          <cell r="U219"/>
          <cell r="V219"/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116258</v>
          </cell>
        </row>
        <row r="225">
          <cell r="N225">
            <v>52450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28451</v>
          </cell>
        </row>
        <row r="245">
          <cell r="N245">
            <v>5887</v>
          </cell>
        </row>
        <row r="246">
          <cell r="Q246"/>
          <cell r="U246"/>
          <cell r="V246"/>
        </row>
        <row r="247">
          <cell r="N247">
            <v>0</v>
          </cell>
        </row>
        <row r="248">
          <cell r="N248">
            <v>1272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8132</v>
          </cell>
        </row>
        <row r="254">
          <cell r="N254">
            <v>10995</v>
          </cell>
        </row>
        <row r="255">
          <cell r="Q255"/>
          <cell r="U255"/>
          <cell r="V255"/>
        </row>
        <row r="256">
          <cell r="N256">
            <v>2</v>
          </cell>
        </row>
        <row r="257">
          <cell r="N257">
            <v>0</v>
          </cell>
        </row>
        <row r="258">
          <cell r="N258">
            <v>11857</v>
          </cell>
        </row>
        <row r="259">
          <cell r="N259">
            <v>0</v>
          </cell>
        </row>
        <row r="260">
          <cell r="N260">
            <v>7074</v>
          </cell>
        </row>
        <row r="261">
          <cell r="N261">
            <v>125928</v>
          </cell>
        </row>
        <row r="263">
          <cell r="N263">
            <v>3266</v>
          </cell>
        </row>
        <row r="264">
          <cell r="Q264"/>
          <cell r="U264"/>
          <cell r="V264"/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18243</v>
          </cell>
        </row>
        <row r="270">
          <cell r="N270">
            <v>21032</v>
          </cell>
        </row>
        <row r="272">
          <cell r="N272">
            <v>161338</v>
          </cell>
        </row>
        <row r="273">
          <cell r="Q273"/>
          <cell r="U273"/>
          <cell r="V273"/>
        </row>
        <row r="274">
          <cell r="N274">
            <v>0</v>
          </cell>
        </row>
        <row r="275">
          <cell r="N275">
            <v>25396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2406</v>
          </cell>
        </row>
        <row r="281">
          <cell r="N281">
            <v>189</v>
          </cell>
        </row>
        <row r="282">
          <cell r="Q282"/>
          <cell r="U282"/>
          <cell r="V282"/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2925</v>
          </cell>
        </row>
        <row r="288">
          <cell r="N288">
            <v>58489</v>
          </cell>
        </row>
        <row r="290">
          <cell r="N290">
            <v>609</v>
          </cell>
        </row>
        <row r="291">
          <cell r="Q291"/>
          <cell r="U291"/>
          <cell r="V291"/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34003</v>
          </cell>
        </row>
        <row r="295">
          <cell r="N295">
            <v>0</v>
          </cell>
        </row>
        <row r="296">
          <cell r="N296">
            <v>10340</v>
          </cell>
        </row>
        <row r="297">
          <cell r="N297">
            <v>101317</v>
          </cell>
        </row>
        <row r="299">
          <cell r="N299">
            <v>23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71529</v>
          </cell>
        </row>
        <row r="306">
          <cell r="N306">
            <v>9731</v>
          </cell>
        </row>
        <row r="308">
          <cell r="N308">
            <v>0</v>
          </cell>
        </row>
        <row r="309">
          <cell r="Q309"/>
          <cell r="U309"/>
          <cell r="V309"/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14017</v>
          </cell>
        </row>
        <row r="326">
          <cell r="N326">
            <v>3317</v>
          </cell>
        </row>
        <row r="327">
          <cell r="Q327"/>
          <cell r="U327"/>
          <cell r="V327"/>
        </row>
        <row r="328">
          <cell r="N328">
            <v>0</v>
          </cell>
        </row>
        <row r="329">
          <cell r="N329">
            <v>706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8576</v>
          </cell>
        </row>
        <row r="335">
          <cell r="N335">
            <v>32399</v>
          </cell>
        </row>
        <row r="336">
          <cell r="Q336"/>
          <cell r="U336"/>
          <cell r="V336"/>
        </row>
        <row r="337">
          <cell r="N337">
            <v>21116</v>
          </cell>
        </row>
        <row r="338">
          <cell r="R338">
            <v>279773.57731958758</v>
          </cell>
          <cell r="T338">
            <v>2285847.4226804124</v>
          </cell>
        </row>
        <row r="339">
          <cell r="N339">
            <v>258782</v>
          </cell>
        </row>
        <row r="340">
          <cell r="N340">
            <v>0</v>
          </cell>
        </row>
        <row r="341">
          <cell r="N341">
            <v>5365</v>
          </cell>
        </row>
        <row r="342">
          <cell r="N342">
            <v>507824</v>
          </cell>
        </row>
        <row r="344">
          <cell r="N344">
            <v>2574</v>
          </cell>
        </row>
        <row r="345">
          <cell r="Q345"/>
          <cell r="U345"/>
          <cell r="V345"/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28587</v>
          </cell>
        </row>
        <row r="351">
          <cell r="N351">
            <v>38762</v>
          </cell>
        </row>
        <row r="353">
          <cell r="N353">
            <v>314032</v>
          </cell>
        </row>
        <row r="354">
          <cell r="Q354"/>
          <cell r="U354"/>
          <cell r="V354"/>
        </row>
        <row r="355">
          <cell r="N355">
            <v>0</v>
          </cell>
        </row>
        <row r="356">
          <cell r="N356">
            <v>80435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186</v>
          </cell>
        </row>
        <row r="362">
          <cell r="N362">
            <v>92238</v>
          </cell>
        </row>
        <row r="363">
          <cell r="Q363"/>
          <cell r="U363"/>
          <cell r="V363"/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43241</v>
          </cell>
        </row>
        <row r="369">
          <cell r="N369">
            <v>92999</v>
          </cell>
        </row>
        <row r="371">
          <cell r="N371">
            <v>713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32832</v>
          </cell>
        </row>
        <row r="376">
          <cell r="N376">
            <v>0</v>
          </cell>
        </row>
        <row r="377">
          <cell r="N377">
            <v>16257</v>
          </cell>
        </row>
        <row r="378">
          <cell r="N378">
            <v>96211</v>
          </cell>
        </row>
        <row r="380">
          <cell r="N380">
            <v>87</v>
          </cell>
        </row>
        <row r="381">
          <cell r="Q381"/>
          <cell r="U381"/>
          <cell r="V381"/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60838</v>
          </cell>
        </row>
        <row r="387">
          <cell r="N387">
            <v>13289</v>
          </cell>
        </row>
        <row r="389">
          <cell r="N389">
            <v>0</v>
          </cell>
        </row>
        <row r="390">
          <cell r="Q390"/>
          <cell r="U390"/>
          <cell r="V390"/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7688</v>
          </cell>
        </row>
        <row r="407">
          <cell r="N407">
            <v>9455</v>
          </cell>
        </row>
        <row r="408">
          <cell r="Q408"/>
          <cell r="U408"/>
          <cell r="V408"/>
        </row>
        <row r="409">
          <cell r="N409">
            <v>0</v>
          </cell>
        </row>
        <row r="410">
          <cell r="N410">
            <v>2213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21966</v>
          </cell>
        </row>
        <row r="416">
          <cell r="N416">
            <v>7092</v>
          </cell>
        </row>
        <row r="417">
          <cell r="Q417"/>
          <cell r="U417"/>
          <cell r="V417"/>
        </row>
        <row r="418">
          <cell r="N418">
            <v>14469</v>
          </cell>
        </row>
        <row r="419">
          <cell r="N419">
            <v>7809</v>
          </cell>
        </row>
        <row r="420">
          <cell r="N420">
            <v>4458</v>
          </cell>
        </row>
        <row r="421">
          <cell r="N421">
            <v>0</v>
          </cell>
        </row>
        <row r="422">
          <cell r="N422">
            <v>3236</v>
          </cell>
        </row>
        <row r="423">
          <cell r="N423">
            <v>42037</v>
          </cell>
        </row>
        <row r="425">
          <cell r="N425">
            <v>66</v>
          </cell>
        </row>
        <row r="426">
          <cell r="Q426"/>
          <cell r="U426"/>
          <cell r="V426"/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4972</v>
          </cell>
        </row>
        <row r="432">
          <cell r="N432">
            <v>19605</v>
          </cell>
        </row>
        <row r="434">
          <cell r="N434">
            <v>90617</v>
          </cell>
        </row>
        <row r="435">
          <cell r="Q435"/>
          <cell r="U435"/>
          <cell r="V435"/>
        </row>
        <row r="436">
          <cell r="N436">
            <v>0</v>
          </cell>
        </row>
        <row r="437">
          <cell r="N437">
            <v>23829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252</v>
          </cell>
        </row>
        <row r="443">
          <cell r="N443">
            <v>9</v>
          </cell>
        </row>
        <row r="444">
          <cell r="Q444"/>
          <cell r="U444"/>
          <cell r="V444"/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0</v>
          </cell>
        </row>
        <row r="450">
          <cell r="N450">
            <v>24181</v>
          </cell>
        </row>
        <row r="452">
          <cell r="N452">
            <v>337</v>
          </cell>
        </row>
        <row r="453">
          <cell r="Q453"/>
          <cell r="U453"/>
          <cell r="V453"/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15569</v>
          </cell>
        </row>
        <row r="457">
          <cell r="N457">
            <v>0</v>
          </cell>
        </row>
        <row r="458">
          <cell r="N458">
            <v>5585</v>
          </cell>
        </row>
        <row r="459">
          <cell r="N459">
            <v>63561</v>
          </cell>
        </row>
        <row r="461">
          <cell r="N461">
            <v>20</v>
          </cell>
        </row>
        <row r="462">
          <cell r="Q462"/>
          <cell r="U462"/>
          <cell r="V462"/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28981</v>
          </cell>
        </row>
        <row r="468">
          <cell r="N468">
            <v>5825</v>
          </cell>
        </row>
        <row r="470">
          <cell r="N470">
            <v>0</v>
          </cell>
        </row>
        <row r="471">
          <cell r="Q471"/>
          <cell r="U471"/>
          <cell r="V471"/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13567</v>
          </cell>
        </row>
      </sheetData>
      <sheetData sheetId="3"/>
      <sheetData sheetId="4"/>
      <sheetData sheetId="5">
        <row r="15">
          <cell r="B15">
            <v>0</v>
          </cell>
        </row>
        <row r="16">
          <cell r="B16">
            <v>0.52249999999999996</v>
          </cell>
        </row>
      </sheetData>
      <sheetData sheetId="6"/>
      <sheetData sheetId="7"/>
      <sheetData sheetId="8"/>
      <sheetData sheetId="9"/>
      <sheetData sheetId="10"/>
      <sheetData sheetId="11">
        <row r="4">
          <cell r="C4">
            <v>883.5</v>
          </cell>
        </row>
        <row r="5">
          <cell r="C5">
            <v>8977.5</v>
          </cell>
        </row>
        <row r="6">
          <cell r="C6">
            <v>3762</v>
          </cell>
        </row>
        <row r="7">
          <cell r="C7">
            <v>3648</v>
          </cell>
        </row>
        <row r="8">
          <cell r="C8">
            <v>2394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lf.hansson@lansstyrelsen.se" TargetMode="External"/><Relationship Id="rId1" Type="http://schemas.openxmlformats.org/officeDocument/2006/relationships/hyperlink" Target="mailto:ronja.englund@wsp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workbookViewId="0">
      <selection activeCell="C3" sqref="C3"/>
    </sheetView>
  </sheetViews>
  <sheetFormatPr defaultRowHeight="15.6"/>
  <cols>
    <col min="2" max="2" width="57.8984375" bestFit="1" customWidth="1"/>
    <col min="3" max="3" width="51.59765625" customWidth="1"/>
    <col min="5" max="5" width="87.69921875" customWidth="1"/>
  </cols>
  <sheetData>
    <row r="1" spans="1:5" ht="16.2" thickBot="1">
      <c r="C1" s="53"/>
    </row>
    <row r="2" spans="1:5">
      <c r="B2" s="54" t="s">
        <v>77</v>
      </c>
      <c r="C2" s="65" t="s">
        <v>86</v>
      </c>
    </row>
    <row r="3" spans="1:5">
      <c r="B3" s="55" t="s">
        <v>78</v>
      </c>
      <c r="C3" s="209">
        <v>44854</v>
      </c>
    </row>
    <row r="4" spans="1:5">
      <c r="B4" s="56" t="s">
        <v>79</v>
      </c>
      <c r="C4" s="57" t="s">
        <v>87</v>
      </c>
    </row>
    <row r="5" spans="1:5">
      <c r="B5" s="56" t="s">
        <v>80</v>
      </c>
      <c r="C5" s="58" t="s">
        <v>81</v>
      </c>
    </row>
    <row r="6" spans="1:5">
      <c r="B6" s="55" t="s">
        <v>82</v>
      </c>
      <c r="C6" s="204" t="s">
        <v>93</v>
      </c>
    </row>
    <row r="7" spans="1:5" ht="16.2" thickBot="1">
      <c r="B7" s="59" t="s">
        <v>80</v>
      </c>
      <c r="C7" s="208" t="s">
        <v>92</v>
      </c>
    </row>
    <row r="10" spans="1:5" ht="16.2" thickBot="1"/>
    <row r="11" spans="1:5" ht="155.25" customHeight="1">
      <c r="B11" s="210" t="s">
        <v>89</v>
      </c>
      <c r="C11" s="211"/>
      <c r="E11" s="212" t="s">
        <v>83</v>
      </c>
    </row>
    <row r="12" spans="1:5">
      <c r="A12" s="206"/>
      <c r="B12" s="205"/>
      <c r="C12" s="60"/>
      <c r="E12" s="213"/>
    </row>
    <row r="13" spans="1:5">
      <c r="A13" s="206"/>
      <c r="B13" s="205"/>
      <c r="C13" s="60"/>
      <c r="E13" s="213"/>
    </row>
    <row r="14" spans="1:5" ht="16.2" thickBot="1">
      <c r="A14" s="206"/>
      <c r="B14" s="207"/>
      <c r="C14" s="61"/>
      <c r="E14" s="213"/>
    </row>
    <row r="15" spans="1:5">
      <c r="E15" s="213"/>
    </row>
    <row r="16" spans="1:5" ht="16.2" thickBot="1">
      <c r="B16" s="62"/>
      <c r="E16" s="213"/>
    </row>
    <row r="17" spans="2:5" ht="148.94999999999999" customHeight="1" thickBot="1">
      <c r="B17" s="215" t="s">
        <v>84</v>
      </c>
      <c r="C17" s="216"/>
      <c r="E17" s="213"/>
    </row>
    <row r="18" spans="2:5">
      <c r="B18" s="63"/>
      <c r="E18" s="213"/>
    </row>
    <row r="19" spans="2:5">
      <c r="E19" s="213"/>
    </row>
    <row r="20" spans="2:5">
      <c r="E20" s="213"/>
    </row>
    <row r="21" spans="2:5">
      <c r="E21" s="213"/>
    </row>
    <row r="22" spans="2:5">
      <c r="E22" s="213"/>
    </row>
    <row r="23" spans="2:5" ht="16.2" thickBot="1">
      <c r="E23" s="214"/>
    </row>
  </sheetData>
  <mergeCells count="3">
    <mergeCell ref="B11:C11"/>
    <mergeCell ref="E11:E23"/>
    <mergeCell ref="B17:C17"/>
  </mergeCells>
  <hyperlinks>
    <hyperlink ref="C5" r:id="rId1" xr:uid="{00000000-0004-0000-0000-000000000000}"/>
    <hyperlink ref="C7" r:id="rId2" xr:uid="{2211FCFE-4742-443D-9C21-C797EEB3AA37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workbookViewId="0">
      <selection activeCell="A13" sqref="A13"/>
    </sheetView>
  </sheetViews>
  <sheetFormatPr defaultColWidth="11" defaultRowHeight="15.6"/>
  <cols>
    <col min="1" max="1" width="26.19921875" bestFit="1" customWidth="1"/>
    <col min="2" max="2" width="11.69921875" bestFit="1" customWidth="1"/>
    <col min="3" max="3" width="15.59765625" bestFit="1" customWidth="1"/>
    <col min="4" max="4" width="11.69921875" bestFit="1" customWidth="1"/>
    <col min="7" max="7" width="26.09765625" bestFit="1" customWidth="1"/>
    <col min="8" max="8" width="11.69921875" bestFit="1" customWidth="1"/>
    <col min="9" max="9" width="15.59765625" bestFit="1" customWidth="1"/>
    <col min="10" max="10" width="11.69921875" bestFit="1" customWidth="1"/>
  </cols>
  <sheetData>
    <row r="1" spans="1:9">
      <c r="A1" s="2" t="s">
        <v>52</v>
      </c>
    </row>
    <row r="2" spans="1:9">
      <c r="A2" s="2">
        <v>2020</v>
      </c>
    </row>
    <row r="3" spans="1:9">
      <c r="A3" t="s">
        <v>53</v>
      </c>
    </row>
    <row r="4" spans="1:9">
      <c r="A4" t="s">
        <v>88</v>
      </c>
      <c r="B4" s="203" t="s">
        <v>90</v>
      </c>
      <c r="C4" s="1"/>
      <c r="D4" s="1"/>
    </row>
    <row r="5" spans="1:9">
      <c r="B5" s="1"/>
      <c r="C5" s="1"/>
      <c r="D5" s="1"/>
      <c r="H5" s="1"/>
      <c r="I5" s="1"/>
    </row>
    <row r="6" spans="1:9">
      <c r="B6" s="1"/>
      <c r="C6" s="1"/>
      <c r="D6" s="1"/>
    </row>
    <row r="7" spans="1:9">
      <c r="B7" s="1"/>
      <c r="C7" s="1"/>
      <c r="D7" s="1"/>
    </row>
    <row r="8" spans="1:9">
      <c r="B8" s="1"/>
      <c r="C8" s="1"/>
      <c r="D8" s="1"/>
    </row>
    <row r="9" spans="1:9">
      <c r="B9" s="1"/>
      <c r="C9" s="1"/>
      <c r="D9" s="1"/>
    </row>
    <row r="10" spans="1:9">
      <c r="B10" s="1"/>
      <c r="C10" s="1"/>
      <c r="D10" s="1"/>
    </row>
    <row r="11" spans="1:9">
      <c r="B11" s="1"/>
      <c r="C11" s="1"/>
      <c r="D11" s="1"/>
    </row>
    <row r="13" spans="1:9">
      <c r="B1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/>
  <dimension ref="A1:AU71"/>
  <sheetViews>
    <sheetView tabSelected="1" topLeftCell="M16" zoomScale="70" zoomScaleNormal="70" workbookViewId="0">
      <selection activeCell="R22" sqref="R22"/>
    </sheetView>
  </sheetViews>
  <sheetFormatPr defaultColWidth="8.59765625" defaultRowHeight="14.4"/>
  <cols>
    <col min="1" max="1" width="49.5" style="67" customWidth="1"/>
    <col min="2" max="2" width="17.59765625" style="30" customWidth="1"/>
    <col min="3" max="3" width="17.59765625" style="67" customWidth="1"/>
    <col min="4" max="12" width="17.59765625" style="30" customWidth="1"/>
    <col min="13" max="20" width="17.59765625" style="67" customWidth="1"/>
    <col min="21" max="16384" width="8.59765625" style="67"/>
  </cols>
  <sheetData>
    <row r="1" spans="1:34" ht="18">
      <c r="A1" s="66" t="s">
        <v>0</v>
      </c>
      <c r="Q1" s="68"/>
      <c r="R1" s="68"/>
      <c r="S1" s="68"/>
      <c r="T1" s="68"/>
    </row>
    <row r="2" spans="1:34" ht="15.6">
      <c r="A2" s="37" t="s">
        <v>67</v>
      </c>
      <c r="Q2" s="69"/>
      <c r="AG2" s="70"/>
      <c r="AH2" s="69"/>
    </row>
    <row r="3" spans="1:34" ht="28.8">
      <c r="A3" s="71">
        <v>2020</v>
      </c>
      <c r="C3" s="72" t="s">
        <v>1</v>
      </c>
      <c r="D3" s="72" t="s">
        <v>30</v>
      </c>
      <c r="E3" s="72" t="s">
        <v>2</v>
      </c>
      <c r="F3" s="73" t="s">
        <v>3</v>
      </c>
      <c r="G3" s="72" t="s">
        <v>16</v>
      </c>
      <c r="H3" s="72" t="s">
        <v>50</v>
      </c>
      <c r="I3" s="73" t="s">
        <v>5</v>
      </c>
      <c r="J3" s="72" t="s">
        <v>4</v>
      </c>
      <c r="K3" s="72" t="s">
        <v>6</v>
      </c>
      <c r="L3" s="72" t="s">
        <v>7</v>
      </c>
      <c r="M3" s="72" t="s">
        <v>64</v>
      </c>
      <c r="N3" s="72" t="s">
        <v>64</v>
      </c>
      <c r="O3" s="73" t="s">
        <v>64</v>
      </c>
      <c r="P3" s="74" t="s">
        <v>9</v>
      </c>
      <c r="Q3" s="70"/>
      <c r="AG3" s="70"/>
      <c r="AH3" s="70"/>
    </row>
    <row r="4" spans="1:34" s="76" customFormat="1" ht="10.199999999999999">
      <c r="A4" s="75" t="s">
        <v>56</v>
      </c>
      <c r="C4" s="77" t="s">
        <v>54</v>
      </c>
      <c r="D4" s="77" t="s">
        <v>55</v>
      </c>
      <c r="E4" s="78"/>
      <c r="F4" s="77" t="s">
        <v>57</v>
      </c>
      <c r="G4" s="78"/>
      <c r="H4" s="78"/>
      <c r="I4" s="77" t="s">
        <v>58</v>
      </c>
      <c r="J4" s="78"/>
      <c r="K4" s="78"/>
      <c r="L4" s="78"/>
      <c r="M4" s="78"/>
      <c r="N4" s="78"/>
      <c r="O4" s="79"/>
      <c r="P4" s="80" t="s">
        <v>62</v>
      </c>
      <c r="Q4" s="81"/>
      <c r="AG4" s="81"/>
      <c r="AH4" s="81"/>
    </row>
    <row r="5" spans="1:34" ht="15.6">
      <c r="A5" s="69" t="s">
        <v>51</v>
      </c>
      <c r="B5" s="48"/>
      <c r="C5" s="49">
        <f>SUM(Karlshamn:Sölvesborg!C5)</f>
        <v>19665</v>
      </c>
      <c r="D5" s="48">
        <f>SUM(Karlshamn:Sölvesborg!D5)</f>
        <v>0</v>
      </c>
      <c r="E5" s="48">
        <f>SUM(Karlshamn:Sölvesborg!E5)</f>
        <v>0</v>
      </c>
      <c r="F5" s="48">
        <f>SUM(Karlshamn:Sölvesborg!F5)</f>
        <v>0</v>
      </c>
      <c r="G5" s="48">
        <f>SUM(Karlshamn:Sölvesborg!G5)</f>
        <v>0</v>
      </c>
      <c r="H5" s="48">
        <f>SUM(Karlshamn:Sölvesborg!H5)</f>
        <v>0</v>
      </c>
      <c r="I5" s="48">
        <f>SUM(Karlshamn:Sölvesborg!I5)</f>
        <v>0</v>
      </c>
      <c r="J5" s="48">
        <f>SUM(Karlshamn:Sölvesborg!J5)</f>
        <v>0</v>
      </c>
      <c r="K5" s="48">
        <f>SUM(Karlshamn:Sölvesborg!K5)</f>
        <v>0</v>
      </c>
      <c r="L5" s="48">
        <f>SUM(Karlshamn:Sölvesborg!L5)</f>
        <v>0</v>
      </c>
      <c r="M5" s="48">
        <f>SUM(Karlshamn:Sölvesborg!M5)</f>
        <v>0</v>
      </c>
      <c r="N5" s="48">
        <f>SUM(Karlshamn:Sölvesborg!N5)</f>
        <v>0</v>
      </c>
      <c r="O5" s="48">
        <f>SUM(Karlshamn:Sölvesborg!O5)</f>
        <v>0</v>
      </c>
      <c r="P5" s="48">
        <f>SUM(Karlshamn:Sölvesborg!P5)</f>
        <v>0</v>
      </c>
      <c r="Q5" s="70"/>
      <c r="AG5" s="70"/>
      <c r="AH5" s="70"/>
    </row>
    <row r="6" spans="1:34" ht="15.6">
      <c r="A6" s="69" t="s">
        <v>75</v>
      </c>
      <c r="B6" s="48"/>
      <c r="C6" s="48">
        <f>SUM(Karlshamn:Sölvesborg!C6)</f>
        <v>308629</v>
      </c>
      <c r="D6" s="48">
        <f>SUM(Karlshamn:Sölvesborg!D6)</f>
        <v>3192</v>
      </c>
      <c r="E6" s="48">
        <f>SUM(Karlshamn:Sölvesborg!E6)</f>
        <v>0</v>
      </c>
      <c r="F6" s="48">
        <f>SUM(Karlshamn:Sölvesborg!F6)</f>
        <v>0</v>
      </c>
      <c r="G6" s="48">
        <f>SUM(Karlshamn:Sölvesborg!G6)</f>
        <v>396878</v>
      </c>
      <c r="H6" s="48">
        <f>SUM(Karlshamn:Sölvesborg!H6)</f>
        <v>20411</v>
      </c>
      <c r="I6" s="48">
        <f>SUM(Karlshamn:Sölvesborg!I6)</f>
        <v>0</v>
      </c>
      <c r="J6" s="48">
        <f>SUM(Karlshamn:Sölvesborg!J6)</f>
        <v>0</v>
      </c>
      <c r="K6" s="48">
        <f>SUM(Karlshamn:Sölvesborg!K6)</f>
        <v>0</v>
      </c>
      <c r="L6" s="48">
        <f>SUM(Karlshamn:Sölvesborg!L6)</f>
        <v>0</v>
      </c>
      <c r="M6" s="48">
        <f>SUM(Karlshamn:Sölvesborg!M6)</f>
        <v>0</v>
      </c>
      <c r="N6" s="48">
        <f>SUM(Karlshamn:Sölvesborg!N6)</f>
        <v>0</v>
      </c>
      <c r="O6" s="48">
        <f>SUM(Karlshamn:Sölvesborg!O6)</f>
        <v>0</v>
      </c>
      <c r="P6" s="48">
        <f>SUM(Karlshamn:Sölvesborg!P6)</f>
        <v>420481</v>
      </c>
      <c r="Q6" s="70"/>
      <c r="AG6" s="70"/>
      <c r="AH6" s="70"/>
    </row>
    <row r="7" spans="1:34" ht="15.6">
      <c r="A7" s="69" t="s">
        <v>17</v>
      </c>
      <c r="B7" s="48"/>
      <c r="C7" s="197">
        <f>SUM(Karlshamn:Sölvesborg!C7)</f>
        <v>38800</v>
      </c>
      <c r="D7" s="48">
        <f>SUM(Karlshamn:Sölvesborg!D7)</f>
        <v>0</v>
      </c>
      <c r="E7" s="48">
        <f>SUM(Karlshamn:Sölvesborg!E7)</f>
        <v>0</v>
      </c>
      <c r="F7" s="48">
        <f>SUM(Karlshamn:Sölvesborg!F7)</f>
        <v>0</v>
      </c>
      <c r="G7" s="48">
        <f>SUM(Karlshamn:Sölvesborg!G7)</f>
        <v>0</v>
      </c>
      <c r="H7" s="48">
        <f>SUM(Karlshamn:Sölvesborg!H7)</f>
        <v>0</v>
      </c>
      <c r="I7" s="48">
        <f>SUM(Karlshamn:Sölvesborg!I7)</f>
        <v>0</v>
      </c>
      <c r="J7" s="48">
        <f>SUM(Karlshamn:Sölvesborg!J7)</f>
        <v>0</v>
      </c>
      <c r="K7" s="48">
        <f>SUM(Karlshamn:Sölvesborg!K7)</f>
        <v>0</v>
      </c>
      <c r="L7" s="48">
        <f>SUM(Karlshamn:Sölvesborg!L7)</f>
        <v>0</v>
      </c>
      <c r="M7" s="48">
        <f>SUM(Karlshamn:Sölvesborg!M7)</f>
        <v>0</v>
      </c>
      <c r="N7" s="48">
        <f>SUM(Karlshamn:Sölvesborg!N7)</f>
        <v>0</v>
      </c>
      <c r="O7" s="48">
        <f>SUM(Karlshamn:Sölvesborg!O7)</f>
        <v>0</v>
      </c>
      <c r="P7" s="48">
        <f>SUM(Karlshamn:Sölvesborg!P7)</f>
        <v>0</v>
      </c>
      <c r="Q7" s="70"/>
      <c r="AG7" s="70"/>
      <c r="AH7" s="70"/>
    </row>
    <row r="8" spans="1:34" ht="15.6">
      <c r="A8" s="69" t="s">
        <v>10</v>
      </c>
      <c r="B8" s="48"/>
      <c r="C8" s="48">
        <f>SUM(Karlshamn:Sölvesborg!C8)</f>
        <v>0</v>
      </c>
      <c r="D8" s="48">
        <f>SUM(Karlshamn:Sölvesborg!D8)</f>
        <v>0</v>
      </c>
      <c r="E8" s="48">
        <f>SUM(Karlshamn:Sölvesborg!E8)</f>
        <v>0</v>
      </c>
      <c r="F8" s="48">
        <f>SUM(Karlshamn:Sölvesborg!F8)</f>
        <v>0</v>
      </c>
      <c r="G8" s="48">
        <f>SUM(Karlshamn:Sölvesborg!G8)</f>
        <v>0</v>
      </c>
      <c r="H8" s="48">
        <f>SUM(Karlshamn:Sölvesborg!H8)</f>
        <v>0</v>
      </c>
      <c r="I8" s="48">
        <f>SUM(Karlshamn:Sölvesborg!I8)</f>
        <v>0</v>
      </c>
      <c r="J8" s="48">
        <f>SUM(Karlshamn:Sölvesborg!J8)</f>
        <v>0</v>
      </c>
      <c r="K8" s="48">
        <f>SUM(Karlshamn:Sölvesborg!K8)</f>
        <v>0</v>
      </c>
      <c r="L8" s="48">
        <f>SUM(Karlshamn:Sölvesborg!L8)</f>
        <v>0</v>
      </c>
      <c r="M8" s="48">
        <f>SUM(Karlshamn:Sölvesborg!M8)</f>
        <v>0</v>
      </c>
      <c r="N8" s="48">
        <f>SUM(Karlshamn:Sölvesborg!N8)</f>
        <v>0</v>
      </c>
      <c r="O8" s="48">
        <f>SUM(Karlshamn:Sölvesborg!O8)</f>
        <v>0</v>
      </c>
      <c r="P8" s="48">
        <f>SUM(Karlshamn:Sölvesborg!P8)</f>
        <v>0</v>
      </c>
      <c r="Q8" s="70"/>
      <c r="AG8" s="70"/>
      <c r="AH8" s="70"/>
    </row>
    <row r="9" spans="1:34" ht="15.6">
      <c r="A9" s="69" t="s">
        <v>11</v>
      </c>
      <c r="B9" s="48"/>
      <c r="C9" s="48">
        <f>SUM(Karlshamn:Sölvesborg!C9)</f>
        <v>68249</v>
      </c>
      <c r="D9" s="48">
        <f>SUM(Karlshamn:Sölvesborg!D9)</f>
        <v>0</v>
      </c>
      <c r="E9" s="48">
        <f>SUM(Karlshamn:Sölvesborg!E9)</f>
        <v>0</v>
      </c>
      <c r="F9" s="48">
        <f>SUM(Karlshamn:Sölvesborg!F9)</f>
        <v>0</v>
      </c>
      <c r="G9" s="48">
        <f>SUM(Karlshamn:Sölvesborg!G9)</f>
        <v>0</v>
      </c>
      <c r="H9" s="48">
        <f>SUM(Karlshamn:Sölvesborg!H9)</f>
        <v>0</v>
      </c>
      <c r="I9" s="48">
        <f>SUM(Karlshamn:Sölvesborg!I9)</f>
        <v>0</v>
      </c>
      <c r="J9" s="48">
        <f>SUM(Karlshamn:Sölvesborg!J9)</f>
        <v>0</v>
      </c>
      <c r="K9" s="48">
        <f>SUM(Karlshamn:Sölvesborg!K9)</f>
        <v>0</v>
      </c>
      <c r="L9" s="48">
        <f>SUM(Karlshamn:Sölvesborg!L9)</f>
        <v>0</v>
      </c>
      <c r="M9" s="48">
        <f>SUM(Karlshamn:Sölvesborg!M9)</f>
        <v>0</v>
      </c>
      <c r="N9" s="48">
        <f>SUM(Karlshamn:Sölvesborg!N9)</f>
        <v>0</v>
      </c>
      <c r="O9" s="48">
        <f>SUM(Karlshamn:Sölvesborg!O9)</f>
        <v>0</v>
      </c>
      <c r="P9" s="48">
        <f>SUM(Karlshamn:Sölvesborg!P9)</f>
        <v>0</v>
      </c>
      <c r="Q9" s="70"/>
      <c r="AG9" s="70"/>
      <c r="AH9" s="70"/>
    </row>
    <row r="10" spans="1:34" ht="15.6">
      <c r="A10" s="69" t="s">
        <v>12</v>
      </c>
      <c r="B10" s="48"/>
      <c r="C10" s="48">
        <f>SUM(Karlshamn:Sölvesborg!C10)</f>
        <v>168067</v>
      </c>
      <c r="D10" s="48">
        <f>SUM(Karlshamn:Sölvesborg!D10)</f>
        <v>0</v>
      </c>
      <c r="E10" s="48">
        <f>SUM(Karlshamn:Sölvesborg!E10)</f>
        <v>0</v>
      </c>
      <c r="F10" s="48">
        <f>SUM(Karlshamn:Sölvesborg!F10)</f>
        <v>0</v>
      </c>
      <c r="G10" s="48">
        <f>SUM(Karlshamn:Sölvesborg!G10)</f>
        <v>0</v>
      </c>
      <c r="H10" s="48">
        <f>SUM(Karlshamn:Sölvesborg!H10)</f>
        <v>0</v>
      </c>
      <c r="I10" s="48">
        <f>SUM(Karlshamn:Sölvesborg!I10)</f>
        <v>0</v>
      </c>
      <c r="J10" s="48">
        <f>SUM(Karlshamn:Sölvesborg!J10)</f>
        <v>0</v>
      </c>
      <c r="K10" s="48">
        <f>SUM(Karlshamn:Sölvesborg!K10)</f>
        <v>0</v>
      </c>
      <c r="L10" s="48">
        <f>SUM(Karlshamn:Sölvesborg!L10)</f>
        <v>0</v>
      </c>
      <c r="M10" s="48">
        <f>SUM(Karlshamn:Sölvesborg!M10)</f>
        <v>0</v>
      </c>
      <c r="N10" s="48">
        <f>SUM(Karlshamn:Sölvesborg!N10)</f>
        <v>0</v>
      </c>
      <c r="O10" s="48">
        <f>SUM(Karlshamn:Sölvesborg!O10)</f>
        <v>0</v>
      </c>
      <c r="P10" s="48">
        <f>SUM(Karlshamn:Sölvesborg!P10)</f>
        <v>0</v>
      </c>
      <c r="Q10" s="70"/>
      <c r="R10" s="69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70"/>
      <c r="AH10" s="70"/>
    </row>
    <row r="11" spans="1:34" ht="15.6">
      <c r="A11" s="69" t="s">
        <v>13</v>
      </c>
      <c r="B11" s="48"/>
      <c r="C11" s="195">
        <f>SUM(Karlshamn:Sölvesborg!C11)</f>
        <v>603410</v>
      </c>
      <c r="D11" s="48">
        <f>SUM(Karlshamn:Sölvesborg!D11)</f>
        <v>3192</v>
      </c>
      <c r="E11" s="48">
        <f>SUM(Karlshamn:Sölvesborg!E11)</f>
        <v>0</v>
      </c>
      <c r="F11" s="48">
        <f>SUM(Karlshamn:Sölvesborg!F11)</f>
        <v>0</v>
      </c>
      <c r="G11" s="48">
        <f>SUM(Karlshamn:Sölvesborg!G11)</f>
        <v>396878</v>
      </c>
      <c r="H11" s="48">
        <f>SUM(Karlshamn:Sölvesborg!H11)</f>
        <v>20411</v>
      </c>
      <c r="I11" s="48">
        <f>SUM(Karlshamn:Sölvesborg!I11)</f>
        <v>0</v>
      </c>
      <c r="J11" s="48">
        <f>SUM(Karlshamn:Sölvesborg!J11)</f>
        <v>0</v>
      </c>
      <c r="K11" s="48">
        <f>SUM(Karlshamn:Sölvesborg!K11)</f>
        <v>0</v>
      </c>
      <c r="L11" s="48">
        <f>SUM(Karlshamn:Sölvesborg!L11)</f>
        <v>0</v>
      </c>
      <c r="M11" s="48">
        <f>SUM(Karlshamn:Sölvesborg!M11)</f>
        <v>0</v>
      </c>
      <c r="N11" s="48">
        <f>SUM(Karlshamn:Sölvesborg!N11)</f>
        <v>0</v>
      </c>
      <c r="O11" s="48">
        <f>SUM(Karlshamn:Sölvesborg!O11)</f>
        <v>0</v>
      </c>
      <c r="P11" s="48">
        <f>SUM(Karlshamn:Sölvesborg!P11)</f>
        <v>420481</v>
      </c>
      <c r="Q11" s="70"/>
      <c r="R11" s="69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70"/>
      <c r="AH11" s="70"/>
    </row>
    <row r="12" spans="1:34" ht="15.6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68"/>
      <c r="R12" s="68"/>
      <c r="S12" s="68"/>
      <c r="T12" s="68"/>
    </row>
    <row r="13" spans="1:34" ht="15.6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68"/>
      <c r="R13" s="68"/>
      <c r="S13" s="68"/>
      <c r="T13" s="68"/>
    </row>
    <row r="14" spans="1:34" ht="18">
      <c r="A14" s="66" t="s">
        <v>14</v>
      </c>
      <c r="B14" s="83"/>
      <c r="C14" s="48"/>
      <c r="D14" s="83"/>
      <c r="E14" s="83"/>
      <c r="F14" s="83"/>
      <c r="G14" s="83"/>
      <c r="H14" s="83"/>
      <c r="I14" s="83"/>
      <c r="J14" s="48"/>
      <c r="K14" s="48"/>
      <c r="L14" s="48"/>
      <c r="M14" s="48"/>
      <c r="N14" s="48"/>
      <c r="O14" s="48"/>
      <c r="P14" s="83"/>
      <c r="Q14" s="68"/>
      <c r="R14" s="68"/>
      <c r="S14" s="68"/>
      <c r="T14" s="68"/>
    </row>
    <row r="15" spans="1:34" ht="15.6">
      <c r="A15" s="37" t="str">
        <f>A2</f>
        <v>Blekinge län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68"/>
      <c r="R15" s="68"/>
      <c r="S15" s="68"/>
      <c r="T15" s="68"/>
    </row>
    <row r="16" spans="1:34" ht="28.8">
      <c r="A16" s="71">
        <f>A3</f>
        <v>2020</v>
      </c>
      <c r="B16" s="72" t="s">
        <v>15</v>
      </c>
      <c r="C16" s="84" t="s">
        <v>8</v>
      </c>
      <c r="D16" s="72" t="s">
        <v>30</v>
      </c>
      <c r="E16" s="72" t="s">
        <v>2</v>
      </c>
      <c r="F16" s="73" t="s">
        <v>3</v>
      </c>
      <c r="G16" s="72" t="s">
        <v>16</v>
      </c>
      <c r="H16" s="72" t="s">
        <v>50</v>
      </c>
      <c r="I16" s="73" t="s">
        <v>5</v>
      </c>
      <c r="J16" s="72" t="s">
        <v>4</v>
      </c>
      <c r="K16" s="72" t="s">
        <v>6</v>
      </c>
      <c r="L16" s="72" t="s">
        <v>7</v>
      </c>
      <c r="M16" s="72" t="s">
        <v>64</v>
      </c>
      <c r="N16" s="72" t="s">
        <v>64</v>
      </c>
      <c r="O16" s="73" t="s">
        <v>64</v>
      </c>
      <c r="P16" s="74" t="s">
        <v>9</v>
      </c>
      <c r="Q16" s="70"/>
      <c r="AG16" s="70"/>
      <c r="AH16" s="70"/>
    </row>
    <row r="17" spans="1:34" s="76" customFormat="1" ht="10.199999999999999">
      <c r="A17" s="75" t="s">
        <v>56</v>
      </c>
      <c r="B17" s="77" t="s">
        <v>59</v>
      </c>
      <c r="C17" s="85"/>
      <c r="D17" s="77" t="s">
        <v>55</v>
      </c>
      <c r="E17" s="78"/>
      <c r="F17" s="77" t="s">
        <v>57</v>
      </c>
      <c r="G17" s="78"/>
      <c r="H17" s="78"/>
      <c r="I17" s="77" t="s">
        <v>58</v>
      </c>
      <c r="J17" s="78"/>
      <c r="K17" s="78"/>
      <c r="L17" s="78"/>
      <c r="M17" s="78"/>
      <c r="N17" s="78"/>
      <c r="O17" s="79"/>
      <c r="P17" s="80" t="s">
        <v>62</v>
      </c>
      <c r="Q17" s="81"/>
      <c r="AG17" s="81"/>
      <c r="AH17" s="81"/>
    </row>
    <row r="18" spans="1:34" ht="15.6">
      <c r="A18" s="69" t="s">
        <v>17</v>
      </c>
      <c r="B18" s="48">
        <f>SUM(Karlshamn:Sölvesborg!B18)</f>
        <v>340504</v>
      </c>
      <c r="C18" s="48">
        <f>SUM(Karlshamn:Sölvesborg!C18)</f>
        <v>0</v>
      </c>
      <c r="D18" s="48">
        <f>SUM(Karlshamn:Sölvesborg!D18)</f>
        <v>498</v>
      </c>
      <c r="E18" s="48">
        <f>SUM(Karlshamn:Sölvesborg!E18)</f>
        <v>0</v>
      </c>
      <c r="F18" s="48">
        <f>SUM(Karlshamn:Sölvesborg!F18)</f>
        <v>0</v>
      </c>
      <c r="G18" s="48">
        <f>SUM(Karlshamn:Sölvesborg!G18)</f>
        <v>428</v>
      </c>
      <c r="H18" s="48">
        <f>SUM(Karlshamn:Sölvesborg!H18)</f>
        <v>358772</v>
      </c>
      <c r="I18" s="48">
        <f>SUM(Karlshamn:Sölvesborg!I18)</f>
        <v>0</v>
      </c>
      <c r="J18" s="48">
        <f>SUM(Karlshamn:Sölvesborg!J18)</f>
        <v>0</v>
      </c>
      <c r="K18" s="48">
        <f>SUM(Karlshamn:Sölvesborg!K18)</f>
        <v>0</v>
      </c>
      <c r="L18" s="48">
        <f>SUM(Karlshamn:Sölvesborg!L18)</f>
        <v>0</v>
      </c>
      <c r="M18" s="48">
        <f>SUM(Karlshamn:Sölvesborg!M18)</f>
        <v>0</v>
      </c>
      <c r="N18" s="48">
        <f>SUM(Karlshamn:Sölvesborg!N18)</f>
        <v>0</v>
      </c>
      <c r="O18" s="48">
        <f>SUM(Karlshamn:Sölvesborg!O18)</f>
        <v>0</v>
      </c>
      <c r="P18" s="48">
        <f>SUM(Karlshamn:Sölvesborg!P18)</f>
        <v>359698</v>
      </c>
      <c r="Q18" s="68"/>
      <c r="R18" s="68"/>
      <c r="S18" s="68"/>
      <c r="T18" s="68"/>
    </row>
    <row r="19" spans="1:34" ht="15.6">
      <c r="A19" s="69" t="s">
        <v>18</v>
      </c>
      <c r="B19" s="48">
        <f>SUM(Karlshamn:Sölvesborg!B19)</f>
        <v>129422</v>
      </c>
      <c r="C19" s="48">
        <f>SUM(Karlshamn:Sölvesborg!C19)</f>
        <v>0</v>
      </c>
      <c r="D19" s="48">
        <f>SUM(Karlshamn:Sölvesborg!D19)</f>
        <v>3055.441860465116</v>
      </c>
      <c r="E19" s="48">
        <f>SUM(Karlshamn:Sölvesborg!E19)</f>
        <v>0</v>
      </c>
      <c r="F19" s="48">
        <f>SUM(Karlshamn:Sölvesborg!F19)</f>
        <v>1714</v>
      </c>
      <c r="G19" s="48">
        <f>SUM(Karlshamn:Sölvesborg!G19)</f>
        <v>10939</v>
      </c>
      <c r="H19" s="48">
        <f>SUM(Karlshamn:Sölvesborg!H19)</f>
        <v>123600</v>
      </c>
      <c r="I19" s="48">
        <f>SUM(Karlshamn:Sölvesborg!I19)</f>
        <v>0</v>
      </c>
      <c r="J19" s="48">
        <f>SUM(Karlshamn:Sölvesborg!J19)</f>
        <v>0</v>
      </c>
      <c r="K19" s="48">
        <f>SUM(Karlshamn:Sölvesborg!K19)</f>
        <v>0</v>
      </c>
      <c r="L19" s="48">
        <f>SUM(Karlshamn:Sölvesborg!L19)</f>
        <v>0</v>
      </c>
      <c r="M19" s="48">
        <f>SUM(Karlshamn:Sölvesborg!M19)</f>
        <v>0</v>
      </c>
      <c r="N19" s="48">
        <f>SUM(Karlshamn:Sölvesborg!N19)</f>
        <v>0</v>
      </c>
      <c r="O19" s="48">
        <f>SUM(Karlshamn:Sölvesborg!O19)</f>
        <v>0</v>
      </c>
      <c r="P19" s="48">
        <f>SUM(Karlshamn:Sölvesborg!P19)</f>
        <v>139308.4418604651</v>
      </c>
      <c r="Q19" s="68"/>
      <c r="R19" s="68"/>
      <c r="S19" s="68"/>
      <c r="T19" s="68"/>
    </row>
    <row r="20" spans="1:34" ht="15.6">
      <c r="A20" s="69" t="s">
        <v>19</v>
      </c>
      <c r="B20" s="48">
        <f>SUM(Karlshamn:Sölvesborg!B20)</f>
        <v>0</v>
      </c>
      <c r="C20" s="48">
        <f>SUM(Karlshamn:Sölvesborg!C20)</f>
        <v>0</v>
      </c>
      <c r="D20" s="48">
        <f>SUM(Karlshamn:Sölvesborg!D20)</f>
        <v>0</v>
      </c>
      <c r="E20" s="48">
        <f>SUM(Karlshamn:Sölvesborg!E20)</f>
        <v>0</v>
      </c>
      <c r="F20" s="48">
        <f>SUM(Karlshamn:Sölvesborg!F20)</f>
        <v>0</v>
      </c>
      <c r="G20" s="48">
        <f>SUM(Karlshamn:Sölvesborg!G20)</f>
        <v>0</v>
      </c>
      <c r="H20" s="48">
        <f>SUM(Karlshamn:Sölvesborg!H20)</f>
        <v>0</v>
      </c>
      <c r="I20" s="48">
        <f>SUM(Karlshamn:Sölvesborg!I20)</f>
        <v>0</v>
      </c>
      <c r="J20" s="48">
        <f>SUM(Karlshamn:Sölvesborg!J20)</f>
        <v>0</v>
      </c>
      <c r="K20" s="48">
        <f>SUM(Karlshamn:Sölvesborg!K20)</f>
        <v>0</v>
      </c>
      <c r="L20" s="48">
        <f>SUM(Karlshamn:Sölvesborg!L20)</f>
        <v>0</v>
      </c>
      <c r="M20" s="48">
        <f>SUM(Karlshamn:Sölvesborg!M20)</f>
        <v>0</v>
      </c>
      <c r="N20" s="48">
        <f>SUM(Karlshamn:Sölvesborg!N20)</f>
        <v>0</v>
      </c>
      <c r="O20" s="48">
        <f>SUM(Karlshamn:Sölvesborg!O20)</f>
        <v>0</v>
      </c>
      <c r="P20" s="48">
        <f>SUM(Karlshamn:Sölvesborg!P20)</f>
        <v>0</v>
      </c>
      <c r="Q20" s="68"/>
      <c r="R20" s="68"/>
      <c r="S20" s="68"/>
      <c r="T20" s="68"/>
    </row>
    <row r="21" spans="1:34" ht="16.2" thickBot="1">
      <c r="A21" s="69" t="s">
        <v>20</v>
      </c>
      <c r="B21" s="48">
        <f>SUM(Karlshamn:Sölvesborg!B21)</f>
        <v>0</v>
      </c>
      <c r="C21" s="48">
        <f>SUM(Karlshamn:Sölvesborg!C21)</f>
        <v>0</v>
      </c>
      <c r="D21" s="48">
        <f>SUM(Karlshamn:Sölvesborg!D21)</f>
        <v>0</v>
      </c>
      <c r="E21" s="48">
        <f>SUM(Karlshamn:Sölvesborg!E21)</f>
        <v>0</v>
      </c>
      <c r="F21" s="48">
        <f>SUM(Karlshamn:Sölvesborg!F21)</f>
        <v>0</v>
      </c>
      <c r="G21" s="48">
        <f>SUM(Karlshamn:Sölvesborg!G21)</f>
        <v>0</v>
      </c>
      <c r="H21" s="48">
        <f>SUM(Karlshamn:Sölvesborg!H21)</f>
        <v>0</v>
      </c>
      <c r="I21" s="48">
        <f>SUM(Karlshamn:Sölvesborg!I21)</f>
        <v>0</v>
      </c>
      <c r="J21" s="48">
        <f>SUM(Karlshamn:Sölvesborg!J21)</f>
        <v>0</v>
      </c>
      <c r="K21" s="48">
        <f>SUM(Karlshamn:Sölvesborg!K21)</f>
        <v>0</v>
      </c>
      <c r="L21" s="48">
        <f>SUM(Karlshamn:Sölvesborg!L21)</f>
        <v>0</v>
      </c>
      <c r="M21" s="48">
        <f>SUM(Karlshamn:Sölvesborg!M21)</f>
        <v>0</v>
      </c>
      <c r="N21" s="48">
        <f>SUM(Karlshamn:Sölvesborg!N21)</f>
        <v>0</v>
      </c>
      <c r="O21" s="48">
        <f>SUM(Karlshamn:Sölvesborg!O21)</f>
        <v>0</v>
      </c>
      <c r="P21" s="48">
        <f>SUM(Karlshamn:Sölvesborg!P21)</f>
        <v>0</v>
      </c>
      <c r="Q21" s="68"/>
      <c r="R21" s="86"/>
      <c r="S21" s="86"/>
      <c r="T21" s="86"/>
    </row>
    <row r="22" spans="1:34" ht="15.6">
      <c r="A22" s="69" t="s">
        <v>21</v>
      </c>
      <c r="B22" s="48">
        <f>SUM(Karlshamn:Sölvesborg!B22)</f>
        <v>197833</v>
      </c>
      <c r="C22" s="48">
        <f>SUM(Karlshamn:Sölvesborg!C22)</f>
        <v>0</v>
      </c>
      <c r="D22" s="48">
        <f>SUM(Karlshamn:Sölvesborg!D22)</f>
        <v>0</v>
      </c>
      <c r="E22" s="48">
        <f>SUM(Karlshamn:Sölvesborg!E22)</f>
        <v>0</v>
      </c>
      <c r="F22" s="48">
        <f>SUM(Karlshamn:Sölvesborg!F22)</f>
        <v>0</v>
      </c>
      <c r="G22" s="48">
        <f>SUM(Karlshamn:Sölvesborg!G22)</f>
        <v>0</v>
      </c>
      <c r="H22" s="48">
        <f>SUM(Karlshamn:Sölvesborg!H22)</f>
        <v>0</v>
      </c>
      <c r="I22" s="48">
        <f>SUM(Karlshamn:Sölvesborg!I22)</f>
        <v>0</v>
      </c>
      <c r="J22" s="48">
        <f>SUM(Karlshamn:Sölvesborg!J22)</f>
        <v>0</v>
      </c>
      <c r="K22" s="48">
        <f>SUM(Karlshamn:Sölvesborg!K22)</f>
        <v>0</v>
      </c>
      <c r="L22" s="48">
        <f>SUM(Karlshamn:Sölvesborg!L22)</f>
        <v>0</v>
      </c>
      <c r="M22" s="48">
        <f>SUM(Karlshamn:Sölvesborg!M22)</f>
        <v>0</v>
      </c>
      <c r="N22" s="48">
        <f>SUM(Karlshamn:Sölvesborg!N22)</f>
        <v>0</v>
      </c>
      <c r="O22" s="48">
        <f>SUM(Karlshamn:Sölvesborg!O22)</f>
        <v>0</v>
      </c>
      <c r="P22" s="48">
        <f>SUM(Karlshamn:Sölvesborg!P22)</f>
        <v>0</v>
      </c>
      <c r="Q22" s="87"/>
      <c r="R22" s="88" t="s">
        <v>43</v>
      </c>
      <c r="S22" s="89" t="str">
        <f>ROUND(P43/1000,0) &amp;" GWh"</f>
        <v>7350 GWh</v>
      </c>
      <c r="T22" s="90"/>
      <c r="U22" s="91"/>
    </row>
    <row r="23" spans="1:34" ht="15.6">
      <c r="A23" s="69" t="s">
        <v>22</v>
      </c>
      <c r="B23" s="48">
        <f>SUM(Karlshamn:Sölvesborg!B23)</f>
        <v>0</v>
      </c>
      <c r="C23" s="48">
        <f>SUM(Karlshamn:Sölvesborg!C23)</f>
        <v>0</v>
      </c>
      <c r="D23" s="48">
        <f>SUM(Karlshamn:Sölvesborg!D23)</f>
        <v>0</v>
      </c>
      <c r="E23" s="48">
        <f>SUM(Karlshamn:Sölvesborg!E23)</f>
        <v>0</v>
      </c>
      <c r="F23" s="48">
        <f>SUM(Karlshamn:Sölvesborg!F23)</f>
        <v>0</v>
      </c>
      <c r="G23" s="48">
        <f>SUM(Karlshamn:Sölvesborg!G23)</f>
        <v>0</v>
      </c>
      <c r="H23" s="48">
        <f>SUM(Karlshamn:Sölvesborg!H23)</f>
        <v>0</v>
      </c>
      <c r="I23" s="48">
        <f>SUM(Karlshamn:Sölvesborg!I23)</f>
        <v>0</v>
      </c>
      <c r="J23" s="48">
        <f>SUM(Karlshamn:Sölvesborg!J23)</f>
        <v>0</v>
      </c>
      <c r="K23" s="48">
        <f>SUM(Karlshamn:Sölvesborg!K23)</f>
        <v>0</v>
      </c>
      <c r="L23" s="48">
        <f>SUM(Karlshamn:Sölvesborg!L23)</f>
        <v>0</v>
      </c>
      <c r="M23" s="48">
        <f>SUM(Karlshamn:Sölvesborg!M23)</f>
        <v>0</v>
      </c>
      <c r="N23" s="48">
        <f>SUM(Karlshamn:Sölvesborg!N23)</f>
        <v>0</v>
      </c>
      <c r="O23" s="48">
        <f>SUM(Karlshamn:Sölvesborg!O23)</f>
        <v>0</v>
      </c>
      <c r="P23" s="48">
        <f>SUM(Karlshamn:Sölvesborg!P23)</f>
        <v>0</v>
      </c>
      <c r="Q23" s="87"/>
      <c r="R23" s="92" t="s">
        <v>85</v>
      </c>
      <c r="S23" s="68" t="str">
        <f>ROUND((C43-C5-C9-C10)/1000,0) &amp; " GWh"</f>
        <v>1643 GWh</v>
      </c>
      <c r="T23" s="93"/>
      <c r="U23" s="91"/>
    </row>
    <row r="24" spans="1:34" ht="15.6">
      <c r="A24" s="69" t="s">
        <v>13</v>
      </c>
      <c r="B24" s="48">
        <f>SUM(Karlshamn:Sölvesborg!B24)</f>
        <v>667759</v>
      </c>
      <c r="C24" s="48">
        <f>SUM(Karlshamn:Sölvesborg!C24)</f>
        <v>0</v>
      </c>
      <c r="D24" s="48">
        <f>SUM(Karlshamn:Sölvesborg!D24)</f>
        <v>3553.441860465116</v>
      </c>
      <c r="E24" s="48">
        <f>SUM(Karlshamn:Sölvesborg!E24)</f>
        <v>0</v>
      </c>
      <c r="F24" s="48">
        <f>SUM(Karlshamn:Sölvesborg!F24)</f>
        <v>1714</v>
      </c>
      <c r="G24" s="48">
        <f>SUM(Karlshamn:Sölvesborg!G24)</f>
        <v>11367</v>
      </c>
      <c r="H24" s="48">
        <f>SUM(Karlshamn:Sölvesborg!H24)</f>
        <v>482372</v>
      </c>
      <c r="I24" s="48">
        <f>SUM(Karlshamn:Sölvesborg!I24)</f>
        <v>0</v>
      </c>
      <c r="J24" s="48">
        <f>SUM(Karlshamn:Sölvesborg!J24)</f>
        <v>0</v>
      </c>
      <c r="K24" s="48">
        <f>SUM(Karlshamn:Sölvesborg!K24)</f>
        <v>0</v>
      </c>
      <c r="L24" s="48">
        <f>SUM(Karlshamn:Sölvesborg!L24)</f>
        <v>0</v>
      </c>
      <c r="M24" s="48">
        <f>SUM(Karlshamn:Sölvesborg!M24)</f>
        <v>0</v>
      </c>
      <c r="N24" s="48">
        <f>SUM(Karlshamn:Sölvesborg!N24)</f>
        <v>0</v>
      </c>
      <c r="O24" s="48">
        <f>SUM(Karlshamn:Sölvesborg!O24)</f>
        <v>0</v>
      </c>
      <c r="P24" s="48">
        <f>SUM(Karlshamn:Sölvesborg!P24)</f>
        <v>499006.4418604651</v>
      </c>
      <c r="Q24" s="87"/>
      <c r="R24" s="92"/>
      <c r="S24" s="68" t="s">
        <v>24</v>
      </c>
      <c r="T24" s="93" t="s">
        <v>25</v>
      </c>
      <c r="U24" s="91"/>
    </row>
    <row r="25" spans="1:34" ht="15.6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87"/>
      <c r="R25" s="94" t="str">
        <f>C30</f>
        <v>El</v>
      </c>
      <c r="S25" s="95" t="str">
        <f>ROUND(C43/1000,0) &amp;" GWh"</f>
        <v>1899 GWh</v>
      </c>
      <c r="T25" s="96">
        <f>C$44</f>
        <v>0.25836796590304223</v>
      </c>
      <c r="U25" s="91"/>
    </row>
    <row r="26" spans="1:34" ht="15.6">
      <c r="A26" s="71" t="s">
        <v>74</v>
      </c>
      <c r="B26" s="48">
        <f>SUM(Karlshamn:Sölvesborg!B26)</f>
        <v>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87"/>
      <c r="R26" s="97" t="str">
        <f>D30</f>
        <v>Oljeprodukter</v>
      </c>
      <c r="S26" s="95" t="str">
        <f>ROUND(D43/1000,0) &amp;" GWh"</f>
        <v>1234 GWh</v>
      </c>
      <c r="T26" s="96">
        <f>D$44</f>
        <v>0.16796650692224094</v>
      </c>
      <c r="U26" s="91"/>
    </row>
    <row r="27" spans="1:34" ht="15.6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87"/>
      <c r="R27" s="97" t="str">
        <f>E30</f>
        <v>Kol och koks</v>
      </c>
      <c r="S27" s="95" t="str">
        <f>ROUND(E43/1000,0) &amp;" GWh"</f>
        <v>0 GWh</v>
      </c>
      <c r="T27" s="96">
        <f>E$44</f>
        <v>0</v>
      </c>
      <c r="U27" s="91"/>
    </row>
    <row r="28" spans="1:34" ht="18">
      <c r="A28" s="66" t="s">
        <v>26</v>
      </c>
      <c r="B28" s="83"/>
      <c r="C28" s="48"/>
      <c r="D28" s="83"/>
      <c r="E28" s="83"/>
      <c r="F28" s="83"/>
      <c r="G28" s="83"/>
      <c r="H28" s="83"/>
      <c r="I28" s="48"/>
      <c r="J28" s="48"/>
      <c r="K28" s="48"/>
      <c r="L28" s="48"/>
      <c r="M28" s="48"/>
      <c r="N28" s="48"/>
      <c r="O28" s="48"/>
      <c r="P28" s="48"/>
      <c r="Q28" s="87"/>
      <c r="R28" s="97" t="str">
        <f>F30</f>
        <v>Gasol/naturgas</v>
      </c>
      <c r="S28" s="95" t="str">
        <f>ROUND(F43/1000,0) &amp;" GWh"</f>
        <v>70 GWh</v>
      </c>
      <c r="T28" s="96">
        <f>F$44</f>
        <v>9.5666695757246831E-3</v>
      </c>
      <c r="U28" s="91"/>
    </row>
    <row r="29" spans="1:34" ht="15.6">
      <c r="A29" s="37" t="str">
        <f>A2</f>
        <v>Blekinge län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87"/>
      <c r="R29" s="97" t="str">
        <f>G30</f>
        <v>Bioolja/Biodrivmedel</v>
      </c>
      <c r="S29" s="95" t="str">
        <f>ROUND(G43/1000,0) &amp;" GWh"</f>
        <v>915 GWh</v>
      </c>
      <c r="T29" s="96">
        <f>G$44</f>
        <v>0.12453856278958279</v>
      </c>
      <c r="U29" s="91"/>
    </row>
    <row r="30" spans="1:34" ht="28.8">
      <c r="A30" s="71">
        <f>A3</f>
        <v>2020</v>
      </c>
      <c r="B30" s="84" t="s">
        <v>66</v>
      </c>
      <c r="C30" s="98" t="s">
        <v>8</v>
      </c>
      <c r="D30" s="72" t="s">
        <v>30</v>
      </c>
      <c r="E30" s="72" t="s">
        <v>2</v>
      </c>
      <c r="F30" s="73" t="s">
        <v>3</v>
      </c>
      <c r="G30" s="72" t="s">
        <v>91</v>
      </c>
      <c r="H30" s="72" t="s">
        <v>50</v>
      </c>
      <c r="I30" s="73" t="s">
        <v>5</v>
      </c>
      <c r="J30" s="72" t="s">
        <v>4</v>
      </c>
      <c r="K30" s="72" t="s">
        <v>6</v>
      </c>
      <c r="L30" s="72" t="s">
        <v>7</v>
      </c>
      <c r="M30" s="72" t="s">
        <v>64</v>
      </c>
      <c r="N30" s="72" t="s">
        <v>64</v>
      </c>
      <c r="O30" s="73" t="s">
        <v>64</v>
      </c>
      <c r="P30" s="74" t="s">
        <v>27</v>
      </c>
      <c r="Q30" s="87"/>
      <c r="R30" s="94" t="str">
        <f>H30</f>
        <v>Biobränslen</v>
      </c>
      <c r="S30" s="95" t="str">
        <f>ROUND(H43/1000,0) &amp;" GWh"</f>
        <v>945 GWh</v>
      </c>
      <c r="T30" s="96">
        <f>H$44</f>
        <v>0.12854064634573206</v>
      </c>
      <c r="U30" s="91"/>
    </row>
    <row r="31" spans="1:34" s="76" customFormat="1">
      <c r="A31" s="99"/>
      <c r="B31" s="77" t="s">
        <v>61</v>
      </c>
      <c r="C31" s="100" t="s">
        <v>60</v>
      </c>
      <c r="D31" s="77" t="s">
        <v>55</v>
      </c>
      <c r="E31" s="78"/>
      <c r="F31" s="77" t="s">
        <v>57</v>
      </c>
      <c r="G31" s="77" t="s">
        <v>73</v>
      </c>
      <c r="H31" s="77" t="s">
        <v>65</v>
      </c>
      <c r="I31" s="77" t="s">
        <v>58</v>
      </c>
      <c r="J31" s="78"/>
      <c r="K31" s="78"/>
      <c r="L31" s="78"/>
      <c r="M31" s="78"/>
      <c r="N31" s="78"/>
      <c r="O31" s="79"/>
      <c r="P31" s="80" t="s">
        <v>63</v>
      </c>
      <c r="Q31" s="101"/>
      <c r="R31" s="94" t="str">
        <f>I30</f>
        <v>Biogas</v>
      </c>
      <c r="S31" s="95" t="str">
        <f>ROUND(I43/1000,0) &amp;" GWh"</f>
        <v>0 GWh</v>
      </c>
      <c r="T31" s="96">
        <f>I$44</f>
        <v>0</v>
      </c>
      <c r="U31" s="102"/>
      <c r="AG31" s="81"/>
      <c r="AH31" s="81"/>
    </row>
    <row r="32" spans="1:34" ht="15.6">
      <c r="A32" s="69" t="s">
        <v>28</v>
      </c>
      <c r="B32" s="48">
        <f>SUM(Karlshamn:Sölvesborg!B32)</f>
        <v>0</v>
      </c>
      <c r="C32" s="48">
        <f>SUM(Karlshamn:Sölvesborg!C32)</f>
        <v>62245</v>
      </c>
      <c r="D32" s="48">
        <f>SUM(Karlshamn:Sölvesborg!D32)</f>
        <v>37357</v>
      </c>
      <c r="E32" s="48">
        <f>SUM(Karlshamn:Sölvesborg!E32)</f>
        <v>0</v>
      </c>
      <c r="F32" s="48">
        <f>SUM(Karlshamn:Sölvesborg!F32)</f>
        <v>0</v>
      </c>
      <c r="G32" s="48">
        <f>SUM(Karlshamn:Sölvesborg!G32)</f>
        <v>8455</v>
      </c>
      <c r="H32" s="48">
        <f>SUM(Karlshamn:Sölvesborg!H32)</f>
        <v>0</v>
      </c>
      <c r="I32" s="48">
        <f>SUM(Karlshamn:Sölvesborg!I32)</f>
        <v>0</v>
      </c>
      <c r="J32" s="48">
        <f>SUM(Karlshamn:Sölvesborg!J32)</f>
        <v>0</v>
      </c>
      <c r="K32" s="48">
        <f>SUM(Karlshamn:Sölvesborg!K32)</f>
        <v>0</v>
      </c>
      <c r="L32" s="48">
        <f>SUM(Karlshamn:Sölvesborg!L32)</f>
        <v>0</v>
      </c>
      <c r="M32" s="48">
        <f>SUM(Karlshamn:Sölvesborg!M32)</f>
        <v>0</v>
      </c>
      <c r="N32" s="48">
        <f>SUM(Karlshamn:Sölvesborg!N32)</f>
        <v>0</v>
      </c>
      <c r="O32" s="48">
        <f>SUM(Karlshamn:Sölvesborg!O32)</f>
        <v>0</v>
      </c>
      <c r="P32" s="48">
        <f>SUM(Karlshamn:Sölvesborg!P32)</f>
        <v>108057</v>
      </c>
      <c r="Q32" s="103"/>
      <c r="R32" s="97" t="str">
        <f>J30</f>
        <v>Avlutar</v>
      </c>
      <c r="S32" s="95" t="str">
        <f>ROUND(J43/1000,0) &amp;" GWh"</f>
        <v>2286 GWh</v>
      </c>
      <c r="T32" s="96">
        <f>J$44</f>
        <v>0.3110196484636773</v>
      </c>
      <c r="U32" s="91"/>
    </row>
    <row r="33" spans="1:47" ht="15.6">
      <c r="A33" s="69" t="s">
        <v>31</v>
      </c>
      <c r="B33" s="48">
        <f>SUM(Karlshamn:Sölvesborg!B33)</f>
        <v>40949</v>
      </c>
      <c r="C33" s="48">
        <f>SUM(Karlshamn:Sölvesborg!C33)</f>
        <v>901465</v>
      </c>
      <c r="D33" s="48">
        <f>SUM(Karlshamn:Sölvesborg!D33)</f>
        <v>55726</v>
      </c>
      <c r="E33" s="48">
        <f>SUM(Karlshamn:Sölvesborg!E33)</f>
        <v>0</v>
      </c>
      <c r="F33" s="48">
        <f>SUM(Karlshamn:Sölvesborg!F33)</f>
        <v>68074</v>
      </c>
      <c r="G33" s="48">
        <f>SUM(Karlshamn:Sölvesborg!G33)</f>
        <v>287670.57731958758</v>
      </c>
      <c r="H33" s="48">
        <f>SUM(Karlshamn:Sölvesborg!H33)</f>
        <v>276096</v>
      </c>
      <c r="I33" s="48">
        <f>SUM(Karlshamn:Sölvesborg!I33)</f>
        <v>0</v>
      </c>
      <c r="J33" s="197">
        <f>SUM(Karlshamn:Sölvesborg!J33)</f>
        <v>2285847.4226804124</v>
      </c>
      <c r="K33" s="48">
        <f>SUM(Karlshamn:Sölvesborg!K33)</f>
        <v>0</v>
      </c>
      <c r="L33" s="48">
        <f>SUM(Karlshamn:Sölvesborg!L33)</f>
        <v>0</v>
      </c>
      <c r="M33" s="48">
        <f>SUM(Karlshamn:Sölvesborg!M33)</f>
        <v>0</v>
      </c>
      <c r="N33" s="48">
        <f>SUM(Karlshamn:Sölvesborg!N33)</f>
        <v>0</v>
      </c>
      <c r="O33" s="48">
        <f>SUM(Karlshamn:Sölvesborg!O33)</f>
        <v>0</v>
      </c>
      <c r="P33" s="48">
        <f>SUM(Karlshamn:Sölvesborg!P33)</f>
        <v>3915828</v>
      </c>
      <c r="Q33" s="103"/>
      <c r="R33" s="94" t="str">
        <f>K30</f>
        <v>Torv</v>
      </c>
      <c r="S33" s="95" t="str">
        <f>ROUND(K43/1000,0) &amp;" GWh"</f>
        <v>0 GWh</v>
      </c>
      <c r="T33" s="96">
        <f>K$44</f>
        <v>0</v>
      </c>
      <c r="U33" s="91"/>
    </row>
    <row r="34" spans="1:47" ht="15.6">
      <c r="A34" s="69" t="s">
        <v>32</v>
      </c>
      <c r="B34" s="48">
        <f>SUM(Karlshamn:Sölvesborg!B34)</f>
        <v>98843</v>
      </c>
      <c r="C34" s="48">
        <f>SUM(Karlshamn:Sölvesborg!C34)</f>
        <v>170525</v>
      </c>
      <c r="D34" s="48">
        <f>SUM(Karlshamn:Sölvesborg!D34)</f>
        <v>14459</v>
      </c>
      <c r="E34" s="48">
        <f>SUM(Karlshamn:Sölvesborg!E34)</f>
        <v>0</v>
      </c>
      <c r="F34" s="48">
        <f>SUM(Karlshamn:Sölvesborg!F34)</f>
        <v>0</v>
      </c>
      <c r="G34" s="48">
        <f>SUM(Karlshamn:Sölvesborg!G34)</f>
        <v>0</v>
      </c>
      <c r="H34" s="48">
        <f>SUM(Karlshamn:Sölvesborg!H34)</f>
        <v>0</v>
      </c>
      <c r="I34" s="48">
        <f>SUM(Karlshamn:Sölvesborg!I34)</f>
        <v>0</v>
      </c>
      <c r="J34" s="48">
        <f>SUM(Karlshamn:Sölvesborg!J34)</f>
        <v>0</v>
      </c>
      <c r="K34" s="48">
        <f>SUM(Karlshamn:Sölvesborg!K34)</f>
        <v>0</v>
      </c>
      <c r="L34" s="48">
        <f>SUM(Karlshamn:Sölvesborg!L34)</f>
        <v>0</v>
      </c>
      <c r="M34" s="48">
        <f>SUM(Karlshamn:Sölvesborg!M34)</f>
        <v>0</v>
      </c>
      <c r="N34" s="48">
        <f>SUM(Karlshamn:Sölvesborg!N34)</f>
        <v>0</v>
      </c>
      <c r="O34" s="48">
        <f>SUM(Karlshamn:Sölvesborg!O34)</f>
        <v>0</v>
      </c>
      <c r="P34" s="48">
        <f>SUM(Karlshamn:Sölvesborg!P34)</f>
        <v>283827</v>
      </c>
      <c r="Q34" s="103"/>
      <c r="R34" s="97" t="str">
        <f>L30</f>
        <v>Avfall</v>
      </c>
      <c r="S34" s="95" t="str">
        <f>ROUND(L43/1000,0) &amp;" GWh"</f>
        <v>0 GWh</v>
      </c>
      <c r="T34" s="96">
        <f>L$44</f>
        <v>0</v>
      </c>
      <c r="U34" s="91"/>
      <c r="V34" s="104"/>
      <c r="W34" s="82"/>
    </row>
    <row r="35" spans="1:47" ht="15.6">
      <c r="A35" s="69" t="s">
        <v>33</v>
      </c>
      <c r="B35" s="48">
        <f>SUM(Karlshamn:Sölvesborg!B35)</f>
        <v>0</v>
      </c>
      <c r="C35" s="48">
        <f>SUM(Karlshamn:Sölvesborg!C35)</f>
        <v>4113</v>
      </c>
      <c r="D35" s="48">
        <f>SUM(Karlshamn:Sölvesborg!D35)</f>
        <v>1024209</v>
      </c>
      <c r="E35" s="48">
        <f>SUM(Karlshamn:Sölvesborg!E35)</f>
        <v>0</v>
      </c>
      <c r="F35" s="49">
        <f>SUM(Karlshamn:Sölvesborg!F35)+'[1]Biogasproduktion och fordonsgas'!$B$16*1000</f>
        <v>522.5</v>
      </c>
      <c r="G35" s="48">
        <f>SUM(Karlshamn:Sölvesborg!G35)</f>
        <v>210929</v>
      </c>
      <c r="H35" s="48">
        <f>SUM(Karlshamn:Sölvesborg!H35)</f>
        <v>0</v>
      </c>
      <c r="I35" s="49">
        <f>SUM(Karlshamn:Sölvesborg!I35)+'[1]Biogasproduktion och fordonsgas'!$B$15*1000</f>
        <v>0</v>
      </c>
      <c r="J35" s="48">
        <f>SUM(Karlshamn:Sölvesborg!J35)</f>
        <v>0</v>
      </c>
      <c r="K35" s="48">
        <f>SUM(Karlshamn:Sölvesborg!K35)</f>
        <v>0</v>
      </c>
      <c r="L35" s="48">
        <f>SUM(Karlshamn:Sölvesborg!L35)</f>
        <v>0</v>
      </c>
      <c r="M35" s="48">
        <f>SUM(Karlshamn:Sölvesborg!M35)</f>
        <v>0</v>
      </c>
      <c r="N35" s="48">
        <f>SUM(Karlshamn:Sölvesborg!N35)</f>
        <v>0</v>
      </c>
      <c r="O35" s="48">
        <f>SUM(Karlshamn:Sölvesborg!O35)</f>
        <v>0</v>
      </c>
      <c r="P35" s="49">
        <f>SUM(B35:O35)</f>
        <v>1239773.5</v>
      </c>
      <c r="Q35" s="103"/>
      <c r="R35" s="94" t="str">
        <f>M30</f>
        <v>Övrigt</v>
      </c>
      <c r="S35" s="95" t="str">
        <f>ROUND(M43/1000,0) &amp;" GWh"</f>
        <v>0 GWh</v>
      </c>
      <c r="T35" s="96">
        <f>M$44</f>
        <v>0</v>
      </c>
      <c r="U35" s="91"/>
    </row>
    <row r="36" spans="1:47" ht="15.6">
      <c r="A36" s="69" t="s">
        <v>34</v>
      </c>
      <c r="B36" s="48">
        <f>SUM(Karlshamn:Sölvesborg!B36)</f>
        <v>90049</v>
      </c>
      <c r="C36" s="48">
        <f>SUM(Karlshamn:Sölvesborg!C36)</f>
        <v>303514</v>
      </c>
      <c r="D36" s="48">
        <f>SUM(Karlshamn:Sölvesborg!D36)</f>
        <v>92848</v>
      </c>
      <c r="E36" s="48">
        <f>SUM(Karlshamn:Sölvesborg!E36)</f>
        <v>0</v>
      </c>
      <c r="F36" s="48">
        <f>SUM(Karlshamn:Sölvesborg!F36)</f>
        <v>0</v>
      </c>
      <c r="G36" s="48">
        <f>SUM(Karlshamn:Sölvesborg!G36)</f>
        <v>0</v>
      </c>
      <c r="H36" s="48">
        <f>SUM(Karlshamn:Sölvesborg!H36)</f>
        <v>0</v>
      </c>
      <c r="I36" s="48">
        <f>SUM(Karlshamn:Sölvesborg!I36)</f>
        <v>0</v>
      </c>
      <c r="J36" s="48">
        <f>SUM(Karlshamn:Sölvesborg!J36)</f>
        <v>0</v>
      </c>
      <c r="K36" s="48">
        <f>SUM(Karlshamn:Sölvesborg!K36)</f>
        <v>0</v>
      </c>
      <c r="L36" s="48">
        <f>SUM(Karlshamn:Sölvesborg!L36)</f>
        <v>0</v>
      </c>
      <c r="M36" s="48">
        <f>SUM(Karlshamn:Sölvesborg!M36)</f>
        <v>0</v>
      </c>
      <c r="N36" s="48">
        <f>SUM(Karlshamn:Sölvesborg!N36)</f>
        <v>0</v>
      </c>
      <c r="O36" s="48">
        <f>SUM(Karlshamn:Sölvesborg!O36)</f>
        <v>0</v>
      </c>
      <c r="P36" s="48">
        <f>SUM(Karlshamn:Sölvesborg!P36)</f>
        <v>486411</v>
      </c>
      <c r="Q36" s="103"/>
      <c r="R36" s="94" t="str">
        <f>N30</f>
        <v>Övrigt</v>
      </c>
      <c r="S36" s="95" t="str">
        <f>ROUND(N43/1000,0) &amp;" GWh"</f>
        <v>0 GWh</v>
      </c>
      <c r="T36" s="96">
        <f>N$44</f>
        <v>0</v>
      </c>
      <c r="U36" s="91"/>
    </row>
    <row r="37" spans="1:47" ht="15.6">
      <c r="A37" s="69" t="s">
        <v>35</v>
      </c>
      <c r="B37" s="48">
        <f>SUM(Karlshamn:Sölvesborg!B37)</f>
        <v>43062</v>
      </c>
      <c r="C37" s="48">
        <f>SUM(Karlshamn:Sölvesborg!C37)</f>
        <v>486761</v>
      </c>
      <c r="D37" s="48">
        <f>SUM(Karlshamn:Sölvesborg!D37)</f>
        <v>2743</v>
      </c>
      <c r="E37" s="48">
        <f>SUM(Karlshamn:Sölvesborg!E37)</f>
        <v>0</v>
      </c>
      <c r="F37" s="48">
        <f>SUM(Karlshamn:Sölvesborg!F37)</f>
        <v>0</v>
      </c>
      <c r="G37" s="48">
        <f>SUM(Karlshamn:Sölvesborg!G37)</f>
        <v>0</v>
      </c>
      <c r="H37" s="48">
        <f>SUM(Karlshamn:Sölvesborg!H37)</f>
        <v>165834</v>
      </c>
      <c r="I37" s="48">
        <f>SUM(Karlshamn:Sölvesborg!I37)</f>
        <v>0</v>
      </c>
      <c r="J37" s="48">
        <f>SUM(Karlshamn:Sölvesborg!J37)</f>
        <v>0</v>
      </c>
      <c r="K37" s="48">
        <f>SUM(Karlshamn:Sölvesborg!K37)</f>
        <v>0</v>
      </c>
      <c r="L37" s="48">
        <f>SUM(Karlshamn:Sölvesborg!L37)</f>
        <v>0</v>
      </c>
      <c r="M37" s="48">
        <f>SUM(Karlshamn:Sölvesborg!M37)</f>
        <v>0</v>
      </c>
      <c r="N37" s="48">
        <f>SUM(Karlshamn:Sölvesborg!N37)</f>
        <v>0</v>
      </c>
      <c r="O37" s="48">
        <f>SUM(Karlshamn:Sölvesborg!O37)</f>
        <v>0</v>
      </c>
      <c r="P37" s="48">
        <f>SUM(Karlshamn:Sölvesborg!P37)</f>
        <v>698400</v>
      </c>
      <c r="Q37" s="103"/>
      <c r="R37" s="97" t="str">
        <f>O30</f>
        <v>Övrigt</v>
      </c>
      <c r="S37" s="95" t="str">
        <f>ROUND(O43/1000,0) &amp;" GWh"</f>
        <v>0 GWh</v>
      </c>
      <c r="T37" s="96">
        <f>O$44</f>
        <v>0</v>
      </c>
      <c r="U37" s="91"/>
    </row>
    <row r="38" spans="1:47" ht="15.6">
      <c r="A38" s="69" t="s">
        <v>36</v>
      </c>
      <c r="B38" s="48">
        <f>SUM(Karlshamn:Sölvesborg!B38)</f>
        <v>298193</v>
      </c>
      <c r="C38" s="48">
        <f>SUM(Karlshamn:Sölvesborg!C38)</f>
        <v>86363</v>
      </c>
      <c r="D38" s="48">
        <f>SUM(Karlshamn:Sölvesborg!D38)</f>
        <v>387</v>
      </c>
      <c r="E38" s="48">
        <f>SUM(Karlshamn:Sölvesborg!E38)</f>
        <v>0</v>
      </c>
      <c r="F38" s="48">
        <f>SUM(Karlshamn:Sölvesborg!F38)</f>
        <v>0</v>
      </c>
      <c r="G38" s="48">
        <f>SUM(Karlshamn:Sölvesborg!G38)</f>
        <v>0</v>
      </c>
      <c r="H38" s="48">
        <f>SUM(Karlshamn:Sölvesborg!H38)</f>
        <v>0</v>
      </c>
      <c r="I38" s="48">
        <f>SUM(Karlshamn:Sölvesborg!I38)</f>
        <v>0</v>
      </c>
      <c r="J38" s="48">
        <f>SUM(Karlshamn:Sölvesborg!J38)</f>
        <v>0</v>
      </c>
      <c r="K38" s="48">
        <f>SUM(Karlshamn:Sölvesborg!K38)</f>
        <v>0</v>
      </c>
      <c r="L38" s="48">
        <f>SUM(Karlshamn:Sölvesborg!L38)</f>
        <v>0</v>
      </c>
      <c r="M38" s="48">
        <f>SUM(Karlshamn:Sölvesborg!M38)</f>
        <v>0</v>
      </c>
      <c r="N38" s="48">
        <f>SUM(Karlshamn:Sölvesborg!N38)</f>
        <v>0</v>
      </c>
      <c r="O38" s="48">
        <f>SUM(Karlshamn:Sölvesborg!O38)</f>
        <v>0</v>
      </c>
      <c r="P38" s="48">
        <f>SUM(Karlshamn:Sölvesborg!P38)</f>
        <v>384943</v>
      </c>
      <c r="Q38" s="103"/>
      <c r="R38" s="105" t="str">
        <f>B30</f>
        <v xml:space="preserve">Fjärrvärme </v>
      </c>
      <c r="S38" s="106" t="str">
        <f>ROUND(B26/1000,0) &amp;" GWh"</f>
        <v>0 GWh</v>
      </c>
      <c r="T38" s="107">
        <f>B26/P43</f>
        <v>0</v>
      </c>
      <c r="U38" s="91"/>
    </row>
    <row r="39" spans="1:47" ht="15.6">
      <c r="A39" s="69" t="s">
        <v>37</v>
      </c>
      <c r="B39" s="48">
        <f>SUM(Karlshamn:Sölvesborg!B39)</f>
        <v>0</v>
      </c>
      <c r="C39" s="48">
        <f>SUM(Karlshamn:Sölvesborg!C39)</f>
        <v>64932</v>
      </c>
      <c r="D39" s="48">
        <f>SUM(Karlshamn:Sölvesborg!D39)</f>
        <v>0</v>
      </c>
      <c r="E39" s="48">
        <f>SUM(Karlshamn:Sölvesborg!E39)</f>
        <v>0</v>
      </c>
      <c r="F39" s="48">
        <f>SUM(Karlshamn:Sölvesborg!F39)</f>
        <v>0</v>
      </c>
      <c r="G39" s="48">
        <f>SUM(Karlshamn:Sölvesborg!G39)</f>
        <v>0</v>
      </c>
      <c r="H39" s="48">
        <f>SUM(Karlshamn:Sölvesborg!H39)</f>
        <v>0</v>
      </c>
      <c r="I39" s="48">
        <f>SUM(Karlshamn:Sölvesborg!I39)</f>
        <v>0</v>
      </c>
      <c r="J39" s="48">
        <f>SUM(Karlshamn:Sölvesborg!J39)</f>
        <v>0</v>
      </c>
      <c r="K39" s="48">
        <f>SUM(Karlshamn:Sölvesborg!K39)</f>
        <v>0</v>
      </c>
      <c r="L39" s="48">
        <f>SUM(Karlshamn:Sölvesborg!L39)</f>
        <v>0</v>
      </c>
      <c r="M39" s="48">
        <f>SUM(Karlshamn:Sölvesborg!M39)</f>
        <v>0</v>
      </c>
      <c r="N39" s="48">
        <f>SUM(Karlshamn:Sölvesborg!N39)</f>
        <v>0</v>
      </c>
      <c r="O39" s="48">
        <f>SUM(Karlshamn:Sölvesborg!O39)</f>
        <v>0</v>
      </c>
      <c r="P39" s="48">
        <f>SUM(Karlshamn:Sölvesborg!P39)</f>
        <v>64932</v>
      </c>
      <c r="Q39" s="103"/>
      <c r="R39" s="92"/>
      <c r="S39" s="108"/>
      <c r="T39" s="109"/>
      <c r="U39" s="91"/>
    </row>
    <row r="40" spans="1:47" ht="15.6">
      <c r="A40" s="69" t="s">
        <v>13</v>
      </c>
      <c r="B40" s="48">
        <f>SUM(Karlshamn:Sölvesborg!B40)</f>
        <v>571096</v>
      </c>
      <c r="C40" s="48">
        <f>SUM(Karlshamn:Sölvesborg!C40)</f>
        <v>2079918</v>
      </c>
      <c r="D40" s="48">
        <f>SUM(Karlshamn:Sölvesborg!D40)</f>
        <v>1227729</v>
      </c>
      <c r="E40" s="48">
        <f>SUM(Karlshamn:Sölvesborg!E40)</f>
        <v>0</v>
      </c>
      <c r="F40" s="49">
        <f>SUM(F32:F39)</f>
        <v>68596.5</v>
      </c>
      <c r="G40" s="48">
        <f>SUM(Karlshamn:Sölvesborg!G40)</f>
        <v>507054.57731958758</v>
      </c>
      <c r="H40" s="48">
        <f>SUM(Karlshamn:Sölvesborg!H40)</f>
        <v>441930</v>
      </c>
      <c r="I40" s="49">
        <f>SUM(I32:I39)</f>
        <v>0</v>
      </c>
      <c r="J40" s="197">
        <f>SUM(Karlshamn:Sölvesborg!J40)</f>
        <v>2285847.4226804124</v>
      </c>
      <c r="K40" s="48">
        <f>SUM(Karlshamn:Sölvesborg!K40)</f>
        <v>0</v>
      </c>
      <c r="L40" s="48">
        <f>SUM(Karlshamn:Sölvesborg!L40)</f>
        <v>0</v>
      </c>
      <c r="M40" s="48">
        <f>SUM(Karlshamn:Sölvesborg!M40)</f>
        <v>0</v>
      </c>
      <c r="N40" s="48">
        <f>SUM(Karlshamn:Sölvesborg!N40)</f>
        <v>0</v>
      </c>
      <c r="O40" s="48">
        <f>SUM(Karlshamn:Sölvesborg!O40)</f>
        <v>0</v>
      </c>
      <c r="P40" s="49">
        <f>SUM(B40:O40)</f>
        <v>7182171.5</v>
      </c>
      <c r="Q40" s="103"/>
      <c r="R40" s="92"/>
      <c r="S40" s="108" t="s">
        <v>24</v>
      </c>
      <c r="T40" s="109" t="s">
        <v>25</v>
      </c>
      <c r="U40" s="91"/>
    </row>
    <row r="41" spans="1:47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110"/>
      <c r="R41" s="92" t="s">
        <v>38</v>
      </c>
      <c r="S41" s="111" t="str">
        <f>ROUND((B46+C46)/1000,0) &amp;" GWh"</f>
        <v>263 GWh</v>
      </c>
      <c r="T41" s="112"/>
      <c r="U41" s="91"/>
    </row>
    <row r="42" spans="1:47" ht="15.6">
      <c r="A42" s="113" t="s">
        <v>41</v>
      </c>
      <c r="B42" s="114">
        <f>B39+B38+B37</f>
        <v>341255</v>
      </c>
      <c r="C42" s="114">
        <f>C39+C38+C37</f>
        <v>638056</v>
      </c>
      <c r="D42" s="114">
        <f>D39+D38+D37</f>
        <v>3130</v>
      </c>
      <c r="E42" s="114">
        <f t="shared" ref="E42:O42" si="0">E39+E38+E37</f>
        <v>0</v>
      </c>
      <c r="F42" s="115">
        <f t="shared" si="0"/>
        <v>0</v>
      </c>
      <c r="G42" s="114">
        <f t="shared" si="0"/>
        <v>0</v>
      </c>
      <c r="H42" s="114">
        <f t="shared" si="0"/>
        <v>165834</v>
      </c>
      <c r="I42" s="115">
        <f t="shared" si="0"/>
        <v>0</v>
      </c>
      <c r="J42" s="114">
        <f>J39+J38+J37</f>
        <v>0</v>
      </c>
      <c r="K42" s="114">
        <f>K39+K38+K37</f>
        <v>0</v>
      </c>
      <c r="L42" s="114">
        <f>L39+L38+L37</f>
        <v>0</v>
      </c>
      <c r="M42" s="114">
        <f t="shared" si="0"/>
        <v>0</v>
      </c>
      <c r="N42" s="114">
        <f t="shared" si="0"/>
        <v>0</v>
      </c>
      <c r="O42" s="114">
        <f t="shared" si="0"/>
        <v>0</v>
      </c>
      <c r="P42" s="48">
        <f>SUM(Karlshamn:Sölvesborg!P42)</f>
        <v>1148275</v>
      </c>
      <c r="R42" s="92" t="s">
        <v>39</v>
      </c>
      <c r="S42" s="116" t="str">
        <f>ROUND(P42/1000,0) &amp;" GWh"</f>
        <v>1148 GWh</v>
      </c>
      <c r="T42" s="96">
        <f>P42/P40</f>
        <v>0.15987852698866908</v>
      </c>
      <c r="U42" s="91"/>
    </row>
    <row r="43" spans="1:47">
      <c r="A43" s="117" t="s">
        <v>43</v>
      </c>
      <c r="B43" s="84"/>
      <c r="C43" s="118">
        <f>SUM(Karlshamn:Sölvesborg!C43)</f>
        <v>1898882.44</v>
      </c>
      <c r="D43" s="118">
        <f>SUM(Karlshamn:Sölvesborg!D43)</f>
        <v>1234474.4418604651</v>
      </c>
      <c r="E43" s="118">
        <f>SUM(Karlshamn:Sölvesborg!E43)</f>
        <v>0</v>
      </c>
      <c r="F43" s="118">
        <f>F40+F24+F11</f>
        <v>70310.5</v>
      </c>
      <c r="G43" s="118">
        <f>SUM(Karlshamn:Sölvesborg!G43)</f>
        <v>915299.57731958758</v>
      </c>
      <c r="H43" s="118">
        <f>SUM(Karlshamn:Sölvesborg!H43)</f>
        <v>944713</v>
      </c>
      <c r="I43" s="118">
        <f>SUM(Karlshamn:Sölvesborg!I43)</f>
        <v>0</v>
      </c>
      <c r="J43" s="118">
        <f>SUM(Karlshamn:Sölvesborg!J43)</f>
        <v>2285847.4226804124</v>
      </c>
      <c r="K43" s="118">
        <f>SUM(Karlshamn:Sölvesborg!K43)</f>
        <v>0</v>
      </c>
      <c r="L43" s="118">
        <f>SUM(Karlshamn:Sölvesborg!L43)</f>
        <v>0</v>
      </c>
      <c r="M43" s="118">
        <f>SUM(Karlshamn:Sölvesborg!M43)</f>
        <v>0</v>
      </c>
      <c r="N43" s="118">
        <f>SUM(Karlshamn:Sölvesborg!N43)</f>
        <v>0</v>
      </c>
      <c r="O43" s="118">
        <f>SUM(Karlshamn:Sölvesborg!O43)</f>
        <v>0</v>
      </c>
      <c r="P43" s="84">
        <f>SUM(C43:O43)+B26</f>
        <v>7349527.3818604648</v>
      </c>
      <c r="Q43" s="104"/>
      <c r="R43" s="92" t="s">
        <v>40</v>
      </c>
      <c r="S43" s="116" t="str">
        <f>ROUND(P36/1000,0) &amp;" GWh"</f>
        <v>486 GWh</v>
      </c>
      <c r="T43" s="119">
        <f>P36/P40</f>
        <v>6.7724782121952945E-2</v>
      </c>
      <c r="U43" s="91"/>
    </row>
    <row r="44" spans="1:47" ht="15.6">
      <c r="A44" s="117" t="s">
        <v>44</v>
      </c>
      <c r="B44" s="120"/>
      <c r="C44" s="121">
        <f>C43/$P$43</f>
        <v>0.25836796590304223</v>
      </c>
      <c r="D44" s="121">
        <f t="shared" ref="D44:P44" si="1">D43/$P$43</f>
        <v>0.16796650692224094</v>
      </c>
      <c r="E44" s="121">
        <f t="shared" si="1"/>
        <v>0</v>
      </c>
      <c r="F44" s="121">
        <f t="shared" si="1"/>
        <v>9.5666695757246831E-3</v>
      </c>
      <c r="G44" s="121">
        <f t="shared" si="1"/>
        <v>0.12453856278958279</v>
      </c>
      <c r="H44" s="121">
        <f t="shared" si="1"/>
        <v>0.12854064634573206</v>
      </c>
      <c r="I44" s="121">
        <f t="shared" si="1"/>
        <v>0</v>
      </c>
      <c r="J44" s="121">
        <f t="shared" si="1"/>
        <v>0.3110196484636773</v>
      </c>
      <c r="K44" s="121">
        <f t="shared" si="1"/>
        <v>0</v>
      </c>
      <c r="L44" s="121">
        <f t="shared" si="1"/>
        <v>0</v>
      </c>
      <c r="M44" s="121">
        <f t="shared" si="1"/>
        <v>0</v>
      </c>
      <c r="N44" s="121">
        <f t="shared" si="1"/>
        <v>0</v>
      </c>
      <c r="O44" s="121">
        <f t="shared" si="1"/>
        <v>0</v>
      </c>
      <c r="P44" s="121">
        <f t="shared" si="1"/>
        <v>1</v>
      </c>
      <c r="Q44" s="104"/>
      <c r="R44" s="92" t="s">
        <v>42</v>
      </c>
      <c r="S44" s="116" t="str">
        <f>ROUND(P34/1000,0) &amp;" GWh"</f>
        <v>284 GWh</v>
      </c>
      <c r="T44" s="96">
        <f>P34/P40</f>
        <v>3.9518271041007587E-2</v>
      </c>
      <c r="U44" s="91"/>
    </row>
    <row r="45" spans="1:47" ht="15.6">
      <c r="A45" s="117"/>
      <c r="B45" s="122"/>
      <c r="C45" s="98"/>
      <c r="D45" s="98"/>
      <c r="E45" s="98"/>
      <c r="F45" s="84"/>
      <c r="G45" s="98"/>
      <c r="H45" s="98"/>
      <c r="I45" s="84"/>
      <c r="J45" s="98"/>
      <c r="K45" s="98"/>
      <c r="L45" s="98"/>
      <c r="M45" s="98"/>
      <c r="N45" s="98"/>
      <c r="O45" s="84"/>
      <c r="P45" s="84"/>
      <c r="R45" s="92" t="s">
        <v>29</v>
      </c>
      <c r="S45" s="116" t="str">
        <f>ROUND(P32/1000,0) &amp;" GWh"</f>
        <v>108 GWh</v>
      </c>
      <c r="T45" s="96">
        <f>P32/P40</f>
        <v>1.5045171227114251E-2</v>
      </c>
      <c r="U45" s="91"/>
    </row>
    <row r="46" spans="1:47">
      <c r="A46" s="117" t="s">
        <v>47</v>
      </c>
      <c r="B46" s="118">
        <f>SUM(Karlshamn:Sölvesborg!B46)</f>
        <v>96663</v>
      </c>
      <c r="C46" s="118">
        <f>SUM(Karlshamn:Sölvesborg!C46)</f>
        <v>166393.44</v>
      </c>
      <c r="D46" s="98"/>
      <c r="E46" s="98"/>
      <c r="F46" s="84"/>
      <c r="G46" s="98"/>
      <c r="H46" s="98"/>
      <c r="I46" s="84"/>
      <c r="J46" s="98"/>
      <c r="K46" s="98"/>
      <c r="L46" s="98"/>
      <c r="M46" s="98"/>
      <c r="N46" s="98"/>
      <c r="O46" s="84"/>
      <c r="P46" s="30"/>
      <c r="R46" s="92" t="s">
        <v>45</v>
      </c>
      <c r="S46" s="116" t="str">
        <f>ROUND(P33/1000,0) &amp;" GWh"</f>
        <v>3916 GWh</v>
      </c>
      <c r="T46" s="119">
        <f>P33/P40</f>
        <v>0.54521505090765376</v>
      </c>
      <c r="U46" s="91"/>
    </row>
    <row r="47" spans="1:47">
      <c r="A47" s="117" t="s">
        <v>49</v>
      </c>
      <c r="B47" s="123">
        <f>B46/B24</f>
        <v>0.1447573151391445</v>
      </c>
      <c r="C47" s="123">
        <f>C46/(C40+C24)</f>
        <v>0.08</v>
      </c>
      <c r="D47" s="98"/>
      <c r="E47" s="98"/>
      <c r="F47" s="84"/>
      <c r="G47" s="98"/>
      <c r="H47" s="98"/>
      <c r="I47" s="84"/>
      <c r="J47" s="98"/>
      <c r="K47" s="98"/>
      <c r="L47" s="98"/>
      <c r="M47" s="98"/>
      <c r="N47" s="98"/>
      <c r="O47" s="84"/>
      <c r="P47" s="84"/>
      <c r="R47" s="92" t="s">
        <v>46</v>
      </c>
      <c r="S47" s="116" t="str">
        <f>ROUND(P35/1000,0) &amp;" GWh"</f>
        <v>1240 GWh</v>
      </c>
      <c r="T47" s="119">
        <f>P35/P40</f>
        <v>0.17261819771360234</v>
      </c>
    </row>
    <row r="48" spans="1:47" ht="15" thickBot="1">
      <c r="A48" s="124"/>
      <c r="B48" s="125"/>
      <c r="C48" s="126"/>
      <c r="D48" s="127"/>
      <c r="E48" s="127"/>
      <c r="F48" s="128"/>
      <c r="G48" s="127"/>
      <c r="H48" s="127"/>
      <c r="I48" s="128"/>
      <c r="J48" s="127"/>
      <c r="K48" s="127"/>
      <c r="L48" s="127"/>
      <c r="M48" s="126"/>
      <c r="N48" s="126"/>
      <c r="O48" s="129"/>
      <c r="P48" s="130"/>
      <c r="R48" s="131" t="s">
        <v>48</v>
      </c>
      <c r="S48" s="116" t="str">
        <f>ROUND(P40/1000,0) &amp;" GWh"</f>
        <v>7182 GWh</v>
      </c>
      <c r="T48" s="132">
        <f>SUM(T42:T47)</f>
        <v>1</v>
      </c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4"/>
      <c r="AH48" s="124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</row>
    <row r="49" spans="1:47">
      <c r="A49" s="126"/>
      <c r="B49" s="125"/>
      <c r="C49" s="133"/>
      <c r="D49" s="127"/>
      <c r="E49" s="127"/>
      <c r="F49" s="128"/>
      <c r="G49" s="127"/>
      <c r="H49" s="127"/>
      <c r="I49" s="128"/>
      <c r="J49" s="127"/>
      <c r="K49" s="127"/>
      <c r="L49" s="127"/>
      <c r="M49" s="126"/>
      <c r="N49" s="126"/>
      <c r="O49" s="130"/>
      <c r="P49" s="130"/>
      <c r="Q49" s="126"/>
      <c r="R49" s="124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4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</row>
    <row r="50" spans="1:47">
      <c r="A50" s="126"/>
      <c r="B50" s="125"/>
      <c r="C50" s="133"/>
      <c r="D50" s="127"/>
      <c r="E50" s="127"/>
      <c r="F50" s="128"/>
      <c r="G50" s="127"/>
      <c r="H50" s="127"/>
      <c r="I50" s="128"/>
      <c r="J50" s="127"/>
      <c r="K50" s="127"/>
      <c r="L50" s="127"/>
      <c r="M50" s="126"/>
      <c r="N50" s="126"/>
      <c r="O50" s="130"/>
      <c r="P50" s="130"/>
      <c r="Q50" s="126"/>
      <c r="R50" s="124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4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</row>
    <row r="51" spans="1:47">
      <c r="A51" s="126"/>
      <c r="B51" s="125"/>
      <c r="C51" s="126"/>
      <c r="D51" s="127"/>
      <c r="E51" s="127"/>
      <c r="F51" s="128"/>
      <c r="G51" s="127"/>
      <c r="H51" s="127"/>
      <c r="I51" s="128"/>
      <c r="J51" s="127"/>
      <c r="K51" s="127"/>
      <c r="L51" s="127"/>
      <c r="M51" s="126"/>
      <c r="N51" s="126"/>
      <c r="O51" s="130"/>
      <c r="P51" s="130"/>
      <c r="Q51" s="126"/>
      <c r="R51" s="124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4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</row>
    <row r="52" spans="1:47">
      <c r="A52" s="126"/>
      <c r="B52" s="125"/>
      <c r="C52" s="126"/>
      <c r="D52" s="127"/>
      <c r="E52" s="127"/>
      <c r="F52" s="128"/>
      <c r="G52" s="127"/>
      <c r="H52" s="127"/>
      <c r="I52" s="128"/>
      <c r="J52" s="127"/>
      <c r="K52" s="127"/>
      <c r="L52" s="127"/>
      <c r="M52" s="126"/>
      <c r="N52" s="126"/>
      <c r="O52" s="130"/>
      <c r="P52" s="130"/>
      <c r="Q52" s="126"/>
      <c r="R52" s="124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4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</row>
    <row r="53" spans="1:47">
      <c r="A53" s="126"/>
      <c r="B53" s="125"/>
      <c r="C53" s="126"/>
      <c r="D53" s="127"/>
      <c r="E53" s="127"/>
      <c r="F53" s="128"/>
      <c r="G53" s="127"/>
      <c r="H53" s="127"/>
      <c r="I53" s="128"/>
      <c r="J53" s="127"/>
      <c r="K53" s="127"/>
      <c r="L53" s="127"/>
      <c r="M53" s="126"/>
      <c r="N53" s="126"/>
      <c r="O53" s="130"/>
      <c r="P53" s="130"/>
      <c r="Q53" s="126"/>
      <c r="R53" s="124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4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</row>
    <row r="54" spans="1:47">
      <c r="A54" s="126"/>
      <c r="B54" s="125"/>
      <c r="C54" s="126"/>
      <c r="D54" s="127"/>
      <c r="E54" s="127"/>
      <c r="F54" s="128"/>
      <c r="G54" s="127"/>
      <c r="H54" s="127"/>
      <c r="I54" s="128"/>
      <c r="J54" s="127"/>
      <c r="K54" s="127"/>
      <c r="L54" s="127"/>
      <c r="M54" s="126"/>
      <c r="N54" s="126"/>
      <c r="O54" s="130"/>
      <c r="P54" s="130"/>
      <c r="Q54" s="126"/>
      <c r="R54" s="124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4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</row>
    <row r="55" spans="1:47">
      <c r="A55" s="126"/>
      <c r="B55" s="125"/>
      <c r="C55" s="126"/>
      <c r="D55" s="127"/>
      <c r="E55" s="127"/>
      <c r="F55" s="128"/>
      <c r="G55" s="127"/>
      <c r="H55" s="127"/>
      <c r="I55" s="128"/>
      <c r="J55" s="127"/>
      <c r="K55" s="127"/>
      <c r="L55" s="127"/>
      <c r="M55" s="126"/>
      <c r="N55" s="126"/>
      <c r="O55" s="130"/>
      <c r="P55" s="130"/>
      <c r="Q55" s="126"/>
      <c r="R55" s="124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4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</row>
    <row r="56" spans="1:47">
      <c r="A56" s="126"/>
      <c r="B56" s="125"/>
      <c r="C56" s="126"/>
      <c r="D56" s="127"/>
      <c r="E56" s="127"/>
      <c r="F56" s="128"/>
      <c r="G56" s="127"/>
      <c r="H56" s="127"/>
      <c r="I56" s="128"/>
      <c r="J56" s="127"/>
      <c r="K56" s="127"/>
      <c r="L56" s="127"/>
      <c r="M56" s="126"/>
      <c r="N56" s="126"/>
      <c r="O56" s="130"/>
      <c r="P56" s="130"/>
      <c r="Q56" s="126"/>
      <c r="R56" s="124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4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</row>
    <row r="57" spans="1:47">
      <c r="A57" s="126"/>
      <c r="B57" s="125"/>
      <c r="C57" s="126"/>
      <c r="D57" s="127"/>
      <c r="E57" s="127"/>
      <c r="F57" s="128"/>
      <c r="G57" s="127"/>
      <c r="H57" s="127"/>
      <c r="I57" s="128"/>
      <c r="J57" s="127"/>
      <c r="K57" s="127"/>
      <c r="L57" s="127"/>
      <c r="M57" s="126"/>
      <c r="N57" s="126"/>
      <c r="O57" s="130"/>
      <c r="P57" s="130"/>
      <c r="Q57" s="126"/>
      <c r="R57" s="124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4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</row>
    <row r="58" spans="1:47" ht="15.6">
      <c r="A58" s="108"/>
      <c r="B58" s="134"/>
      <c r="C58" s="135"/>
      <c r="D58" s="136"/>
      <c r="E58" s="136"/>
      <c r="F58" s="137"/>
      <c r="G58" s="136"/>
      <c r="H58" s="136"/>
      <c r="I58" s="137"/>
      <c r="J58" s="136"/>
      <c r="K58" s="136"/>
      <c r="L58" s="136"/>
      <c r="M58" s="138"/>
      <c r="N58" s="138"/>
      <c r="O58" s="139"/>
      <c r="P58" s="140"/>
      <c r="Q58" s="108"/>
      <c r="R58" s="108"/>
      <c r="S58" s="138"/>
      <c r="T58" s="141"/>
    </row>
    <row r="59" spans="1:47" ht="15.6">
      <c r="A59" s="108"/>
      <c r="B59" s="134"/>
      <c r="C59" s="135"/>
      <c r="D59" s="136"/>
      <c r="E59" s="136"/>
      <c r="F59" s="137"/>
      <c r="G59" s="136"/>
      <c r="H59" s="136"/>
      <c r="I59" s="137"/>
      <c r="J59" s="136"/>
      <c r="K59" s="136"/>
      <c r="L59" s="136"/>
      <c r="M59" s="138"/>
      <c r="N59" s="138"/>
      <c r="O59" s="139"/>
      <c r="P59" s="140"/>
      <c r="Q59" s="108"/>
      <c r="R59" s="108"/>
      <c r="S59" s="138"/>
      <c r="T59" s="141"/>
    </row>
    <row r="60" spans="1:47" ht="15.6">
      <c r="A60" s="108"/>
      <c r="B60" s="134"/>
      <c r="C60" s="135"/>
      <c r="D60" s="136"/>
      <c r="E60" s="136"/>
      <c r="F60" s="137"/>
      <c r="G60" s="136"/>
      <c r="H60" s="136"/>
      <c r="I60" s="137"/>
      <c r="J60" s="136"/>
      <c r="K60" s="136"/>
      <c r="L60" s="136"/>
      <c r="M60" s="138"/>
      <c r="N60" s="138"/>
      <c r="O60" s="139"/>
      <c r="P60" s="140"/>
      <c r="Q60" s="108"/>
      <c r="R60" s="108"/>
      <c r="S60" s="138"/>
      <c r="T60" s="141"/>
    </row>
    <row r="61" spans="1:47" ht="15.6">
      <c r="A61" s="142"/>
      <c r="B61" s="134"/>
      <c r="C61" s="135"/>
      <c r="D61" s="136"/>
      <c r="E61" s="136"/>
      <c r="F61" s="137"/>
      <c r="G61" s="136"/>
      <c r="H61" s="136"/>
      <c r="I61" s="137"/>
      <c r="J61" s="136"/>
      <c r="K61" s="136"/>
      <c r="L61" s="136"/>
      <c r="M61" s="138"/>
      <c r="N61" s="138"/>
      <c r="O61" s="139"/>
      <c r="P61" s="140"/>
      <c r="Q61" s="108"/>
      <c r="R61" s="108"/>
      <c r="S61" s="138"/>
      <c r="T61" s="141"/>
    </row>
    <row r="62" spans="1:47" ht="15.6">
      <c r="A62" s="108"/>
      <c r="B62" s="134"/>
      <c r="C62" s="135"/>
      <c r="D62" s="134"/>
      <c r="E62" s="134"/>
      <c r="F62" s="143"/>
      <c r="G62" s="134"/>
      <c r="H62" s="134"/>
      <c r="I62" s="143"/>
      <c r="J62" s="134"/>
      <c r="K62" s="134"/>
      <c r="L62" s="134"/>
      <c r="M62" s="138"/>
      <c r="N62" s="138"/>
      <c r="O62" s="139"/>
      <c r="P62" s="140"/>
      <c r="Q62" s="108"/>
      <c r="R62" s="108"/>
      <c r="S62" s="144"/>
      <c r="T62" s="145"/>
    </row>
    <row r="63" spans="1:47">
      <c r="A63" s="108"/>
      <c r="B63" s="134"/>
      <c r="C63" s="108"/>
      <c r="D63" s="134"/>
      <c r="E63" s="134"/>
      <c r="F63" s="143"/>
      <c r="G63" s="134"/>
      <c r="H63" s="134"/>
      <c r="I63" s="143"/>
      <c r="J63" s="134"/>
      <c r="K63" s="134"/>
      <c r="L63" s="134"/>
      <c r="M63" s="108"/>
      <c r="N63" s="108"/>
      <c r="O63" s="140"/>
      <c r="P63" s="140"/>
      <c r="Q63" s="108"/>
      <c r="R63" s="108"/>
      <c r="S63" s="108"/>
      <c r="T63" s="138"/>
    </row>
    <row r="64" spans="1:47">
      <c r="A64" s="108"/>
      <c r="B64" s="134"/>
      <c r="C64" s="108"/>
      <c r="D64" s="134"/>
      <c r="E64" s="134"/>
      <c r="F64" s="143"/>
      <c r="G64" s="134"/>
      <c r="H64" s="134"/>
      <c r="I64" s="143"/>
      <c r="J64" s="134"/>
      <c r="K64" s="134"/>
      <c r="L64" s="134"/>
      <c r="M64" s="108"/>
      <c r="N64" s="108"/>
      <c r="O64" s="140"/>
      <c r="P64" s="140"/>
      <c r="Q64" s="108"/>
      <c r="R64" s="108"/>
      <c r="S64" s="146"/>
      <c r="T64" s="147"/>
    </row>
    <row r="65" spans="1:20" ht="15.6">
      <c r="A65" s="108"/>
      <c r="B65" s="98"/>
      <c r="C65" s="108"/>
      <c r="D65" s="98"/>
      <c r="E65" s="98"/>
      <c r="F65" s="84"/>
      <c r="G65" s="98"/>
      <c r="H65" s="98"/>
      <c r="I65" s="84"/>
      <c r="J65" s="98"/>
      <c r="K65" s="134"/>
      <c r="L65" s="134"/>
      <c r="M65" s="108"/>
      <c r="N65" s="108"/>
      <c r="O65" s="140"/>
      <c r="P65" s="140"/>
      <c r="Q65" s="108"/>
      <c r="R65" s="108"/>
      <c r="S65" s="138"/>
      <c r="T65" s="141"/>
    </row>
    <row r="66" spans="1:20" ht="15.6">
      <c r="A66" s="108"/>
      <c r="B66" s="98"/>
      <c r="C66" s="108"/>
      <c r="D66" s="98"/>
      <c r="E66" s="98"/>
      <c r="F66" s="84"/>
      <c r="G66" s="98"/>
      <c r="H66" s="98"/>
      <c r="I66" s="84"/>
      <c r="J66" s="98"/>
      <c r="K66" s="134"/>
      <c r="L66" s="134"/>
      <c r="M66" s="108"/>
      <c r="N66" s="108"/>
      <c r="O66" s="140"/>
      <c r="P66" s="140"/>
      <c r="Q66" s="108"/>
      <c r="R66" s="108"/>
      <c r="S66" s="138"/>
      <c r="T66" s="141"/>
    </row>
    <row r="67" spans="1:20" ht="15.6">
      <c r="A67" s="108"/>
      <c r="B67" s="98"/>
      <c r="C67" s="108"/>
      <c r="D67" s="98"/>
      <c r="E67" s="98"/>
      <c r="F67" s="84"/>
      <c r="G67" s="98"/>
      <c r="H67" s="98"/>
      <c r="I67" s="84"/>
      <c r="J67" s="98"/>
      <c r="K67" s="134"/>
      <c r="L67" s="134"/>
      <c r="M67" s="108"/>
      <c r="N67" s="108"/>
      <c r="O67" s="140"/>
      <c r="P67" s="140"/>
      <c r="Q67" s="108"/>
      <c r="R67" s="108"/>
      <c r="S67" s="138"/>
      <c r="T67" s="141"/>
    </row>
    <row r="68" spans="1:20" ht="15.6">
      <c r="A68" s="108"/>
      <c r="B68" s="98"/>
      <c r="C68" s="108"/>
      <c r="D68" s="98"/>
      <c r="E68" s="98"/>
      <c r="F68" s="84"/>
      <c r="G68" s="98"/>
      <c r="H68" s="98"/>
      <c r="I68" s="84"/>
      <c r="J68" s="98"/>
      <c r="K68" s="134"/>
      <c r="L68" s="134"/>
      <c r="M68" s="108"/>
      <c r="N68" s="108"/>
      <c r="O68" s="140"/>
      <c r="P68" s="140"/>
      <c r="Q68" s="108"/>
      <c r="R68" s="108"/>
      <c r="S68" s="138"/>
      <c r="T68" s="141"/>
    </row>
    <row r="69" spans="1:20" ht="15.6">
      <c r="A69" s="108"/>
      <c r="B69" s="98"/>
      <c r="C69" s="108"/>
      <c r="D69" s="98"/>
      <c r="E69" s="98"/>
      <c r="F69" s="84"/>
      <c r="G69" s="98"/>
      <c r="H69" s="98"/>
      <c r="I69" s="84"/>
      <c r="J69" s="98"/>
      <c r="K69" s="134"/>
      <c r="L69" s="134"/>
      <c r="M69" s="108"/>
      <c r="N69" s="108"/>
      <c r="O69" s="140"/>
      <c r="P69" s="140"/>
      <c r="Q69" s="108"/>
      <c r="R69" s="108"/>
      <c r="S69" s="138"/>
      <c r="T69" s="141"/>
    </row>
    <row r="70" spans="1:20" ht="15.6">
      <c r="A70" s="108"/>
      <c r="B70" s="98"/>
      <c r="C70" s="108"/>
      <c r="D70" s="98"/>
      <c r="E70" s="98"/>
      <c r="F70" s="84"/>
      <c r="G70" s="98"/>
      <c r="H70" s="98"/>
      <c r="I70" s="84"/>
      <c r="J70" s="98"/>
      <c r="K70" s="134"/>
      <c r="L70" s="134"/>
      <c r="M70" s="108"/>
      <c r="N70" s="108"/>
      <c r="O70" s="140"/>
      <c r="P70" s="140"/>
      <c r="Q70" s="108"/>
      <c r="R70" s="108"/>
      <c r="S70" s="138"/>
      <c r="T70" s="141"/>
    </row>
    <row r="71" spans="1:20" ht="15.6">
      <c r="A71" s="108"/>
      <c r="B71" s="148"/>
      <c r="C71" s="108"/>
      <c r="D71" s="148"/>
      <c r="E71" s="148"/>
      <c r="F71" s="149"/>
      <c r="G71" s="148"/>
      <c r="H71" s="148"/>
      <c r="I71" s="149"/>
      <c r="J71" s="148"/>
      <c r="K71" s="134"/>
      <c r="L71" s="134"/>
      <c r="M71" s="108"/>
      <c r="N71" s="108"/>
      <c r="O71" s="140"/>
      <c r="P71" s="140"/>
      <c r="Q71" s="108"/>
      <c r="R71" s="150"/>
      <c r="S71" s="144"/>
      <c r="T71" s="151"/>
    </row>
  </sheetData>
  <pageMargins left="0.75" right="0.75" top="0.75" bottom="0.5" header="0.5" footer="0.7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U71"/>
  <sheetViews>
    <sheetView zoomScale="62" zoomScaleNormal="80" workbookViewId="0">
      <selection activeCell="R22" sqref="R22"/>
    </sheetView>
  </sheetViews>
  <sheetFormatPr defaultColWidth="8.59765625" defaultRowHeight="14.4"/>
  <cols>
    <col min="1" max="1" width="49.5" style="67" customWidth="1"/>
    <col min="2" max="2" width="19.59765625" style="30" customWidth="1"/>
    <col min="3" max="3" width="17.59765625" style="67" customWidth="1"/>
    <col min="4" max="12" width="17.59765625" style="30" customWidth="1"/>
    <col min="13" max="20" width="17.59765625" style="67" customWidth="1"/>
    <col min="21" max="16384" width="8.59765625" style="67"/>
  </cols>
  <sheetData>
    <row r="1" spans="1:34" ht="18">
      <c r="A1" s="66" t="s">
        <v>0</v>
      </c>
      <c r="Q1" s="68"/>
      <c r="R1" s="68"/>
      <c r="S1" s="68"/>
      <c r="T1" s="68"/>
    </row>
    <row r="2" spans="1:34" ht="15.6">
      <c r="A2" s="37" t="s">
        <v>68</v>
      </c>
      <c r="Q2" s="69"/>
      <c r="AG2" s="70"/>
      <c r="AH2" s="69"/>
    </row>
    <row r="3" spans="1:34" ht="28.8">
      <c r="A3" s="71">
        <f>'Blekinge län'!A3</f>
        <v>2020</v>
      </c>
      <c r="C3" s="72" t="s">
        <v>1</v>
      </c>
      <c r="D3" s="72" t="s">
        <v>30</v>
      </c>
      <c r="E3" s="72" t="s">
        <v>2</v>
      </c>
      <c r="F3" s="73" t="s">
        <v>3</v>
      </c>
      <c r="G3" s="72" t="s">
        <v>16</v>
      </c>
      <c r="H3" s="72" t="s">
        <v>50</v>
      </c>
      <c r="I3" s="73" t="s">
        <v>5</v>
      </c>
      <c r="J3" s="72" t="s">
        <v>4</v>
      </c>
      <c r="K3" s="72" t="s">
        <v>6</v>
      </c>
      <c r="L3" s="72" t="s">
        <v>7</v>
      </c>
      <c r="M3" s="72" t="s">
        <v>64</v>
      </c>
      <c r="N3" s="72" t="s">
        <v>64</v>
      </c>
      <c r="O3" s="73" t="s">
        <v>64</v>
      </c>
      <c r="P3" s="74" t="s">
        <v>9</v>
      </c>
      <c r="Q3" s="153"/>
      <c r="AG3" s="70"/>
      <c r="AH3" s="70"/>
    </row>
    <row r="4" spans="1:34" s="76" customFormat="1" ht="10.199999999999999">
      <c r="A4" s="75" t="s">
        <v>56</v>
      </c>
      <c r="C4" s="77" t="s">
        <v>54</v>
      </c>
      <c r="D4" s="77" t="s">
        <v>55</v>
      </c>
      <c r="E4" s="78"/>
      <c r="F4" s="77" t="s">
        <v>57</v>
      </c>
      <c r="G4" s="78"/>
      <c r="H4" s="78"/>
      <c r="I4" s="77" t="s">
        <v>58</v>
      </c>
      <c r="J4" s="78"/>
      <c r="K4" s="78"/>
      <c r="L4" s="78"/>
      <c r="M4" s="78"/>
      <c r="N4" s="79"/>
      <c r="O4" s="79"/>
      <c r="P4" s="80" t="s">
        <v>62</v>
      </c>
      <c r="Q4" s="154"/>
      <c r="AG4" s="81"/>
      <c r="AH4" s="81"/>
    </row>
    <row r="5" spans="1:34">
      <c r="A5" s="69" t="s">
        <v>51</v>
      </c>
      <c r="B5" s="48"/>
      <c r="C5" s="49">
        <f>[1]Solceller!$C$7</f>
        <v>3648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>
        <f>SUM(D5:N5)</f>
        <v>0</v>
      </c>
      <c r="Q5" s="155"/>
      <c r="AG5" s="156"/>
      <c r="AH5" s="156"/>
    </row>
    <row r="6" spans="1:34">
      <c r="A6" s="69" t="s">
        <v>75</v>
      </c>
      <c r="B6" s="48"/>
      <c r="C6" s="48">
        <f>[1]Elproduktion!$N$162</f>
        <v>308629</v>
      </c>
      <c r="D6" s="48">
        <f>[1]Elproduktion!$N$163</f>
        <v>3192</v>
      </c>
      <c r="E6" s="48">
        <v>0</v>
      </c>
      <c r="F6" s="48">
        <v>0</v>
      </c>
      <c r="G6" s="48">
        <f>[1]Elproduktion!$R$166</f>
        <v>396878</v>
      </c>
      <c r="H6" s="48">
        <f>[1]Elproduktion!$S$167</f>
        <v>20411</v>
      </c>
      <c r="I6" s="48">
        <v>0</v>
      </c>
      <c r="J6" s="48">
        <v>0</v>
      </c>
      <c r="K6" s="48">
        <v>0</v>
      </c>
      <c r="L6" s="48">
        <v>0</v>
      </c>
      <c r="M6" s="48"/>
      <c r="N6" s="48"/>
      <c r="O6" s="48"/>
      <c r="P6" s="48">
        <f t="shared" ref="P6:P11" si="0">SUM(D6:N6)</f>
        <v>420481</v>
      </c>
      <c r="Q6" s="155"/>
      <c r="AG6" s="156"/>
      <c r="AH6" s="156"/>
    </row>
    <row r="7" spans="1:34">
      <c r="A7" s="69" t="s">
        <v>17</v>
      </c>
      <c r="B7" s="48"/>
      <c r="C7" s="152">
        <v>0</v>
      </c>
      <c r="D7" s="152">
        <v>0</v>
      </c>
      <c r="E7" s="48">
        <f>[1]Elproduktion!$Q$164</f>
        <v>0</v>
      </c>
      <c r="F7" s="48">
        <f>[1]Elproduktion!$N$165</f>
        <v>0</v>
      </c>
      <c r="G7" s="48">
        <v>0</v>
      </c>
      <c r="H7" s="48">
        <v>0</v>
      </c>
      <c r="I7" s="48">
        <f>[1]Elproduktion!$N$168</f>
        <v>0</v>
      </c>
      <c r="J7" s="48">
        <f>[1]Elproduktion!$T$166</f>
        <v>0</v>
      </c>
      <c r="K7" s="48">
        <f>[1]Elproduktion!U164</f>
        <v>0</v>
      </c>
      <c r="L7" s="48">
        <f>[1]Elproduktion!V164</f>
        <v>0</v>
      </c>
      <c r="M7" s="48"/>
      <c r="N7" s="48"/>
      <c r="O7" s="48"/>
      <c r="P7" s="48">
        <f t="shared" si="0"/>
        <v>0</v>
      </c>
      <c r="Q7" s="155"/>
      <c r="AG7" s="156"/>
      <c r="AH7" s="156"/>
    </row>
    <row r="8" spans="1:34">
      <c r="A8" s="69" t="s">
        <v>10</v>
      </c>
      <c r="B8" s="48"/>
      <c r="C8" s="152">
        <v>0</v>
      </c>
      <c r="D8" s="152">
        <v>0</v>
      </c>
      <c r="E8" s="48">
        <f>[1]Elproduktion!$Q$172</f>
        <v>0</v>
      </c>
      <c r="F8" s="48">
        <f>[1]Elproduktion!$N$173</f>
        <v>0</v>
      </c>
      <c r="G8" s="48">
        <f>[1]Elproduktion!$R$174</f>
        <v>0</v>
      </c>
      <c r="H8" s="48">
        <f>[1]Elproduktion!$S$175</f>
        <v>0</v>
      </c>
      <c r="I8" s="48">
        <f>[1]Elproduktion!$N$176</f>
        <v>0</v>
      </c>
      <c r="J8" s="48">
        <f>[1]Elproduktion!$T$174</f>
        <v>0</v>
      </c>
      <c r="K8" s="48">
        <f>[1]Elproduktion!U172</f>
        <v>0</v>
      </c>
      <c r="L8" s="48">
        <f>[1]Elproduktion!V172</f>
        <v>0</v>
      </c>
      <c r="M8" s="48"/>
      <c r="N8" s="48"/>
      <c r="O8" s="48"/>
      <c r="P8" s="48">
        <f>SUM(D8:N8)</f>
        <v>0</v>
      </c>
      <c r="Q8" s="155"/>
      <c r="AG8" s="156"/>
      <c r="AH8" s="156"/>
    </row>
    <row r="9" spans="1:34">
      <c r="A9" s="69" t="s">
        <v>11</v>
      </c>
      <c r="B9" s="48"/>
      <c r="C9" s="152">
        <f>[1]Elproduktion!$N$178</f>
        <v>29471.244444444426</v>
      </c>
      <c r="D9" s="152">
        <f>[1]Elproduktion!$N$179</f>
        <v>0</v>
      </c>
      <c r="E9" s="48">
        <f>[1]Elproduktion!$Q$180</f>
        <v>0</v>
      </c>
      <c r="F9" s="48">
        <f>[1]Elproduktion!$N$181</f>
        <v>0</v>
      </c>
      <c r="G9" s="48">
        <f>[1]Elproduktion!$R$182</f>
        <v>0</v>
      </c>
      <c r="H9" s="48">
        <f>[1]Elproduktion!$S$183</f>
        <v>0</v>
      </c>
      <c r="I9" s="48">
        <f>[1]Elproduktion!$N$184</f>
        <v>0</v>
      </c>
      <c r="J9" s="48">
        <f>[1]Elproduktion!$T$182</f>
        <v>0</v>
      </c>
      <c r="K9" s="48">
        <f>[1]Elproduktion!U180</f>
        <v>0</v>
      </c>
      <c r="L9" s="48">
        <f>[1]Elproduktion!V180</f>
        <v>0</v>
      </c>
      <c r="M9" s="48"/>
      <c r="N9" s="48"/>
      <c r="O9" s="48"/>
      <c r="P9" s="48">
        <f t="shared" si="0"/>
        <v>0</v>
      </c>
      <c r="Q9" s="155"/>
      <c r="AG9" s="156"/>
      <c r="AH9" s="156"/>
    </row>
    <row r="10" spans="1:34">
      <c r="A10" s="69" t="s">
        <v>12</v>
      </c>
      <c r="B10" s="48"/>
      <c r="C10" s="191">
        <f>[1]Elproduktion!$N$186</f>
        <v>4672.7555555555555</v>
      </c>
      <c r="D10" s="152">
        <f>[1]Elproduktion!$N$187</f>
        <v>0</v>
      </c>
      <c r="E10" s="48">
        <f>[1]Elproduktion!$Q$188</f>
        <v>0</v>
      </c>
      <c r="F10" s="48">
        <f>[1]Elproduktion!$N$189</f>
        <v>0</v>
      </c>
      <c r="G10" s="48">
        <f>[1]Elproduktion!$R$190</f>
        <v>0</v>
      </c>
      <c r="H10" s="48">
        <f>[1]Elproduktion!$S$191</f>
        <v>0</v>
      </c>
      <c r="I10" s="48">
        <f>[1]Elproduktion!$N$192</f>
        <v>0</v>
      </c>
      <c r="J10" s="48">
        <f>[1]Elproduktion!$T$190</f>
        <v>0</v>
      </c>
      <c r="K10" s="48">
        <f>[1]Elproduktion!U188</f>
        <v>0</v>
      </c>
      <c r="L10" s="48">
        <f>[1]Elproduktion!V188</f>
        <v>0</v>
      </c>
      <c r="M10" s="48"/>
      <c r="N10" s="48"/>
      <c r="O10" s="48"/>
      <c r="P10" s="48">
        <f t="shared" si="0"/>
        <v>0</v>
      </c>
      <c r="Q10" s="155"/>
      <c r="R10" s="69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6"/>
      <c r="AH10" s="156"/>
    </row>
    <row r="11" spans="1:34">
      <c r="A11" s="69" t="s">
        <v>13</v>
      </c>
      <c r="B11" s="48"/>
      <c r="C11" s="49">
        <f>SUM(C5:C10)</f>
        <v>346421</v>
      </c>
      <c r="D11" s="48">
        <f t="shared" ref="D11:O11" si="1">SUM(D5:D10)</f>
        <v>3192</v>
      </c>
      <c r="E11" s="48">
        <f t="shared" si="1"/>
        <v>0</v>
      </c>
      <c r="F11" s="48">
        <f t="shared" si="1"/>
        <v>0</v>
      </c>
      <c r="G11" s="48">
        <f t="shared" si="1"/>
        <v>396878</v>
      </c>
      <c r="H11" s="48">
        <f t="shared" si="1"/>
        <v>20411</v>
      </c>
      <c r="I11" s="48">
        <f t="shared" si="1"/>
        <v>0</v>
      </c>
      <c r="J11" s="48">
        <f t="shared" si="1"/>
        <v>0</v>
      </c>
      <c r="K11" s="48">
        <f t="shared" si="1"/>
        <v>0</v>
      </c>
      <c r="L11" s="48">
        <f t="shared" si="1"/>
        <v>0</v>
      </c>
      <c r="M11" s="48">
        <f t="shared" si="1"/>
        <v>0</v>
      </c>
      <c r="N11" s="48">
        <f t="shared" si="1"/>
        <v>0</v>
      </c>
      <c r="O11" s="48">
        <f t="shared" si="1"/>
        <v>0</v>
      </c>
      <c r="P11" s="48">
        <f t="shared" si="0"/>
        <v>420481</v>
      </c>
      <c r="Q11" s="155"/>
      <c r="R11" s="69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6"/>
      <c r="AH11" s="156"/>
    </row>
    <row r="12" spans="1:34">
      <c r="B12" s="48"/>
      <c r="C12" s="49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108"/>
      <c r="R12" s="108"/>
      <c r="S12" s="108"/>
      <c r="T12" s="108"/>
    </row>
    <row r="13" spans="1:34" ht="15.6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68"/>
      <c r="R13" s="68"/>
      <c r="S13" s="68"/>
      <c r="T13" s="68"/>
    </row>
    <row r="14" spans="1:34" ht="18">
      <c r="A14" s="66" t="s">
        <v>14</v>
      </c>
      <c r="B14" s="83"/>
      <c r="C14" s="48"/>
      <c r="D14" s="83"/>
      <c r="E14" s="83"/>
      <c r="F14" s="83"/>
      <c r="G14" s="83"/>
      <c r="H14" s="83"/>
      <c r="I14" s="83"/>
      <c r="J14" s="48"/>
      <c r="K14" s="48"/>
      <c r="L14" s="48"/>
      <c r="M14" s="48"/>
      <c r="N14" s="48"/>
      <c r="O14" s="48"/>
      <c r="P14" s="83"/>
      <c r="Q14" s="68"/>
      <c r="R14" s="68"/>
      <c r="S14" s="68"/>
      <c r="T14" s="68"/>
    </row>
    <row r="15" spans="1:34" ht="15.6">
      <c r="A15" s="37" t="str">
        <f>A2</f>
        <v>1082 Karlshamn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68"/>
      <c r="R15" s="68"/>
      <c r="S15" s="68"/>
      <c r="T15" s="68"/>
    </row>
    <row r="16" spans="1:34" ht="28.8">
      <c r="A16" s="71">
        <f>'Blekinge län'!A16</f>
        <v>2020</v>
      </c>
      <c r="B16" s="72" t="s">
        <v>15</v>
      </c>
      <c r="C16" s="84" t="s">
        <v>8</v>
      </c>
      <c r="D16" s="72" t="s">
        <v>30</v>
      </c>
      <c r="E16" s="72" t="s">
        <v>2</v>
      </c>
      <c r="F16" s="73" t="s">
        <v>3</v>
      </c>
      <c r="G16" s="72" t="s">
        <v>16</v>
      </c>
      <c r="H16" s="72" t="s">
        <v>50</v>
      </c>
      <c r="I16" s="73" t="s">
        <v>5</v>
      </c>
      <c r="J16" s="72" t="s">
        <v>4</v>
      </c>
      <c r="K16" s="72" t="s">
        <v>6</v>
      </c>
      <c r="L16" s="72" t="s">
        <v>7</v>
      </c>
      <c r="M16" s="72" t="s">
        <v>64</v>
      </c>
      <c r="N16" s="72" t="s">
        <v>64</v>
      </c>
      <c r="O16" s="73" t="s">
        <v>64</v>
      </c>
      <c r="P16" s="74" t="s">
        <v>9</v>
      </c>
      <c r="Q16" s="153"/>
      <c r="AG16" s="70"/>
      <c r="AH16" s="70"/>
    </row>
    <row r="17" spans="1:34" s="76" customFormat="1" ht="10.199999999999999">
      <c r="A17" s="75" t="s">
        <v>56</v>
      </c>
      <c r="B17" s="77" t="s">
        <v>59</v>
      </c>
      <c r="C17" s="85"/>
      <c r="D17" s="77" t="s">
        <v>55</v>
      </c>
      <c r="E17" s="78"/>
      <c r="F17" s="77" t="s">
        <v>57</v>
      </c>
      <c r="G17" s="78"/>
      <c r="H17" s="78"/>
      <c r="I17" s="77" t="s">
        <v>58</v>
      </c>
      <c r="J17" s="78"/>
      <c r="K17" s="78"/>
      <c r="L17" s="78"/>
      <c r="M17" s="78"/>
      <c r="N17" s="79"/>
      <c r="O17" s="79"/>
      <c r="P17" s="80" t="s">
        <v>62</v>
      </c>
      <c r="Q17" s="154"/>
      <c r="AG17" s="81"/>
      <c r="AH17" s="81"/>
    </row>
    <row r="18" spans="1:34">
      <c r="A18" s="69" t="s">
        <v>17</v>
      </c>
      <c r="B18" s="152">
        <f>[1]Fjärrvärmeproduktion!$N$226</f>
        <v>0</v>
      </c>
      <c r="C18" s="48"/>
      <c r="D18" s="48">
        <f>[1]Fjärrvärmeproduktion!$N$227</f>
        <v>0</v>
      </c>
      <c r="E18" s="48">
        <f>[1]Fjärrvärmeproduktion!$Q$228</f>
        <v>0</v>
      </c>
      <c r="F18" s="48">
        <f>[1]Fjärrvärmeproduktion!$N$229</f>
        <v>0</v>
      </c>
      <c r="G18" s="48">
        <f>[1]Fjärrvärmeproduktion!$R$230</f>
        <v>0</v>
      </c>
      <c r="H18" s="48">
        <f>[1]Fjärrvärmeproduktion!$S$231</f>
        <v>0</v>
      </c>
      <c r="I18" s="48">
        <f>[1]Fjärrvärmeproduktion!$N$232</f>
        <v>0</v>
      </c>
      <c r="J18" s="48">
        <f>[1]Fjärrvärmeproduktion!$T$230</f>
        <v>0</v>
      </c>
      <c r="K18" s="48">
        <f>[1]Fjärrvärmeproduktion!U228</f>
        <v>0</v>
      </c>
      <c r="L18" s="48">
        <f>[1]Fjärrvärmeproduktion!V228</f>
        <v>0</v>
      </c>
      <c r="M18" s="48"/>
      <c r="N18" s="48"/>
      <c r="O18" s="48"/>
      <c r="P18" s="48">
        <f>SUM(C18:N18)</f>
        <v>0</v>
      </c>
      <c r="Q18" s="108"/>
      <c r="R18" s="108"/>
      <c r="S18" s="108"/>
      <c r="T18" s="108"/>
    </row>
    <row r="19" spans="1:34">
      <c r="A19" s="69" t="s">
        <v>18</v>
      </c>
      <c r="B19" s="152">
        <f>[1]Fjärrvärmeproduktion!$N$234+[1]Fjärrvärmeproduktion!$N$266</f>
        <v>9306</v>
      </c>
      <c r="C19" s="48"/>
      <c r="D19" s="48">
        <f>[1]Fjärrvärmeproduktion!$N$235</f>
        <v>488</v>
      </c>
      <c r="E19" s="48">
        <f>[1]Fjärrvärmeproduktion!$Q$236</f>
        <v>0</v>
      </c>
      <c r="F19" s="48">
        <f>[1]Fjärrvärmeproduktion!$N$237</f>
        <v>652</v>
      </c>
      <c r="G19" s="48">
        <f>[1]Fjärrvärmeproduktion!$R$238</f>
        <v>9398</v>
      </c>
      <c r="H19" s="48">
        <f>[1]Fjärrvärmeproduktion!$S$239</f>
        <v>0</v>
      </c>
      <c r="I19" s="48">
        <f>[1]Fjärrvärmeproduktion!$N$240</f>
        <v>0</v>
      </c>
      <c r="J19" s="48">
        <f>[1]Fjärrvärmeproduktion!$T$238</f>
        <v>0</v>
      </c>
      <c r="K19" s="48">
        <f>[1]Fjärrvärmeproduktion!U236</f>
        <v>0</v>
      </c>
      <c r="L19" s="48">
        <f>[1]Fjärrvärmeproduktion!V236</f>
        <v>0</v>
      </c>
      <c r="M19" s="48"/>
      <c r="N19" s="48"/>
      <c r="O19" s="48"/>
      <c r="P19" s="48">
        <f>SUM(C19:N19)</f>
        <v>10538</v>
      </c>
      <c r="Q19" s="108"/>
      <c r="R19" s="108"/>
      <c r="S19" s="108"/>
      <c r="T19" s="108"/>
    </row>
    <row r="20" spans="1:34">
      <c r="A20" s="69" t="s">
        <v>19</v>
      </c>
      <c r="B20" s="152">
        <f>[1]Fjärrvärmeproduktion!$N$242</f>
        <v>0</v>
      </c>
      <c r="C20" s="48"/>
      <c r="D20" s="48">
        <f>[1]Fjärrvärmeproduktion!$N$243</f>
        <v>0</v>
      </c>
      <c r="E20" s="48">
        <f>[1]Fjärrvärmeproduktion!$Q$244</f>
        <v>0</v>
      </c>
      <c r="F20" s="48">
        <f>[1]Fjärrvärmeproduktion!$N$245</f>
        <v>0</v>
      </c>
      <c r="G20" s="48">
        <f>[1]Fjärrvärmeproduktion!$R$246</f>
        <v>0</v>
      </c>
      <c r="H20" s="48">
        <f>[1]Fjärrvärmeproduktion!$S$247</f>
        <v>0</v>
      </c>
      <c r="I20" s="48">
        <f>[1]Fjärrvärmeproduktion!$N$248</f>
        <v>0</v>
      </c>
      <c r="J20" s="48">
        <f>[1]Fjärrvärmeproduktion!$T$246</f>
        <v>0</v>
      </c>
      <c r="K20" s="48">
        <f>[1]Fjärrvärmeproduktion!U244</f>
        <v>0</v>
      </c>
      <c r="L20" s="48">
        <f>[1]Fjärrvärmeproduktion!V244</f>
        <v>0</v>
      </c>
      <c r="M20" s="48"/>
      <c r="N20" s="48"/>
      <c r="O20" s="48"/>
      <c r="P20" s="48">
        <f t="shared" ref="P20:P23" si="2">SUM(C20:N20)</f>
        <v>0</v>
      </c>
      <c r="Q20" s="108"/>
      <c r="R20" s="108"/>
      <c r="S20" s="108"/>
      <c r="T20" s="108"/>
    </row>
    <row r="21" spans="1:34" ht="15" thickBot="1">
      <c r="A21" s="69" t="s">
        <v>20</v>
      </c>
      <c r="B21" s="152">
        <f>[1]Fjärrvärmeproduktion!$N$250</f>
        <v>0</v>
      </c>
      <c r="C21" s="48"/>
      <c r="D21" s="48">
        <f>[1]Fjärrvärmeproduktion!$N$251</f>
        <v>0</v>
      </c>
      <c r="E21" s="48">
        <f>[1]Fjärrvärmeproduktion!$Q$252</f>
        <v>0</v>
      </c>
      <c r="F21" s="48">
        <f>[1]Fjärrvärmeproduktion!$N$253</f>
        <v>0</v>
      </c>
      <c r="G21" s="48">
        <f>[1]Fjärrvärmeproduktion!$R$254</f>
        <v>0</v>
      </c>
      <c r="H21" s="48">
        <f>[1]Fjärrvärmeproduktion!$S$255</f>
        <v>0</v>
      </c>
      <c r="I21" s="48">
        <f>[1]Fjärrvärmeproduktion!$N$256</f>
        <v>0</v>
      </c>
      <c r="J21" s="48">
        <f>[1]Fjärrvärmeproduktion!$T$254</f>
        <v>0</v>
      </c>
      <c r="K21" s="48">
        <f>[1]Fjärrvärmeproduktion!U252</f>
        <v>0</v>
      </c>
      <c r="L21" s="48">
        <f>[1]Fjärrvärmeproduktion!V252</f>
        <v>0</v>
      </c>
      <c r="M21" s="48"/>
      <c r="N21" s="48"/>
      <c r="O21" s="48"/>
      <c r="P21" s="48">
        <f t="shared" si="2"/>
        <v>0</v>
      </c>
      <c r="Q21" s="108"/>
      <c r="R21" s="158"/>
      <c r="S21" s="158"/>
      <c r="T21" s="158"/>
    </row>
    <row r="22" spans="1:34">
      <c r="A22" s="69" t="s">
        <v>21</v>
      </c>
      <c r="B22" s="152">
        <f>[1]Fjärrvärmeproduktion!$N$258</f>
        <v>165759</v>
      </c>
      <c r="C22" s="48"/>
      <c r="D22" s="48">
        <f>[1]Fjärrvärmeproduktion!$N$259</f>
        <v>0</v>
      </c>
      <c r="E22" s="48">
        <f>[1]Fjärrvärmeproduktion!$Q$260</f>
        <v>0</v>
      </c>
      <c r="F22" s="48">
        <f>[1]Fjärrvärmeproduktion!$N$261</f>
        <v>0</v>
      </c>
      <c r="G22" s="48">
        <f>[1]Fjärrvärmeproduktion!$R$262</f>
        <v>0</v>
      </c>
      <c r="H22" s="48">
        <f>[1]Fjärrvärmeproduktion!$S$263</f>
        <v>0</v>
      </c>
      <c r="I22" s="48">
        <f>[1]Fjärrvärmeproduktion!$N$264</f>
        <v>0</v>
      </c>
      <c r="J22" s="48">
        <f>[1]Fjärrvärmeproduktion!$T$262</f>
        <v>0</v>
      </c>
      <c r="K22" s="48">
        <f>[1]Fjärrvärmeproduktion!U260</f>
        <v>0</v>
      </c>
      <c r="L22" s="48">
        <f>[1]Fjärrvärmeproduktion!V260</f>
        <v>0</v>
      </c>
      <c r="M22" s="48"/>
      <c r="N22" s="48"/>
      <c r="O22" s="48"/>
      <c r="P22" s="48">
        <f t="shared" si="2"/>
        <v>0</v>
      </c>
      <c r="Q22" s="159"/>
      <c r="R22" s="88" t="s">
        <v>23</v>
      </c>
      <c r="S22" s="89" t="str">
        <f>ROUND(P43/1000,0) &amp;" GWh"</f>
        <v>4354 GWh</v>
      </c>
      <c r="T22" s="160"/>
      <c r="U22" s="91"/>
    </row>
    <row r="23" spans="1:34">
      <c r="A23" s="69" t="s">
        <v>22</v>
      </c>
      <c r="B23" s="152">
        <v>0</v>
      </c>
      <c r="C23" s="48"/>
      <c r="D23" s="48">
        <f>[1]Fjärrvärmeproduktion!$N$267</f>
        <v>0</v>
      </c>
      <c r="E23" s="48">
        <f>[1]Fjärrvärmeproduktion!$Q$268</f>
        <v>0</v>
      </c>
      <c r="F23" s="48">
        <f>[1]Fjärrvärmeproduktion!$N$269</f>
        <v>0</v>
      </c>
      <c r="G23" s="48">
        <f>[1]Fjärrvärmeproduktion!$R$270</f>
        <v>0</v>
      </c>
      <c r="H23" s="48">
        <f>[1]Fjärrvärmeproduktion!$S$271</f>
        <v>0</v>
      </c>
      <c r="I23" s="48">
        <f>[1]Fjärrvärmeproduktion!$N$272</f>
        <v>0</v>
      </c>
      <c r="J23" s="48">
        <f>[1]Fjärrvärmeproduktion!$T$270</f>
        <v>0</v>
      </c>
      <c r="K23" s="48">
        <f>[1]Fjärrvärmeproduktion!U268</f>
        <v>0</v>
      </c>
      <c r="L23" s="48">
        <f>[1]Fjärrvärmeproduktion!V268</f>
        <v>0</v>
      </c>
      <c r="M23" s="48"/>
      <c r="N23" s="48"/>
      <c r="O23" s="48"/>
      <c r="P23" s="48">
        <f t="shared" si="2"/>
        <v>0</v>
      </c>
      <c r="Q23" s="159"/>
      <c r="R23" s="92"/>
      <c r="S23" s="108"/>
      <c r="T23" s="109"/>
      <c r="U23" s="91"/>
    </row>
    <row r="24" spans="1:34">
      <c r="A24" s="69" t="s">
        <v>13</v>
      </c>
      <c r="B24" s="48">
        <f>SUM(B18:B23)</f>
        <v>175065</v>
      </c>
      <c r="C24" s="48">
        <f t="shared" ref="C24:O24" si="3">SUM(C18:C23)</f>
        <v>0</v>
      </c>
      <c r="D24" s="48">
        <f t="shared" si="3"/>
        <v>488</v>
      </c>
      <c r="E24" s="48">
        <f t="shared" si="3"/>
        <v>0</v>
      </c>
      <c r="F24" s="48">
        <f t="shared" si="3"/>
        <v>652</v>
      </c>
      <c r="G24" s="48">
        <f t="shared" si="3"/>
        <v>9398</v>
      </c>
      <c r="H24" s="48">
        <f t="shared" si="3"/>
        <v>0</v>
      </c>
      <c r="I24" s="48">
        <f t="shared" si="3"/>
        <v>0</v>
      </c>
      <c r="J24" s="48">
        <f t="shared" si="3"/>
        <v>0</v>
      </c>
      <c r="K24" s="48">
        <f t="shared" si="3"/>
        <v>0</v>
      </c>
      <c r="L24" s="48">
        <f t="shared" si="3"/>
        <v>0</v>
      </c>
      <c r="M24" s="48">
        <f t="shared" si="3"/>
        <v>0</v>
      </c>
      <c r="N24" s="48">
        <f t="shared" si="3"/>
        <v>0</v>
      </c>
      <c r="O24" s="48">
        <f t="shared" si="3"/>
        <v>0</v>
      </c>
      <c r="P24" s="48">
        <f>SUM(C24:N24)</f>
        <v>10538</v>
      </c>
      <c r="Q24" s="159"/>
      <c r="R24" s="92"/>
      <c r="S24" s="108" t="s">
        <v>24</v>
      </c>
      <c r="T24" s="109" t="s">
        <v>25</v>
      </c>
      <c r="U24" s="91"/>
    </row>
    <row r="25" spans="1:34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159"/>
      <c r="R25" s="94" t="str">
        <f>C30</f>
        <v>El</v>
      </c>
      <c r="S25" s="95" t="str">
        <f>ROUND(C43/1000,0) &amp;" GWh"</f>
        <v>518 GWh</v>
      </c>
      <c r="T25" s="96">
        <f>C$44</f>
        <v>0.11900469538517028</v>
      </c>
      <c r="U25" s="91"/>
    </row>
    <row r="26" spans="1:34">
      <c r="B26" s="152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159"/>
      <c r="R26" s="97" t="str">
        <f>D30</f>
        <v>Oljeprodukter</v>
      </c>
      <c r="S26" s="95" t="str">
        <f>ROUND(D43/1000,0) &amp;" GWh"</f>
        <v>449 GWh</v>
      </c>
      <c r="T26" s="96">
        <f>D$44</f>
        <v>0.10313228249444341</v>
      </c>
      <c r="U26" s="91"/>
    </row>
    <row r="27" spans="1:34" ht="15.6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87"/>
      <c r="R27" s="97" t="str">
        <f>E30</f>
        <v>Kol och koks</v>
      </c>
      <c r="S27" s="95" t="str">
        <f>ROUND(E43/1000,0) &amp;" GWh"</f>
        <v>0 GWh</v>
      </c>
      <c r="T27" s="96">
        <f>E$44</f>
        <v>0</v>
      </c>
      <c r="U27" s="91"/>
    </row>
    <row r="28" spans="1:34" ht="18">
      <c r="A28" s="66" t="s">
        <v>26</v>
      </c>
      <c r="B28" s="83"/>
      <c r="C28" s="48"/>
      <c r="D28" s="83"/>
      <c r="E28" s="83"/>
      <c r="F28" s="83"/>
      <c r="G28" s="83"/>
      <c r="H28" s="83"/>
      <c r="I28" s="48"/>
      <c r="J28" s="48"/>
      <c r="K28" s="48"/>
      <c r="L28" s="48"/>
      <c r="M28" s="48"/>
      <c r="N28" s="48"/>
      <c r="O28" s="48"/>
      <c r="P28" s="48"/>
      <c r="Q28" s="87"/>
      <c r="R28" s="97" t="str">
        <f>F30</f>
        <v>Gasol/naturgas</v>
      </c>
      <c r="S28" s="95" t="str">
        <f>ROUND(F43/1000,0) &amp;" GWh"</f>
        <v>22 GWh</v>
      </c>
      <c r="T28" s="96">
        <f>F$44</f>
        <v>4.9995179167536168E-3</v>
      </c>
      <c r="U28" s="91"/>
    </row>
    <row r="29" spans="1:34" ht="15.6">
      <c r="A29" s="37" t="str">
        <f>A2</f>
        <v>1082 Karlshamn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87"/>
      <c r="R29" s="97" t="str">
        <f>G30</f>
        <v>Bioolja/Biodrivmedel</v>
      </c>
      <c r="S29" s="95" t="str">
        <f>ROUND(G43/1000,0) &amp;" GWh"</f>
        <v>767 GWh</v>
      </c>
      <c r="T29" s="96">
        <f>G$44</f>
        <v>0.17620282234811785</v>
      </c>
      <c r="U29" s="91"/>
    </row>
    <row r="30" spans="1:34" ht="28.8">
      <c r="A30" s="71">
        <f>'Blekinge län'!A30</f>
        <v>2020</v>
      </c>
      <c r="B30" s="84" t="s">
        <v>66</v>
      </c>
      <c r="C30" s="98" t="s">
        <v>8</v>
      </c>
      <c r="D30" s="72" t="s">
        <v>30</v>
      </c>
      <c r="E30" s="72" t="s">
        <v>2</v>
      </c>
      <c r="F30" s="73" t="s">
        <v>3</v>
      </c>
      <c r="G30" s="72" t="s">
        <v>91</v>
      </c>
      <c r="H30" s="72" t="s">
        <v>50</v>
      </c>
      <c r="I30" s="73" t="s">
        <v>5</v>
      </c>
      <c r="J30" s="72" t="s">
        <v>4</v>
      </c>
      <c r="K30" s="72" t="s">
        <v>6</v>
      </c>
      <c r="L30" s="72" t="s">
        <v>7</v>
      </c>
      <c r="M30" s="72" t="s">
        <v>64</v>
      </c>
      <c r="N30" s="72" t="s">
        <v>64</v>
      </c>
      <c r="O30" s="73" t="s">
        <v>64</v>
      </c>
      <c r="P30" s="74" t="s">
        <v>27</v>
      </c>
      <c r="Q30" s="87"/>
      <c r="R30" s="94" t="str">
        <f>H30</f>
        <v>Biobränslen</v>
      </c>
      <c r="S30" s="95" t="str">
        <f>ROUND(H43/1000,0) &amp;" GWh"</f>
        <v>312 GWh</v>
      </c>
      <c r="T30" s="96">
        <f>H$44</f>
        <v>7.1663661244719193E-2</v>
      </c>
      <c r="U30" s="91"/>
    </row>
    <row r="31" spans="1:34" s="76" customFormat="1">
      <c r="A31" s="99"/>
      <c r="B31" s="77" t="s">
        <v>61</v>
      </c>
      <c r="C31" s="100" t="s">
        <v>60</v>
      </c>
      <c r="D31" s="77" t="s">
        <v>55</v>
      </c>
      <c r="E31" s="78"/>
      <c r="F31" s="77" t="s">
        <v>57</v>
      </c>
      <c r="G31" s="77" t="s">
        <v>73</v>
      </c>
      <c r="H31" s="77" t="s">
        <v>65</v>
      </c>
      <c r="I31" s="77" t="s">
        <v>58</v>
      </c>
      <c r="J31" s="78"/>
      <c r="K31" s="78"/>
      <c r="L31" s="78"/>
      <c r="M31" s="78"/>
      <c r="N31" s="79"/>
      <c r="O31" s="79"/>
      <c r="P31" s="80" t="s">
        <v>63</v>
      </c>
      <c r="Q31" s="161"/>
      <c r="R31" s="94" t="str">
        <f>I30</f>
        <v>Biogas</v>
      </c>
      <c r="S31" s="95" t="str">
        <f>ROUND(I43/1000,0) &amp;" GWh"</f>
        <v>0 GWh</v>
      </c>
      <c r="T31" s="96">
        <f>I$44</f>
        <v>0</v>
      </c>
      <c r="U31" s="102"/>
      <c r="AG31" s="81"/>
      <c r="AH31" s="81"/>
    </row>
    <row r="32" spans="1:34">
      <c r="A32" s="69" t="s">
        <v>28</v>
      </c>
      <c r="B32" s="48">
        <f>[1]Slutanvändning!$N$332</f>
        <v>0</v>
      </c>
      <c r="C32" s="152">
        <f>[1]Slutanvändning!$N$333</f>
        <v>8576</v>
      </c>
      <c r="D32" s="48">
        <f>[1]Slutanvändning!$N$326</f>
        <v>3317</v>
      </c>
      <c r="E32" s="48">
        <f>[1]Slutanvändning!$Q$327</f>
        <v>0</v>
      </c>
      <c r="F32" s="152">
        <f>[1]Slutanvändning!$N$328</f>
        <v>0</v>
      </c>
      <c r="G32" s="152">
        <f>[1]Slutanvändning!$N$329</f>
        <v>706</v>
      </c>
      <c r="H32" s="152">
        <f>[1]Slutanvändning!$N$330</f>
        <v>0</v>
      </c>
      <c r="I32" s="48">
        <f>[1]Slutanvändning!$N$331</f>
        <v>0</v>
      </c>
      <c r="J32" s="48"/>
      <c r="K32" s="48">
        <f>[1]Slutanvändning!U327</f>
        <v>0</v>
      </c>
      <c r="L32" s="48">
        <f>[1]Slutanvändning!V327</f>
        <v>0</v>
      </c>
      <c r="M32" s="48"/>
      <c r="N32" s="48"/>
      <c r="O32" s="48"/>
      <c r="P32" s="48">
        <f>SUM(B32:N32)</f>
        <v>12599</v>
      </c>
      <c r="Q32" s="162"/>
      <c r="R32" s="97" t="str">
        <f>J30</f>
        <v>Avlutar</v>
      </c>
      <c r="S32" s="95" t="str">
        <f>ROUND(J43/1000,0) &amp;" GWh"</f>
        <v>2286 GWh</v>
      </c>
      <c r="T32" s="96">
        <f>J$44</f>
        <v>0.52499702061079567</v>
      </c>
      <c r="U32" s="91"/>
    </row>
    <row r="33" spans="1:47">
      <c r="A33" s="69" t="s">
        <v>31</v>
      </c>
      <c r="B33" s="48">
        <f>[1]Slutanvändning!$N$341</f>
        <v>5365</v>
      </c>
      <c r="C33" s="152">
        <f>[1]Slutanvändning!$N$342</f>
        <v>507824</v>
      </c>
      <c r="D33" s="48">
        <f>[1]Slutanvändning!$N$335</f>
        <v>32399</v>
      </c>
      <c r="E33" s="48">
        <f>[1]Slutanvändning!$Q$336</f>
        <v>0</v>
      </c>
      <c r="F33" s="152">
        <f>[1]Slutanvändning!$N$337</f>
        <v>21116</v>
      </c>
      <c r="G33" s="152">
        <f>[1]Slutanvändning!$R$338</f>
        <v>279773.57731958758</v>
      </c>
      <c r="H33" s="152">
        <f>[1]Slutanvändning!$N$339</f>
        <v>258782</v>
      </c>
      <c r="I33" s="48">
        <f>[1]Slutanvändning!$N$340</f>
        <v>0</v>
      </c>
      <c r="J33" s="194">
        <f>[1]Slutanvändning!$T$338</f>
        <v>2285847.4226804124</v>
      </c>
      <c r="K33" s="48">
        <f>[1]Slutanvändning!U336</f>
        <v>0</v>
      </c>
      <c r="L33" s="48">
        <f>[1]Slutanvändning!V336</f>
        <v>0</v>
      </c>
      <c r="M33" s="48"/>
      <c r="N33" s="48"/>
      <c r="O33" s="48"/>
      <c r="P33" s="193">
        <f>SUM(B33:N33)</f>
        <v>3391107</v>
      </c>
      <c r="Q33" s="162"/>
      <c r="R33" s="94" t="str">
        <f>K30</f>
        <v>Torv</v>
      </c>
      <c r="S33" s="95" t="str">
        <f>ROUND(K43/1000,0) &amp;" GWh"</f>
        <v>0 GWh</v>
      </c>
      <c r="T33" s="96">
        <f>K$44</f>
        <v>0</v>
      </c>
      <c r="U33" s="91"/>
    </row>
    <row r="34" spans="1:47">
      <c r="A34" s="69" t="s">
        <v>32</v>
      </c>
      <c r="B34" s="48">
        <f>[1]Slutanvändning!$N$350</f>
        <v>28587</v>
      </c>
      <c r="C34" s="152">
        <f>[1]Slutanvändning!$N$351</f>
        <v>38762</v>
      </c>
      <c r="D34" s="48">
        <f>[1]Slutanvändning!$N$344</f>
        <v>2574</v>
      </c>
      <c r="E34" s="48">
        <f>[1]Slutanvändning!$Q$345</f>
        <v>0</v>
      </c>
      <c r="F34" s="152">
        <f>[1]Slutanvändning!$N$346</f>
        <v>0</v>
      </c>
      <c r="G34" s="152">
        <f>[1]Slutanvändning!$N$347</f>
        <v>0</v>
      </c>
      <c r="H34" s="152">
        <f>[1]Slutanvändning!$N$348</f>
        <v>0</v>
      </c>
      <c r="I34" s="48">
        <f>[1]Slutanvändning!$N$349</f>
        <v>0</v>
      </c>
      <c r="J34" s="48"/>
      <c r="K34" s="48">
        <f>[1]Slutanvändning!U345</f>
        <v>0</v>
      </c>
      <c r="L34" s="48">
        <f>[1]Slutanvändning!V345</f>
        <v>0</v>
      </c>
      <c r="M34" s="48"/>
      <c r="N34" s="48"/>
      <c r="O34" s="48"/>
      <c r="P34" s="48">
        <f>SUM(B34:N34)</f>
        <v>69923</v>
      </c>
      <c r="Q34" s="162"/>
      <c r="R34" s="97" t="str">
        <f>L30</f>
        <v>Avfall</v>
      </c>
      <c r="S34" s="95" t="str">
        <f>ROUND(L43/1000,0) &amp;" GWh"</f>
        <v>0 GWh</v>
      </c>
      <c r="T34" s="96">
        <f>L$44</f>
        <v>0</v>
      </c>
      <c r="U34" s="91"/>
      <c r="V34" s="104"/>
      <c r="W34" s="163"/>
    </row>
    <row r="35" spans="1:47">
      <c r="A35" s="69" t="s">
        <v>33</v>
      </c>
      <c r="B35" s="48">
        <f>[1]Slutanvändning!$N$359</f>
        <v>0</v>
      </c>
      <c r="C35" s="152">
        <f>[1]Slutanvändning!$N$360</f>
        <v>186</v>
      </c>
      <c r="D35" s="48">
        <f>[1]Slutanvändning!$N$353</f>
        <v>314032</v>
      </c>
      <c r="E35" s="48">
        <f>[1]Slutanvändning!$Q$354</f>
        <v>0</v>
      </c>
      <c r="F35" s="152">
        <f>[1]Slutanvändning!$N$355</f>
        <v>0</v>
      </c>
      <c r="G35" s="192">
        <f>[1]Slutanvändning!$N$356</f>
        <v>80435</v>
      </c>
      <c r="H35" s="152">
        <f>[1]Slutanvändning!$N$357</f>
        <v>0</v>
      </c>
      <c r="I35" s="48">
        <f>[1]Slutanvändning!$N$358</f>
        <v>0</v>
      </c>
      <c r="J35" s="48"/>
      <c r="K35" s="48">
        <f>[1]Slutanvändning!U354</f>
        <v>0</v>
      </c>
      <c r="L35" s="48">
        <f>[1]Slutanvändning!V354</f>
        <v>0</v>
      </c>
      <c r="M35" s="48"/>
      <c r="N35" s="48"/>
      <c r="O35" s="48"/>
      <c r="P35" s="193">
        <f>SUM(B35:N35)</f>
        <v>394653</v>
      </c>
      <c r="Q35" s="162"/>
      <c r="R35" s="94" t="str">
        <f>M30</f>
        <v>Övrigt</v>
      </c>
      <c r="S35" s="95" t="str">
        <f>ROUND(M43/1000,0) &amp;" GWh"</f>
        <v>0 GWh</v>
      </c>
      <c r="T35" s="96">
        <f>M$44</f>
        <v>0</v>
      </c>
      <c r="U35" s="91"/>
    </row>
    <row r="36" spans="1:47">
      <c r="A36" s="69" t="s">
        <v>34</v>
      </c>
      <c r="B36" s="48">
        <f>[1]Slutanvändning!$N$368</f>
        <v>43241</v>
      </c>
      <c r="C36" s="152">
        <f>[1]Slutanvändning!$N$369</f>
        <v>92999</v>
      </c>
      <c r="D36" s="48">
        <f>[1]Slutanvändning!$N$362</f>
        <v>92238</v>
      </c>
      <c r="E36" s="48">
        <f>[1]Slutanvändning!$Q$363</f>
        <v>0</v>
      </c>
      <c r="F36" s="152">
        <f>[1]Slutanvändning!$N$364</f>
        <v>0</v>
      </c>
      <c r="G36" s="152">
        <f>[1]Slutanvändning!$N$365</f>
        <v>0</v>
      </c>
      <c r="H36" s="152">
        <f>[1]Slutanvändning!$N$366</f>
        <v>0</v>
      </c>
      <c r="I36" s="48">
        <f>[1]Slutanvändning!$N$367</f>
        <v>0</v>
      </c>
      <c r="J36" s="48"/>
      <c r="K36" s="48">
        <f>[1]Slutanvändning!U363</f>
        <v>0</v>
      </c>
      <c r="L36" s="48">
        <f>[1]Slutanvändning!V363</f>
        <v>0</v>
      </c>
      <c r="M36" s="48"/>
      <c r="N36" s="48"/>
      <c r="O36" s="48"/>
      <c r="P36" s="48">
        <f t="shared" ref="P36:P38" si="4">SUM(B36:N36)</f>
        <v>228478</v>
      </c>
      <c r="Q36" s="162"/>
      <c r="R36" s="94" t="str">
        <f>N30</f>
        <v>Övrigt</v>
      </c>
      <c r="S36" s="95" t="str">
        <f>ROUND(N43/1000,0) &amp;" GWh"</f>
        <v>0 GWh</v>
      </c>
      <c r="T36" s="96">
        <f>N$44</f>
        <v>0</v>
      </c>
      <c r="U36" s="91"/>
    </row>
    <row r="37" spans="1:47">
      <c r="A37" s="69" t="s">
        <v>35</v>
      </c>
      <c r="B37" s="48">
        <f>[1]Slutanvändning!$N$377</f>
        <v>16257</v>
      </c>
      <c r="C37" s="152">
        <f>[1]Slutanvändning!$N$378</f>
        <v>96211</v>
      </c>
      <c r="D37" s="48">
        <f>[1]Slutanvändning!$N$371</f>
        <v>713</v>
      </c>
      <c r="E37" s="48">
        <f>[1]Slutanvändning!$Q$372</f>
        <v>0</v>
      </c>
      <c r="F37" s="152">
        <f>[1]Slutanvändning!$N$373</f>
        <v>0</v>
      </c>
      <c r="G37" s="152">
        <f>[1]Slutanvändning!$N$374</f>
        <v>0</v>
      </c>
      <c r="H37" s="152">
        <f>[1]Slutanvändning!$N$375</f>
        <v>32832</v>
      </c>
      <c r="I37" s="48">
        <f>[1]Slutanvändning!$N$376</f>
        <v>0</v>
      </c>
      <c r="J37" s="48"/>
      <c r="K37" s="48">
        <f>[1]Slutanvändning!U372</f>
        <v>0</v>
      </c>
      <c r="L37" s="48">
        <f>[1]Slutanvändning!V372</f>
        <v>0</v>
      </c>
      <c r="M37" s="48"/>
      <c r="N37" s="48"/>
      <c r="O37" s="48"/>
      <c r="P37" s="48">
        <f t="shared" si="4"/>
        <v>146013</v>
      </c>
      <c r="Q37" s="162"/>
      <c r="R37" s="97" t="str">
        <f>O30</f>
        <v>Övrigt</v>
      </c>
      <c r="S37" s="95" t="str">
        <f>ROUND(O43/1000,0) &amp;" GWh"</f>
        <v>0 GWh</v>
      </c>
      <c r="T37" s="96">
        <f>O$44</f>
        <v>0</v>
      </c>
      <c r="U37" s="91"/>
    </row>
    <row r="38" spans="1:47">
      <c r="A38" s="69" t="s">
        <v>36</v>
      </c>
      <c r="B38" s="48">
        <f>[1]Slutanvändning!$N$386</f>
        <v>60838</v>
      </c>
      <c r="C38" s="152">
        <f>[1]Slutanvändning!$N$387</f>
        <v>13289</v>
      </c>
      <c r="D38" s="48">
        <f>[1]Slutanvändning!$N$380</f>
        <v>87</v>
      </c>
      <c r="E38" s="48">
        <f>[1]Slutanvändning!$Q$381</f>
        <v>0</v>
      </c>
      <c r="F38" s="152">
        <f>[1]Slutanvändning!$N$382</f>
        <v>0</v>
      </c>
      <c r="G38" s="152">
        <f>[1]Slutanvändning!$N$383</f>
        <v>0</v>
      </c>
      <c r="H38" s="152">
        <f>[1]Slutanvändning!$N$384</f>
        <v>0</v>
      </c>
      <c r="I38" s="48">
        <f>[1]Slutanvändning!$N$385</f>
        <v>0</v>
      </c>
      <c r="J38" s="48"/>
      <c r="K38" s="48">
        <f>[1]Slutanvändning!U381</f>
        <v>0</v>
      </c>
      <c r="L38" s="48">
        <f>[1]Slutanvändning!V381</f>
        <v>0</v>
      </c>
      <c r="M38" s="48"/>
      <c r="N38" s="48"/>
      <c r="O38" s="48"/>
      <c r="P38" s="48">
        <f t="shared" si="4"/>
        <v>74214</v>
      </c>
      <c r="Q38" s="162"/>
      <c r="R38" s="164"/>
      <c r="T38" s="165"/>
      <c r="U38" s="91"/>
    </row>
    <row r="39" spans="1:47">
      <c r="A39" s="69" t="s">
        <v>37</v>
      </c>
      <c r="B39" s="48">
        <f>[1]Slutanvändning!$N$395</f>
        <v>0</v>
      </c>
      <c r="C39" s="152">
        <f>[1]Slutanvändning!$N$396</f>
        <v>7688</v>
      </c>
      <c r="D39" s="48">
        <f>[1]Slutanvändning!$N$389</f>
        <v>0</v>
      </c>
      <c r="E39" s="48">
        <f>[1]Slutanvändning!$Q$390</f>
        <v>0</v>
      </c>
      <c r="F39" s="152">
        <f>[1]Slutanvändning!$N$391</f>
        <v>0</v>
      </c>
      <c r="G39" s="152">
        <f>[1]Slutanvändning!$N$392</f>
        <v>0</v>
      </c>
      <c r="H39" s="152">
        <f>[1]Slutanvändning!$N$393</f>
        <v>0</v>
      </c>
      <c r="I39" s="48">
        <f>[1]Slutanvändning!$N$394</f>
        <v>0</v>
      </c>
      <c r="J39" s="48"/>
      <c r="K39" s="48">
        <f>[1]Slutanvändning!U390</f>
        <v>0</v>
      </c>
      <c r="L39" s="48">
        <f>[1]Slutanvändning!V390</f>
        <v>0</v>
      </c>
      <c r="M39" s="48"/>
      <c r="N39" s="48"/>
      <c r="O39" s="48"/>
      <c r="P39" s="48">
        <f>SUM(B39:N39)</f>
        <v>7688</v>
      </c>
      <c r="Q39" s="162"/>
      <c r="R39" s="92"/>
      <c r="S39" s="108"/>
      <c r="T39" s="109"/>
    </row>
    <row r="40" spans="1:47">
      <c r="A40" s="69" t="s">
        <v>13</v>
      </c>
      <c r="B40" s="48">
        <f>SUM(B32:B39)</f>
        <v>154288</v>
      </c>
      <c r="C40" s="48">
        <f t="shared" ref="C40:O40" si="5">SUM(C32:C39)</f>
        <v>765535</v>
      </c>
      <c r="D40" s="48">
        <f>SUM(D32:D39)</f>
        <v>445360</v>
      </c>
      <c r="E40" s="48">
        <f t="shared" si="5"/>
        <v>0</v>
      </c>
      <c r="F40" s="48">
        <f>SUM(F32:F39)</f>
        <v>21116</v>
      </c>
      <c r="G40" s="48">
        <f t="shared" si="5"/>
        <v>360914.57731958758</v>
      </c>
      <c r="H40" s="48">
        <f t="shared" si="5"/>
        <v>291614</v>
      </c>
      <c r="I40" s="48">
        <f t="shared" si="5"/>
        <v>0</v>
      </c>
      <c r="J40" s="197">
        <f t="shared" si="5"/>
        <v>2285847.4226804124</v>
      </c>
      <c r="K40" s="48">
        <f t="shared" si="5"/>
        <v>0</v>
      </c>
      <c r="L40" s="48">
        <f t="shared" si="5"/>
        <v>0</v>
      </c>
      <c r="M40" s="48">
        <f t="shared" si="5"/>
        <v>0</v>
      </c>
      <c r="N40" s="48">
        <f t="shared" si="5"/>
        <v>0</v>
      </c>
      <c r="O40" s="48">
        <f t="shared" si="5"/>
        <v>0</v>
      </c>
      <c r="P40" s="48">
        <f>SUM(B40:N40)</f>
        <v>4324675</v>
      </c>
      <c r="Q40" s="162"/>
      <c r="R40" s="92"/>
      <c r="S40" s="108" t="s">
        <v>24</v>
      </c>
      <c r="T40" s="109" t="s">
        <v>25</v>
      </c>
    </row>
    <row r="41" spans="1:47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110"/>
      <c r="R41" s="92" t="s">
        <v>38</v>
      </c>
      <c r="S41" s="111" t="str">
        <f>ROUND((B46+C46)/1000,0) &amp;" GWh"</f>
        <v>82 GWh</v>
      </c>
      <c r="T41" s="112"/>
    </row>
    <row r="42" spans="1:47">
      <c r="A42" s="113" t="s">
        <v>41</v>
      </c>
      <c r="B42" s="98">
        <f>B39+B38+B37</f>
        <v>77095</v>
      </c>
      <c r="C42" s="98">
        <f>C39+C38+C37</f>
        <v>117188</v>
      </c>
      <c r="D42" s="98">
        <f>D39+D38+D37</f>
        <v>800</v>
      </c>
      <c r="E42" s="98">
        <f t="shared" ref="E42:I42" si="6">E39+E38+E37</f>
        <v>0</v>
      </c>
      <c r="F42" s="84">
        <f t="shared" si="6"/>
        <v>0</v>
      </c>
      <c r="G42" s="98">
        <f t="shared" si="6"/>
        <v>0</v>
      </c>
      <c r="H42" s="98">
        <f t="shared" si="6"/>
        <v>32832</v>
      </c>
      <c r="I42" s="84">
        <f t="shared" si="6"/>
        <v>0</v>
      </c>
      <c r="J42" s="98">
        <f t="shared" ref="J42:P42" si="7">J39+J38+J37</f>
        <v>0</v>
      </c>
      <c r="K42" s="98">
        <f t="shared" si="7"/>
        <v>0</v>
      </c>
      <c r="L42" s="98">
        <f t="shared" si="7"/>
        <v>0</v>
      </c>
      <c r="M42" s="98">
        <f t="shared" si="7"/>
        <v>0</v>
      </c>
      <c r="N42" s="98">
        <f t="shared" si="7"/>
        <v>0</v>
      </c>
      <c r="O42" s="98">
        <f t="shared" si="7"/>
        <v>0</v>
      </c>
      <c r="P42" s="98">
        <f t="shared" si="7"/>
        <v>227915</v>
      </c>
      <c r="R42" s="92" t="s">
        <v>39</v>
      </c>
      <c r="S42" s="116" t="str">
        <f>ROUND(P42/1000,0) &amp;" GWh"</f>
        <v>228 GWh</v>
      </c>
      <c r="T42" s="96">
        <f>P42/P40</f>
        <v>5.2701070022602853E-2</v>
      </c>
    </row>
    <row r="43" spans="1:47">
      <c r="A43" s="117" t="s">
        <v>43</v>
      </c>
      <c r="B43" s="166"/>
      <c r="C43" s="118">
        <f>C40+C24-C7-C6+C46</f>
        <v>518148.8</v>
      </c>
      <c r="D43" s="118">
        <f>D11+D24+D40</f>
        <v>449040</v>
      </c>
      <c r="E43" s="118">
        <f t="shared" ref="E43:O43" si="8">E11+E24+E40</f>
        <v>0</v>
      </c>
      <c r="F43" s="118">
        <f>F11+F24+F40</f>
        <v>21768</v>
      </c>
      <c r="G43" s="118">
        <f>G11+G24+G40</f>
        <v>767190.57731958758</v>
      </c>
      <c r="H43" s="118">
        <f t="shared" si="8"/>
        <v>312025</v>
      </c>
      <c r="I43" s="118">
        <f t="shared" si="8"/>
        <v>0</v>
      </c>
      <c r="J43" s="118">
        <f t="shared" si="8"/>
        <v>2285847.4226804124</v>
      </c>
      <c r="K43" s="118">
        <f t="shared" si="8"/>
        <v>0</v>
      </c>
      <c r="L43" s="118">
        <f t="shared" si="8"/>
        <v>0</v>
      </c>
      <c r="M43" s="118">
        <f t="shared" si="8"/>
        <v>0</v>
      </c>
      <c r="N43" s="118">
        <f t="shared" si="8"/>
        <v>0</v>
      </c>
      <c r="O43" s="118">
        <f t="shared" si="8"/>
        <v>0</v>
      </c>
      <c r="P43" s="167">
        <f>SUM(C43:O43)</f>
        <v>4354019.8</v>
      </c>
      <c r="R43" s="92" t="s">
        <v>40</v>
      </c>
      <c r="S43" s="116" t="str">
        <f>ROUND(P36/1000,0) &amp;" GWh"</f>
        <v>228 GWh</v>
      </c>
      <c r="T43" s="119">
        <f>P36/P40</f>
        <v>5.2831253215559551E-2</v>
      </c>
    </row>
    <row r="44" spans="1:47">
      <c r="A44" s="117" t="s">
        <v>44</v>
      </c>
      <c r="B44" s="98"/>
      <c r="C44" s="64">
        <f>C43/$P$43</f>
        <v>0.11900469538517028</v>
      </c>
      <c r="D44" s="64">
        <f>D43/$P$43</f>
        <v>0.10313228249444341</v>
      </c>
      <c r="E44" s="64">
        <f t="shared" ref="E44:P44" si="9">E43/$P$43</f>
        <v>0</v>
      </c>
      <c r="F44" s="64">
        <f>F43/$P$43</f>
        <v>4.9995179167536168E-3</v>
      </c>
      <c r="G44" s="64">
        <f t="shared" si="9"/>
        <v>0.17620282234811785</v>
      </c>
      <c r="H44" s="64">
        <f t="shared" si="9"/>
        <v>7.1663661244719193E-2</v>
      </c>
      <c r="I44" s="64">
        <f t="shared" si="9"/>
        <v>0</v>
      </c>
      <c r="J44" s="64">
        <f t="shared" si="9"/>
        <v>0.52499702061079567</v>
      </c>
      <c r="K44" s="64">
        <f t="shared" si="9"/>
        <v>0</v>
      </c>
      <c r="L44" s="64">
        <f t="shared" si="9"/>
        <v>0</v>
      </c>
      <c r="M44" s="64">
        <f t="shared" si="9"/>
        <v>0</v>
      </c>
      <c r="N44" s="64">
        <f t="shared" si="9"/>
        <v>0</v>
      </c>
      <c r="O44" s="64">
        <f t="shared" si="9"/>
        <v>0</v>
      </c>
      <c r="P44" s="64">
        <f t="shared" si="9"/>
        <v>1</v>
      </c>
      <c r="R44" s="92" t="s">
        <v>42</v>
      </c>
      <c r="S44" s="116" t="str">
        <f>ROUND(P34/1000,0) &amp;" GWh"</f>
        <v>70 GWh</v>
      </c>
      <c r="T44" s="96">
        <f>P34/P40</f>
        <v>1.6168382595223917E-2</v>
      </c>
      <c r="U44" s="91"/>
    </row>
    <row r="45" spans="1:47">
      <c r="A45" s="117"/>
      <c r="B45" s="152"/>
      <c r="C45" s="98"/>
      <c r="D45" s="98"/>
      <c r="E45" s="98"/>
      <c r="F45" s="84"/>
      <c r="G45" s="98"/>
      <c r="H45" s="98"/>
      <c r="I45" s="84"/>
      <c r="J45" s="98"/>
      <c r="K45" s="98"/>
      <c r="L45" s="98"/>
      <c r="M45" s="98"/>
      <c r="N45" s="84"/>
      <c r="O45" s="84"/>
      <c r="P45" s="84"/>
      <c r="R45" s="92" t="s">
        <v>29</v>
      </c>
      <c r="S45" s="116" t="str">
        <f>ROUND(P32/1000,0) &amp;" GWh"</f>
        <v>13 GWh</v>
      </c>
      <c r="T45" s="96">
        <f>P32/P40</f>
        <v>2.9132825009971848E-3</v>
      </c>
      <c r="U45" s="91"/>
    </row>
    <row r="46" spans="1:47">
      <c r="A46" s="117" t="s">
        <v>47</v>
      </c>
      <c r="B46" s="118">
        <f>B24-B40</f>
        <v>20777</v>
      </c>
      <c r="C46" s="118">
        <f>(C24+C40)*0.08</f>
        <v>61242.8</v>
      </c>
      <c r="D46" s="98"/>
      <c r="E46" s="98"/>
      <c r="F46" s="84"/>
      <c r="G46" s="98"/>
      <c r="H46" s="98"/>
      <c r="I46" s="84"/>
      <c r="J46" s="98"/>
      <c r="K46" s="98"/>
      <c r="L46" s="98"/>
      <c r="M46" s="98"/>
      <c r="N46" s="84"/>
      <c r="O46" s="84"/>
      <c r="P46" s="30"/>
      <c r="R46" s="92" t="s">
        <v>45</v>
      </c>
      <c r="S46" s="116" t="str">
        <f>ROUND(P33/1000,0) &amp;" GWh"</f>
        <v>3391 GWh</v>
      </c>
      <c r="T46" s="119">
        <f>P33/P40</f>
        <v>0.78412990571545838</v>
      </c>
      <c r="U46" s="91"/>
    </row>
    <row r="47" spans="1:47">
      <c r="A47" s="117" t="s">
        <v>49</v>
      </c>
      <c r="B47" s="168">
        <f>B46/B24</f>
        <v>0.11868163253648645</v>
      </c>
      <c r="C47" s="168">
        <f>C46/(C40+C24)</f>
        <v>0.08</v>
      </c>
      <c r="D47" s="98"/>
      <c r="E47" s="98"/>
      <c r="F47" s="84"/>
      <c r="G47" s="98"/>
      <c r="H47" s="98"/>
      <c r="I47" s="84"/>
      <c r="J47" s="98"/>
      <c r="K47" s="98"/>
      <c r="L47" s="98"/>
      <c r="M47" s="98"/>
      <c r="N47" s="84"/>
      <c r="O47" s="84"/>
      <c r="P47" s="84"/>
      <c r="R47" s="92" t="s">
        <v>46</v>
      </c>
      <c r="S47" s="116" t="str">
        <f>ROUND(P35/1000,0) &amp;" GWh"</f>
        <v>395 GWh</v>
      </c>
      <c r="T47" s="119">
        <f>P35/P40</f>
        <v>9.1256105950158109E-2</v>
      </c>
    </row>
    <row r="48" spans="1:47" ht="15" thickBot="1">
      <c r="A48" s="169"/>
      <c r="B48" s="170"/>
      <c r="C48" s="171"/>
      <c r="D48" s="172"/>
      <c r="E48" s="172"/>
      <c r="F48" s="173"/>
      <c r="G48" s="172"/>
      <c r="H48" s="172"/>
      <c r="I48" s="173"/>
      <c r="J48" s="172"/>
      <c r="K48" s="172"/>
      <c r="L48" s="172"/>
      <c r="M48" s="171"/>
      <c r="N48" s="174"/>
      <c r="O48" s="174"/>
      <c r="P48" s="174"/>
      <c r="R48" s="131" t="s">
        <v>48</v>
      </c>
      <c r="S48" s="116" t="str">
        <f>ROUND(P40/1000,0) &amp;" GWh"</f>
        <v>4325 GWh</v>
      </c>
      <c r="T48" s="132">
        <f>SUM(T42:T47)</f>
        <v>1</v>
      </c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69"/>
      <c r="AH48" s="169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</row>
    <row r="49" spans="1:47">
      <c r="A49" s="171"/>
      <c r="B49" s="170"/>
      <c r="C49" s="171"/>
      <c r="D49" s="172"/>
      <c r="E49" s="172"/>
      <c r="F49" s="173"/>
      <c r="G49" s="172"/>
      <c r="H49" s="172"/>
      <c r="I49" s="173"/>
      <c r="J49" s="172"/>
      <c r="K49" s="172"/>
      <c r="L49" s="172"/>
      <c r="M49" s="171"/>
      <c r="N49" s="174"/>
      <c r="O49" s="174"/>
      <c r="P49" s="174"/>
      <c r="Q49" s="171"/>
      <c r="R49" s="169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69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</row>
    <row r="50" spans="1:47">
      <c r="A50" s="171"/>
      <c r="B50" s="170"/>
      <c r="C50" s="175"/>
      <c r="D50" s="172"/>
      <c r="E50" s="172"/>
      <c r="F50" s="173"/>
      <c r="G50" s="172"/>
      <c r="H50" s="172"/>
      <c r="I50" s="173"/>
      <c r="J50" s="172"/>
      <c r="K50" s="172"/>
      <c r="L50" s="172"/>
      <c r="M50" s="171"/>
      <c r="N50" s="174"/>
      <c r="O50" s="174"/>
      <c r="P50" s="174"/>
      <c r="Q50" s="171"/>
      <c r="R50" s="124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4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</row>
    <row r="51" spans="1:47">
      <c r="A51" s="126"/>
      <c r="B51" s="125"/>
      <c r="C51" s="126"/>
      <c r="D51" s="127"/>
      <c r="E51" s="127"/>
      <c r="F51" s="128"/>
      <c r="G51" s="127"/>
      <c r="H51" s="127"/>
      <c r="I51" s="128"/>
      <c r="J51" s="127"/>
      <c r="K51" s="127"/>
      <c r="L51" s="127"/>
      <c r="M51" s="126"/>
      <c r="N51" s="130"/>
      <c r="O51" s="130"/>
      <c r="P51" s="130"/>
      <c r="Q51" s="126"/>
      <c r="R51" s="124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4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</row>
    <row r="52" spans="1:47">
      <c r="A52" s="126"/>
      <c r="B52" s="125"/>
      <c r="C52" s="126"/>
      <c r="D52" s="127"/>
      <c r="E52" s="127"/>
      <c r="F52" s="128"/>
      <c r="G52" s="127"/>
      <c r="H52" s="127"/>
      <c r="I52" s="128"/>
      <c r="J52" s="127"/>
      <c r="K52" s="127"/>
      <c r="L52" s="127"/>
      <c r="M52" s="126"/>
      <c r="N52" s="130"/>
      <c r="O52" s="130"/>
      <c r="P52" s="130"/>
      <c r="Q52" s="126"/>
      <c r="R52" s="124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4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</row>
    <row r="53" spans="1:47">
      <c r="A53" s="126"/>
      <c r="B53" s="125"/>
      <c r="C53" s="126"/>
      <c r="D53" s="127"/>
      <c r="E53" s="127"/>
      <c r="F53" s="128"/>
      <c r="G53" s="127"/>
      <c r="H53" s="127"/>
      <c r="I53" s="128"/>
      <c r="J53" s="127"/>
      <c r="K53" s="127"/>
      <c r="L53" s="127"/>
      <c r="M53" s="126"/>
      <c r="N53" s="130"/>
      <c r="O53" s="130"/>
      <c r="P53" s="130"/>
      <c r="Q53" s="126"/>
      <c r="R53" s="124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4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</row>
    <row r="54" spans="1:47">
      <c r="A54" s="126"/>
      <c r="B54" s="125"/>
      <c r="C54" s="126"/>
      <c r="D54" s="127"/>
      <c r="E54" s="127"/>
      <c r="F54" s="128"/>
      <c r="G54" s="127"/>
      <c r="H54" s="127"/>
      <c r="I54" s="128"/>
      <c r="J54" s="127"/>
      <c r="K54" s="127"/>
      <c r="L54" s="127"/>
      <c r="M54" s="126"/>
      <c r="N54" s="130"/>
      <c r="O54" s="130"/>
      <c r="P54" s="130"/>
      <c r="Q54" s="126"/>
      <c r="R54" s="124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4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</row>
    <row r="55" spans="1:47" ht="15.6">
      <c r="A55" s="126"/>
      <c r="B55" s="125"/>
      <c r="C55" s="126"/>
      <c r="D55" s="127"/>
      <c r="E55" s="127"/>
      <c r="F55" s="128"/>
      <c r="G55" s="127"/>
      <c r="H55" s="127"/>
      <c r="I55" s="128"/>
      <c r="J55" s="127"/>
      <c r="K55" s="127"/>
      <c r="L55" s="127"/>
      <c r="M55" s="126"/>
      <c r="N55" s="130"/>
      <c r="O55" s="130"/>
      <c r="P55" s="130"/>
      <c r="Q55" s="126"/>
      <c r="R55" s="108"/>
      <c r="S55" s="138"/>
      <c r="T55" s="141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4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</row>
    <row r="56" spans="1:47" ht="15.6">
      <c r="A56" s="126"/>
      <c r="B56" s="125"/>
      <c r="C56" s="126"/>
      <c r="D56" s="127"/>
      <c r="E56" s="127"/>
      <c r="F56" s="128"/>
      <c r="G56" s="127"/>
      <c r="H56" s="127"/>
      <c r="I56" s="128"/>
      <c r="J56" s="127"/>
      <c r="K56" s="127"/>
      <c r="L56" s="127"/>
      <c r="M56" s="126"/>
      <c r="N56" s="130"/>
      <c r="O56" s="130"/>
      <c r="P56" s="130"/>
      <c r="Q56" s="126"/>
      <c r="R56" s="108"/>
      <c r="S56" s="138"/>
      <c r="T56" s="141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4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</row>
    <row r="57" spans="1:47" ht="15.6">
      <c r="A57" s="126"/>
      <c r="B57" s="125"/>
      <c r="C57" s="126"/>
      <c r="D57" s="127"/>
      <c r="E57" s="127"/>
      <c r="F57" s="128"/>
      <c r="G57" s="127"/>
      <c r="H57" s="127"/>
      <c r="I57" s="128"/>
      <c r="J57" s="127"/>
      <c r="K57" s="127"/>
      <c r="L57" s="127"/>
      <c r="M57" s="126"/>
      <c r="N57" s="130"/>
      <c r="O57" s="130"/>
      <c r="P57" s="130"/>
      <c r="Q57" s="126"/>
      <c r="R57" s="108"/>
      <c r="S57" s="138"/>
      <c r="T57" s="141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4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</row>
    <row r="58" spans="1:47" ht="15.6">
      <c r="A58" s="108"/>
      <c r="B58" s="134"/>
      <c r="C58" s="135"/>
      <c r="D58" s="136"/>
      <c r="E58" s="136"/>
      <c r="F58" s="137"/>
      <c r="G58" s="136"/>
      <c r="H58" s="136"/>
      <c r="I58" s="137"/>
      <c r="J58" s="136"/>
      <c r="K58" s="136"/>
      <c r="L58" s="136"/>
      <c r="M58" s="138"/>
      <c r="N58" s="139"/>
      <c r="O58" s="139"/>
      <c r="P58" s="140"/>
      <c r="Q58" s="108"/>
      <c r="R58" s="108"/>
      <c r="S58" s="138"/>
      <c r="T58" s="141"/>
    </row>
    <row r="59" spans="1:47" ht="15.6">
      <c r="A59" s="108"/>
      <c r="B59" s="134"/>
      <c r="C59" s="135"/>
      <c r="D59" s="136"/>
      <c r="E59" s="136"/>
      <c r="F59" s="137"/>
      <c r="G59" s="136"/>
      <c r="H59" s="136"/>
      <c r="I59" s="137"/>
      <c r="J59" s="136"/>
      <c r="K59" s="136"/>
      <c r="L59" s="136"/>
      <c r="M59" s="138"/>
      <c r="N59" s="139"/>
      <c r="O59" s="139"/>
      <c r="P59" s="140"/>
      <c r="Q59" s="108"/>
      <c r="R59" s="108"/>
      <c r="S59" s="144"/>
      <c r="T59" s="145"/>
    </row>
    <row r="60" spans="1:47" ht="15.6">
      <c r="A60" s="108"/>
      <c r="B60" s="134"/>
      <c r="C60" s="135"/>
      <c r="D60" s="136"/>
      <c r="E60" s="136"/>
      <c r="F60" s="137"/>
      <c r="G60" s="136"/>
      <c r="H60" s="136"/>
      <c r="I60" s="137"/>
      <c r="J60" s="136"/>
      <c r="K60" s="136"/>
      <c r="L60" s="136"/>
      <c r="M60" s="138"/>
      <c r="N60" s="139"/>
      <c r="O60" s="139"/>
      <c r="P60" s="140"/>
      <c r="Q60" s="108"/>
      <c r="R60" s="108"/>
      <c r="S60" s="108"/>
      <c r="T60" s="138"/>
    </row>
    <row r="61" spans="1:47" ht="15.6">
      <c r="A61" s="142"/>
      <c r="B61" s="134"/>
      <c r="C61" s="135"/>
      <c r="D61" s="136"/>
      <c r="E61" s="136"/>
      <c r="F61" s="137"/>
      <c r="G61" s="136"/>
      <c r="H61" s="136"/>
      <c r="I61" s="137"/>
      <c r="J61" s="136"/>
      <c r="K61" s="136"/>
      <c r="L61" s="136"/>
      <c r="M61" s="138"/>
      <c r="N61" s="139"/>
      <c r="O61" s="139"/>
      <c r="P61" s="140"/>
      <c r="Q61" s="108"/>
      <c r="R61" s="108"/>
      <c r="S61" s="146"/>
      <c r="T61" s="147"/>
    </row>
    <row r="62" spans="1:47" ht="15.6">
      <c r="A62" s="108"/>
      <c r="B62" s="134"/>
      <c r="C62" s="135"/>
      <c r="D62" s="134"/>
      <c r="E62" s="134"/>
      <c r="F62" s="143"/>
      <c r="G62" s="134"/>
      <c r="H62" s="134"/>
      <c r="I62" s="143"/>
      <c r="J62" s="134"/>
      <c r="K62" s="134"/>
      <c r="L62" s="134"/>
      <c r="M62" s="138"/>
      <c r="N62" s="139"/>
      <c r="O62" s="139"/>
      <c r="P62" s="140"/>
      <c r="Q62" s="108"/>
      <c r="R62" s="108"/>
      <c r="S62" s="138"/>
      <c r="T62" s="141"/>
    </row>
    <row r="63" spans="1:47" ht="15.6">
      <c r="A63" s="108"/>
      <c r="B63" s="134"/>
      <c r="C63" s="108"/>
      <c r="D63" s="134"/>
      <c r="E63" s="134"/>
      <c r="F63" s="143"/>
      <c r="G63" s="134"/>
      <c r="H63" s="134"/>
      <c r="I63" s="143"/>
      <c r="J63" s="134"/>
      <c r="K63" s="134"/>
      <c r="L63" s="134"/>
      <c r="M63" s="108"/>
      <c r="N63" s="140"/>
      <c r="O63" s="140"/>
      <c r="P63" s="140"/>
      <c r="Q63" s="108"/>
      <c r="R63" s="108"/>
      <c r="S63" s="138"/>
      <c r="T63" s="141"/>
    </row>
    <row r="64" spans="1:47" ht="15.6">
      <c r="A64" s="108"/>
      <c r="B64" s="134"/>
      <c r="C64" s="108"/>
      <c r="D64" s="134"/>
      <c r="E64" s="134"/>
      <c r="F64" s="143"/>
      <c r="G64" s="134"/>
      <c r="H64" s="134"/>
      <c r="I64" s="143"/>
      <c r="J64" s="134"/>
      <c r="K64" s="134"/>
      <c r="L64" s="134"/>
      <c r="M64" s="108"/>
      <c r="N64" s="140"/>
      <c r="O64" s="140"/>
      <c r="P64" s="140"/>
      <c r="Q64" s="108"/>
      <c r="R64" s="108"/>
      <c r="S64" s="138"/>
      <c r="T64" s="141"/>
    </row>
    <row r="65" spans="1:20" ht="15.6">
      <c r="A65" s="108"/>
      <c r="B65" s="98"/>
      <c r="C65" s="108"/>
      <c r="D65" s="98"/>
      <c r="E65" s="98"/>
      <c r="F65" s="84"/>
      <c r="G65" s="98"/>
      <c r="H65" s="98"/>
      <c r="I65" s="84"/>
      <c r="J65" s="98"/>
      <c r="K65" s="134"/>
      <c r="L65" s="134"/>
      <c r="M65" s="108"/>
      <c r="N65" s="140"/>
      <c r="O65" s="140"/>
      <c r="P65" s="140"/>
      <c r="Q65" s="108"/>
      <c r="R65" s="108"/>
      <c r="S65" s="138"/>
      <c r="T65" s="141"/>
    </row>
    <row r="66" spans="1:20" ht="15.6">
      <c r="A66" s="108"/>
      <c r="B66" s="98"/>
      <c r="C66" s="108"/>
      <c r="D66" s="98"/>
      <c r="E66" s="98"/>
      <c r="F66" s="84"/>
      <c r="G66" s="98"/>
      <c r="H66" s="98"/>
      <c r="I66" s="84"/>
      <c r="J66" s="98"/>
      <c r="K66" s="134"/>
      <c r="L66" s="134"/>
      <c r="M66" s="108"/>
      <c r="N66" s="140"/>
      <c r="O66" s="140"/>
      <c r="P66" s="140"/>
      <c r="Q66" s="108"/>
      <c r="R66" s="108"/>
      <c r="S66" s="138"/>
      <c r="T66" s="141"/>
    </row>
    <row r="67" spans="1:20" ht="15.6">
      <c r="A67" s="108"/>
      <c r="B67" s="98"/>
      <c r="C67" s="108"/>
      <c r="D67" s="98"/>
      <c r="E67" s="98"/>
      <c r="F67" s="84"/>
      <c r="G67" s="98"/>
      <c r="H67" s="98"/>
      <c r="I67" s="84"/>
      <c r="J67" s="98"/>
      <c r="K67" s="134"/>
      <c r="L67" s="134"/>
      <c r="M67" s="108"/>
      <c r="N67" s="140"/>
      <c r="O67" s="140"/>
      <c r="P67" s="140"/>
      <c r="Q67" s="108"/>
      <c r="R67" s="108"/>
      <c r="S67" s="138"/>
      <c r="T67" s="141"/>
    </row>
    <row r="68" spans="1:20" ht="15.6">
      <c r="A68" s="108"/>
      <c r="B68" s="98"/>
      <c r="C68" s="108"/>
      <c r="D68" s="98"/>
      <c r="E68" s="98"/>
      <c r="F68" s="84"/>
      <c r="G68" s="98"/>
      <c r="H68" s="98"/>
      <c r="I68" s="84"/>
      <c r="J68" s="98"/>
      <c r="K68" s="134"/>
      <c r="L68" s="134"/>
      <c r="M68" s="108"/>
      <c r="N68" s="140"/>
      <c r="O68" s="140"/>
      <c r="P68" s="140"/>
      <c r="Q68" s="108"/>
      <c r="R68" s="150"/>
      <c r="S68" s="144"/>
      <c r="T68" s="151"/>
    </row>
    <row r="69" spans="1:20">
      <c r="A69" s="108"/>
      <c r="B69" s="98"/>
      <c r="C69" s="108"/>
      <c r="D69" s="98"/>
      <c r="E69" s="98"/>
      <c r="F69" s="84"/>
      <c r="G69" s="98"/>
      <c r="H69" s="98"/>
      <c r="I69" s="84"/>
      <c r="J69" s="98"/>
      <c r="K69" s="134"/>
      <c r="L69" s="134"/>
      <c r="M69" s="108"/>
      <c r="N69" s="140"/>
      <c r="O69" s="140"/>
      <c r="P69" s="140"/>
      <c r="Q69" s="108"/>
    </row>
    <row r="70" spans="1:20">
      <c r="A70" s="108"/>
      <c r="B70" s="98"/>
      <c r="C70" s="108"/>
      <c r="D70" s="98"/>
      <c r="E70" s="98"/>
      <c r="F70" s="84"/>
      <c r="G70" s="98"/>
      <c r="H70" s="98"/>
      <c r="I70" s="84"/>
      <c r="J70" s="98"/>
      <c r="K70" s="134"/>
      <c r="L70" s="134"/>
      <c r="M70" s="108"/>
      <c r="N70" s="140"/>
      <c r="O70" s="140"/>
      <c r="P70" s="140"/>
      <c r="Q70" s="108"/>
    </row>
    <row r="71" spans="1:20" ht="15.6">
      <c r="A71" s="108"/>
      <c r="B71" s="148"/>
      <c r="C71" s="108"/>
      <c r="D71" s="148"/>
      <c r="E71" s="148"/>
      <c r="F71" s="149"/>
      <c r="G71" s="148"/>
      <c r="H71" s="148"/>
      <c r="I71" s="149"/>
      <c r="J71" s="148"/>
      <c r="K71" s="134"/>
      <c r="L71" s="134"/>
      <c r="M71" s="108"/>
      <c r="N71" s="140"/>
      <c r="O71" s="140"/>
      <c r="P71" s="140"/>
      <c r="Q71" s="108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4"/>
  <dimension ref="A1:AU71"/>
  <sheetViews>
    <sheetView zoomScale="70" zoomScaleNormal="70" workbookViewId="0">
      <pane xSplit="1" topLeftCell="D1" activePane="topRight" state="frozen"/>
      <selection activeCell="R22" sqref="R22"/>
      <selection pane="topRight" activeCell="R22" sqref="R22"/>
    </sheetView>
  </sheetViews>
  <sheetFormatPr defaultColWidth="8.59765625" defaultRowHeight="14.4"/>
  <cols>
    <col min="1" max="1" width="49.5" style="67" customWidth="1"/>
    <col min="2" max="2" width="20.59765625" style="30" customWidth="1"/>
    <col min="3" max="3" width="17.59765625" style="67" customWidth="1"/>
    <col min="4" max="12" width="17.59765625" style="30" customWidth="1"/>
    <col min="13" max="20" width="17.59765625" style="67" customWidth="1"/>
    <col min="21" max="16384" width="8.59765625" style="67"/>
  </cols>
  <sheetData>
    <row r="1" spans="1:34" ht="18">
      <c r="A1" s="66" t="s">
        <v>0</v>
      </c>
      <c r="Q1" s="68"/>
      <c r="R1" s="68"/>
      <c r="S1" s="68"/>
      <c r="T1" s="68"/>
    </row>
    <row r="2" spans="1:34" ht="15.6">
      <c r="A2" s="37" t="s">
        <v>69</v>
      </c>
      <c r="Q2" s="69"/>
      <c r="AG2" s="70"/>
      <c r="AH2" s="69"/>
    </row>
    <row r="3" spans="1:34" ht="28.8">
      <c r="A3" s="71">
        <f>'Blekinge län'!A3</f>
        <v>2020</v>
      </c>
      <c r="C3" s="72" t="s">
        <v>1</v>
      </c>
      <c r="D3" s="72" t="s">
        <v>30</v>
      </c>
      <c r="E3" s="72" t="s">
        <v>2</v>
      </c>
      <c r="F3" s="73" t="s">
        <v>3</v>
      </c>
      <c r="G3" s="72" t="s">
        <v>16</v>
      </c>
      <c r="H3" s="72" t="s">
        <v>50</v>
      </c>
      <c r="I3" s="73" t="s">
        <v>5</v>
      </c>
      <c r="J3" s="72" t="s">
        <v>4</v>
      </c>
      <c r="K3" s="72" t="s">
        <v>6</v>
      </c>
      <c r="L3" s="72" t="s">
        <v>7</v>
      </c>
      <c r="M3" s="72" t="s">
        <v>64</v>
      </c>
      <c r="N3" s="72" t="s">
        <v>64</v>
      </c>
      <c r="O3" s="73" t="s">
        <v>64</v>
      </c>
      <c r="P3" s="74" t="s">
        <v>9</v>
      </c>
      <c r="Q3" s="70"/>
      <c r="AG3" s="70"/>
      <c r="AH3" s="70"/>
    </row>
    <row r="4" spans="1:34" s="76" customFormat="1" ht="10.199999999999999">
      <c r="A4" s="75" t="s">
        <v>56</v>
      </c>
      <c r="C4" s="77" t="s">
        <v>54</v>
      </c>
      <c r="D4" s="77" t="s">
        <v>55</v>
      </c>
      <c r="E4" s="78"/>
      <c r="F4" s="77" t="s">
        <v>57</v>
      </c>
      <c r="G4" s="78"/>
      <c r="H4" s="78"/>
      <c r="I4" s="77" t="s">
        <v>58</v>
      </c>
      <c r="J4" s="78"/>
      <c r="K4" s="78"/>
      <c r="L4" s="78"/>
      <c r="M4" s="78"/>
      <c r="N4" s="79"/>
      <c r="O4" s="79"/>
      <c r="P4" s="80" t="s">
        <v>62</v>
      </c>
      <c r="Q4" s="81"/>
      <c r="AG4" s="81"/>
      <c r="AH4" s="81"/>
    </row>
    <row r="5" spans="1:34" ht="15.6">
      <c r="A5" s="69" t="s">
        <v>51</v>
      </c>
      <c r="B5" s="48"/>
      <c r="C5" s="49">
        <f>[1]Solceller!$C$5</f>
        <v>8977.5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>
        <f>SUM(D5:N5)</f>
        <v>0</v>
      </c>
      <c r="Q5" s="70"/>
      <c r="AG5" s="70"/>
      <c r="AH5" s="70"/>
    </row>
    <row r="6" spans="1:34" ht="15.6">
      <c r="A6" s="69" t="s">
        <v>76</v>
      </c>
      <c r="B6" s="48"/>
      <c r="C6" s="48">
        <v>0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/>
      <c r="N6" s="48"/>
      <c r="O6" s="48"/>
      <c r="P6" s="48">
        <f t="shared" ref="P6:P11" si="0">SUM(D6:N6)</f>
        <v>0</v>
      </c>
      <c r="Q6" s="70"/>
      <c r="AG6" s="70"/>
      <c r="AH6" s="70"/>
    </row>
    <row r="7" spans="1:34" ht="15.6">
      <c r="A7" s="69" t="s">
        <v>17</v>
      </c>
      <c r="B7" s="48"/>
      <c r="C7" s="194">
        <f>[1]Elproduktion!$N$82</f>
        <v>38800</v>
      </c>
      <c r="D7" s="48">
        <f>[1]Elproduktion!$N$83</f>
        <v>0</v>
      </c>
      <c r="E7" s="48">
        <f>[1]Elproduktion!$Q$84</f>
        <v>0</v>
      </c>
      <c r="F7" s="48">
        <f>[1]Elproduktion!$N$85</f>
        <v>0</v>
      </c>
      <c r="G7" s="48">
        <f>[1]Elproduktion!$R$86</f>
        <v>0</v>
      </c>
      <c r="H7" s="48">
        <f>[1]Elproduktion!$S$87</f>
        <v>0</v>
      </c>
      <c r="I7" s="48">
        <f>[1]Elproduktion!$N$88</f>
        <v>0</v>
      </c>
      <c r="J7" s="48">
        <f>[1]Elproduktion!$T$86</f>
        <v>0</v>
      </c>
      <c r="K7" s="48">
        <f>[1]Elproduktion!U84</f>
        <v>0</v>
      </c>
      <c r="L7" s="48">
        <f>[1]Elproduktion!V84</f>
        <v>0</v>
      </c>
      <c r="M7" s="48"/>
      <c r="N7" s="48"/>
      <c r="O7" s="48"/>
      <c r="P7" s="48">
        <f t="shared" si="0"/>
        <v>0</v>
      </c>
      <c r="Q7" s="70"/>
      <c r="AG7" s="70"/>
      <c r="AH7" s="70"/>
    </row>
    <row r="8" spans="1:34" ht="15.6">
      <c r="A8" s="69" t="s">
        <v>10</v>
      </c>
      <c r="B8" s="48"/>
      <c r="C8" s="152">
        <f>[1]Elproduktion!$N$90</f>
        <v>0</v>
      </c>
      <c r="D8" s="48">
        <f>[1]Elproduktion!$N$91</f>
        <v>0</v>
      </c>
      <c r="E8" s="48">
        <f>[1]Elproduktion!$Q$92</f>
        <v>0</v>
      </c>
      <c r="F8" s="48">
        <f>[1]Elproduktion!$N$93</f>
        <v>0</v>
      </c>
      <c r="G8" s="48">
        <f>[1]Elproduktion!$R$94</f>
        <v>0</v>
      </c>
      <c r="H8" s="48">
        <f>[1]Elproduktion!$S$95</f>
        <v>0</v>
      </c>
      <c r="I8" s="48">
        <f>[1]Elproduktion!$N$96</f>
        <v>0</v>
      </c>
      <c r="J8" s="48">
        <f>[1]Elproduktion!$T$94</f>
        <v>0</v>
      </c>
      <c r="K8" s="48">
        <f>[1]Elproduktion!U92</f>
        <v>0</v>
      </c>
      <c r="L8" s="48">
        <f>[1]Elproduktion!V92</f>
        <v>0</v>
      </c>
      <c r="M8" s="48"/>
      <c r="N8" s="48"/>
      <c r="O8" s="48"/>
      <c r="P8" s="48">
        <f t="shared" si="0"/>
        <v>0</v>
      </c>
      <c r="Q8" s="70"/>
      <c r="AG8" s="70"/>
      <c r="AH8" s="70"/>
    </row>
    <row r="9" spans="1:34" ht="15.6">
      <c r="A9" s="69" t="s">
        <v>11</v>
      </c>
      <c r="B9" s="48"/>
      <c r="C9" s="192">
        <f>[1]Elproduktion!$N$98</f>
        <v>4936.0055555555737</v>
      </c>
      <c r="D9" s="48">
        <f>[1]Elproduktion!$N$99</f>
        <v>0</v>
      </c>
      <c r="E9" s="48">
        <f>[1]Elproduktion!$Q$100</f>
        <v>0</v>
      </c>
      <c r="F9" s="48">
        <f>[1]Elproduktion!$N$101</f>
        <v>0</v>
      </c>
      <c r="G9" s="48">
        <f>[1]Elproduktion!$R$102</f>
        <v>0</v>
      </c>
      <c r="H9" s="48">
        <f>[1]Elproduktion!$S$103</f>
        <v>0</v>
      </c>
      <c r="I9" s="48">
        <f>[1]Elproduktion!$N$104</f>
        <v>0</v>
      </c>
      <c r="J9" s="48">
        <f>[1]Elproduktion!$T$102</f>
        <v>0</v>
      </c>
      <c r="K9" s="48">
        <f>[1]Elproduktion!U100</f>
        <v>0</v>
      </c>
      <c r="L9" s="48">
        <f>[1]Elproduktion!V100</f>
        <v>0</v>
      </c>
      <c r="M9" s="48"/>
      <c r="N9" s="48"/>
      <c r="O9" s="48"/>
      <c r="P9" s="48">
        <f t="shared" si="0"/>
        <v>0</v>
      </c>
      <c r="Q9" s="70"/>
      <c r="AG9" s="70"/>
      <c r="AH9" s="70"/>
    </row>
    <row r="10" spans="1:34" ht="15.6">
      <c r="A10" s="69" t="s">
        <v>12</v>
      </c>
      <c r="B10" s="48"/>
      <c r="C10" s="191">
        <f>[1]Elproduktion!$N$106</f>
        <v>58409.444444444445</v>
      </c>
      <c r="D10" s="48">
        <f>[1]Elproduktion!$N$107</f>
        <v>0</v>
      </c>
      <c r="E10" s="48">
        <f>[1]Elproduktion!$Q$108</f>
        <v>0</v>
      </c>
      <c r="F10" s="48">
        <f>[1]Elproduktion!$N$109</f>
        <v>0</v>
      </c>
      <c r="G10" s="48">
        <f>[1]Elproduktion!$R$110</f>
        <v>0</v>
      </c>
      <c r="H10" s="48">
        <f>[1]Elproduktion!$S$111</f>
        <v>0</v>
      </c>
      <c r="I10" s="48">
        <f>[1]Elproduktion!$N$112</f>
        <v>0</v>
      </c>
      <c r="J10" s="48">
        <f>[1]Elproduktion!$T$110</f>
        <v>0</v>
      </c>
      <c r="K10" s="48">
        <f>[1]Elproduktion!U108</f>
        <v>0</v>
      </c>
      <c r="L10" s="48">
        <f>[1]Elproduktion!V108</f>
        <v>0</v>
      </c>
      <c r="M10" s="48"/>
      <c r="N10" s="48"/>
      <c r="O10" s="48"/>
      <c r="P10" s="48">
        <f t="shared" si="0"/>
        <v>0</v>
      </c>
      <c r="Q10" s="70"/>
      <c r="R10" s="69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70"/>
      <c r="AH10" s="70"/>
    </row>
    <row r="11" spans="1:34" ht="15.6">
      <c r="A11" s="69" t="s">
        <v>13</v>
      </c>
      <c r="B11" s="48"/>
      <c r="C11" s="195">
        <f>SUM(C5:C10)</f>
        <v>111122.95000000001</v>
      </c>
      <c r="D11" s="48">
        <f t="shared" ref="D11:O11" si="1">SUM(D5:D10)</f>
        <v>0</v>
      </c>
      <c r="E11" s="48">
        <f t="shared" si="1"/>
        <v>0</v>
      </c>
      <c r="F11" s="48">
        <f t="shared" si="1"/>
        <v>0</v>
      </c>
      <c r="G11" s="48">
        <f t="shared" si="1"/>
        <v>0</v>
      </c>
      <c r="H11" s="48">
        <f t="shared" si="1"/>
        <v>0</v>
      </c>
      <c r="I11" s="48">
        <f t="shared" si="1"/>
        <v>0</v>
      </c>
      <c r="J11" s="48">
        <f t="shared" si="1"/>
        <v>0</v>
      </c>
      <c r="K11" s="48">
        <f t="shared" si="1"/>
        <v>0</v>
      </c>
      <c r="L11" s="48">
        <f t="shared" si="1"/>
        <v>0</v>
      </c>
      <c r="M11" s="48">
        <f t="shared" si="1"/>
        <v>0</v>
      </c>
      <c r="N11" s="48">
        <f t="shared" si="1"/>
        <v>0</v>
      </c>
      <c r="O11" s="48">
        <f t="shared" si="1"/>
        <v>0</v>
      </c>
      <c r="P11" s="48">
        <f t="shared" si="0"/>
        <v>0</v>
      </c>
      <c r="Q11" s="70"/>
      <c r="R11" s="69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70"/>
      <c r="AH11" s="70"/>
    </row>
    <row r="12" spans="1:34" ht="15.6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68"/>
      <c r="R12" s="68"/>
      <c r="S12" s="68"/>
      <c r="T12" s="68"/>
    </row>
    <row r="13" spans="1:34" ht="15.6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68"/>
      <c r="R13" s="68"/>
      <c r="S13" s="68"/>
      <c r="T13" s="68"/>
    </row>
    <row r="14" spans="1:34" ht="18">
      <c r="A14" s="66" t="s">
        <v>14</v>
      </c>
      <c r="B14" s="83"/>
      <c r="C14" s="48"/>
      <c r="D14" s="83"/>
      <c r="E14" s="83"/>
      <c r="F14" s="83"/>
      <c r="G14" s="83"/>
      <c r="H14" s="83"/>
      <c r="I14" s="83"/>
      <c r="J14" s="48"/>
      <c r="K14" s="48"/>
      <c r="L14" s="48"/>
      <c r="M14" s="48"/>
      <c r="N14" s="48"/>
      <c r="O14" s="48"/>
      <c r="P14" s="83"/>
      <c r="Q14" s="68"/>
      <c r="R14" s="68"/>
      <c r="S14" s="68"/>
      <c r="T14" s="68"/>
    </row>
    <row r="15" spans="1:34" ht="15.6">
      <c r="A15" s="37" t="str">
        <f>A2</f>
        <v>1080 Karlskrona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68"/>
      <c r="R15" s="68"/>
      <c r="S15" s="68"/>
      <c r="T15" s="68"/>
    </row>
    <row r="16" spans="1:34" ht="28.8">
      <c r="A16" s="71">
        <f>'Blekinge län'!A16</f>
        <v>2020</v>
      </c>
      <c r="B16" s="72" t="s">
        <v>15</v>
      </c>
      <c r="C16" s="84" t="s">
        <v>8</v>
      </c>
      <c r="D16" s="72" t="s">
        <v>30</v>
      </c>
      <c r="E16" s="72" t="s">
        <v>2</v>
      </c>
      <c r="F16" s="73" t="s">
        <v>3</v>
      </c>
      <c r="G16" s="72" t="s">
        <v>16</v>
      </c>
      <c r="H16" s="72" t="s">
        <v>50</v>
      </c>
      <c r="I16" s="73" t="s">
        <v>5</v>
      </c>
      <c r="J16" s="72" t="s">
        <v>4</v>
      </c>
      <c r="K16" s="72" t="s">
        <v>6</v>
      </c>
      <c r="L16" s="72" t="s">
        <v>7</v>
      </c>
      <c r="M16" s="72" t="s">
        <v>64</v>
      </c>
      <c r="N16" s="72" t="s">
        <v>64</v>
      </c>
      <c r="O16" s="73" t="s">
        <v>64</v>
      </c>
      <c r="P16" s="74" t="s">
        <v>9</v>
      </c>
      <c r="Q16" s="70"/>
      <c r="AG16" s="70"/>
      <c r="AH16" s="70"/>
    </row>
    <row r="17" spans="1:34" s="76" customFormat="1" ht="10.199999999999999">
      <c r="A17" s="75" t="s">
        <v>56</v>
      </c>
      <c r="B17" s="77" t="s">
        <v>59</v>
      </c>
      <c r="C17" s="85"/>
      <c r="D17" s="77" t="s">
        <v>55</v>
      </c>
      <c r="E17" s="78"/>
      <c r="F17" s="77" t="s">
        <v>57</v>
      </c>
      <c r="G17" s="78"/>
      <c r="H17" s="78"/>
      <c r="I17" s="77" t="s">
        <v>58</v>
      </c>
      <c r="J17" s="78"/>
      <c r="K17" s="78"/>
      <c r="L17" s="78"/>
      <c r="M17" s="78"/>
      <c r="N17" s="79"/>
      <c r="O17" s="79"/>
      <c r="P17" s="80" t="s">
        <v>62</v>
      </c>
      <c r="Q17" s="81"/>
      <c r="AG17" s="81"/>
      <c r="AH17" s="81"/>
    </row>
    <row r="18" spans="1:34" ht="15.6">
      <c r="A18" s="69" t="s">
        <v>17</v>
      </c>
      <c r="B18" s="176">
        <f>[1]Fjärrvärmeproduktion!$N$114+[1]Fjärrvärmeproduktion!$N$154</f>
        <v>214858</v>
      </c>
      <c r="C18" s="50"/>
      <c r="D18" s="50">
        <f>[1]Fjärrvärmeproduktion!$N$115</f>
        <v>0</v>
      </c>
      <c r="E18" s="50">
        <f>[1]Fjärrvärmeproduktion!$Q$116</f>
        <v>0</v>
      </c>
      <c r="F18" s="50">
        <f>[1]Fjärrvärmeproduktion!$N$117</f>
        <v>0</v>
      </c>
      <c r="G18" s="50">
        <f>[1]Fjärrvärmeproduktion!$R$118</f>
        <v>428</v>
      </c>
      <c r="H18" s="50">
        <f>[1]Fjärrvärmeproduktion!$S$119</f>
        <v>231443</v>
      </c>
      <c r="I18" s="50">
        <f>[1]Fjärrvärmeproduktion!$N$120</f>
        <v>0</v>
      </c>
      <c r="J18" s="50">
        <f>[1]Fjärrvärmeproduktion!$T$118</f>
        <v>0</v>
      </c>
      <c r="K18" s="50">
        <f>[1]Fjärrvärmeproduktion!U116</f>
        <v>0</v>
      </c>
      <c r="L18" s="50">
        <f>[1]Fjärrvärmeproduktion!V116</f>
        <v>0</v>
      </c>
      <c r="M18" s="50"/>
      <c r="N18" s="50"/>
      <c r="O18" s="50"/>
      <c r="P18" s="50">
        <f>SUM(C18:N18)</f>
        <v>231871</v>
      </c>
      <c r="Q18" s="68"/>
      <c r="R18" s="68"/>
      <c r="S18" s="68"/>
      <c r="T18" s="68"/>
    </row>
    <row r="19" spans="1:34" ht="15.6">
      <c r="A19" s="69" t="s">
        <v>18</v>
      </c>
      <c r="B19" s="176">
        <f>[1]Fjärrvärmeproduktion!$N$122</f>
        <v>50833</v>
      </c>
      <c r="C19" s="50"/>
      <c r="D19" s="50">
        <f>[1]Fjärrvärmeproduktion!$N$123</f>
        <v>0</v>
      </c>
      <c r="E19" s="50">
        <f>[1]Fjärrvärmeproduktion!$Q$124</f>
        <v>0</v>
      </c>
      <c r="F19" s="50">
        <f>[1]Fjärrvärmeproduktion!$N$125</f>
        <v>0</v>
      </c>
      <c r="G19" s="50">
        <f>[1]Fjärrvärmeproduktion!$R$126</f>
        <v>738</v>
      </c>
      <c r="H19" s="50">
        <f>[1]Fjärrvärmeproduktion!$S$127</f>
        <v>58050</v>
      </c>
      <c r="I19" s="50">
        <f>[1]Fjärrvärmeproduktion!$N$128</f>
        <v>0</v>
      </c>
      <c r="J19" s="50">
        <f>[1]Fjärrvärmeproduktion!$T$126</f>
        <v>0</v>
      </c>
      <c r="K19" s="50">
        <f>[1]Fjärrvärmeproduktion!U124</f>
        <v>0</v>
      </c>
      <c r="L19" s="50">
        <f>[1]Fjärrvärmeproduktion!V124</f>
        <v>0</v>
      </c>
      <c r="M19" s="50"/>
      <c r="N19" s="50"/>
      <c r="O19" s="50"/>
      <c r="P19" s="50">
        <f>SUM(C19:N19)</f>
        <v>58788</v>
      </c>
      <c r="Q19" s="68"/>
      <c r="R19" s="68"/>
      <c r="S19" s="68"/>
      <c r="T19" s="68"/>
    </row>
    <row r="20" spans="1:34" ht="15.6">
      <c r="A20" s="69" t="s">
        <v>19</v>
      </c>
      <c r="B20" s="176">
        <f>[1]Fjärrvärmeproduktion!$N$130</f>
        <v>0</v>
      </c>
      <c r="C20" s="50"/>
      <c r="D20" s="50">
        <f>[1]Fjärrvärmeproduktion!$N$131</f>
        <v>0</v>
      </c>
      <c r="E20" s="50">
        <f>[1]Fjärrvärmeproduktion!$Q$132</f>
        <v>0</v>
      </c>
      <c r="F20" s="50">
        <f>[1]Fjärrvärmeproduktion!$N$133</f>
        <v>0</v>
      </c>
      <c r="G20" s="50">
        <f>[1]Fjärrvärmeproduktion!$R$134</f>
        <v>0</v>
      </c>
      <c r="H20" s="50">
        <f>[1]Fjärrvärmeproduktion!$S$135</f>
        <v>0</v>
      </c>
      <c r="I20" s="50">
        <f>[1]Fjärrvärmeproduktion!$N$136</f>
        <v>0</v>
      </c>
      <c r="J20" s="50">
        <f>[1]Fjärrvärmeproduktion!$T$134</f>
        <v>0</v>
      </c>
      <c r="K20" s="50">
        <f>[1]Fjärrvärmeproduktion!U132</f>
        <v>0</v>
      </c>
      <c r="L20" s="50">
        <f>[1]Fjärrvärmeproduktion!V132</f>
        <v>0</v>
      </c>
      <c r="M20" s="50"/>
      <c r="N20" s="50"/>
      <c r="O20" s="50"/>
      <c r="P20" s="50">
        <f t="shared" ref="P20:P23" si="2">SUM(C20:N20)</f>
        <v>0</v>
      </c>
      <c r="Q20" s="68"/>
      <c r="R20" s="68"/>
      <c r="S20" s="68"/>
      <c r="T20" s="68"/>
    </row>
    <row r="21" spans="1:34" ht="16.2" thickBot="1">
      <c r="A21" s="69" t="s">
        <v>20</v>
      </c>
      <c r="B21" s="176">
        <f>[1]Fjärrvärmeproduktion!$N$138</f>
        <v>0</v>
      </c>
      <c r="C21" s="50"/>
      <c r="D21" s="50">
        <f>[1]Fjärrvärmeproduktion!$N$139</f>
        <v>0</v>
      </c>
      <c r="E21" s="50">
        <f>[1]Fjärrvärmeproduktion!$Q$140</f>
        <v>0</v>
      </c>
      <c r="F21" s="50">
        <f>[1]Fjärrvärmeproduktion!$N$141</f>
        <v>0</v>
      </c>
      <c r="G21" s="50">
        <f>[1]Fjärrvärmeproduktion!$R$142</f>
        <v>0</v>
      </c>
      <c r="H21" s="50">
        <f>[1]Fjärrvärmeproduktion!$S$143</f>
        <v>0</v>
      </c>
      <c r="I21" s="50">
        <f>[1]Fjärrvärmeproduktion!$N$144</f>
        <v>0</v>
      </c>
      <c r="J21" s="50">
        <f>[1]Fjärrvärmeproduktion!$T$142</f>
        <v>0</v>
      </c>
      <c r="K21" s="50">
        <f>[1]Fjärrvärmeproduktion!U140</f>
        <v>0</v>
      </c>
      <c r="L21" s="50">
        <f>[1]Fjärrvärmeproduktion!V140</f>
        <v>0</v>
      </c>
      <c r="M21" s="50"/>
      <c r="N21" s="50"/>
      <c r="O21" s="50"/>
      <c r="P21" s="50">
        <f t="shared" si="2"/>
        <v>0</v>
      </c>
      <c r="Q21" s="68"/>
      <c r="R21" s="86"/>
      <c r="S21" s="86"/>
      <c r="T21" s="86"/>
    </row>
    <row r="22" spans="1:34" ht="15.6">
      <c r="A22" s="69" t="s">
        <v>21</v>
      </c>
      <c r="B22" s="176">
        <f>[1]Fjärrvärmeproduktion!$N$146</f>
        <v>0</v>
      </c>
      <c r="C22" s="50"/>
      <c r="D22" s="50">
        <f>[1]Fjärrvärmeproduktion!$N$147</f>
        <v>0</v>
      </c>
      <c r="E22" s="50">
        <f>[1]Fjärrvärmeproduktion!$Q$148</f>
        <v>0</v>
      </c>
      <c r="F22" s="50">
        <f>[1]Fjärrvärmeproduktion!$N$149</f>
        <v>0</v>
      </c>
      <c r="G22" s="50">
        <f>[1]Fjärrvärmeproduktion!$R$150</f>
        <v>0</v>
      </c>
      <c r="H22" s="50">
        <f>[1]Fjärrvärmeproduktion!$S$151</f>
        <v>0</v>
      </c>
      <c r="I22" s="50">
        <f>[1]Fjärrvärmeproduktion!$N$152</f>
        <v>0</v>
      </c>
      <c r="J22" s="50">
        <f>[1]Fjärrvärmeproduktion!$T$150</f>
        <v>0</v>
      </c>
      <c r="K22" s="50">
        <f>[1]Fjärrvärmeproduktion!U148</f>
        <v>0</v>
      </c>
      <c r="L22" s="50">
        <f>[1]Fjärrvärmeproduktion!V148</f>
        <v>0</v>
      </c>
      <c r="M22" s="50"/>
      <c r="N22" s="50"/>
      <c r="O22" s="50"/>
      <c r="P22" s="50">
        <f t="shared" si="2"/>
        <v>0</v>
      </c>
      <c r="Q22" s="87"/>
      <c r="R22" s="88" t="s">
        <v>23</v>
      </c>
      <c r="S22" s="89" t="str">
        <f>ROUND(P43/1000,0) &amp;" GWh"</f>
        <v>1406 GWh</v>
      </c>
      <c r="T22" s="90"/>
      <c r="U22" s="91"/>
    </row>
    <row r="23" spans="1:34" ht="15.6">
      <c r="A23" s="69" t="s">
        <v>22</v>
      </c>
      <c r="B23" s="176">
        <v>0</v>
      </c>
      <c r="C23" s="50"/>
      <c r="D23" s="50">
        <f>[1]Fjärrvärmeproduktion!$N$155</f>
        <v>0</v>
      </c>
      <c r="E23" s="50">
        <f>[1]Fjärrvärmeproduktion!$Q$156</f>
        <v>0</v>
      </c>
      <c r="F23" s="50">
        <f>[1]Fjärrvärmeproduktion!$N$157</f>
        <v>0</v>
      </c>
      <c r="G23" s="50">
        <f>[1]Fjärrvärmeproduktion!$R$158</f>
        <v>0</v>
      </c>
      <c r="H23" s="50">
        <f>[1]Fjärrvärmeproduktion!$S$159</f>
        <v>0</v>
      </c>
      <c r="I23" s="50">
        <f>[1]Fjärrvärmeproduktion!$N$160</f>
        <v>0</v>
      </c>
      <c r="J23" s="50">
        <f>[1]Fjärrvärmeproduktion!$T$158</f>
        <v>0</v>
      </c>
      <c r="K23" s="50">
        <f>[1]Fjärrvärmeproduktion!U156</f>
        <v>0</v>
      </c>
      <c r="L23" s="50">
        <f>[1]Fjärrvärmeproduktion!V156</f>
        <v>0</v>
      </c>
      <c r="M23" s="50"/>
      <c r="N23" s="50"/>
      <c r="O23" s="50"/>
      <c r="P23" s="50">
        <f t="shared" si="2"/>
        <v>0</v>
      </c>
      <c r="Q23" s="87"/>
      <c r="R23" s="92"/>
      <c r="S23" s="68"/>
      <c r="T23" s="93"/>
      <c r="U23" s="91"/>
    </row>
    <row r="24" spans="1:34" ht="15.6">
      <c r="A24" s="69" t="s">
        <v>13</v>
      </c>
      <c r="B24" s="50">
        <f>SUM(B18:B23)</f>
        <v>265691</v>
      </c>
      <c r="C24" s="50">
        <f t="shared" ref="C24:O24" si="3">SUM(C18:C23)</f>
        <v>0</v>
      </c>
      <c r="D24" s="50">
        <f t="shared" si="3"/>
        <v>0</v>
      </c>
      <c r="E24" s="50">
        <f t="shared" si="3"/>
        <v>0</v>
      </c>
      <c r="F24" s="50">
        <f t="shared" si="3"/>
        <v>0</v>
      </c>
      <c r="G24" s="50">
        <f t="shared" si="3"/>
        <v>1166</v>
      </c>
      <c r="H24" s="50">
        <f t="shared" si="3"/>
        <v>289493</v>
      </c>
      <c r="I24" s="50">
        <f t="shared" si="3"/>
        <v>0</v>
      </c>
      <c r="J24" s="50">
        <f t="shared" si="3"/>
        <v>0</v>
      </c>
      <c r="K24" s="50">
        <f t="shared" si="3"/>
        <v>0</v>
      </c>
      <c r="L24" s="50">
        <f t="shared" si="3"/>
        <v>0</v>
      </c>
      <c r="M24" s="50">
        <f t="shared" si="3"/>
        <v>0</v>
      </c>
      <c r="N24" s="50">
        <f t="shared" si="3"/>
        <v>0</v>
      </c>
      <c r="O24" s="50">
        <f t="shared" si="3"/>
        <v>0</v>
      </c>
      <c r="P24" s="50">
        <f>SUM(C24:N24)</f>
        <v>290659</v>
      </c>
      <c r="Q24" s="87"/>
      <c r="R24" s="92"/>
      <c r="S24" s="68" t="s">
        <v>24</v>
      </c>
      <c r="T24" s="93" t="s">
        <v>25</v>
      </c>
      <c r="U24" s="91"/>
    </row>
    <row r="25" spans="1:34" ht="15.6"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87"/>
      <c r="R25" s="94" t="str">
        <f>C30</f>
        <v>El</v>
      </c>
      <c r="S25" s="95" t="str">
        <f>ROUND(C43/1000,0) &amp;" GWh"</f>
        <v>562 GWh</v>
      </c>
      <c r="T25" s="96">
        <f>C$44</f>
        <v>0.39940789097501705</v>
      </c>
      <c r="U25" s="91"/>
    </row>
    <row r="26" spans="1:34" ht="15.6">
      <c r="B26" s="176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87"/>
      <c r="R26" s="97" t="str">
        <f>D30</f>
        <v>Oljeprodukter</v>
      </c>
      <c r="S26" s="95" t="str">
        <f>ROUND(D43/1000,0) &amp;" GWh"</f>
        <v>409 GWh</v>
      </c>
      <c r="T26" s="96">
        <f>D$44</f>
        <v>0.29107973274018123</v>
      </c>
      <c r="U26" s="91"/>
    </row>
    <row r="27" spans="1:34" ht="15.6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87"/>
      <c r="R27" s="97" t="str">
        <f>E30</f>
        <v>Kol och koks</v>
      </c>
      <c r="S27" s="95" t="str">
        <f>ROUND(E43/1000,0) &amp;" GWh"</f>
        <v>0 GWh</v>
      </c>
      <c r="T27" s="96">
        <f>E$44</f>
        <v>0</v>
      </c>
      <c r="U27" s="91"/>
    </row>
    <row r="28" spans="1:34" ht="18">
      <c r="A28" s="66" t="s">
        <v>26</v>
      </c>
      <c r="B28" s="83"/>
      <c r="C28" s="48"/>
      <c r="D28" s="83"/>
      <c r="E28" s="83"/>
      <c r="F28" s="83"/>
      <c r="G28" s="83"/>
      <c r="H28" s="83"/>
      <c r="I28" s="48"/>
      <c r="J28" s="48"/>
      <c r="K28" s="48"/>
      <c r="L28" s="48"/>
      <c r="M28" s="48"/>
      <c r="N28" s="48"/>
      <c r="O28" s="48"/>
      <c r="P28" s="48"/>
      <c r="Q28" s="87"/>
      <c r="R28" s="97" t="str">
        <f>F30</f>
        <v>Gasol/naturgas</v>
      </c>
      <c r="S28" s="95" t="str">
        <f>ROUND(F43/1000,0) &amp;" GWh"</f>
        <v>10 GWh</v>
      </c>
      <c r="T28" s="96">
        <f>F$44</f>
        <v>7.2328105891191789E-3</v>
      </c>
      <c r="U28" s="91"/>
    </row>
    <row r="29" spans="1:34" ht="15.6">
      <c r="A29" s="37" t="str">
        <f>A2</f>
        <v>1080 Karlskrona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87"/>
      <c r="R29" s="97" t="str">
        <f>G30</f>
        <v>Bioolja/Biodrivmedel</v>
      </c>
      <c r="S29" s="95" t="str">
        <f>ROUND(G43/1000,0) &amp;" GWh"</f>
        <v>74 GWh</v>
      </c>
      <c r="T29" s="96">
        <f>G$44</f>
        <v>5.2590427200943556E-2</v>
      </c>
      <c r="U29" s="91"/>
    </row>
    <row r="30" spans="1:34" ht="28.8">
      <c r="A30" s="71">
        <f>'Blekinge län'!A30</f>
        <v>2020</v>
      </c>
      <c r="B30" s="84" t="s">
        <v>66</v>
      </c>
      <c r="C30" s="98" t="s">
        <v>8</v>
      </c>
      <c r="D30" s="72" t="s">
        <v>30</v>
      </c>
      <c r="E30" s="72" t="s">
        <v>2</v>
      </c>
      <c r="F30" s="73" t="s">
        <v>3</v>
      </c>
      <c r="G30" s="72" t="s">
        <v>91</v>
      </c>
      <c r="H30" s="72" t="s">
        <v>50</v>
      </c>
      <c r="I30" s="73" t="s">
        <v>5</v>
      </c>
      <c r="J30" s="72" t="s">
        <v>4</v>
      </c>
      <c r="K30" s="72" t="s">
        <v>6</v>
      </c>
      <c r="L30" s="72" t="s">
        <v>7</v>
      </c>
      <c r="M30" s="72" t="s">
        <v>64</v>
      </c>
      <c r="N30" s="72" t="s">
        <v>64</v>
      </c>
      <c r="O30" s="73" t="s">
        <v>64</v>
      </c>
      <c r="P30" s="74" t="s">
        <v>27</v>
      </c>
      <c r="Q30" s="87"/>
      <c r="R30" s="94" t="str">
        <f>H30</f>
        <v>Biobränslen</v>
      </c>
      <c r="S30" s="95" t="str">
        <f>ROUND(H43/1000,0) &amp;" GWh"</f>
        <v>351 GWh</v>
      </c>
      <c r="T30" s="96">
        <f>H$44</f>
        <v>0.24968913849473906</v>
      </c>
      <c r="U30" s="91"/>
    </row>
    <row r="31" spans="1:34" s="76" customFormat="1">
      <c r="A31" s="99"/>
      <c r="B31" s="77" t="s">
        <v>61</v>
      </c>
      <c r="C31" s="100" t="s">
        <v>60</v>
      </c>
      <c r="D31" s="77" t="s">
        <v>55</v>
      </c>
      <c r="E31" s="78"/>
      <c r="F31" s="77" t="s">
        <v>57</v>
      </c>
      <c r="G31" s="77" t="s">
        <v>73</v>
      </c>
      <c r="H31" s="77" t="s">
        <v>65</v>
      </c>
      <c r="I31" s="77" t="s">
        <v>58</v>
      </c>
      <c r="J31" s="78"/>
      <c r="K31" s="78"/>
      <c r="L31" s="78"/>
      <c r="M31" s="78"/>
      <c r="N31" s="79"/>
      <c r="O31" s="79"/>
      <c r="P31" s="80" t="s">
        <v>63</v>
      </c>
      <c r="Q31" s="101"/>
      <c r="R31" s="94" t="str">
        <f>I30</f>
        <v>Biogas</v>
      </c>
      <c r="S31" s="95" t="str">
        <f>ROUND(I43/1000,0) &amp;" GWh"</f>
        <v>0 GWh</v>
      </c>
      <c r="T31" s="96">
        <f>I$44</f>
        <v>0</v>
      </c>
      <c r="U31" s="102"/>
      <c r="AG31" s="81"/>
      <c r="AH31" s="81"/>
    </row>
    <row r="32" spans="1:34">
      <c r="A32" s="69" t="s">
        <v>28</v>
      </c>
      <c r="B32" s="48">
        <f>[1]Slutanvändning!$N$170</f>
        <v>0</v>
      </c>
      <c r="C32" s="48">
        <f>[1]Slutanvändning!$N$171</f>
        <v>17445</v>
      </c>
      <c r="D32" s="152">
        <f>[1]Slutanvändning!$N$164</f>
        <v>16021</v>
      </c>
      <c r="E32" s="48">
        <f>[1]Slutanvändning!$Q$165</f>
        <v>0</v>
      </c>
      <c r="F32" s="152">
        <f>[1]Slutanvändning!$N$166</f>
        <v>0</v>
      </c>
      <c r="G32" s="48">
        <f>[1]Slutanvändning!$N$167</f>
        <v>3693</v>
      </c>
      <c r="H32" s="48">
        <f>[1]Slutanvändning!$N$168</f>
        <v>0</v>
      </c>
      <c r="I32" s="48">
        <f>[1]Slutanvändning!$N$169</f>
        <v>0</v>
      </c>
      <c r="J32" s="48"/>
      <c r="K32" s="48">
        <f>[1]Slutanvändning!U165</f>
        <v>0</v>
      </c>
      <c r="L32" s="48">
        <f>[1]Slutanvändning!V165</f>
        <v>0</v>
      </c>
      <c r="M32" s="48"/>
      <c r="N32" s="48"/>
      <c r="O32" s="48"/>
      <c r="P32" s="48">
        <f t="shared" ref="P32:P38" si="4">SUM(B32:N32)</f>
        <v>37159</v>
      </c>
      <c r="Q32" s="162"/>
      <c r="R32" s="97" t="str">
        <f>J30</f>
        <v>Avlutar</v>
      </c>
      <c r="S32" s="95" t="str">
        <f>ROUND(J43/1000,0) &amp;" GWh"</f>
        <v>0 GWh</v>
      </c>
      <c r="T32" s="96">
        <f>J$44</f>
        <v>0</v>
      </c>
      <c r="U32" s="91"/>
    </row>
    <row r="33" spans="1:47">
      <c r="A33" s="69" t="s">
        <v>31</v>
      </c>
      <c r="B33" s="48">
        <f>[1]Slutanvändning!$N$179</f>
        <v>19016</v>
      </c>
      <c r="C33" s="48">
        <f>[1]Slutanvändning!$N$180</f>
        <v>97603</v>
      </c>
      <c r="D33" s="152">
        <f>[1]Slutanvändning!$N$173</f>
        <v>4316</v>
      </c>
      <c r="E33" s="48">
        <f>[1]Slutanvändning!$Q$174</f>
        <v>0</v>
      </c>
      <c r="F33" s="152">
        <f>[1]Slutanvändning!$N$175</f>
        <v>10170</v>
      </c>
      <c r="G33" s="48">
        <f>[1]Slutanvändning!$N$176</f>
        <v>88</v>
      </c>
      <c r="H33" s="48">
        <f>[1]Slutanvändning!$N$177</f>
        <v>999</v>
      </c>
      <c r="I33" s="48">
        <f>[1]Slutanvändning!$N$178</f>
        <v>0</v>
      </c>
      <c r="J33" s="48"/>
      <c r="K33" s="48">
        <f>[1]Slutanvändning!U174</f>
        <v>0</v>
      </c>
      <c r="L33" s="48">
        <f>[1]Slutanvändning!V174</f>
        <v>0</v>
      </c>
      <c r="M33" s="48"/>
      <c r="N33" s="48"/>
      <c r="O33" s="48"/>
      <c r="P33" s="48">
        <f t="shared" si="4"/>
        <v>132192</v>
      </c>
      <c r="Q33" s="162"/>
      <c r="R33" s="94" t="str">
        <f>K30</f>
        <v>Torv</v>
      </c>
      <c r="S33" s="95" t="str">
        <f>ROUND(K43/1000,0) &amp;" GWh"</f>
        <v>0 GWh</v>
      </c>
      <c r="T33" s="96">
        <f>K$44</f>
        <v>0</v>
      </c>
      <c r="U33" s="91"/>
    </row>
    <row r="34" spans="1:47" ht="15.6">
      <c r="A34" s="69" t="s">
        <v>32</v>
      </c>
      <c r="B34" s="48">
        <f>[1]Slutanvändning!$N$188</f>
        <v>39477</v>
      </c>
      <c r="C34" s="48">
        <f>[1]Slutanvändning!$N$189</f>
        <v>73216</v>
      </c>
      <c r="D34" s="152">
        <f>[1]Slutanvändning!$N$182</f>
        <v>8086</v>
      </c>
      <c r="E34" s="48">
        <f>[1]Slutanvändning!$Q$183</f>
        <v>0</v>
      </c>
      <c r="F34" s="152">
        <f>[1]Slutanvändning!$N$184</f>
        <v>0</v>
      </c>
      <c r="G34" s="48">
        <f>[1]Slutanvändning!$N$185</f>
        <v>0</v>
      </c>
      <c r="H34" s="48">
        <f>[1]Slutanvändning!$N$186</f>
        <v>0</v>
      </c>
      <c r="I34" s="48">
        <f>[1]Slutanvändning!$N$187</f>
        <v>0</v>
      </c>
      <c r="J34" s="48"/>
      <c r="K34" s="48">
        <f>[1]Slutanvändning!U183</f>
        <v>0</v>
      </c>
      <c r="L34" s="48">
        <f>[1]Slutanvändning!V183</f>
        <v>0</v>
      </c>
      <c r="M34" s="48"/>
      <c r="N34" s="48"/>
      <c r="O34" s="48"/>
      <c r="P34" s="48">
        <f t="shared" si="4"/>
        <v>120779</v>
      </c>
      <c r="Q34" s="162"/>
      <c r="R34" s="97" t="str">
        <f>L30</f>
        <v>Avfall</v>
      </c>
      <c r="S34" s="95" t="str">
        <f>ROUND(L43/1000,0) &amp;" GWh"</f>
        <v>0 GWh</v>
      </c>
      <c r="T34" s="96">
        <f>L$44</f>
        <v>0</v>
      </c>
      <c r="U34" s="91"/>
      <c r="V34" s="104"/>
      <c r="W34" s="82"/>
    </row>
    <row r="35" spans="1:47">
      <c r="A35" s="69" t="s">
        <v>33</v>
      </c>
      <c r="B35" s="48">
        <f>[1]Slutanvändning!$N$197</f>
        <v>0</v>
      </c>
      <c r="C35" s="48">
        <f>[1]Slutanvändning!$N$198</f>
        <v>1162</v>
      </c>
      <c r="D35" s="152">
        <f>[1]Slutanvändning!$N$191</f>
        <v>379877</v>
      </c>
      <c r="E35" s="48">
        <f>[1]Slutanvändning!$Q$192</f>
        <v>0</v>
      </c>
      <c r="F35" s="152">
        <f>[1]Slutanvändning!$N$193</f>
        <v>0</v>
      </c>
      <c r="G35" s="48">
        <f>[1]Slutanvändning!$N$194</f>
        <v>69000</v>
      </c>
      <c r="H35" s="48">
        <f>[1]Slutanvändning!$N$195</f>
        <v>0</v>
      </c>
      <c r="I35" s="48">
        <f>[1]Slutanvändning!$N$196</f>
        <v>0</v>
      </c>
      <c r="J35" s="48"/>
      <c r="K35" s="48">
        <f>[1]Slutanvändning!U192</f>
        <v>0</v>
      </c>
      <c r="L35" s="48">
        <f>[1]Slutanvändning!V192</f>
        <v>0</v>
      </c>
      <c r="M35" s="48"/>
      <c r="N35" s="48"/>
      <c r="O35" s="48"/>
      <c r="P35" s="48">
        <f>SUM(B35:N35)</f>
        <v>450039</v>
      </c>
      <c r="Q35" s="162"/>
      <c r="R35" s="94" t="str">
        <f>M30</f>
        <v>Övrigt</v>
      </c>
      <c r="S35" s="95" t="str">
        <f>ROUND(M43/1000,0) &amp;" GWh"</f>
        <v>0 GWh</v>
      </c>
      <c r="T35" s="96">
        <f>M$44</f>
        <v>0</v>
      </c>
      <c r="U35" s="91"/>
    </row>
    <row r="36" spans="1:47">
      <c r="A36" s="69" t="s">
        <v>34</v>
      </c>
      <c r="B36" s="48">
        <f>[1]Slutanvändning!$N$206</f>
        <v>42184</v>
      </c>
      <c r="C36" s="48">
        <f>[1]Slutanvändning!$N$207</f>
        <v>107514</v>
      </c>
      <c r="D36" s="152">
        <f>[1]Slutanvändning!$N$200</f>
        <v>187</v>
      </c>
      <c r="E36" s="48">
        <f>[1]Slutanvändning!$Q$201</f>
        <v>0</v>
      </c>
      <c r="F36" s="152">
        <f>[1]Slutanvändning!$N$202</f>
        <v>0</v>
      </c>
      <c r="G36" s="48">
        <f>[1]Slutanvändning!$N$203</f>
        <v>0</v>
      </c>
      <c r="H36" s="48">
        <f>[1]Slutanvändning!$N$204</f>
        <v>0</v>
      </c>
      <c r="I36" s="48">
        <f>[1]Slutanvändning!$N$205</f>
        <v>0</v>
      </c>
      <c r="J36" s="48"/>
      <c r="K36" s="48">
        <f>[1]Slutanvändning!U201</f>
        <v>0</v>
      </c>
      <c r="L36" s="48">
        <f>[1]Slutanvändning!V201</f>
        <v>0</v>
      </c>
      <c r="M36" s="48"/>
      <c r="N36" s="48"/>
      <c r="O36" s="48"/>
      <c r="P36" s="48">
        <f t="shared" si="4"/>
        <v>149885</v>
      </c>
      <c r="Q36" s="162"/>
      <c r="R36" s="94" t="str">
        <f>N30</f>
        <v>Övrigt</v>
      </c>
      <c r="S36" s="95" t="str">
        <f>ROUND(N43/1000,0) &amp;" GWh"</f>
        <v>0 GWh</v>
      </c>
      <c r="T36" s="96">
        <f>N$44</f>
        <v>0</v>
      </c>
      <c r="U36" s="91"/>
    </row>
    <row r="37" spans="1:47">
      <c r="A37" s="69" t="s">
        <v>35</v>
      </c>
      <c r="B37" s="48">
        <f>[1]Slutanvändning!$N$215</f>
        <v>2972</v>
      </c>
      <c r="C37" s="48">
        <f>[1]Slutanvändning!$N$216</f>
        <v>178089</v>
      </c>
      <c r="D37" s="152">
        <f>[1]Slutanvändning!$N$209</f>
        <v>550</v>
      </c>
      <c r="E37" s="48">
        <f>[1]Slutanvändning!$Q$210</f>
        <v>0</v>
      </c>
      <c r="F37" s="152">
        <f>[1]Slutanvändning!$N$211</f>
        <v>0</v>
      </c>
      <c r="G37" s="48">
        <f>[1]Slutanvändning!$N$212</f>
        <v>0</v>
      </c>
      <c r="H37" s="48">
        <f>[1]Slutanvändning!$N$213</f>
        <v>60594</v>
      </c>
      <c r="I37" s="48">
        <f>[1]Slutanvändning!$N$214</f>
        <v>0</v>
      </c>
      <c r="J37" s="48"/>
      <c r="K37" s="48">
        <f>[1]Slutanvändning!U210</f>
        <v>0</v>
      </c>
      <c r="L37" s="48">
        <f>[1]Slutanvändning!V210</f>
        <v>0</v>
      </c>
      <c r="M37" s="48"/>
      <c r="N37" s="48"/>
      <c r="O37" s="48"/>
      <c r="P37" s="48">
        <f t="shared" si="4"/>
        <v>242205</v>
      </c>
      <c r="Q37" s="162"/>
      <c r="R37" s="97" t="str">
        <f>O30</f>
        <v>Övrigt</v>
      </c>
      <c r="S37" s="95" t="str">
        <f>ROUND(O43/1000,0) &amp;" GWh"</f>
        <v>0 GWh</v>
      </c>
      <c r="T37" s="96">
        <f>O$44</f>
        <v>0</v>
      </c>
      <c r="U37" s="91"/>
    </row>
    <row r="38" spans="1:47">
      <c r="A38" s="69" t="s">
        <v>36</v>
      </c>
      <c r="B38" s="48">
        <f>[1]Slutanvändning!$N$224</f>
        <v>116258</v>
      </c>
      <c r="C38" s="48">
        <f>[1]Slutanvändning!$N$225</f>
        <v>52450</v>
      </c>
      <c r="D38" s="152">
        <f>[1]Slutanvändning!$N$218</f>
        <v>248</v>
      </c>
      <c r="E38" s="48">
        <f>[1]Slutanvändning!$Q$219</f>
        <v>0</v>
      </c>
      <c r="F38" s="152">
        <f>[1]Slutanvändning!$N$220</f>
        <v>0</v>
      </c>
      <c r="G38" s="48">
        <f>[1]Slutanvändning!$N$221</f>
        <v>0</v>
      </c>
      <c r="H38" s="48">
        <f>[1]Slutanvändning!$N$222</f>
        <v>0</v>
      </c>
      <c r="I38" s="48">
        <f>[1]Slutanvändning!$N$223</f>
        <v>0</v>
      </c>
      <c r="J38" s="48"/>
      <c r="K38" s="48">
        <f>[1]Slutanvändning!U219</f>
        <v>0</v>
      </c>
      <c r="L38" s="48">
        <f>[1]Slutanvändning!V219</f>
        <v>0</v>
      </c>
      <c r="M38" s="48"/>
      <c r="N38" s="48"/>
      <c r="O38" s="48"/>
      <c r="P38" s="48">
        <f t="shared" si="4"/>
        <v>168956</v>
      </c>
      <c r="Q38" s="162"/>
      <c r="R38" s="164"/>
      <c r="S38" s="76"/>
      <c r="T38" s="177"/>
      <c r="U38" s="91"/>
    </row>
    <row r="39" spans="1:47">
      <c r="A39" s="69" t="s">
        <v>37</v>
      </c>
      <c r="B39" s="48">
        <f>[1]Slutanvändning!$N$233</f>
        <v>0</v>
      </c>
      <c r="C39" s="48">
        <f>[1]Slutanvändning!$N$234</f>
        <v>28451</v>
      </c>
      <c r="D39" s="152">
        <f>[1]Slutanvändning!$N$227</f>
        <v>0</v>
      </c>
      <c r="E39" s="48">
        <f>[1]Slutanvändning!$Q$228</f>
        <v>0</v>
      </c>
      <c r="F39" s="152">
        <f>[1]Slutanvändning!$N$229</f>
        <v>0</v>
      </c>
      <c r="G39" s="48">
        <f>[1]Slutanvändning!$N$230</f>
        <v>0</v>
      </c>
      <c r="H39" s="48">
        <f>[1]Slutanvändning!$N$231</f>
        <v>0</v>
      </c>
      <c r="I39" s="48">
        <f>[1]Slutanvändning!$N$232</f>
        <v>0</v>
      </c>
      <c r="J39" s="48"/>
      <c r="K39" s="48">
        <f>[1]Slutanvändning!U228</f>
        <v>0</v>
      </c>
      <c r="L39" s="48">
        <f>[1]Slutanvändning!V228</f>
        <v>0</v>
      </c>
      <c r="M39" s="48"/>
      <c r="N39" s="48"/>
      <c r="O39" s="48"/>
      <c r="P39" s="48">
        <f>SUM(B39:N39)</f>
        <v>28451</v>
      </c>
      <c r="Q39" s="162"/>
      <c r="R39" s="92"/>
      <c r="S39" s="108"/>
      <c r="T39" s="109"/>
    </row>
    <row r="40" spans="1:47">
      <c r="A40" s="69" t="s">
        <v>13</v>
      </c>
      <c r="B40" s="48">
        <f>SUM(B32:B39)</f>
        <v>219907</v>
      </c>
      <c r="C40" s="48">
        <f t="shared" ref="C40:O40" si="5">SUM(C32:C39)</f>
        <v>555930</v>
      </c>
      <c r="D40" s="48">
        <f t="shared" si="5"/>
        <v>409285</v>
      </c>
      <c r="E40" s="48">
        <f t="shared" si="5"/>
        <v>0</v>
      </c>
      <c r="F40" s="48">
        <f>SUM(F32:F39)</f>
        <v>10170</v>
      </c>
      <c r="G40" s="48">
        <f t="shared" si="5"/>
        <v>72781</v>
      </c>
      <c r="H40" s="48">
        <f t="shared" si="5"/>
        <v>61593</v>
      </c>
      <c r="I40" s="48">
        <f t="shared" si="5"/>
        <v>0</v>
      </c>
      <c r="J40" s="48">
        <f t="shared" si="5"/>
        <v>0</v>
      </c>
      <c r="K40" s="48">
        <f t="shared" si="5"/>
        <v>0</v>
      </c>
      <c r="L40" s="48">
        <f t="shared" si="5"/>
        <v>0</v>
      </c>
      <c r="M40" s="48">
        <f t="shared" si="5"/>
        <v>0</v>
      </c>
      <c r="N40" s="48">
        <f t="shared" si="5"/>
        <v>0</v>
      </c>
      <c r="O40" s="48">
        <f t="shared" si="5"/>
        <v>0</v>
      </c>
      <c r="P40" s="48">
        <f>SUM(B40:N40)</f>
        <v>1329666</v>
      </c>
      <c r="Q40" s="162"/>
      <c r="R40" s="92"/>
      <c r="S40" s="108" t="s">
        <v>24</v>
      </c>
      <c r="T40" s="109" t="s">
        <v>25</v>
      </c>
    </row>
    <row r="41" spans="1:47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110"/>
      <c r="R41" s="92" t="s">
        <v>38</v>
      </c>
      <c r="S41" s="111" t="str">
        <f>ROUND((B46+C46)/1000,0) &amp;" GWh"</f>
        <v>90 GWh</v>
      </c>
      <c r="T41" s="112"/>
    </row>
    <row r="42" spans="1:47">
      <c r="A42" s="113" t="s">
        <v>41</v>
      </c>
      <c r="B42" s="98">
        <f>B39+B38+B37</f>
        <v>119230</v>
      </c>
      <c r="C42" s="98">
        <f>C39+C38+C37</f>
        <v>258990</v>
      </c>
      <c r="D42" s="98">
        <f>D39+D38+D37</f>
        <v>798</v>
      </c>
      <c r="E42" s="98">
        <f t="shared" ref="E42:P42" si="6">E39+E38+E37</f>
        <v>0</v>
      </c>
      <c r="F42" s="84">
        <f t="shared" si="6"/>
        <v>0</v>
      </c>
      <c r="G42" s="98">
        <f t="shared" si="6"/>
        <v>0</v>
      </c>
      <c r="H42" s="98">
        <f t="shared" si="6"/>
        <v>60594</v>
      </c>
      <c r="I42" s="84">
        <f t="shared" si="6"/>
        <v>0</v>
      </c>
      <c r="J42" s="98">
        <f t="shared" si="6"/>
        <v>0</v>
      </c>
      <c r="K42" s="98">
        <f t="shared" si="6"/>
        <v>0</v>
      </c>
      <c r="L42" s="98">
        <f t="shared" si="6"/>
        <v>0</v>
      </c>
      <c r="M42" s="98">
        <f t="shared" si="6"/>
        <v>0</v>
      </c>
      <c r="N42" s="98">
        <f t="shared" si="6"/>
        <v>0</v>
      </c>
      <c r="O42" s="98">
        <f t="shared" si="6"/>
        <v>0</v>
      </c>
      <c r="P42" s="98">
        <f t="shared" si="6"/>
        <v>439612</v>
      </c>
      <c r="R42" s="92" t="s">
        <v>39</v>
      </c>
      <c r="S42" s="116" t="str">
        <f>ROUND(P42/1000,0) &amp;" GWh"</f>
        <v>440 GWh</v>
      </c>
      <c r="T42" s="96">
        <f>P42/P40</f>
        <v>0.33061836581517462</v>
      </c>
    </row>
    <row r="43" spans="1:47">
      <c r="A43" s="117" t="s">
        <v>43</v>
      </c>
      <c r="B43" s="166"/>
      <c r="C43" s="118">
        <f>C40+C24-C7+C46</f>
        <v>561604.4</v>
      </c>
      <c r="D43" s="118">
        <f t="shared" ref="D43:O43" si="7">D11+D24+D40</f>
        <v>409285</v>
      </c>
      <c r="E43" s="118">
        <f t="shared" si="7"/>
        <v>0</v>
      </c>
      <c r="F43" s="118">
        <f t="shared" si="7"/>
        <v>10170</v>
      </c>
      <c r="G43" s="118">
        <f t="shared" si="7"/>
        <v>73947</v>
      </c>
      <c r="H43" s="118">
        <f t="shared" si="7"/>
        <v>351086</v>
      </c>
      <c r="I43" s="118">
        <f t="shared" si="7"/>
        <v>0</v>
      </c>
      <c r="J43" s="118">
        <f t="shared" si="7"/>
        <v>0</v>
      </c>
      <c r="K43" s="118">
        <f t="shared" si="7"/>
        <v>0</v>
      </c>
      <c r="L43" s="118">
        <f t="shared" si="7"/>
        <v>0</v>
      </c>
      <c r="M43" s="118">
        <f t="shared" si="7"/>
        <v>0</v>
      </c>
      <c r="N43" s="118">
        <f t="shared" si="7"/>
        <v>0</v>
      </c>
      <c r="O43" s="118">
        <f t="shared" si="7"/>
        <v>0</v>
      </c>
      <c r="P43" s="167">
        <f>SUM(C43:O43)</f>
        <v>1406092.4</v>
      </c>
      <c r="R43" s="92" t="s">
        <v>40</v>
      </c>
      <c r="S43" s="116" t="str">
        <f>ROUND(P36/1000,0) &amp;" GWh"</f>
        <v>150 GWh</v>
      </c>
      <c r="T43" s="119">
        <f>P36/P40</f>
        <v>0.11272379680310694</v>
      </c>
    </row>
    <row r="44" spans="1:47">
      <c r="A44" s="117" t="s">
        <v>44</v>
      </c>
      <c r="B44" s="98"/>
      <c r="C44" s="64">
        <f>C43/$P$43</f>
        <v>0.39940789097501705</v>
      </c>
      <c r="D44" s="64">
        <f t="shared" ref="D44:P44" si="8">D43/$P$43</f>
        <v>0.29107973274018123</v>
      </c>
      <c r="E44" s="64">
        <f t="shared" si="8"/>
        <v>0</v>
      </c>
      <c r="F44" s="64">
        <f t="shared" si="8"/>
        <v>7.2328105891191789E-3</v>
      </c>
      <c r="G44" s="64">
        <f t="shared" si="8"/>
        <v>5.2590427200943556E-2</v>
      </c>
      <c r="H44" s="64">
        <f t="shared" si="8"/>
        <v>0.24968913849473906</v>
      </c>
      <c r="I44" s="64">
        <f t="shared" si="8"/>
        <v>0</v>
      </c>
      <c r="J44" s="64">
        <f t="shared" si="8"/>
        <v>0</v>
      </c>
      <c r="K44" s="64">
        <f t="shared" si="8"/>
        <v>0</v>
      </c>
      <c r="L44" s="64">
        <f t="shared" si="8"/>
        <v>0</v>
      </c>
      <c r="M44" s="64">
        <f t="shared" si="8"/>
        <v>0</v>
      </c>
      <c r="N44" s="64">
        <f t="shared" si="8"/>
        <v>0</v>
      </c>
      <c r="O44" s="64">
        <f t="shared" si="8"/>
        <v>0</v>
      </c>
      <c r="P44" s="64">
        <f t="shared" si="8"/>
        <v>1</v>
      </c>
      <c r="R44" s="92" t="s">
        <v>42</v>
      </c>
      <c r="S44" s="116" t="str">
        <f>ROUND(P34/1000,0) &amp;" GWh"</f>
        <v>121 GWh</v>
      </c>
      <c r="T44" s="96">
        <f>P34/P40</f>
        <v>9.0834089162240741E-2</v>
      </c>
      <c r="U44" s="91"/>
    </row>
    <row r="45" spans="1:47">
      <c r="A45" s="117"/>
      <c r="B45" s="152"/>
      <c r="C45" s="98"/>
      <c r="D45" s="98"/>
      <c r="E45" s="98"/>
      <c r="F45" s="84"/>
      <c r="G45" s="98"/>
      <c r="H45" s="98"/>
      <c r="I45" s="84"/>
      <c r="J45" s="98"/>
      <c r="K45" s="98"/>
      <c r="L45" s="98"/>
      <c r="M45" s="98"/>
      <c r="N45" s="84"/>
      <c r="O45" s="84"/>
      <c r="P45" s="84"/>
      <c r="R45" s="92" t="s">
        <v>29</v>
      </c>
      <c r="S45" s="116" t="str">
        <f>ROUND(P32/1000,0) &amp;" GWh"</f>
        <v>37 GWh</v>
      </c>
      <c r="T45" s="96">
        <f>P32/P40</f>
        <v>2.7946115791484479E-2</v>
      </c>
      <c r="U45" s="91"/>
    </row>
    <row r="46" spans="1:47">
      <c r="A46" s="117" t="s">
        <v>47</v>
      </c>
      <c r="B46" s="118">
        <f>B24-B40</f>
        <v>45784</v>
      </c>
      <c r="C46" s="118">
        <f>(C24+C40)*0.08</f>
        <v>44474.400000000001</v>
      </c>
      <c r="D46" s="98"/>
      <c r="E46" s="98"/>
      <c r="F46" s="84"/>
      <c r="G46" s="98"/>
      <c r="H46" s="98"/>
      <c r="I46" s="84"/>
      <c r="J46" s="98"/>
      <c r="K46" s="98"/>
      <c r="L46" s="98"/>
      <c r="M46" s="98"/>
      <c r="N46" s="84"/>
      <c r="O46" s="84"/>
      <c r="P46" s="30"/>
      <c r="R46" s="92" t="s">
        <v>45</v>
      </c>
      <c r="S46" s="116" t="str">
        <f>ROUND(P33/1000,0) &amp;" GWh"</f>
        <v>132 GWh</v>
      </c>
      <c r="T46" s="119">
        <f>P33/P40</f>
        <v>9.9417447689870986E-2</v>
      </c>
      <c r="U46" s="91"/>
    </row>
    <row r="47" spans="1:47">
      <c r="A47" s="117" t="s">
        <v>49</v>
      </c>
      <c r="B47" s="168">
        <f>B46/B24</f>
        <v>0.1723204775472259</v>
      </c>
      <c r="C47" s="168">
        <f>C46/(C40+C24)</f>
        <v>0.08</v>
      </c>
      <c r="D47" s="98"/>
      <c r="E47" s="98"/>
      <c r="F47" s="84"/>
      <c r="G47" s="98"/>
      <c r="H47" s="98"/>
      <c r="I47" s="84"/>
      <c r="J47" s="98"/>
      <c r="K47" s="98"/>
      <c r="L47" s="98"/>
      <c r="M47" s="98"/>
      <c r="N47" s="84"/>
      <c r="O47" s="84"/>
      <c r="P47" s="84"/>
      <c r="R47" s="92" t="s">
        <v>46</v>
      </c>
      <c r="S47" s="116" t="str">
        <f>ROUND(P35/1000,0) &amp;" GWh"</f>
        <v>450 GWh</v>
      </c>
      <c r="T47" s="119">
        <f>P35/P40</f>
        <v>0.33846018473812223</v>
      </c>
    </row>
    <row r="48" spans="1:47" ht="15" thickBot="1">
      <c r="A48" s="124"/>
      <c r="B48" s="125"/>
      <c r="C48" s="127"/>
      <c r="D48" s="127"/>
      <c r="E48" s="127"/>
      <c r="F48" s="128"/>
      <c r="G48" s="127"/>
      <c r="H48" s="127"/>
      <c r="I48" s="128"/>
      <c r="J48" s="127"/>
      <c r="K48" s="127"/>
      <c r="L48" s="127"/>
      <c r="M48" s="127"/>
      <c r="N48" s="130"/>
      <c r="O48" s="130"/>
      <c r="P48" s="130"/>
      <c r="R48" s="131" t="s">
        <v>48</v>
      </c>
      <c r="S48" s="116" t="str">
        <f>ROUND(P40/1000,0) &amp;" GWh"</f>
        <v>1330 GWh</v>
      </c>
      <c r="T48" s="132">
        <f>SUM(T42:T47)</f>
        <v>0.99999999999999989</v>
      </c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4"/>
      <c r="AH48" s="124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</row>
    <row r="49" spans="1:47">
      <c r="A49" s="126"/>
      <c r="B49" s="125"/>
      <c r="C49" s="127"/>
      <c r="D49" s="127"/>
      <c r="E49" s="127"/>
      <c r="F49" s="128"/>
      <c r="G49" s="127"/>
      <c r="H49" s="127"/>
      <c r="I49" s="128"/>
      <c r="J49" s="127"/>
      <c r="K49" s="127"/>
      <c r="L49" s="127"/>
      <c r="M49" s="127"/>
      <c r="N49" s="130"/>
      <c r="O49" s="130"/>
      <c r="P49" s="130"/>
      <c r="Q49" s="126"/>
      <c r="R49" s="124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4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</row>
    <row r="50" spans="1:47">
      <c r="A50" s="126"/>
      <c r="B50" s="125"/>
      <c r="C50" s="133"/>
      <c r="D50" s="127"/>
      <c r="E50" s="127"/>
      <c r="F50" s="128"/>
      <c r="G50" s="127"/>
      <c r="H50" s="127"/>
      <c r="I50" s="128"/>
      <c r="J50" s="127"/>
      <c r="K50" s="127"/>
      <c r="L50" s="127"/>
      <c r="M50" s="126"/>
      <c r="N50" s="130"/>
      <c r="O50" s="130"/>
      <c r="P50" s="130"/>
      <c r="Q50" s="126"/>
      <c r="R50" s="124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4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</row>
    <row r="51" spans="1:47">
      <c r="A51" s="126"/>
      <c r="B51" s="125"/>
      <c r="C51" s="126"/>
      <c r="D51" s="127"/>
      <c r="E51" s="127"/>
      <c r="F51" s="128"/>
      <c r="G51" s="127"/>
      <c r="H51" s="127"/>
      <c r="I51" s="128"/>
      <c r="J51" s="127"/>
      <c r="K51" s="127"/>
      <c r="L51" s="127"/>
      <c r="M51" s="126"/>
      <c r="N51" s="130"/>
      <c r="O51" s="130"/>
      <c r="P51" s="130"/>
      <c r="Q51" s="126"/>
      <c r="R51" s="124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4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</row>
    <row r="52" spans="1:47">
      <c r="A52" s="126"/>
      <c r="B52" s="125"/>
      <c r="C52" s="126"/>
      <c r="D52" s="127"/>
      <c r="E52" s="127"/>
      <c r="F52" s="128"/>
      <c r="G52" s="127"/>
      <c r="H52" s="127"/>
      <c r="I52" s="128"/>
      <c r="J52" s="127"/>
      <c r="K52" s="127"/>
      <c r="L52" s="127"/>
      <c r="M52" s="126"/>
      <c r="N52" s="130"/>
      <c r="O52" s="130"/>
      <c r="P52" s="130"/>
      <c r="Q52" s="126"/>
      <c r="R52" s="124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4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</row>
    <row r="53" spans="1:47">
      <c r="A53" s="126"/>
      <c r="B53" s="125"/>
      <c r="C53" s="126"/>
      <c r="D53" s="127"/>
      <c r="E53" s="127"/>
      <c r="F53" s="128"/>
      <c r="G53" s="127"/>
      <c r="H53" s="127"/>
      <c r="I53" s="128"/>
      <c r="J53" s="127"/>
      <c r="K53" s="127"/>
      <c r="L53" s="127"/>
      <c r="M53" s="126"/>
      <c r="N53" s="130"/>
      <c r="O53" s="130"/>
      <c r="P53" s="130"/>
      <c r="Q53" s="126"/>
      <c r="R53" s="124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4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</row>
    <row r="54" spans="1:47">
      <c r="A54" s="126"/>
      <c r="B54" s="125"/>
      <c r="C54" s="126"/>
      <c r="D54" s="127"/>
      <c r="E54" s="127"/>
      <c r="F54" s="128"/>
      <c r="G54" s="127"/>
      <c r="H54" s="127"/>
      <c r="I54" s="128"/>
      <c r="J54" s="127"/>
      <c r="K54" s="127"/>
      <c r="L54" s="127"/>
      <c r="M54" s="126"/>
      <c r="N54" s="130"/>
      <c r="O54" s="130"/>
      <c r="P54" s="130"/>
      <c r="Q54" s="126"/>
      <c r="R54" s="124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4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</row>
    <row r="55" spans="1:47" ht="15.6">
      <c r="A55" s="126"/>
      <c r="B55" s="125"/>
      <c r="C55" s="126"/>
      <c r="D55" s="127"/>
      <c r="E55" s="127"/>
      <c r="F55" s="128"/>
      <c r="G55" s="127"/>
      <c r="H55" s="127"/>
      <c r="I55" s="128"/>
      <c r="J55" s="127"/>
      <c r="K55" s="127"/>
      <c r="L55" s="127"/>
      <c r="M55" s="126"/>
      <c r="N55" s="130"/>
      <c r="O55" s="130"/>
      <c r="P55" s="130"/>
      <c r="Q55" s="126"/>
      <c r="R55" s="108"/>
      <c r="S55" s="138"/>
      <c r="T55" s="141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4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</row>
    <row r="56" spans="1:47" ht="15.6">
      <c r="A56" s="126"/>
      <c r="B56" s="125"/>
      <c r="C56" s="126"/>
      <c r="D56" s="127"/>
      <c r="E56" s="127"/>
      <c r="F56" s="128"/>
      <c r="G56" s="127"/>
      <c r="H56" s="127"/>
      <c r="I56" s="128"/>
      <c r="J56" s="127"/>
      <c r="K56" s="127"/>
      <c r="L56" s="127"/>
      <c r="M56" s="126"/>
      <c r="N56" s="130"/>
      <c r="O56" s="130"/>
      <c r="P56" s="130"/>
      <c r="Q56" s="126"/>
      <c r="R56" s="108"/>
      <c r="S56" s="138"/>
      <c r="T56" s="141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4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</row>
    <row r="57" spans="1:47" ht="15.6">
      <c r="A57" s="126"/>
      <c r="B57" s="125"/>
      <c r="C57" s="126"/>
      <c r="D57" s="127"/>
      <c r="E57" s="127"/>
      <c r="F57" s="128"/>
      <c r="G57" s="127"/>
      <c r="H57" s="127"/>
      <c r="I57" s="128"/>
      <c r="J57" s="127"/>
      <c r="K57" s="127"/>
      <c r="L57" s="127"/>
      <c r="M57" s="126"/>
      <c r="N57" s="130"/>
      <c r="O57" s="130"/>
      <c r="P57" s="130"/>
      <c r="Q57" s="126"/>
      <c r="R57" s="108"/>
      <c r="S57" s="138"/>
      <c r="T57" s="141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4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</row>
    <row r="58" spans="1:47" ht="15.6">
      <c r="A58" s="108"/>
      <c r="B58" s="134"/>
      <c r="C58" s="135"/>
      <c r="D58" s="136"/>
      <c r="E58" s="136"/>
      <c r="F58" s="137"/>
      <c r="G58" s="136"/>
      <c r="H58" s="136"/>
      <c r="I58" s="137"/>
      <c r="J58" s="136"/>
      <c r="K58" s="136"/>
      <c r="L58" s="136"/>
      <c r="M58" s="138"/>
      <c r="N58" s="139"/>
      <c r="O58" s="139"/>
      <c r="P58" s="140"/>
      <c r="Q58" s="108"/>
      <c r="R58" s="108"/>
      <c r="S58" s="138"/>
      <c r="T58" s="141"/>
    </row>
    <row r="59" spans="1:47" ht="15.6">
      <c r="A59" s="108"/>
      <c r="B59" s="134"/>
      <c r="C59" s="135"/>
      <c r="D59" s="136"/>
      <c r="E59" s="136"/>
      <c r="F59" s="137"/>
      <c r="G59" s="136"/>
      <c r="H59" s="136"/>
      <c r="I59" s="137"/>
      <c r="J59" s="136"/>
      <c r="K59" s="136"/>
      <c r="L59" s="136"/>
      <c r="M59" s="138"/>
      <c r="N59" s="139"/>
      <c r="O59" s="139"/>
      <c r="P59" s="140"/>
      <c r="Q59" s="108"/>
      <c r="R59" s="108"/>
      <c r="S59" s="144"/>
      <c r="T59" s="145"/>
    </row>
    <row r="60" spans="1:47" ht="15.6">
      <c r="A60" s="108"/>
      <c r="B60" s="134"/>
      <c r="C60" s="135"/>
      <c r="D60" s="136"/>
      <c r="E60" s="136"/>
      <c r="F60" s="137"/>
      <c r="G60" s="136"/>
      <c r="H60" s="136"/>
      <c r="I60" s="137"/>
      <c r="J60" s="136"/>
      <c r="K60" s="136"/>
      <c r="L60" s="136"/>
      <c r="M60" s="138"/>
      <c r="N60" s="139"/>
      <c r="O60" s="139"/>
      <c r="P60" s="140"/>
      <c r="Q60" s="108"/>
      <c r="R60" s="108"/>
      <c r="S60" s="108"/>
      <c r="T60" s="138"/>
    </row>
    <row r="61" spans="1:47" ht="15.6">
      <c r="A61" s="142"/>
      <c r="B61" s="134"/>
      <c r="C61" s="135"/>
      <c r="D61" s="136"/>
      <c r="E61" s="136"/>
      <c r="F61" s="137"/>
      <c r="G61" s="136"/>
      <c r="H61" s="136"/>
      <c r="I61" s="137"/>
      <c r="J61" s="136"/>
      <c r="K61" s="136"/>
      <c r="L61" s="136"/>
      <c r="M61" s="138"/>
      <c r="N61" s="139"/>
      <c r="O61" s="139"/>
      <c r="P61" s="140"/>
      <c r="Q61" s="108"/>
      <c r="R61" s="108"/>
      <c r="S61" s="146"/>
      <c r="T61" s="147"/>
    </row>
    <row r="62" spans="1:47" ht="15.6">
      <c r="A62" s="108"/>
      <c r="B62" s="134"/>
      <c r="C62" s="135"/>
      <c r="D62" s="134"/>
      <c r="E62" s="134"/>
      <c r="F62" s="143"/>
      <c r="G62" s="134"/>
      <c r="H62" s="134"/>
      <c r="I62" s="143"/>
      <c r="J62" s="134"/>
      <c r="K62" s="134"/>
      <c r="L62" s="134"/>
      <c r="M62" s="138"/>
      <c r="N62" s="139"/>
      <c r="O62" s="139"/>
      <c r="P62" s="140"/>
      <c r="Q62" s="108"/>
      <c r="R62" s="108"/>
      <c r="S62" s="138"/>
      <c r="T62" s="141"/>
    </row>
    <row r="63" spans="1:47" ht="15.6">
      <c r="A63" s="108"/>
      <c r="B63" s="134"/>
      <c r="C63" s="108"/>
      <c r="D63" s="134"/>
      <c r="E63" s="134"/>
      <c r="F63" s="143"/>
      <c r="G63" s="134"/>
      <c r="H63" s="134"/>
      <c r="I63" s="143"/>
      <c r="J63" s="134"/>
      <c r="K63" s="134"/>
      <c r="L63" s="134"/>
      <c r="M63" s="108"/>
      <c r="N63" s="140"/>
      <c r="O63" s="140"/>
      <c r="P63" s="140"/>
      <c r="Q63" s="108"/>
      <c r="R63" s="108"/>
      <c r="S63" s="138"/>
      <c r="T63" s="141"/>
    </row>
    <row r="64" spans="1:47" ht="15.6">
      <c r="A64" s="108"/>
      <c r="B64" s="134"/>
      <c r="C64" s="108"/>
      <c r="D64" s="134"/>
      <c r="E64" s="134"/>
      <c r="F64" s="143"/>
      <c r="G64" s="134"/>
      <c r="H64" s="134"/>
      <c r="I64" s="143"/>
      <c r="J64" s="134"/>
      <c r="K64" s="134"/>
      <c r="L64" s="134"/>
      <c r="M64" s="108"/>
      <c r="N64" s="140"/>
      <c r="O64" s="140"/>
      <c r="P64" s="140"/>
      <c r="Q64" s="108"/>
      <c r="R64" s="108"/>
      <c r="S64" s="138"/>
      <c r="T64" s="141"/>
    </row>
    <row r="65" spans="1:20" ht="15.6">
      <c r="A65" s="108"/>
      <c r="B65" s="98"/>
      <c r="C65" s="108"/>
      <c r="D65" s="98"/>
      <c r="E65" s="98"/>
      <c r="F65" s="84"/>
      <c r="G65" s="98"/>
      <c r="H65" s="98"/>
      <c r="I65" s="84"/>
      <c r="J65" s="98"/>
      <c r="K65" s="134"/>
      <c r="L65" s="134"/>
      <c r="M65" s="108"/>
      <c r="N65" s="140"/>
      <c r="O65" s="140"/>
      <c r="P65" s="140"/>
      <c r="Q65" s="108"/>
      <c r="R65" s="108"/>
      <c r="S65" s="138"/>
      <c r="T65" s="141"/>
    </row>
    <row r="66" spans="1:20" ht="15.6">
      <c r="A66" s="108"/>
      <c r="B66" s="98"/>
      <c r="C66" s="108"/>
      <c r="D66" s="98"/>
      <c r="E66" s="98"/>
      <c r="F66" s="84"/>
      <c r="G66" s="98"/>
      <c r="H66" s="98"/>
      <c r="I66" s="84"/>
      <c r="J66" s="98"/>
      <c r="K66" s="134"/>
      <c r="L66" s="134"/>
      <c r="M66" s="108"/>
      <c r="N66" s="140"/>
      <c r="O66" s="140"/>
      <c r="P66" s="140"/>
      <c r="Q66" s="108"/>
      <c r="R66" s="108"/>
      <c r="S66" s="138"/>
      <c r="T66" s="141"/>
    </row>
    <row r="67" spans="1:20" ht="15.6">
      <c r="A67" s="108"/>
      <c r="B67" s="98"/>
      <c r="C67" s="108"/>
      <c r="D67" s="98"/>
      <c r="E67" s="98"/>
      <c r="F67" s="84"/>
      <c r="G67" s="98"/>
      <c r="H67" s="98"/>
      <c r="I67" s="84"/>
      <c r="J67" s="98"/>
      <c r="K67" s="134"/>
      <c r="L67" s="134"/>
      <c r="M67" s="108"/>
      <c r="N67" s="140"/>
      <c r="O67" s="140"/>
      <c r="P67" s="140"/>
      <c r="Q67" s="108"/>
      <c r="R67" s="108"/>
      <c r="S67" s="138"/>
      <c r="T67" s="141"/>
    </row>
    <row r="68" spans="1:20" ht="15.6">
      <c r="A68" s="108"/>
      <c r="B68" s="98"/>
      <c r="C68" s="108"/>
      <c r="D68" s="98"/>
      <c r="E68" s="98"/>
      <c r="F68" s="84"/>
      <c r="G68" s="98"/>
      <c r="H68" s="98"/>
      <c r="I68" s="84"/>
      <c r="J68" s="98"/>
      <c r="K68" s="134"/>
      <c r="L68" s="134"/>
      <c r="M68" s="108"/>
      <c r="N68" s="140"/>
      <c r="O68" s="140"/>
      <c r="P68" s="140"/>
      <c r="Q68" s="108"/>
      <c r="R68" s="150"/>
      <c r="S68" s="144"/>
      <c r="T68" s="151"/>
    </row>
    <row r="69" spans="1:20">
      <c r="A69" s="108"/>
      <c r="B69" s="98"/>
      <c r="C69" s="108"/>
      <c r="D69" s="98"/>
      <c r="E69" s="98"/>
      <c r="F69" s="84"/>
      <c r="G69" s="98"/>
      <c r="H69" s="98"/>
      <c r="I69" s="84"/>
      <c r="J69" s="98"/>
      <c r="K69" s="134"/>
      <c r="L69" s="134"/>
      <c r="M69" s="108"/>
      <c r="N69" s="140"/>
      <c r="O69" s="140"/>
      <c r="P69" s="140"/>
      <c r="Q69" s="108"/>
    </row>
    <row r="70" spans="1:20">
      <c r="A70" s="108"/>
      <c r="B70" s="98"/>
      <c r="C70" s="108"/>
      <c r="D70" s="98"/>
      <c r="E70" s="98"/>
      <c r="F70" s="84"/>
      <c r="G70" s="98"/>
      <c r="H70" s="98"/>
      <c r="I70" s="84"/>
      <c r="J70" s="98"/>
      <c r="K70" s="134"/>
      <c r="L70" s="134"/>
      <c r="M70" s="108"/>
      <c r="N70" s="140"/>
      <c r="O70" s="140"/>
      <c r="P70" s="140"/>
      <c r="Q70" s="108"/>
    </row>
    <row r="71" spans="1:20" ht="15.6">
      <c r="A71" s="108"/>
      <c r="B71" s="148"/>
      <c r="C71" s="108"/>
      <c r="D71" s="148"/>
      <c r="E71" s="148"/>
      <c r="F71" s="149"/>
      <c r="G71" s="148"/>
      <c r="H71" s="148"/>
      <c r="I71" s="149"/>
      <c r="J71" s="148"/>
      <c r="K71" s="134"/>
      <c r="L71" s="134"/>
      <c r="M71" s="108"/>
      <c r="N71" s="140"/>
      <c r="O71" s="140"/>
      <c r="P71" s="140"/>
      <c r="Q71" s="108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71"/>
  <sheetViews>
    <sheetView topLeftCell="A7" zoomScale="70" zoomScaleNormal="70" workbookViewId="0">
      <selection activeCell="R22" sqref="R22"/>
    </sheetView>
  </sheetViews>
  <sheetFormatPr defaultColWidth="8.59765625" defaultRowHeight="14.4"/>
  <cols>
    <col min="1" max="1" width="49.5" style="10" customWidth="1"/>
    <col min="2" max="2" width="18.8984375" style="30" customWidth="1"/>
    <col min="3" max="3" width="17.59765625" style="67" customWidth="1"/>
    <col min="4" max="12" width="17.59765625" style="30" customWidth="1"/>
    <col min="13" max="20" width="17.59765625" style="67" customWidth="1"/>
    <col min="21" max="21" width="8.59765625" style="67"/>
    <col min="22" max="16384" width="8.59765625" style="10"/>
  </cols>
  <sheetData>
    <row r="1" spans="1:34" ht="18">
      <c r="A1" s="3" t="s">
        <v>0</v>
      </c>
      <c r="Q1" s="68"/>
      <c r="R1" s="68"/>
      <c r="S1" s="68"/>
      <c r="T1" s="68"/>
    </row>
    <row r="2" spans="1:34" ht="15.6">
      <c r="A2" s="37" t="s">
        <v>70</v>
      </c>
      <c r="Q2" s="69"/>
      <c r="AG2" s="178"/>
      <c r="AH2" s="5"/>
    </row>
    <row r="3" spans="1:34" ht="28.8">
      <c r="A3" s="71">
        <f>'Blekinge län'!A3</f>
        <v>2020</v>
      </c>
      <c r="C3" s="72" t="s">
        <v>1</v>
      </c>
      <c r="D3" s="72" t="s">
        <v>30</v>
      </c>
      <c r="E3" s="72" t="s">
        <v>2</v>
      </c>
      <c r="F3" s="73" t="s">
        <v>3</v>
      </c>
      <c r="G3" s="72" t="s">
        <v>16</v>
      </c>
      <c r="H3" s="72" t="s">
        <v>50</v>
      </c>
      <c r="I3" s="73" t="s">
        <v>5</v>
      </c>
      <c r="J3" s="72" t="s">
        <v>4</v>
      </c>
      <c r="K3" s="72" t="s">
        <v>6</v>
      </c>
      <c r="L3" s="72" t="s">
        <v>7</v>
      </c>
      <c r="M3" s="72" t="s">
        <v>64</v>
      </c>
      <c r="N3" s="72" t="s">
        <v>64</v>
      </c>
      <c r="O3" s="73" t="s">
        <v>64</v>
      </c>
      <c r="P3" s="74" t="s">
        <v>9</v>
      </c>
      <c r="Q3" s="70"/>
      <c r="AG3" s="178"/>
      <c r="AH3" s="178"/>
    </row>
    <row r="4" spans="1:34" s="19" customFormat="1" ht="10.199999999999999">
      <c r="A4" s="38" t="s">
        <v>56</v>
      </c>
      <c r="B4" s="76"/>
      <c r="C4" s="77" t="s">
        <v>54</v>
      </c>
      <c r="D4" s="77" t="s">
        <v>55</v>
      </c>
      <c r="E4" s="78"/>
      <c r="F4" s="77" t="s">
        <v>57</v>
      </c>
      <c r="G4" s="78"/>
      <c r="H4" s="78"/>
      <c r="I4" s="77" t="s">
        <v>58</v>
      </c>
      <c r="J4" s="78"/>
      <c r="K4" s="78"/>
      <c r="L4" s="78"/>
      <c r="M4" s="78"/>
      <c r="N4" s="79"/>
      <c r="O4" s="79"/>
      <c r="P4" s="80" t="s">
        <v>62</v>
      </c>
      <c r="Q4" s="81"/>
      <c r="R4" s="76"/>
      <c r="S4" s="76"/>
      <c r="T4" s="76"/>
      <c r="U4" s="76"/>
      <c r="AG4" s="20"/>
      <c r="AH4" s="20"/>
    </row>
    <row r="5" spans="1:34" ht="15.6">
      <c r="A5" s="5" t="s">
        <v>51</v>
      </c>
      <c r="B5" s="48"/>
      <c r="C5" s="49">
        <f>[1]Solceller!$C$4</f>
        <v>883.5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>
        <f>SUM(D5:N5)</f>
        <v>0</v>
      </c>
      <c r="Q5" s="70"/>
      <c r="AG5" s="178"/>
      <c r="AH5" s="178"/>
    </row>
    <row r="6" spans="1:34" ht="15.6">
      <c r="A6" s="5" t="s">
        <v>76</v>
      </c>
      <c r="B6" s="48"/>
      <c r="C6" s="48">
        <v>0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/>
      <c r="N6" s="48"/>
      <c r="O6" s="48"/>
      <c r="P6" s="48">
        <f t="shared" ref="P6:P11" si="0">SUM(D6:N6)</f>
        <v>0</v>
      </c>
      <c r="Q6" s="70"/>
      <c r="AG6" s="178"/>
      <c r="AH6" s="178"/>
    </row>
    <row r="7" spans="1:34" ht="15.6">
      <c r="A7" s="5" t="s">
        <v>17</v>
      </c>
      <c r="B7" s="48"/>
      <c r="C7" s="48">
        <f>[1]Elproduktion!$N$42</f>
        <v>0</v>
      </c>
      <c r="D7" s="48">
        <f>[1]Elproduktion!$N$43</f>
        <v>0</v>
      </c>
      <c r="E7" s="48">
        <f>[1]Elproduktion!$Q$44</f>
        <v>0</v>
      </c>
      <c r="F7" s="48">
        <f>[1]Elproduktion!$N$45</f>
        <v>0</v>
      </c>
      <c r="G7" s="48">
        <f>[1]Elproduktion!$R$46</f>
        <v>0</v>
      </c>
      <c r="H7" s="48">
        <f>[1]Elproduktion!$S$47</f>
        <v>0</v>
      </c>
      <c r="I7" s="48">
        <f>[1]Elproduktion!$N$48</f>
        <v>0</v>
      </c>
      <c r="J7" s="48">
        <f>[1]Elproduktion!$T$46</f>
        <v>0</v>
      </c>
      <c r="K7" s="48">
        <f>[1]Elproduktion!U44</f>
        <v>0</v>
      </c>
      <c r="L7" s="48">
        <f>[1]Elproduktion!V44</f>
        <v>0</v>
      </c>
      <c r="M7" s="48"/>
      <c r="N7" s="48"/>
      <c r="O7" s="48"/>
      <c r="P7" s="48">
        <f>SUM(D7:N7)</f>
        <v>0</v>
      </c>
      <c r="Q7" s="70"/>
      <c r="AG7" s="178"/>
      <c r="AH7" s="178"/>
    </row>
    <row r="8" spans="1:34" ht="15.6">
      <c r="A8" s="5" t="s">
        <v>10</v>
      </c>
      <c r="B8" s="48"/>
      <c r="C8" s="48">
        <f>[1]Elproduktion!$N$50</f>
        <v>0</v>
      </c>
      <c r="D8" s="48">
        <f>[1]Elproduktion!$N$51</f>
        <v>0</v>
      </c>
      <c r="E8" s="48">
        <f>[1]Elproduktion!$Q$52</f>
        <v>0</v>
      </c>
      <c r="F8" s="48">
        <f>[1]Elproduktion!$N$53</f>
        <v>0</v>
      </c>
      <c r="G8" s="48">
        <f>[1]Elproduktion!$R$54</f>
        <v>0</v>
      </c>
      <c r="H8" s="48">
        <f>[1]Elproduktion!$S$55</f>
        <v>0</v>
      </c>
      <c r="I8" s="48">
        <f>[1]Elproduktion!$N$56</f>
        <v>0</v>
      </c>
      <c r="J8" s="48">
        <f>[1]Elproduktion!$T$54</f>
        <v>0</v>
      </c>
      <c r="K8" s="48">
        <f>[1]Elproduktion!U52</f>
        <v>0</v>
      </c>
      <c r="L8" s="48">
        <f>[1]Elproduktion!V52</f>
        <v>0</v>
      </c>
      <c r="M8" s="48"/>
      <c r="N8" s="48"/>
      <c r="O8" s="48"/>
      <c r="P8" s="48">
        <f t="shared" si="0"/>
        <v>0</v>
      </c>
      <c r="Q8" s="70"/>
      <c r="AG8" s="178"/>
      <c r="AH8" s="178"/>
    </row>
    <row r="9" spans="1:34" ht="15.6">
      <c r="A9" s="5" t="s">
        <v>11</v>
      </c>
      <c r="B9" s="48"/>
      <c r="C9" s="193">
        <f>[1]Elproduktion!$N$58</f>
        <v>1622.75</v>
      </c>
      <c r="D9" s="48">
        <f>[1]Elproduktion!$N$59</f>
        <v>0</v>
      </c>
      <c r="E9" s="48">
        <f>[1]Elproduktion!$Q$60</f>
        <v>0</v>
      </c>
      <c r="F9" s="48">
        <f>[1]Elproduktion!$N$61</f>
        <v>0</v>
      </c>
      <c r="G9" s="48">
        <f>[1]Elproduktion!$R$62</f>
        <v>0</v>
      </c>
      <c r="H9" s="48">
        <f>[1]Elproduktion!$S$63</f>
        <v>0</v>
      </c>
      <c r="I9" s="48">
        <f>[1]Elproduktion!$N$64</f>
        <v>0</v>
      </c>
      <c r="J9" s="48">
        <f>[1]Elproduktion!$T$62</f>
        <v>0</v>
      </c>
      <c r="K9" s="48">
        <f>[1]Elproduktion!U60</f>
        <v>0</v>
      </c>
      <c r="L9" s="48">
        <f>[1]Elproduktion!V60</f>
        <v>0</v>
      </c>
      <c r="M9" s="48"/>
      <c r="N9" s="48"/>
      <c r="O9" s="48"/>
      <c r="P9" s="48">
        <f t="shared" si="0"/>
        <v>0</v>
      </c>
      <c r="Q9" s="70"/>
      <c r="AG9" s="178"/>
      <c r="AH9" s="178"/>
    </row>
    <row r="10" spans="1:34" ht="15.6">
      <c r="A10" s="5" t="s">
        <v>12</v>
      </c>
      <c r="B10" s="48"/>
      <c r="C10" s="48">
        <f>[1]Elproduktion!$N$66</f>
        <v>0</v>
      </c>
      <c r="D10" s="48">
        <f>[1]Elproduktion!$N$67</f>
        <v>0</v>
      </c>
      <c r="E10" s="48">
        <f>[1]Elproduktion!$Q$68</f>
        <v>0</v>
      </c>
      <c r="F10" s="48">
        <f>[1]Elproduktion!$N$69</f>
        <v>0</v>
      </c>
      <c r="G10" s="48">
        <f>[1]Elproduktion!$R$70</f>
        <v>0</v>
      </c>
      <c r="H10" s="48">
        <f>[1]Elproduktion!$S$71</f>
        <v>0</v>
      </c>
      <c r="I10" s="48">
        <f>[1]Elproduktion!$N$72</f>
        <v>0</v>
      </c>
      <c r="J10" s="48">
        <f>[1]Elproduktion!$T$70</f>
        <v>0</v>
      </c>
      <c r="K10" s="48">
        <f>[1]Elproduktion!U68</f>
        <v>0</v>
      </c>
      <c r="L10" s="48">
        <f>[1]Elproduktion!V68</f>
        <v>0</v>
      </c>
      <c r="M10" s="48"/>
      <c r="N10" s="48"/>
      <c r="O10" s="48"/>
      <c r="P10" s="48">
        <f t="shared" si="0"/>
        <v>0</v>
      </c>
      <c r="Q10" s="70"/>
      <c r="R10" s="69"/>
      <c r="S10" s="82"/>
      <c r="T10" s="82"/>
      <c r="U10" s="82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8"/>
      <c r="AH10" s="178"/>
    </row>
    <row r="11" spans="1:34" ht="15.6">
      <c r="A11" s="5" t="s">
        <v>13</v>
      </c>
      <c r="B11" s="48"/>
      <c r="C11" s="196">
        <f>SUM(C5:C10)</f>
        <v>2506.25</v>
      </c>
      <c r="D11" s="48">
        <f t="shared" ref="D11:O11" si="1">SUM(D5:D10)</f>
        <v>0</v>
      </c>
      <c r="E11" s="48">
        <f t="shared" si="1"/>
        <v>0</v>
      </c>
      <c r="F11" s="48">
        <f t="shared" si="1"/>
        <v>0</v>
      </c>
      <c r="G11" s="48">
        <f t="shared" si="1"/>
        <v>0</v>
      </c>
      <c r="H11" s="48">
        <f t="shared" si="1"/>
        <v>0</v>
      </c>
      <c r="I11" s="48">
        <f t="shared" si="1"/>
        <v>0</v>
      </c>
      <c r="J11" s="48">
        <f t="shared" si="1"/>
        <v>0</v>
      </c>
      <c r="K11" s="48">
        <f t="shared" si="1"/>
        <v>0</v>
      </c>
      <c r="L11" s="48">
        <f t="shared" si="1"/>
        <v>0</v>
      </c>
      <c r="M11" s="48">
        <f t="shared" si="1"/>
        <v>0</v>
      </c>
      <c r="N11" s="48">
        <f t="shared" si="1"/>
        <v>0</v>
      </c>
      <c r="O11" s="48">
        <f t="shared" si="1"/>
        <v>0</v>
      </c>
      <c r="P11" s="48">
        <f t="shared" si="0"/>
        <v>0</v>
      </c>
      <c r="Q11" s="70"/>
      <c r="R11" s="69"/>
      <c r="S11" s="82"/>
      <c r="T11" s="82"/>
      <c r="U11" s="82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8"/>
      <c r="AH11" s="178"/>
    </row>
    <row r="12" spans="1:34" ht="15.6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68"/>
      <c r="R12" s="68"/>
      <c r="S12" s="68"/>
      <c r="T12" s="68"/>
    </row>
    <row r="13" spans="1:34" ht="15.6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68"/>
      <c r="R13" s="68"/>
      <c r="S13" s="68"/>
      <c r="T13" s="68"/>
    </row>
    <row r="14" spans="1:34" ht="18">
      <c r="A14" s="3" t="s">
        <v>14</v>
      </c>
      <c r="B14" s="83"/>
      <c r="C14" s="48"/>
      <c r="D14" s="83"/>
      <c r="E14" s="83"/>
      <c r="F14" s="83"/>
      <c r="G14" s="83"/>
      <c r="H14" s="83"/>
      <c r="I14" s="83"/>
      <c r="J14" s="48"/>
      <c r="K14" s="48"/>
      <c r="L14" s="48"/>
      <c r="M14" s="48"/>
      <c r="N14" s="48"/>
      <c r="O14" s="48"/>
      <c r="P14" s="83"/>
      <c r="Q14" s="68"/>
      <c r="R14" s="68"/>
      <c r="S14" s="68"/>
      <c r="T14" s="68"/>
    </row>
    <row r="15" spans="1:34" ht="15.6">
      <c r="A15" s="37" t="str">
        <f>A2</f>
        <v>1060 Olofström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68"/>
      <c r="R15" s="68"/>
      <c r="S15" s="68"/>
      <c r="T15" s="68"/>
    </row>
    <row r="16" spans="1:34" ht="28.8">
      <c r="A16" s="71">
        <f>'Blekinge län'!A16</f>
        <v>2020</v>
      </c>
      <c r="B16" s="72" t="s">
        <v>15</v>
      </c>
      <c r="C16" s="84" t="s">
        <v>8</v>
      </c>
      <c r="D16" s="72" t="s">
        <v>30</v>
      </c>
      <c r="E16" s="72" t="s">
        <v>2</v>
      </c>
      <c r="F16" s="73" t="s">
        <v>3</v>
      </c>
      <c r="G16" s="72" t="s">
        <v>16</v>
      </c>
      <c r="H16" s="72" t="s">
        <v>50</v>
      </c>
      <c r="I16" s="73" t="s">
        <v>5</v>
      </c>
      <c r="J16" s="72" t="s">
        <v>4</v>
      </c>
      <c r="K16" s="72" t="s">
        <v>6</v>
      </c>
      <c r="L16" s="72" t="s">
        <v>7</v>
      </c>
      <c r="M16" s="72" t="s">
        <v>64</v>
      </c>
      <c r="N16" s="72" t="s">
        <v>64</v>
      </c>
      <c r="O16" s="73" t="s">
        <v>64</v>
      </c>
      <c r="P16" s="74" t="s">
        <v>9</v>
      </c>
      <c r="Q16" s="70"/>
      <c r="AG16" s="178"/>
      <c r="AH16" s="178"/>
    </row>
    <row r="17" spans="1:34" s="19" customFormat="1" ht="10.199999999999999">
      <c r="A17" s="38" t="s">
        <v>56</v>
      </c>
      <c r="B17" s="77" t="s">
        <v>59</v>
      </c>
      <c r="C17" s="85"/>
      <c r="D17" s="77" t="s">
        <v>55</v>
      </c>
      <c r="E17" s="78"/>
      <c r="F17" s="77" t="s">
        <v>57</v>
      </c>
      <c r="G17" s="78"/>
      <c r="H17" s="78"/>
      <c r="I17" s="77" t="s">
        <v>58</v>
      </c>
      <c r="J17" s="78"/>
      <c r="K17" s="78"/>
      <c r="L17" s="78"/>
      <c r="M17" s="78"/>
      <c r="N17" s="79"/>
      <c r="O17" s="79"/>
      <c r="P17" s="80" t="s">
        <v>62</v>
      </c>
      <c r="Q17" s="81"/>
      <c r="R17" s="76"/>
      <c r="S17" s="76"/>
      <c r="T17" s="76"/>
      <c r="U17" s="76"/>
      <c r="AG17" s="20"/>
      <c r="AH17" s="20"/>
    </row>
    <row r="18" spans="1:34" ht="15.6">
      <c r="A18" s="5" t="s">
        <v>17</v>
      </c>
      <c r="B18" s="176">
        <f>[1]Fjärrvärmeproduktion!$N$58</f>
        <v>0</v>
      </c>
      <c r="C18" s="50"/>
      <c r="D18" s="50">
        <f>[1]Fjärrvärmeproduktion!$N$59</f>
        <v>0</v>
      </c>
      <c r="E18" s="50">
        <f>[1]Fjärrvärmeproduktion!$Q$60</f>
        <v>0</v>
      </c>
      <c r="F18" s="50">
        <f>[1]Fjärrvärmeproduktion!$N$61</f>
        <v>0</v>
      </c>
      <c r="G18" s="50">
        <f>[1]Fjärrvärmeproduktion!$R$62</f>
        <v>0</v>
      </c>
      <c r="H18" s="50">
        <f>[1]Fjärrvärmeproduktion!$S$63</f>
        <v>0</v>
      </c>
      <c r="I18" s="50">
        <f>[1]Fjärrvärmeproduktion!$N$64</f>
        <v>0</v>
      </c>
      <c r="J18" s="50">
        <f>[1]Fjärrvärmeproduktion!$T$62</f>
        <v>0</v>
      </c>
      <c r="K18" s="50">
        <f>[1]Fjärrvärmeproduktion!U60</f>
        <v>0</v>
      </c>
      <c r="L18" s="50">
        <f>[1]Fjärrvärmeproduktion!V60</f>
        <v>0</v>
      </c>
      <c r="M18" s="50"/>
      <c r="N18" s="50"/>
      <c r="O18" s="50"/>
      <c r="P18" s="50">
        <f>SUM(C18:N18)</f>
        <v>0</v>
      </c>
      <c r="Q18" s="68"/>
      <c r="R18" s="68"/>
      <c r="S18" s="68"/>
      <c r="T18" s="68"/>
    </row>
    <row r="19" spans="1:34" ht="15.6">
      <c r="A19" s="5" t="s">
        <v>18</v>
      </c>
      <c r="B19" s="176">
        <f>[1]Fjärrvärmeproduktion!$N$66+[1]Fjärrvärmeproduktion!$N$98</f>
        <v>47075</v>
      </c>
      <c r="C19" s="50"/>
      <c r="D19" s="50">
        <f>[1]Fjärrvärmeproduktion!$N$67</f>
        <v>0</v>
      </c>
      <c r="E19" s="50">
        <f>[1]Fjärrvärmeproduktion!$Q$68</f>
        <v>0</v>
      </c>
      <c r="F19" s="50">
        <f>[1]Fjärrvärmeproduktion!$N$69</f>
        <v>1062</v>
      </c>
      <c r="G19" s="50">
        <f>[1]Fjärrvärmeproduktion!$R$70</f>
        <v>803</v>
      </c>
      <c r="H19" s="50">
        <f>[1]Fjärrvärmeproduktion!$S$71</f>
        <v>43430</v>
      </c>
      <c r="I19" s="50">
        <f>[1]Fjärrvärmeproduktion!$N$72</f>
        <v>0</v>
      </c>
      <c r="J19" s="50">
        <f>[1]Fjärrvärmeproduktion!$T$70</f>
        <v>0</v>
      </c>
      <c r="K19" s="50">
        <f>[1]Fjärrvärmeproduktion!U68</f>
        <v>0</v>
      </c>
      <c r="L19" s="50">
        <f>[1]Fjärrvärmeproduktion!V68</f>
        <v>0</v>
      </c>
      <c r="M19" s="50"/>
      <c r="N19" s="50"/>
      <c r="O19" s="50"/>
      <c r="P19" s="50">
        <f>SUM(C19:N19)</f>
        <v>45295</v>
      </c>
      <c r="Q19" s="68"/>
      <c r="R19" s="68"/>
      <c r="S19" s="68"/>
      <c r="T19" s="68"/>
    </row>
    <row r="20" spans="1:34" ht="15.6">
      <c r="A20" s="5" t="s">
        <v>19</v>
      </c>
      <c r="B20" s="176">
        <f>[1]Fjärrvärmeproduktion!$N$74</f>
        <v>0</v>
      </c>
      <c r="C20" s="50">
        <f>B20*1.015</f>
        <v>0</v>
      </c>
      <c r="D20" s="50">
        <f>[1]Fjärrvärmeproduktion!$N$75</f>
        <v>0</v>
      </c>
      <c r="E20" s="50">
        <f>[1]Fjärrvärmeproduktion!$Q$76</f>
        <v>0</v>
      </c>
      <c r="F20" s="50">
        <f>[1]Fjärrvärmeproduktion!$N$77</f>
        <v>0</v>
      </c>
      <c r="G20" s="50">
        <f>[1]Fjärrvärmeproduktion!$R$78</f>
        <v>0</v>
      </c>
      <c r="H20" s="50">
        <f>[1]Fjärrvärmeproduktion!$S$79</f>
        <v>0</v>
      </c>
      <c r="I20" s="50">
        <f>[1]Fjärrvärmeproduktion!$N$80</f>
        <v>0</v>
      </c>
      <c r="J20" s="50">
        <f>[1]Fjärrvärmeproduktion!$T$78</f>
        <v>0</v>
      </c>
      <c r="K20" s="50">
        <f>[1]Fjärrvärmeproduktion!U76</f>
        <v>0</v>
      </c>
      <c r="L20" s="50">
        <f>[1]Fjärrvärmeproduktion!V76</f>
        <v>0</v>
      </c>
      <c r="M20" s="50"/>
      <c r="N20" s="50"/>
      <c r="O20" s="50"/>
      <c r="P20" s="50">
        <f t="shared" ref="P20:P23" si="2">SUM(C20:N20)</f>
        <v>0</v>
      </c>
      <c r="Q20" s="68"/>
      <c r="R20" s="68"/>
      <c r="S20" s="68"/>
      <c r="T20" s="68"/>
    </row>
    <row r="21" spans="1:34" ht="15.6">
      <c r="A21" s="5" t="s">
        <v>20</v>
      </c>
      <c r="B21" s="176">
        <f>[1]Fjärrvärmeproduktion!$N$82</f>
        <v>0</v>
      </c>
      <c r="C21" s="50"/>
      <c r="D21" s="50">
        <f>[1]Fjärrvärmeproduktion!$N$83</f>
        <v>0</v>
      </c>
      <c r="E21" s="50">
        <f>[1]Fjärrvärmeproduktion!$Q$84</f>
        <v>0</v>
      </c>
      <c r="F21" s="50">
        <f>[1]Fjärrvärmeproduktion!$N$85</f>
        <v>0</v>
      </c>
      <c r="G21" s="50">
        <f>[1]Fjärrvärmeproduktion!$R$86</f>
        <v>0</v>
      </c>
      <c r="H21" s="50">
        <f>[1]Fjärrvärmeproduktion!$S$87</f>
        <v>0</v>
      </c>
      <c r="I21" s="50">
        <f>[1]Fjärrvärmeproduktion!$N$88</f>
        <v>0</v>
      </c>
      <c r="J21" s="50">
        <f>[1]Fjärrvärmeproduktion!$T$86</f>
        <v>0</v>
      </c>
      <c r="K21" s="50">
        <f>[1]Fjärrvärmeproduktion!U84</f>
        <v>0</v>
      </c>
      <c r="L21" s="50">
        <f>[1]Fjärrvärmeproduktion!V84</f>
        <v>0</v>
      </c>
      <c r="M21" s="50"/>
      <c r="N21" s="50"/>
      <c r="O21" s="50"/>
      <c r="P21" s="50">
        <f t="shared" si="2"/>
        <v>0</v>
      </c>
      <c r="Q21" s="68"/>
      <c r="R21" s="68"/>
      <c r="S21" s="68"/>
      <c r="T21" s="68"/>
    </row>
    <row r="22" spans="1:34" ht="15.6">
      <c r="A22" s="5" t="s">
        <v>21</v>
      </c>
      <c r="B22" s="176">
        <f>[1]Fjärrvärmeproduktion!$N$90</f>
        <v>0</v>
      </c>
      <c r="C22" s="50"/>
      <c r="D22" s="50">
        <f>[1]Fjärrvärmeproduktion!$N$91</f>
        <v>0</v>
      </c>
      <c r="E22" s="50">
        <f>[1]Fjärrvärmeproduktion!$Q$92</f>
        <v>0</v>
      </c>
      <c r="F22" s="50">
        <f>[1]Fjärrvärmeproduktion!$N$93</f>
        <v>0</v>
      </c>
      <c r="G22" s="50">
        <f>[1]Fjärrvärmeproduktion!$R$94</f>
        <v>0</v>
      </c>
      <c r="H22" s="50">
        <f>[1]Fjärrvärmeproduktion!$S$95</f>
        <v>0</v>
      </c>
      <c r="I22" s="50">
        <f>[1]Fjärrvärmeproduktion!$N$96</f>
        <v>0</v>
      </c>
      <c r="J22" s="50">
        <f>[1]Fjärrvärmeproduktion!$T$94</f>
        <v>0</v>
      </c>
      <c r="K22" s="50">
        <f>[1]Fjärrvärmeproduktion!U92</f>
        <v>0</v>
      </c>
      <c r="L22" s="50">
        <f>[1]Fjärrvärmeproduktion!V92</f>
        <v>0</v>
      </c>
      <c r="M22" s="50"/>
      <c r="N22" s="50"/>
      <c r="O22" s="50"/>
      <c r="P22" s="50">
        <f t="shared" si="2"/>
        <v>0</v>
      </c>
      <c r="Q22" s="68"/>
      <c r="R22" s="108" t="s">
        <v>23</v>
      </c>
      <c r="S22" s="95" t="str">
        <f>ROUND(P43/1000,0) &amp;" GWh"</f>
        <v>431 GWh</v>
      </c>
      <c r="T22" s="68"/>
    </row>
    <row r="23" spans="1:34" ht="15.6">
      <c r="A23" s="5" t="s">
        <v>22</v>
      </c>
      <c r="B23" s="176">
        <v>0</v>
      </c>
      <c r="C23" s="50"/>
      <c r="D23" s="50">
        <f>[1]Fjärrvärmeproduktion!$N$99</f>
        <v>0</v>
      </c>
      <c r="E23" s="50">
        <f>[1]Fjärrvärmeproduktion!$Q$100</f>
        <v>0</v>
      </c>
      <c r="F23" s="50">
        <f>[1]Fjärrvärmeproduktion!$N$101</f>
        <v>0</v>
      </c>
      <c r="G23" s="50">
        <f>[1]Fjärrvärmeproduktion!$R$102</f>
        <v>0</v>
      </c>
      <c r="H23" s="50">
        <f>[1]Fjärrvärmeproduktion!$S$103</f>
        <v>0</v>
      </c>
      <c r="I23" s="50">
        <f>[1]Fjärrvärmeproduktion!$N$104</f>
        <v>0</v>
      </c>
      <c r="J23" s="50">
        <f>[1]Fjärrvärmeproduktion!$T$102</f>
        <v>0</v>
      </c>
      <c r="K23" s="50">
        <f>[1]Fjärrvärmeproduktion!U100</f>
        <v>0</v>
      </c>
      <c r="L23" s="50">
        <f>[1]Fjärrvärmeproduktion!V100</f>
        <v>0</v>
      </c>
      <c r="M23" s="50"/>
      <c r="N23" s="50"/>
      <c r="O23" s="50"/>
      <c r="P23" s="50">
        <f t="shared" si="2"/>
        <v>0</v>
      </c>
      <c r="Q23" s="68"/>
      <c r="R23" s="108"/>
      <c r="S23" s="68"/>
      <c r="T23" s="68"/>
    </row>
    <row r="24" spans="1:34" ht="15.6">
      <c r="A24" s="5" t="s">
        <v>13</v>
      </c>
      <c r="B24" s="50">
        <f>SUM(B18:B23)</f>
        <v>47075</v>
      </c>
      <c r="C24" s="50">
        <f t="shared" ref="C24:O24" si="3">SUM(C18:C23)</f>
        <v>0</v>
      </c>
      <c r="D24" s="50">
        <f>SUM(D18:D23)</f>
        <v>0</v>
      </c>
      <c r="E24" s="50">
        <f t="shared" si="3"/>
        <v>0</v>
      </c>
      <c r="F24" s="50">
        <f t="shared" si="3"/>
        <v>1062</v>
      </c>
      <c r="G24" s="50">
        <f t="shared" si="3"/>
        <v>803</v>
      </c>
      <c r="H24" s="50">
        <f t="shared" si="3"/>
        <v>43430</v>
      </c>
      <c r="I24" s="50">
        <f t="shared" si="3"/>
        <v>0</v>
      </c>
      <c r="J24" s="50">
        <f t="shared" si="3"/>
        <v>0</v>
      </c>
      <c r="K24" s="50">
        <f t="shared" si="3"/>
        <v>0</v>
      </c>
      <c r="L24" s="50">
        <f t="shared" si="3"/>
        <v>0</v>
      </c>
      <c r="M24" s="50">
        <f t="shared" si="3"/>
        <v>0</v>
      </c>
      <c r="N24" s="50">
        <f t="shared" si="3"/>
        <v>0</v>
      </c>
      <c r="O24" s="50">
        <f t="shared" si="3"/>
        <v>0</v>
      </c>
      <c r="P24" s="50">
        <f>SUM(C24:N24)</f>
        <v>45295</v>
      </c>
      <c r="Q24" s="68"/>
      <c r="R24" s="108"/>
      <c r="S24" s="68" t="s">
        <v>24</v>
      </c>
      <c r="T24" s="68" t="s">
        <v>25</v>
      </c>
    </row>
    <row r="25" spans="1:34" ht="15.6"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68"/>
      <c r="R25" s="138" t="str">
        <f>C30</f>
        <v>El</v>
      </c>
      <c r="S25" s="95" t="str">
        <f>ROUND(C43/1000,0) &amp;" GWh"</f>
        <v>245 GWh</v>
      </c>
      <c r="T25" s="180">
        <f>C$44</f>
        <v>0.56734582467803785</v>
      </c>
    </row>
    <row r="26" spans="1:34" ht="15.6">
      <c r="B26" s="176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68"/>
      <c r="R26" s="104" t="str">
        <f>D30</f>
        <v>Oljeprodukter</v>
      </c>
      <c r="S26" s="95" t="str">
        <f>ROUND(D43/1000,0) &amp;" GWh"</f>
        <v>83 GWh</v>
      </c>
      <c r="T26" s="180">
        <f>D$44</f>
        <v>0.19300048242579804</v>
      </c>
    </row>
    <row r="27" spans="1:34" ht="15.6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68"/>
      <c r="R27" s="104" t="str">
        <f>E30</f>
        <v>Kol och koks</v>
      </c>
      <c r="S27" s="95" t="str">
        <f>ROUND(E43/1000,0) &amp;" GWh"</f>
        <v>0 GWh</v>
      </c>
      <c r="T27" s="180">
        <f>E$44</f>
        <v>0</v>
      </c>
    </row>
    <row r="28" spans="1:34" ht="18">
      <c r="A28" s="3" t="s">
        <v>26</v>
      </c>
      <c r="B28" s="83"/>
      <c r="C28" s="48"/>
      <c r="D28" s="83"/>
      <c r="E28" s="83"/>
      <c r="F28" s="83"/>
      <c r="G28" s="83"/>
      <c r="H28" s="83"/>
      <c r="I28" s="48"/>
      <c r="J28" s="48"/>
      <c r="K28" s="48"/>
      <c r="L28" s="48"/>
      <c r="M28" s="48"/>
      <c r="N28" s="48"/>
      <c r="O28" s="48"/>
      <c r="P28" s="48"/>
      <c r="Q28" s="68"/>
      <c r="R28" s="104" t="str">
        <f>F30</f>
        <v>Gasol/naturgas</v>
      </c>
      <c r="S28" s="95" t="str">
        <f>ROUND(F43/1000,0) &amp;" GWh"</f>
        <v>23 GWh</v>
      </c>
      <c r="T28" s="180">
        <f>F$44</f>
        <v>5.4245059312015148E-2</v>
      </c>
    </row>
    <row r="29" spans="1:34" ht="15.6">
      <c r="A29" s="37" t="str">
        <f>A2</f>
        <v>1060 Olofström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68"/>
      <c r="R29" s="104" t="str">
        <f>G30</f>
        <v>Bioolja/Biodrivmedel</v>
      </c>
      <c r="S29" s="95" t="str">
        <f>ROUND(G43/1000,0) &amp;" GWh"</f>
        <v>14 GWh</v>
      </c>
      <c r="T29" s="180">
        <f>G$44</f>
        <v>3.1655132563147385E-2</v>
      </c>
    </row>
    <row r="30" spans="1:34" ht="28.8">
      <c r="A30" s="71">
        <f>'Blekinge län'!A30</f>
        <v>2020</v>
      </c>
      <c r="B30" s="84" t="s">
        <v>66</v>
      </c>
      <c r="C30" s="98" t="s">
        <v>8</v>
      </c>
      <c r="D30" s="72" t="s">
        <v>30</v>
      </c>
      <c r="E30" s="72" t="s">
        <v>2</v>
      </c>
      <c r="F30" s="73" t="s">
        <v>3</v>
      </c>
      <c r="G30" s="72" t="s">
        <v>91</v>
      </c>
      <c r="H30" s="72" t="s">
        <v>50</v>
      </c>
      <c r="I30" s="73" t="s">
        <v>5</v>
      </c>
      <c r="J30" s="72" t="s">
        <v>4</v>
      </c>
      <c r="K30" s="72" t="s">
        <v>6</v>
      </c>
      <c r="L30" s="72" t="s">
        <v>7</v>
      </c>
      <c r="M30" s="72" t="s">
        <v>64</v>
      </c>
      <c r="N30" s="72" t="s">
        <v>64</v>
      </c>
      <c r="O30" s="73" t="s">
        <v>64</v>
      </c>
      <c r="P30" s="74" t="s">
        <v>27</v>
      </c>
      <c r="Q30" s="68"/>
      <c r="R30" s="138" t="str">
        <f>H30</f>
        <v>Biobränslen</v>
      </c>
      <c r="S30" s="95" t="str">
        <f>ROUND(H43/1000,0) &amp;" GWh"</f>
        <v>66 GWh</v>
      </c>
      <c r="T30" s="180">
        <f>H$44</f>
        <v>0.15375350102100158</v>
      </c>
    </row>
    <row r="31" spans="1:34" s="19" customFormat="1">
      <c r="A31" s="18"/>
      <c r="B31" s="77" t="s">
        <v>61</v>
      </c>
      <c r="C31" s="100" t="s">
        <v>60</v>
      </c>
      <c r="D31" s="77" t="s">
        <v>55</v>
      </c>
      <c r="E31" s="78"/>
      <c r="F31" s="77" t="s">
        <v>57</v>
      </c>
      <c r="G31" s="77" t="s">
        <v>73</v>
      </c>
      <c r="H31" s="77" t="s">
        <v>65</v>
      </c>
      <c r="I31" s="77" t="s">
        <v>58</v>
      </c>
      <c r="J31" s="78"/>
      <c r="K31" s="78"/>
      <c r="L31" s="78"/>
      <c r="M31" s="78"/>
      <c r="N31" s="79"/>
      <c r="O31" s="79"/>
      <c r="P31" s="80" t="s">
        <v>63</v>
      </c>
      <c r="Q31" s="81"/>
      <c r="R31" s="138" t="str">
        <f>I30</f>
        <v>Biogas</v>
      </c>
      <c r="S31" s="95" t="str">
        <f>ROUND(I43/1000,0) &amp;" GWh"</f>
        <v>0 GWh</v>
      </c>
      <c r="T31" s="180">
        <f>I$44</f>
        <v>0</v>
      </c>
      <c r="U31" s="76"/>
      <c r="AG31" s="20"/>
      <c r="AH31" s="20"/>
    </row>
    <row r="32" spans="1:34" ht="15.6">
      <c r="A32" s="5" t="s">
        <v>28</v>
      </c>
      <c r="B32" s="48">
        <f>[1]Slutanvändning!$N$89</f>
        <v>0</v>
      </c>
      <c r="C32" s="152">
        <f>[1]Slutanvändning!$N$90</f>
        <v>6126</v>
      </c>
      <c r="D32" s="48">
        <f>[1]Slutanvändning!$N$83</f>
        <v>2677</v>
      </c>
      <c r="E32" s="48">
        <f>[1]Slutanvändning!$Q$84</f>
        <v>0</v>
      </c>
      <c r="F32" s="152">
        <f>[1]Slutanvändning!$N$85</f>
        <v>0</v>
      </c>
      <c r="G32" s="48">
        <f>[1]Slutanvändning!$N$86</f>
        <v>571</v>
      </c>
      <c r="H32" s="48">
        <f>[1]Slutanvändning!$N$87</f>
        <v>0</v>
      </c>
      <c r="I32" s="48">
        <f>[1]Slutanvändning!$N$88</f>
        <v>0</v>
      </c>
      <c r="J32" s="48"/>
      <c r="K32" s="48">
        <f>[1]Slutanvändning!U84</f>
        <v>0</v>
      </c>
      <c r="L32" s="48">
        <f>[1]Slutanvändning!V84</f>
        <v>0</v>
      </c>
      <c r="M32" s="48"/>
      <c r="N32" s="48"/>
      <c r="O32" s="48"/>
      <c r="P32" s="48">
        <f t="shared" ref="P32:P38" si="4">SUM(B32:N32)</f>
        <v>9374</v>
      </c>
      <c r="Q32" s="142"/>
      <c r="R32" s="104" t="str">
        <f>J30</f>
        <v>Avlutar</v>
      </c>
      <c r="S32" s="95" t="str">
        <f>ROUND(J43/1000,0) &amp;" GWh"</f>
        <v>0 GWh</v>
      </c>
      <c r="T32" s="180">
        <f>J$44</f>
        <v>0</v>
      </c>
    </row>
    <row r="33" spans="1:47" ht="15.6">
      <c r="A33" s="5" t="s">
        <v>31</v>
      </c>
      <c r="B33" s="48">
        <f>[1]Slutanvändning!$N$98</f>
        <v>6258</v>
      </c>
      <c r="C33" s="152">
        <f>[1]Slutanvändning!$N$99</f>
        <v>128073</v>
      </c>
      <c r="D33" s="48">
        <f>[1]Slutanvändning!$N$92</f>
        <v>924</v>
      </c>
      <c r="E33" s="48">
        <f>[1]Slutanvändning!$Q$93</f>
        <v>0</v>
      </c>
      <c r="F33" s="194">
        <f>[1]Slutanvändning!$N$94</f>
        <v>22317</v>
      </c>
      <c r="G33" s="48">
        <f>[1]Slutanvändning!$N$95</f>
        <v>0</v>
      </c>
      <c r="H33" s="193">
        <f>[1]Slutanvändning!$N$96</f>
        <v>0</v>
      </c>
      <c r="I33" s="48">
        <f>[1]Slutanvändning!$N$97</f>
        <v>0</v>
      </c>
      <c r="J33" s="48"/>
      <c r="K33" s="48">
        <f>[1]Slutanvändning!U93</f>
        <v>0</v>
      </c>
      <c r="L33" s="48">
        <f>[1]Slutanvändning!V93</f>
        <v>0</v>
      </c>
      <c r="M33" s="48"/>
      <c r="N33" s="48"/>
      <c r="O33" s="48"/>
      <c r="P33" s="198">
        <f t="shared" si="4"/>
        <v>157572</v>
      </c>
      <c r="Q33" s="142"/>
      <c r="R33" s="138" t="str">
        <f>K30</f>
        <v>Torv</v>
      </c>
      <c r="S33" s="95" t="str">
        <f>ROUND(K43/1000,0) &amp;" GWh"</f>
        <v>0 GWh</v>
      </c>
      <c r="T33" s="180">
        <f>K$44</f>
        <v>0</v>
      </c>
    </row>
    <row r="34" spans="1:47" ht="15.6">
      <c r="A34" s="5" t="s">
        <v>32</v>
      </c>
      <c r="B34" s="48">
        <f>[1]Slutanvändning!$N$107</f>
        <v>7564</v>
      </c>
      <c r="C34" s="152">
        <f>[1]Slutanvändning!$N$108</f>
        <v>17910</v>
      </c>
      <c r="D34" s="48">
        <f>[1]Slutanvändning!$N$101</f>
        <v>467</v>
      </c>
      <c r="E34" s="48">
        <f>[1]Slutanvändning!$Q$102</f>
        <v>0</v>
      </c>
      <c r="F34" s="152">
        <f>[1]Slutanvändning!$N$103</f>
        <v>0</v>
      </c>
      <c r="G34" s="48">
        <f>[1]Slutanvändning!$N$104</f>
        <v>0</v>
      </c>
      <c r="H34" s="48">
        <f>[1]Slutanvändning!$N$105</f>
        <v>0</v>
      </c>
      <c r="I34" s="48">
        <f>[1]Slutanvändning!$N$106</f>
        <v>0</v>
      </c>
      <c r="J34" s="48"/>
      <c r="K34" s="48">
        <f>[1]Slutanvändning!U102</f>
        <v>0</v>
      </c>
      <c r="L34" s="48">
        <f>[1]Slutanvändning!V102</f>
        <v>0</v>
      </c>
      <c r="M34" s="48"/>
      <c r="N34" s="48"/>
      <c r="O34" s="48"/>
      <c r="P34" s="48">
        <f t="shared" si="4"/>
        <v>25941</v>
      </c>
      <c r="Q34" s="142"/>
      <c r="R34" s="104" t="str">
        <f>L30</f>
        <v>Avfall</v>
      </c>
      <c r="S34" s="95" t="str">
        <f>ROUND(L43/1000,0) &amp;" GWh"</f>
        <v>0 GWh</v>
      </c>
      <c r="T34" s="180">
        <f>L$44</f>
        <v>0</v>
      </c>
      <c r="V34" s="40"/>
      <c r="W34" s="179"/>
    </row>
    <row r="35" spans="1:47" ht="15.6">
      <c r="A35" s="5" t="s">
        <v>33</v>
      </c>
      <c r="B35" s="48">
        <f>[1]Slutanvändning!$N$116</f>
        <v>0</v>
      </c>
      <c r="C35" s="152">
        <f>[1]Slutanvändning!$N$117</f>
        <v>107</v>
      </c>
      <c r="D35" s="48">
        <f>[1]Slutanvändning!$N$110</f>
        <v>78345</v>
      </c>
      <c r="E35" s="48">
        <f>[1]Slutanvändning!$Q$111</f>
        <v>0</v>
      </c>
      <c r="F35" s="152">
        <f>[1]Slutanvändning!$N$112</f>
        <v>0</v>
      </c>
      <c r="G35" s="48">
        <f>[1]Slutanvändning!$N$113</f>
        <v>12269</v>
      </c>
      <c r="H35" s="48">
        <f>[1]Slutanvändning!$N$114</f>
        <v>0</v>
      </c>
      <c r="I35" s="48">
        <f>[1]Slutanvändning!$N$115</f>
        <v>0</v>
      </c>
      <c r="J35" s="48"/>
      <c r="K35" s="48">
        <f>[1]Slutanvändning!U111</f>
        <v>0</v>
      </c>
      <c r="L35" s="48">
        <f>[1]Slutanvändning!V111</f>
        <v>0</v>
      </c>
      <c r="M35" s="48"/>
      <c r="N35" s="48"/>
      <c r="O35" s="48"/>
      <c r="P35" s="48">
        <f>SUM(B35:N35)</f>
        <v>90721</v>
      </c>
      <c r="Q35" s="142"/>
      <c r="R35" s="138" t="str">
        <f>M30</f>
        <v>Övrigt</v>
      </c>
      <c r="S35" s="95" t="str">
        <f>ROUND(M43/1000,0) &amp;" GWh"</f>
        <v>0 GWh</v>
      </c>
      <c r="T35" s="180">
        <f>M$44</f>
        <v>0</v>
      </c>
    </row>
    <row r="36" spans="1:47" ht="15.6">
      <c r="A36" s="5" t="s">
        <v>34</v>
      </c>
      <c r="B36" s="48">
        <f>[1]Slutanvändning!$N$125</f>
        <v>1699</v>
      </c>
      <c r="C36" s="152">
        <f>[1]Slutanvändning!$N$126</f>
        <v>20331</v>
      </c>
      <c r="D36" s="48">
        <f>[1]Slutanvändning!$N$119</f>
        <v>225</v>
      </c>
      <c r="E36" s="48">
        <f>[1]Slutanvändning!$Q$120</f>
        <v>0</v>
      </c>
      <c r="F36" s="152">
        <f>[1]Slutanvändning!$N$121</f>
        <v>0</v>
      </c>
      <c r="G36" s="48">
        <f>[1]Slutanvändning!$N$122</f>
        <v>0</v>
      </c>
      <c r="H36" s="48">
        <f>[1]Slutanvändning!$N$123</f>
        <v>0</v>
      </c>
      <c r="I36" s="48">
        <f>[1]Slutanvändning!$N$124</f>
        <v>0</v>
      </c>
      <c r="J36" s="48"/>
      <c r="K36" s="48">
        <f>[1]Slutanvändning!U120</f>
        <v>0</v>
      </c>
      <c r="L36" s="48">
        <f>[1]Slutanvändning!V120</f>
        <v>0</v>
      </c>
      <c r="M36" s="48"/>
      <c r="N36" s="48"/>
      <c r="O36" s="48"/>
      <c r="P36" s="48">
        <f t="shared" si="4"/>
        <v>22255</v>
      </c>
      <c r="Q36" s="142"/>
      <c r="R36" s="138" t="str">
        <f>N30</f>
        <v>Övrigt</v>
      </c>
      <c r="S36" s="95" t="str">
        <f>ROUND(N43/1000,0) &amp;" GWh"</f>
        <v>0 GWh</v>
      </c>
      <c r="T36" s="180">
        <f>N$44</f>
        <v>0</v>
      </c>
    </row>
    <row r="37" spans="1:47" ht="15.6">
      <c r="A37" s="5" t="s">
        <v>35</v>
      </c>
      <c r="B37" s="48">
        <f>[1]Slutanvändning!$N$134</f>
        <v>7908</v>
      </c>
      <c r="C37" s="152">
        <f>[1]Slutanvändning!$N$135</f>
        <v>47583</v>
      </c>
      <c r="D37" s="48">
        <f>[1]Slutanvändning!$N$128</f>
        <v>534</v>
      </c>
      <c r="E37" s="48">
        <f>[1]Slutanvändning!$Q$129</f>
        <v>0</v>
      </c>
      <c r="F37" s="152">
        <f>[1]Slutanvändning!$N$130</f>
        <v>0</v>
      </c>
      <c r="G37" s="48">
        <f>[1]Slutanvändning!$N$131</f>
        <v>0</v>
      </c>
      <c r="H37" s="48">
        <f>[1]Slutanvändning!$N$132</f>
        <v>22836</v>
      </c>
      <c r="I37" s="48">
        <f>[1]Slutanvändning!$N$133</f>
        <v>0</v>
      </c>
      <c r="J37" s="48"/>
      <c r="K37" s="48">
        <f>[1]Slutanvändning!U129</f>
        <v>0</v>
      </c>
      <c r="L37" s="48">
        <f>[1]Slutanvändning!V129</f>
        <v>0</v>
      </c>
      <c r="M37" s="48"/>
      <c r="N37" s="48"/>
      <c r="O37" s="48"/>
      <c r="P37" s="48">
        <f t="shared" si="4"/>
        <v>78861</v>
      </c>
      <c r="Q37" s="142"/>
      <c r="R37" s="104" t="str">
        <f>O30</f>
        <v>Övrigt</v>
      </c>
      <c r="S37" s="95" t="str">
        <f>ROUND(O43/1000,0) &amp;" GWh"</f>
        <v>0 GWh</v>
      </c>
      <c r="T37" s="180">
        <f>O$44</f>
        <v>0</v>
      </c>
    </row>
    <row r="38" spans="1:47" ht="15.6">
      <c r="A38" s="5" t="s">
        <v>36</v>
      </c>
      <c r="B38" s="48">
        <f>[1]Slutanvändning!$N$143</f>
        <v>20587</v>
      </c>
      <c r="C38" s="152">
        <f>[1]Slutanvändning!$N$144</f>
        <v>5068</v>
      </c>
      <c r="D38" s="48">
        <f>[1]Slutanvändning!$N$137</f>
        <v>9</v>
      </c>
      <c r="E38" s="48">
        <f>[1]Slutanvändning!$Q$138</f>
        <v>0</v>
      </c>
      <c r="F38" s="152">
        <f>[1]Slutanvändning!$N$139</f>
        <v>0</v>
      </c>
      <c r="G38" s="48">
        <f>[1]Slutanvändning!$N$140</f>
        <v>0</v>
      </c>
      <c r="H38" s="48">
        <f>[1]Slutanvändning!$N$141</f>
        <v>0</v>
      </c>
      <c r="I38" s="48">
        <f>[1]Slutanvändning!$N$142</f>
        <v>0</v>
      </c>
      <c r="J38" s="48"/>
      <c r="K38" s="48">
        <f>[1]Slutanvändning!U138</f>
        <v>0</v>
      </c>
      <c r="L38" s="48">
        <f>[1]Slutanvändning!V138</f>
        <v>0</v>
      </c>
      <c r="M38" s="48"/>
      <c r="N38" s="48"/>
      <c r="O38" s="48"/>
      <c r="P38" s="48">
        <f t="shared" si="4"/>
        <v>25664</v>
      </c>
      <c r="Q38" s="142"/>
      <c r="S38" s="76"/>
      <c r="T38" s="76"/>
    </row>
    <row r="39" spans="1:47" ht="15.6">
      <c r="A39" s="5" t="s">
        <v>37</v>
      </c>
      <c r="B39" s="48">
        <f>[1]Slutanvändning!$N$152</f>
        <v>0</v>
      </c>
      <c r="C39" s="152">
        <f>[1]Slutanvändning!$N$153</f>
        <v>1209</v>
      </c>
      <c r="D39" s="48">
        <f>[1]Slutanvändning!$N$146</f>
        <v>0</v>
      </c>
      <c r="E39" s="48">
        <f>[1]Slutanvändning!$Q$147</f>
        <v>0</v>
      </c>
      <c r="F39" s="152">
        <f>[1]Slutanvändning!$N$148</f>
        <v>0</v>
      </c>
      <c r="G39" s="48">
        <f>[1]Slutanvändning!$N$149</f>
        <v>0</v>
      </c>
      <c r="H39" s="48">
        <f>[1]Slutanvändning!$N$150</f>
        <v>0</v>
      </c>
      <c r="I39" s="48">
        <f>[1]Slutanvändning!$N$151</f>
        <v>0</v>
      </c>
      <c r="J39" s="48"/>
      <c r="K39" s="48">
        <f>[1]Slutanvändning!U147</f>
        <v>0</v>
      </c>
      <c r="L39" s="48">
        <f>[1]Slutanvändning!V147</f>
        <v>0</v>
      </c>
      <c r="M39" s="48"/>
      <c r="N39" s="48"/>
      <c r="O39" s="48"/>
      <c r="P39" s="48">
        <f>SUM(B39:N39)</f>
        <v>1209</v>
      </c>
      <c r="Q39" s="142"/>
      <c r="R39" s="108"/>
      <c r="S39" s="108"/>
      <c r="T39" s="108"/>
    </row>
    <row r="40" spans="1:47" ht="15.6">
      <c r="A40" s="5" t="s">
        <v>13</v>
      </c>
      <c r="B40" s="48">
        <f>SUM(B32:B39)</f>
        <v>44016</v>
      </c>
      <c r="C40" s="48">
        <f t="shared" ref="C40:O40" si="5">SUM(C32:C39)</f>
        <v>226407</v>
      </c>
      <c r="D40" s="48">
        <f t="shared" si="5"/>
        <v>83181</v>
      </c>
      <c r="E40" s="48">
        <f t="shared" si="5"/>
        <v>0</v>
      </c>
      <c r="F40" s="197">
        <f>SUM(F32:F39)</f>
        <v>22317</v>
      </c>
      <c r="G40" s="48">
        <f t="shared" si="5"/>
        <v>12840</v>
      </c>
      <c r="H40" s="193">
        <f t="shared" si="5"/>
        <v>22836</v>
      </c>
      <c r="I40" s="48">
        <f t="shared" si="5"/>
        <v>0</v>
      </c>
      <c r="J40" s="48">
        <f t="shared" si="5"/>
        <v>0</v>
      </c>
      <c r="K40" s="48">
        <f t="shared" si="5"/>
        <v>0</v>
      </c>
      <c r="L40" s="48">
        <f t="shared" si="5"/>
        <v>0</v>
      </c>
      <c r="M40" s="48">
        <f t="shared" si="5"/>
        <v>0</v>
      </c>
      <c r="N40" s="48">
        <f t="shared" si="5"/>
        <v>0</v>
      </c>
      <c r="O40" s="48">
        <f t="shared" si="5"/>
        <v>0</v>
      </c>
      <c r="P40" s="198">
        <f>SUM(B40:N40)</f>
        <v>411597</v>
      </c>
      <c r="Q40" s="142"/>
      <c r="R40" s="108"/>
      <c r="S40" s="108" t="s">
        <v>24</v>
      </c>
      <c r="T40" s="108" t="s">
        <v>25</v>
      </c>
    </row>
    <row r="41" spans="1:47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R41" s="108" t="s">
        <v>38</v>
      </c>
      <c r="S41" s="111" t="str">
        <f>ROUND((B46+C46)/1000,0) &amp;" GWh"</f>
        <v>21 GWh</v>
      </c>
      <c r="T41" s="181"/>
    </row>
    <row r="42" spans="1:47">
      <c r="A42" s="22" t="s">
        <v>41</v>
      </c>
      <c r="B42" s="98">
        <f>B39+B38+B37</f>
        <v>28495</v>
      </c>
      <c r="C42" s="98">
        <f>C39+C38+C37</f>
        <v>53860</v>
      </c>
      <c r="D42" s="98">
        <f>D39+D38+D37</f>
        <v>543</v>
      </c>
      <c r="E42" s="98">
        <f t="shared" ref="E42:P42" si="6">E39+E38+E37</f>
        <v>0</v>
      </c>
      <c r="F42" s="84">
        <f t="shared" si="6"/>
        <v>0</v>
      </c>
      <c r="G42" s="98">
        <f t="shared" si="6"/>
        <v>0</v>
      </c>
      <c r="H42" s="98">
        <f t="shared" si="6"/>
        <v>22836</v>
      </c>
      <c r="I42" s="84">
        <f t="shared" si="6"/>
        <v>0</v>
      </c>
      <c r="J42" s="98">
        <f t="shared" si="6"/>
        <v>0</v>
      </c>
      <c r="K42" s="98">
        <f t="shared" si="6"/>
        <v>0</v>
      </c>
      <c r="L42" s="98">
        <f t="shared" si="6"/>
        <v>0</v>
      </c>
      <c r="M42" s="98">
        <f t="shared" si="6"/>
        <v>0</v>
      </c>
      <c r="N42" s="98">
        <f t="shared" si="6"/>
        <v>0</v>
      </c>
      <c r="O42" s="98">
        <f t="shared" si="6"/>
        <v>0</v>
      </c>
      <c r="P42" s="98">
        <f t="shared" si="6"/>
        <v>105734</v>
      </c>
      <c r="R42" s="108" t="s">
        <v>39</v>
      </c>
      <c r="S42" s="116" t="str">
        <f>ROUND(P42/1000,0) &amp;" GWh"</f>
        <v>106 GWh</v>
      </c>
      <c r="T42" s="180">
        <f>P42/P40</f>
        <v>0.2568871979144649</v>
      </c>
    </row>
    <row r="43" spans="1:47">
      <c r="A43" s="23" t="s">
        <v>43</v>
      </c>
      <c r="B43" s="166"/>
      <c r="C43" s="118">
        <f>C40+C24-C7+C46</f>
        <v>244519.56</v>
      </c>
      <c r="D43" s="118">
        <f t="shared" ref="D43:O43" si="7">D11+D24+D40</f>
        <v>83181</v>
      </c>
      <c r="E43" s="118">
        <f t="shared" si="7"/>
        <v>0</v>
      </c>
      <c r="F43" s="118">
        <f t="shared" si="7"/>
        <v>23379</v>
      </c>
      <c r="G43" s="118">
        <f t="shared" si="7"/>
        <v>13643</v>
      </c>
      <c r="H43" s="118">
        <f t="shared" si="7"/>
        <v>66266</v>
      </c>
      <c r="I43" s="118">
        <f t="shared" si="7"/>
        <v>0</v>
      </c>
      <c r="J43" s="118">
        <f t="shared" si="7"/>
        <v>0</v>
      </c>
      <c r="K43" s="118">
        <f t="shared" si="7"/>
        <v>0</v>
      </c>
      <c r="L43" s="118">
        <f t="shared" si="7"/>
        <v>0</v>
      </c>
      <c r="M43" s="118">
        <f t="shared" si="7"/>
        <v>0</v>
      </c>
      <c r="N43" s="118">
        <f t="shared" si="7"/>
        <v>0</v>
      </c>
      <c r="O43" s="118">
        <f t="shared" si="7"/>
        <v>0</v>
      </c>
      <c r="P43" s="167">
        <f>SUM(C43:O43)</f>
        <v>430988.56</v>
      </c>
      <c r="R43" s="108" t="s">
        <v>40</v>
      </c>
      <c r="S43" s="116" t="str">
        <f>ROUND(P36/1000,0) &amp;" GWh"</f>
        <v>22 GWh</v>
      </c>
      <c r="T43" s="182">
        <f>P36/P40</f>
        <v>5.4069879032160095E-2</v>
      </c>
    </row>
    <row r="44" spans="1:47">
      <c r="A44" s="23" t="s">
        <v>44</v>
      </c>
      <c r="B44" s="98"/>
      <c r="C44" s="64">
        <f>C43/$P$43</f>
        <v>0.56734582467803785</v>
      </c>
      <c r="D44" s="64">
        <f t="shared" ref="D44:P44" si="8">D43/$P$43</f>
        <v>0.19300048242579804</v>
      </c>
      <c r="E44" s="64">
        <f t="shared" si="8"/>
        <v>0</v>
      </c>
      <c r="F44" s="64">
        <f t="shared" si="8"/>
        <v>5.4245059312015148E-2</v>
      </c>
      <c r="G44" s="64">
        <f t="shared" si="8"/>
        <v>3.1655132563147385E-2</v>
      </c>
      <c r="H44" s="64">
        <f t="shared" si="8"/>
        <v>0.15375350102100158</v>
      </c>
      <c r="I44" s="64">
        <f t="shared" si="8"/>
        <v>0</v>
      </c>
      <c r="J44" s="64">
        <f t="shared" si="8"/>
        <v>0</v>
      </c>
      <c r="K44" s="64">
        <f t="shared" si="8"/>
        <v>0</v>
      </c>
      <c r="L44" s="64">
        <f t="shared" si="8"/>
        <v>0</v>
      </c>
      <c r="M44" s="64">
        <f t="shared" si="8"/>
        <v>0</v>
      </c>
      <c r="N44" s="64">
        <f t="shared" si="8"/>
        <v>0</v>
      </c>
      <c r="O44" s="64">
        <f t="shared" si="8"/>
        <v>0</v>
      </c>
      <c r="P44" s="64">
        <f t="shared" si="8"/>
        <v>1</v>
      </c>
      <c r="R44" s="108" t="s">
        <v>42</v>
      </c>
      <c r="S44" s="116" t="str">
        <f>ROUND(P34/1000,0) &amp;" GWh"</f>
        <v>26 GWh</v>
      </c>
      <c r="T44" s="180">
        <f>P34/P40</f>
        <v>6.3025240708751526E-2</v>
      </c>
    </row>
    <row r="45" spans="1:47">
      <c r="A45" s="24"/>
      <c r="B45" s="152"/>
      <c r="C45" s="98"/>
      <c r="D45" s="98"/>
      <c r="E45" s="98"/>
      <c r="F45" s="84"/>
      <c r="G45" s="98"/>
      <c r="H45" s="98"/>
      <c r="I45" s="84"/>
      <c r="J45" s="98"/>
      <c r="K45" s="98"/>
      <c r="L45" s="98"/>
      <c r="M45" s="98"/>
      <c r="N45" s="84"/>
      <c r="O45" s="84"/>
      <c r="P45" s="84"/>
      <c r="R45" s="108" t="s">
        <v>29</v>
      </c>
      <c r="S45" s="116" t="str">
        <f>ROUND(P32/1000,0) &amp;" GWh"</f>
        <v>9 GWh</v>
      </c>
      <c r="T45" s="180">
        <f>P32/P40</f>
        <v>2.2774704383170918E-2</v>
      </c>
    </row>
    <row r="46" spans="1:47">
      <c r="A46" s="24" t="s">
        <v>47</v>
      </c>
      <c r="B46" s="118">
        <f>B24-B40</f>
        <v>3059</v>
      </c>
      <c r="C46" s="118">
        <f>(C24+C40)*0.08</f>
        <v>18112.560000000001</v>
      </c>
      <c r="D46" s="98"/>
      <c r="E46" s="98"/>
      <c r="F46" s="84"/>
      <c r="G46" s="98"/>
      <c r="H46" s="98"/>
      <c r="I46" s="84"/>
      <c r="J46" s="98"/>
      <c r="K46" s="98"/>
      <c r="L46" s="98"/>
      <c r="M46" s="98"/>
      <c r="N46" s="84"/>
      <c r="O46" s="84"/>
      <c r="P46" s="30"/>
      <c r="R46" s="108" t="s">
        <v>45</v>
      </c>
      <c r="S46" s="116" t="str">
        <f>ROUND(P33/1000,0) &amp;" GWh"</f>
        <v>158 GWh</v>
      </c>
      <c r="T46" s="182">
        <f>P33/P40</f>
        <v>0.38283077864999016</v>
      </c>
    </row>
    <row r="47" spans="1:47">
      <c r="A47" s="24" t="s">
        <v>49</v>
      </c>
      <c r="B47" s="168">
        <f>B46/B24</f>
        <v>6.4981412639405198E-2</v>
      </c>
      <c r="C47" s="168">
        <f>C46/(C40+C24)</f>
        <v>0.08</v>
      </c>
      <c r="D47" s="98"/>
      <c r="E47" s="98"/>
      <c r="F47" s="84"/>
      <c r="G47" s="98"/>
      <c r="H47" s="98"/>
      <c r="I47" s="84"/>
      <c r="J47" s="98"/>
      <c r="K47" s="98"/>
      <c r="L47" s="98"/>
      <c r="M47" s="98"/>
      <c r="N47" s="84"/>
      <c r="O47" s="84"/>
      <c r="P47" s="84"/>
      <c r="R47" s="108" t="s">
        <v>46</v>
      </c>
      <c r="S47" s="116" t="str">
        <f>ROUND(P35/1000,0) &amp;" GWh"</f>
        <v>91 GWh</v>
      </c>
      <c r="T47" s="182">
        <f>P35/P40</f>
        <v>0.22041219931146241</v>
      </c>
    </row>
    <row r="48" spans="1:47">
      <c r="A48" s="11"/>
      <c r="B48" s="170"/>
      <c r="C48" s="172"/>
      <c r="D48" s="172"/>
      <c r="E48" s="172"/>
      <c r="F48" s="173"/>
      <c r="G48" s="172"/>
      <c r="H48" s="172"/>
      <c r="I48" s="173"/>
      <c r="J48" s="172"/>
      <c r="K48" s="172"/>
      <c r="L48" s="172"/>
      <c r="M48" s="172"/>
      <c r="N48" s="174"/>
      <c r="O48" s="174"/>
      <c r="P48" s="174"/>
      <c r="R48" s="108" t="s">
        <v>48</v>
      </c>
      <c r="S48" s="116" t="str">
        <f>ROUND(P40/1000,0) &amp;" GWh"</f>
        <v>412 GWh</v>
      </c>
      <c r="T48" s="180">
        <f>SUM(T42:T47)</f>
        <v>1</v>
      </c>
      <c r="U48" s="126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5"/>
      <c r="C49" s="127"/>
      <c r="D49" s="127"/>
      <c r="E49" s="127"/>
      <c r="F49" s="128"/>
      <c r="G49" s="127"/>
      <c r="H49" s="127"/>
      <c r="I49" s="128"/>
      <c r="J49" s="127"/>
      <c r="K49" s="127"/>
      <c r="L49" s="127"/>
      <c r="M49" s="127"/>
      <c r="N49" s="130"/>
      <c r="O49" s="130"/>
      <c r="P49" s="130"/>
      <c r="Q49" s="126"/>
      <c r="R49" s="124"/>
      <c r="S49" s="126"/>
      <c r="T49" s="126"/>
      <c r="U49" s="126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5"/>
      <c r="C50" s="183"/>
      <c r="D50" s="127"/>
      <c r="E50" s="127"/>
      <c r="F50" s="128"/>
      <c r="G50" s="127"/>
      <c r="H50" s="127"/>
      <c r="I50" s="128"/>
      <c r="J50" s="127"/>
      <c r="K50" s="127"/>
      <c r="L50" s="127"/>
      <c r="M50" s="127"/>
      <c r="N50" s="130"/>
      <c r="O50" s="130"/>
      <c r="P50" s="130"/>
      <c r="Q50" s="126"/>
      <c r="R50" s="124"/>
      <c r="S50" s="126"/>
      <c r="T50" s="126"/>
      <c r="U50" s="126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5"/>
      <c r="C51" s="126"/>
      <c r="D51" s="127"/>
      <c r="E51" s="127"/>
      <c r="F51" s="128"/>
      <c r="G51" s="127"/>
      <c r="H51" s="127"/>
      <c r="I51" s="128"/>
      <c r="J51" s="127"/>
      <c r="K51" s="127"/>
      <c r="L51" s="127"/>
      <c r="M51" s="126"/>
      <c r="N51" s="130"/>
      <c r="O51" s="130"/>
      <c r="P51" s="130"/>
      <c r="Q51" s="126"/>
      <c r="R51" s="124"/>
      <c r="S51" s="126"/>
      <c r="T51" s="126"/>
      <c r="U51" s="126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5"/>
      <c r="C52" s="126"/>
      <c r="D52" s="127"/>
      <c r="E52" s="127"/>
      <c r="F52" s="128"/>
      <c r="G52" s="127"/>
      <c r="H52" s="127"/>
      <c r="I52" s="128"/>
      <c r="J52" s="127"/>
      <c r="K52" s="127"/>
      <c r="L52" s="127"/>
      <c r="M52" s="126"/>
      <c r="N52" s="130"/>
      <c r="O52" s="130"/>
      <c r="P52" s="130"/>
      <c r="Q52" s="126"/>
      <c r="R52" s="124"/>
      <c r="S52" s="126"/>
      <c r="T52" s="126"/>
      <c r="U52" s="126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5"/>
      <c r="C53" s="126"/>
      <c r="D53" s="127"/>
      <c r="E53" s="127"/>
      <c r="F53" s="128"/>
      <c r="G53" s="127"/>
      <c r="H53" s="127"/>
      <c r="I53" s="128"/>
      <c r="J53" s="127"/>
      <c r="K53" s="127"/>
      <c r="L53" s="127"/>
      <c r="M53" s="126"/>
      <c r="N53" s="130"/>
      <c r="O53" s="130"/>
      <c r="P53" s="130"/>
      <c r="Q53" s="126"/>
      <c r="R53" s="124"/>
      <c r="S53" s="126"/>
      <c r="T53" s="126"/>
      <c r="U53" s="126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5"/>
      <c r="C54" s="126"/>
      <c r="D54" s="127"/>
      <c r="E54" s="127"/>
      <c r="F54" s="128"/>
      <c r="G54" s="127"/>
      <c r="H54" s="127"/>
      <c r="I54" s="128"/>
      <c r="J54" s="127"/>
      <c r="K54" s="127"/>
      <c r="L54" s="127"/>
      <c r="M54" s="126"/>
      <c r="N54" s="130"/>
      <c r="O54" s="130"/>
      <c r="P54" s="130"/>
      <c r="Q54" s="126"/>
      <c r="R54" s="124"/>
      <c r="S54" s="126"/>
      <c r="T54" s="126"/>
      <c r="U54" s="126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6">
      <c r="A55" s="14"/>
      <c r="B55" s="125"/>
      <c r="C55" s="126"/>
      <c r="D55" s="127"/>
      <c r="E55" s="127"/>
      <c r="F55" s="128"/>
      <c r="G55" s="127"/>
      <c r="H55" s="127"/>
      <c r="I55" s="128"/>
      <c r="J55" s="127"/>
      <c r="K55" s="127"/>
      <c r="L55" s="127"/>
      <c r="M55" s="126"/>
      <c r="N55" s="130"/>
      <c r="O55" s="130"/>
      <c r="P55" s="130"/>
      <c r="Q55" s="126"/>
      <c r="R55" s="108"/>
      <c r="S55" s="138"/>
      <c r="T55" s="141"/>
      <c r="U55" s="126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6">
      <c r="A56" s="14"/>
      <c r="B56" s="125"/>
      <c r="C56" s="126"/>
      <c r="D56" s="127"/>
      <c r="E56" s="127"/>
      <c r="F56" s="128"/>
      <c r="G56" s="127"/>
      <c r="H56" s="127"/>
      <c r="I56" s="128"/>
      <c r="J56" s="127"/>
      <c r="K56" s="127"/>
      <c r="L56" s="127"/>
      <c r="M56" s="126"/>
      <c r="N56" s="130"/>
      <c r="O56" s="130"/>
      <c r="P56" s="130"/>
      <c r="Q56" s="126"/>
      <c r="R56" s="108"/>
      <c r="S56" s="138"/>
      <c r="T56" s="141"/>
      <c r="U56" s="126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6">
      <c r="A57" s="14"/>
      <c r="B57" s="125"/>
      <c r="C57" s="126"/>
      <c r="D57" s="127"/>
      <c r="E57" s="127"/>
      <c r="F57" s="128"/>
      <c r="G57" s="127"/>
      <c r="H57" s="127"/>
      <c r="I57" s="128"/>
      <c r="J57" s="127"/>
      <c r="K57" s="127"/>
      <c r="L57" s="127"/>
      <c r="M57" s="126"/>
      <c r="N57" s="130"/>
      <c r="O57" s="130"/>
      <c r="P57" s="130"/>
      <c r="Q57" s="126"/>
      <c r="R57" s="108"/>
      <c r="S57" s="138"/>
      <c r="T57" s="141"/>
      <c r="U57" s="126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6">
      <c r="A58" s="9"/>
      <c r="B58" s="134"/>
      <c r="C58" s="135"/>
      <c r="D58" s="136"/>
      <c r="E58" s="136"/>
      <c r="F58" s="137"/>
      <c r="G58" s="136"/>
      <c r="H58" s="136"/>
      <c r="I58" s="137"/>
      <c r="J58" s="136"/>
      <c r="K58" s="136"/>
      <c r="L58" s="136"/>
      <c r="M58" s="138"/>
      <c r="N58" s="139"/>
      <c r="O58" s="139"/>
      <c r="P58" s="140"/>
      <c r="Q58" s="108"/>
      <c r="R58" s="108"/>
      <c r="S58" s="138"/>
      <c r="T58" s="141"/>
    </row>
    <row r="59" spans="1:47" ht="15.6">
      <c r="A59" s="9"/>
      <c r="B59" s="134"/>
      <c r="C59" s="135"/>
      <c r="D59" s="136"/>
      <c r="E59" s="136"/>
      <c r="F59" s="137"/>
      <c r="G59" s="136"/>
      <c r="H59" s="136"/>
      <c r="I59" s="137"/>
      <c r="J59" s="136"/>
      <c r="K59" s="136"/>
      <c r="L59" s="136"/>
      <c r="M59" s="138"/>
      <c r="N59" s="139"/>
      <c r="O59" s="139"/>
      <c r="P59" s="140"/>
      <c r="Q59" s="108"/>
      <c r="R59" s="108"/>
      <c r="S59" s="144"/>
      <c r="T59" s="145"/>
    </row>
    <row r="60" spans="1:47" ht="15.6">
      <c r="A60" s="9"/>
      <c r="B60" s="134"/>
      <c r="C60" s="135"/>
      <c r="D60" s="136"/>
      <c r="E60" s="136"/>
      <c r="F60" s="137"/>
      <c r="G60" s="136"/>
      <c r="H60" s="136"/>
      <c r="I60" s="137"/>
      <c r="J60" s="136"/>
      <c r="K60" s="136"/>
      <c r="L60" s="136"/>
      <c r="M60" s="138"/>
      <c r="N60" s="139"/>
      <c r="O60" s="139"/>
      <c r="P60" s="140"/>
      <c r="Q60" s="108"/>
      <c r="R60" s="108"/>
      <c r="S60" s="108"/>
      <c r="T60" s="138"/>
    </row>
    <row r="61" spans="1:47" ht="15.6">
      <c r="A61" s="8"/>
      <c r="B61" s="134"/>
      <c r="C61" s="135"/>
      <c r="D61" s="136"/>
      <c r="E61" s="136"/>
      <c r="F61" s="137"/>
      <c r="G61" s="136"/>
      <c r="H61" s="136"/>
      <c r="I61" s="137"/>
      <c r="J61" s="136"/>
      <c r="K61" s="136"/>
      <c r="L61" s="136"/>
      <c r="M61" s="138"/>
      <c r="N61" s="139"/>
      <c r="O61" s="139"/>
      <c r="P61" s="140"/>
      <c r="Q61" s="108"/>
      <c r="R61" s="108"/>
      <c r="S61" s="146"/>
      <c r="T61" s="147"/>
    </row>
    <row r="62" spans="1:47" ht="15.6">
      <c r="A62" s="9"/>
      <c r="B62" s="134"/>
      <c r="C62" s="135"/>
      <c r="D62" s="134"/>
      <c r="E62" s="134"/>
      <c r="F62" s="143"/>
      <c r="G62" s="134"/>
      <c r="H62" s="134"/>
      <c r="I62" s="143"/>
      <c r="J62" s="134"/>
      <c r="K62" s="134"/>
      <c r="L62" s="134"/>
      <c r="M62" s="138"/>
      <c r="N62" s="139"/>
      <c r="O62" s="139"/>
      <c r="P62" s="140"/>
      <c r="Q62" s="108"/>
      <c r="R62" s="108"/>
      <c r="S62" s="138"/>
      <c r="T62" s="141"/>
    </row>
    <row r="63" spans="1:47" ht="15.6">
      <c r="A63" s="9"/>
      <c r="B63" s="134"/>
      <c r="C63" s="108"/>
      <c r="D63" s="134"/>
      <c r="E63" s="134"/>
      <c r="F63" s="143"/>
      <c r="G63" s="134"/>
      <c r="H63" s="134"/>
      <c r="I63" s="143"/>
      <c r="J63" s="134"/>
      <c r="K63" s="134"/>
      <c r="L63" s="134"/>
      <c r="M63" s="108"/>
      <c r="N63" s="140"/>
      <c r="O63" s="140"/>
      <c r="P63" s="140"/>
      <c r="Q63" s="108"/>
      <c r="R63" s="108"/>
      <c r="S63" s="138"/>
      <c r="T63" s="141"/>
    </row>
    <row r="64" spans="1:47" ht="15.6">
      <c r="A64" s="9"/>
      <c r="B64" s="134"/>
      <c r="C64" s="108"/>
      <c r="D64" s="134"/>
      <c r="E64" s="134"/>
      <c r="F64" s="143"/>
      <c r="G64" s="134"/>
      <c r="H64" s="134"/>
      <c r="I64" s="143"/>
      <c r="J64" s="134"/>
      <c r="K64" s="134"/>
      <c r="L64" s="134"/>
      <c r="M64" s="108"/>
      <c r="N64" s="140"/>
      <c r="O64" s="140"/>
      <c r="P64" s="140"/>
      <c r="Q64" s="108"/>
      <c r="R64" s="108"/>
      <c r="S64" s="138"/>
      <c r="T64" s="141"/>
    </row>
    <row r="65" spans="1:20" ht="15.6">
      <c r="A65" s="9"/>
      <c r="B65" s="98"/>
      <c r="C65" s="108"/>
      <c r="D65" s="98"/>
      <c r="E65" s="98"/>
      <c r="F65" s="84"/>
      <c r="G65" s="98"/>
      <c r="H65" s="98"/>
      <c r="I65" s="84"/>
      <c r="J65" s="98"/>
      <c r="K65" s="134"/>
      <c r="L65" s="134"/>
      <c r="M65" s="108"/>
      <c r="N65" s="140"/>
      <c r="O65" s="140"/>
      <c r="P65" s="140"/>
      <c r="Q65" s="108"/>
      <c r="R65" s="108"/>
      <c r="S65" s="138"/>
      <c r="T65" s="141"/>
    </row>
    <row r="66" spans="1:20" ht="15.6">
      <c r="A66" s="9"/>
      <c r="B66" s="98"/>
      <c r="C66" s="108"/>
      <c r="D66" s="98"/>
      <c r="E66" s="98"/>
      <c r="F66" s="84"/>
      <c r="G66" s="98"/>
      <c r="H66" s="98"/>
      <c r="I66" s="84"/>
      <c r="J66" s="98"/>
      <c r="K66" s="134"/>
      <c r="L66" s="134"/>
      <c r="M66" s="108"/>
      <c r="N66" s="140"/>
      <c r="O66" s="140"/>
      <c r="P66" s="140"/>
      <c r="Q66" s="108"/>
      <c r="R66" s="108"/>
      <c r="S66" s="138"/>
      <c r="T66" s="141"/>
    </row>
    <row r="67" spans="1:20" ht="15.6">
      <c r="A67" s="9"/>
      <c r="B67" s="98"/>
      <c r="C67" s="108"/>
      <c r="D67" s="98"/>
      <c r="E67" s="98"/>
      <c r="F67" s="84"/>
      <c r="G67" s="98"/>
      <c r="H67" s="98"/>
      <c r="I67" s="84"/>
      <c r="J67" s="98"/>
      <c r="K67" s="134"/>
      <c r="L67" s="134"/>
      <c r="M67" s="108"/>
      <c r="N67" s="140"/>
      <c r="O67" s="140"/>
      <c r="P67" s="140"/>
      <c r="Q67" s="108"/>
      <c r="R67" s="108"/>
      <c r="S67" s="138"/>
      <c r="T67" s="141"/>
    </row>
    <row r="68" spans="1:20" ht="15.6">
      <c r="A68" s="9"/>
      <c r="B68" s="98"/>
      <c r="C68" s="108"/>
      <c r="D68" s="98"/>
      <c r="E68" s="98"/>
      <c r="F68" s="84"/>
      <c r="G68" s="98"/>
      <c r="H68" s="98"/>
      <c r="I68" s="84"/>
      <c r="J68" s="98"/>
      <c r="K68" s="134"/>
      <c r="L68" s="134"/>
      <c r="M68" s="108"/>
      <c r="N68" s="140"/>
      <c r="O68" s="140"/>
      <c r="P68" s="140"/>
      <c r="Q68" s="108"/>
      <c r="R68" s="150"/>
      <c r="S68" s="144"/>
      <c r="T68" s="151"/>
    </row>
    <row r="69" spans="1:20">
      <c r="A69" s="9"/>
      <c r="B69" s="98"/>
      <c r="C69" s="108"/>
      <c r="D69" s="98"/>
      <c r="E69" s="98"/>
      <c r="F69" s="84"/>
      <c r="G69" s="98"/>
      <c r="H69" s="98"/>
      <c r="I69" s="84"/>
      <c r="J69" s="98"/>
      <c r="K69" s="134"/>
      <c r="L69" s="134"/>
      <c r="M69" s="108"/>
      <c r="N69" s="140"/>
      <c r="O69" s="140"/>
      <c r="P69" s="140"/>
      <c r="Q69" s="108"/>
    </row>
    <row r="70" spans="1:20">
      <c r="A70" s="9"/>
      <c r="B70" s="98"/>
      <c r="C70" s="108"/>
      <c r="D70" s="98"/>
      <c r="E70" s="98"/>
      <c r="F70" s="84"/>
      <c r="G70" s="98"/>
      <c r="H70" s="98"/>
      <c r="I70" s="84"/>
      <c r="J70" s="98"/>
      <c r="K70" s="134"/>
      <c r="L70" s="134"/>
      <c r="M70" s="108"/>
      <c r="N70" s="140"/>
      <c r="O70" s="140"/>
      <c r="P70" s="140"/>
      <c r="Q70" s="108"/>
    </row>
    <row r="71" spans="1:20" ht="15.6">
      <c r="A71" s="9"/>
      <c r="B71" s="148"/>
      <c r="C71" s="108"/>
      <c r="D71" s="148"/>
      <c r="E71" s="148"/>
      <c r="F71" s="149"/>
      <c r="G71" s="148"/>
      <c r="H71" s="148"/>
      <c r="I71" s="149"/>
      <c r="J71" s="148"/>
      <c r="K71" s="134"/>
      <c r="L71" s="134"/>
      <c r="M71" s="108"/>
      <c r="N71" s="140"/>
      <c r="O71" s="140"/>
      <c r="P71" s="140"/>
      <c r="Q71" s="108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71"/>
  <sheetViews>
    <sheetView topLeftCell="B1" zoomScale="70" zoomScaleNormal="70" workbookViewId="0">
      <selection activeCell="R22" sqref="R22"/>
    </sheetView>
  </sheetViews>
  <sheetFormatPr defaultColWidth="8.59765625" defaultRowHeight="14.4"/>
  <cols>
    <col min="1" max="1" width="49.5" style="10" customWidth="1"/>
    <col min="2" max="2" width="18.8984375" style="30" customWidth="1"/>
    <col min="3" max="3" width="17.59765625" style="67" customWidth="1"/>
    <col min="4" max="12" width="17.59765625" style="30" customWidth="1"/>
    <col min="13" max="20" width="17.59765625" style="67" customWidth="1"/>
    <col min="21" max="25" width="8.59765625" style="67"/>
    <col min="26" max="16384" width="8.59765625" style="10"/>
  </cols>
  <sheetData>
    <row r="1" spans="1:34" ht="18">
      <c r="A1" s="3" t="s">
        <v>0</v>
      </c>
      <c r="Q1" s="68"/>
      <c r="R1" s="68"/>
      <c r="S1" s="68"/>
      <c r="T1" s="68"/>
    </row>
    <row r="2" spans="1:34" ht="15.6">
      <c r="A2" s="37" t="s">
        <v>71</v>
      </c>
      <c r="Q2" s="69"/>
      <c r="AG2" s="28"/>
      <c r="AH2" s="5"/>
    </row>
    <row r="3" spans="1:34" ht="28.8">
      <c r="A3" s="71">
        <f>'Blekinge län'!A3</f>
        <v>2020</v>
      </c>
      <c r="C3" s="72" t="s">
        <v>1</v>
      </c>
      <c r="D3" s="72" t="s">
        <v>30</v>
      </c>
      <c r="E3" s="72" t="s">
        <v>2</v>
      </c>
      <c r="F3" s="73" t="s">
        <v>3</v>
      </c>
      <c r="G3" s="72" t="s">
        <v>16</v>
      </c>
      <c r="H3" s="72" t="s">
        <v>50</v>
      </c>
      <c r="I3" s="73" t="s">
        <v>5</v>
      </c>
      <c r="J3" s="72" t="s">
        <v>4</v>
      </c>
      <c r="K3" s="72" t="s">
        <v>6</v>
      </c>
      <c r="L3" s="72" t="s">
        <v>7</v>
      </c>
      <c r="M3" s="72" t="s">
        <v>64</v>
      </c>
      <c r="N3" s="72" t="s">
        <v>64</v>
      </c>
      <c r="O3" s="73" t="s">
        <v>64</v>
      </c>
      <c r="P3" s="74" t="s">
        <v>9</v>
      </c>
      <c r="Q3" s="70"/>
      <c r="AG3" s="28"/>
      <c r="AH3" s="28"/>
    </row>
    <row r="4" spans="1:34" s="19" customFormat="1" ht="10.199999999999999">
      <c r="A4" s="38" t="s">
        <v>56</v>
      </c>
      <c r="B4" s="184"/>
      <c r="C4" s="77" t="s">
        <v>54</v>
      </c>
      <c r="D4" s="77" t="s">
        <v>55</v>
      </c>
      <c r="E4" s="78"/>
      <c r="F4" s="77" t="s">
        <v>57</v>
      </c>
      <c r="G4" s="78"/>
      <c r="H4" s="78"/>
      <c r="I4" s="77" t="s">
        <v>58</v>
      </c>
      <c r="J4" s="78"/>
      <c r="K4" s="78"/>
      <c r="L4" s="78"/>
      <c r="M4" s="78"/>
      <c r="N4" s="79"/>
      <c r="O4" s="79"/>
      <c r="P4" s="80" t="s">
        <v>62</v>
      </c>
      <c r="Q4" s="81"/>
      <c r="R4" s="76"/>
      <c r="S4" s="76"/>
      <c r="T4" s="76"/>
      <c r="U4" s="76"/>
      <c r="V4" s="76"/>
      <c r="W4" s="76"/>
      <c r="X4" s="76"/>
      <c r="Y4" s="76"/>
      <c r="AG4" s="20"/>
      <c r="AH4" s="20"/>
    </row>
    <row r="5" spans="1:34" ht="15.6">
      <c r="A5" s="5" t="s">
        <v>51</v>
      </c>
      <c r="B5" s="48"/>
      <c r="C5" s="49">
        <f>[1]Solceller!$C$6</f>
        <v>3762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>
        <f>SUM(D5:N5)</f>
        <v>0</v>
      </c>
      <c r="Q5" s="70"/>
      <c r="AG5" s="28"/>
      <c r="AH5" s="28"/>
    </row>
    <row r="6" spans="1:34" ht="15.6">
      <c r="A6" s="5" t="s">
        <v>76</v>
      </c>
      <c r="B6" s="48"/>
      <c r="C6" s="48">
        <v>0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/>
      <c r="N6" s="48"/>
      <c r="O6" s="48"/>
      <c r="P6" s="48">
        <f t="shared" ref="P6:P11" si="0">SUM(D6:N6)</f>
        <v>0</v>
      </c>
      <c r="Q6" s="70"/>
      <c r="AG6" s="28"/>
      <c r="AH6" s="28"/>
    </row>
    <row r="7" spans="1:34" ht="15.6">
      <c r="A7" s="5" t="s">
        <v>17</v>
      </c>
      <c r="B7" s="48"/>
      <c r="C7" s="152">
        <f>[1]Elproduktion!$N$122</f>
        <v>0</v>
      </c>
      <c r="D7" s="48">
        <f>[1]Elproduktion!$N$123</f>
        <v>0</v>
      </c>
      <c r="E7" s="48">
        <f>[1]Elproduktion!$Q$124</f>
        <v>0</v>
      </c>
      <c r="F7" s="48">
        <f>[1]Elproduktion!$N$125</f>
        <v>0</v>
      </c>
      <c r="G7" s="48">
        <f>[1]Elproduktion!$R$126</f>
        <v>0</v>
      </c>
      <c r="H7" s="48">
        <f>[1]Elproduktion!$S$127</f>
        <v>0</v>
      </c>
      <c r="I7" s="48">
        <f>[1]Elproduktion!$N$128</f>
        <v>0</v>
      </c>
      <c r="J7" s="48">
        <f>[1]Elproduktion!$T$126</f>
        <v>0</v>
      </c>
      <c r="K7" s="48">
        <f>[1]Elproduktion!U124</f>
        <v>0</v>
      </c>
      <c r="L7" s="48">
        <f>[1]Elproduktion!V124</f>
        <v>0</v>
      </c>
      <c r="M7" s="48"/>
      <c r="N7" s="48"/>
      <c r="O7" s="48"/>
      <c r="P7" s="48">
        <f>SUM(D7:N7)</f>
        <v>0</v>
      </c>
      <c r="Q7" s="70"/>
      <c r="AG7" s="28"/>
      <c r="AH7" s="28"/>
    </row>
    <row r="8" spans="1:34" ht="15.6">
      <c r="A8" s="5" t="s">
        <v>10</v>
      </c>
      <c r="B8" s="48"/>
      <c r="C8" s="152">
        <f>[1]Elproduktion!$N$130</f>
        <v>0</v>
      </c>
      <c r="D8" s="48">
        <f>[1]Elproduktion!$N$131</f>
        <v>0</v>
      </c>
      <c r="E8" s="48">
        <f>[1]Elproduktion!$Q$132</f>
        <v>0</v>
      </c>
      <c r="F8" s="48">
        <f>[1]Elproduktion!$N$133</f>
        <v>0</v>
      </c>
      <c r="G8" s="48">
        <f>[1]Elproduktion!$R$134</f>
        <v>0</v>
      </c>
      <c r="H8" s="48">
        <f>[1]Elproduktion!$S$135</f>
        <v>0</v>
      </c>
      <c r="I8" s="48">
        <f>[1]Elproduktion!$N$136</f>
        <v>0</v>
      </c>
      <c r="J8" s="48">
        <f>[1]Elproduktion!$T$134</f>
        <v>0</v>
      </c>
      <c r="K8" s="48">
        <f>[1]Elproduktion!U132</f>
        <v>0</v>
      </c>
      <c r="L8" s="48">
        <f>[1]Elproduktion!V132</f>
        <v>0</v>
      </c>
      <c r="M8" s="48"/>
      <c r="N8" s="48"/>
      <c r="O8" s="48"/>
      <c r="P8" s="48">
        <f t="shared" si="0"/>
        <v>0</v>
      </c>
      <c r="Q8" s="70"/>
      <c r="AG8" s="28"/>
      <c r="AH8" s="28"/>
    </row>
    <row r="9" spans="1:34" ht="15.6">
      <c r="A9" s="5" t="s">
        <v>11</v>
      </c>
      <c r="B9" s="48"/>
      <c r="C9" s="152">
        <f>[1]Elproduktion!$N$138</f>
        <v>32219</v>
      </c>
      <c r="D9" s="48">
        <f>[1]Elproduktion!$N$139</f>
        <v>0</v>
      </c>
      <c r="E9" s="48">
        <f>[1]Elproduktion!$Q$140</f>
        <v>0</v>
      </c>
      <c r="F9" s="48">
        <f>[1]Elproduktion!$N$141</f>
        <v>0</v>
      </c>
      <c r="G9" s="48">
        <f>[1]Elproduktion!$R$142</f>
        <v>0</v>
      </c>
      <c r="H9" s="48">
        <f>[1]Elproduktion!$S$143</f>
        <v>0</v>
      </c>
      <c r="I9" s="48">
        <f>[1]Elproduktion!$N$144</f>
        <v>0</v>
      </c>
      <c r="J9" s="48">
        <f>[1]Elproduktion!$T$142</f>
        <v>0</v>
      </c>
      <c r="K9" s="48">
        <f>[1]Elproduktion!U140</f>
        <v>0</v>
      </c>
      <c r="L9" s="48">
        <f>[1]Elproduktion!V140</f>
        <v>0</v>
      </c>
      <c r="M9" s="48"/>
      <c r="N9" s="48"/>
      <c r="O9" s="48"/>
      <c r="P9" s="48">
        <f t="shared" si="0"/>
        <v>0</v>
      </c>
      <c r="Q9" s="70"/>
      <c r="AG9" s="28"/>
      <c r="AH9" s="28"/>
    </row>
    <row r="10" spans="1:34" ht="15.6">
      <c r="A10" s="5" t="s">
        <v>12</v>
      </c>
      <c r="B10" s="48"/>
      <c r="C10" s="191">
        <f>[1]Elproduktion!$N$146</f>
        <v>42054.8</v>
      </c>
      <c r="D10" s="48">
        <f>[1]Elproduktion!$N$147</f>
        <v>0</v>
      </c>
      <c r="E10" s="48">
        <f>[1]Elproduktion!$Q$148</f>
        <v>0</v>
      </c>
      <c r="F10" s="48">
        <f>[1]Elproduktion!$N$149</f>
        <v>0</v>
      </c>
      <c r="G10" s="48">
        <f>[1]Elproduktion!$R$150</f>
        <v>0</v>
      </c>
      <c r="H10" s="48">
        <f>[1]Elproduktion!$S$151</f>
        <v>0</v>
      </c>
      <c r="I10" s="48">
        <f>[1]Elproduktion!$N$152</f>
        <v>0</v>
      </c>
      <c r="J10" s="48">
        <f>[1]Elproduktion!$T$150</f>
        <v>0</v>
      </c>
      <c r="K10" s="48">
        <f>[1]Elproduktion!U148</f>
        <v>0</v>
      </c>
      <c r="L10" s="48">
        <f>[1]Elproduktion!V148</f>
        <v>0</v>
      </c>
      <c r="M10" s="48"/>
      <c r="N10" s="48"/>
      <c r="O10" s="48"/>
      <c r="P10" s="48">
        <f t="shared" si="0"/>
        <v>0</v>
      </c>
      <c r="Q10" s="70"/>
      <c r="R10" s="69"/>
      <c r="S10" s="82"/>
      <c r="T10" s="82"/>
      <c r="U10" s="82"/>
      <c r="V10" s="82"/>
      <c r="W10" s="82"/>
      <c r="X10" s="82"/>
      <c r="Y10" s="82"/>
      <c r="Z10" s="31"/>
      <c r="AA10" s="31"/>
      <c r="AB10" s="31"/>
      <c r="AC10" s="31"/>
      <c r="AD10" s="31"/>
      <c r="AE10" s="31"/>
      <c r="AF10" s="31"/>
      <c r="AG10" s="28"/>
      <c r="AH10" s="28"/>
    </row>
    <row r="11" spans="1:34" ht="15.6">
      <c r="A11" s="5" t="s">
        <v>13</v>
      </c>
      <c r="B11" s="48"/>
      <c r="C11" s="49">
        <f>SUM(C5:C10)</f>
        <v>78035.8</v>
      </c>
      <c r="D11" s="48">
        <f t="shared" ref="D11:O11" si="1">SUM(D5:D10)</f>
        <v>0</v>
      </c>
      <c r="E11" s="48">
        <f t="shared" si="1"/>
        <v>0</v>
      </c>
      <c r="F11" s="48">
        <f t="shared" si="1"/>
        <v>0</v>
      </c>
      <c r="G11" s="48">
        <f t="shared" si="1"/>
        <v>0</v>
      </c>
      <c r="H11" s="48">
        <f t="shared" si="1"/>
        <v>0</v>
      </c>
      <c r="I11" s="48">
        <f t="shared" si="1"/>
        <v>0</v>
      </c>
      <c r="J11" s="48">
        <f t="shared" si="1"/>
        <v>0</v>
      </c>
      <c r="K11" s="48">
        <f t="shared" si="1"/>
        <v>0</v>
      </c>
      <c r="L11" s="48">
        <f t="shared" si="1"/>
        <v>0</v>
      </c>
      <c r="M11" s="48">
        <f t="shared" si="1"/>
        <v>0</v>
      </c>
      <c r="N11" s="48">
        <f t="shared" si="1"/>
        <v>0</v>
      </c>
      <c r="O11" s="48">
        <f t="shared" si="1"/>
        <v>0</v>
      </c>
      <c r="P11" s="48">
        <f t="shared" si="0"/>
        <v>0</v>
      </c>
      <c r="Q11" s="70"/>
      <c r="R11" s="69"/>
      <c r="S11" s="82"/>
      <c r="T11" s="82"/>
      <c r="U11" s="82"/>
      <c r="V11" s="82"/>
      <c r="W11" s="82"/>
      <c r="X11" s="82"/>
      <c r="Y11" s="82"/>
      <c r="Z11" s="31"/>
      <c r="AA11" s="31"/>
      <c r="AB11" s="31"/>
      <c r="AC11" s="31"/>
      <c r="AD11" s="31"/>
      <c r="AE11" s="31"/>
      <c r="AF11" s="31"/>
      <c r="AG11" s="28"/>
      <c r="AH11" s="28"/>
    </row>
    <row r="12" spans="1:34" ht="15.6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68"/>
      <c r="R12" s="68"/>
      <c r="S12" s="68"/>
      <c r="T12" s="68"/>
    </row>
    <row r="13" spans="1:34" ht="15.6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68"/>
      <c r="R13" s="68"/>
      <c r="S13" s="68"/>
      <c r="T13" s="68"/>
    </row>
    <row r="14" spans="1:34" ht="18">
      <c r="A14" s="3" t="s">
        <v>14</v>
      </c>
      <c r="B14" s="83"/>
      <c r="C14" s="48"/>
      <c r="D14" s="83"/>
      <c r="E14" s="83"/>
      <c r="F14" s="83"/>
      <c r="G14" s="83"/>
      <c r="H14" s="83"/>
      <c r="I14" s="83"/>
      <c r="J14" s="48"/>
      <c r="K14" s="48"/>
      <c r="L14" s="48"/>
      <c r="M14" s="48"/>
      <c r="N14" s="48"/>
      <c r="O14" s="48"/>
      <c r="P14" s="83"/>
      <c r="Q14" s="68"/>
      <c r="R14" s="68"/>
      <c r="S14" s="68"/>
      <c r="T14" s="68"/>
    </row>
    <row r="15" spans="1:34" ht="15.6">
      <c r="A15" s="37" t="str">
        <f>A2</f>
        <v>1081 Ronneby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68"/>
      <c r="R15" s="68"/>
      <c r="S15" s="68"/>
      <c r="T15" s="68"/>
    </row>
    <row r="16" spans="1:34" ht="28.8">
      <c r="A16" s="71">
        <f>'Blekinge län'!A16</f>
        <v>2020</v>
      </c>
      <c r="B16" s="72" t="s">
        <v>15</v>
      </c>
      <c r="C16" s="84" t="s">
        <v>8</v>
      </c>
      <c r="D16" s="72" t="s">
        <v>30</v>
      </c>
      <c r="E16" s="72" t="s">
        <v>2</v>
      </c>
      <c r="F16" s="73" t="s">
        <v>3</v>
      </c>
      <c r="G16" s="72" t="s">
        <v>16</v>
      </c>
      <c r="H16" s="72" t="s">
        <v>50</v>
      </c>
      <c r="I16" s="73" t="s">
        <v>5</v>
      </c>
      <c r="J16" s="72" t="s">
        <v>4</v>
      </c>
      <c r="K16" s="72" t="s">
        <v>6</v>
      </c>
      <c r="L16" s="72" t="s">
        <v>7</v>
      </c>
      <c r="M16" s="72" t="s">
        <v>64</v>
      </c>
      <c r="N16" s="72" t="s">
        <v>64</v>
      </c>
      <c r="O16" s="73" t="s">
        <v>64</v>
      </c>
      <c r="P16" s="74" t="s">
        <v>9</v>
      </c>
      <c r="Q16" s="70"/>
      <c r="AG16" s="28"/>
      <c r="AH16" s="28"/>
    </row>
    <row r="17" spans="1:34" s="19" customFormat="1" ht="10.199999999999999">
      <c r="A17" s="38" t="s">
        <v>56</v>
      </c>
      <c r="B17" s="77" t="s">
        <v>59</v>
      </c>
      <c r="C17" s="85"/>
      <c r="D17" s="77" t="s">
        <v>55</v>
      </c>
      <c r="E17" s="78"/>
      <c r="F17" s="77" t="s">
        <v>57</v>
      </c>
      <c r="G17" s="78"/>
      <c r="H17" s="78"/>
      <c r="I17" s="77" t="s">
        <v>58</v>
      </c>
      <c r="J17" s="78"/>
      <c r="K17" s="78"/>
      <c r="L17" s="78"/>
      <c r="M17" s="78"/>
      <c r="N17" s="79"/>
      <c r="O17" s="79"/>
      <c r="P17" s="80" t="s">
        <v>62</v>
      </c>
      <c r="Q17" s="81"/>
      <c r="R17" s="76"/>
      <c r="S17" s="76"/>
      <c r="T17" s="76"/>
      <c r="U17" s="76"/>
      <c r="V17" s="76"/>
      <c r="W17" s="76"/>
      <c r="X17" s="76"/>
      <c r="Y17" s="76"/>
      <c r="AG17" s="20"/>
      <c r="AH17" s="20"/>
    </row>
    <row r="18" spans="1:34" ht="15.6">
      <c r="A18" s="5" t="s">
        <v>17</v>
      </c>
      <c r="B18" s="176">
        <f>[1]Fjärrvärmeproduktion!$N$170+[1]Fjärrvärmeproduktion!$N$210</f>
        <v>125646</v>
      </c>
      <c r="C18" s="50"/>
      <c r="D18" s="50">
        <f>[1]Fjärrvärmeproduktion!$N$171</f>
        <v>498</v>
      </c>
      <c r="E18" s="50">
        <f>[1]Fjärrvärmeproduktion!$Q$172</f>
        <v>0</v>
      </c>
      <c r="F18" s="50">
        <f>[1]Fjärrvärmeproduktion!$N$173</f>
        <v>0</v>
      </c>
      <c r="G18" s="50">
        <f>[1]Fjärrvärmeproduktion!$R$174</f>
        <v>0</v>
      </c>
      <c r="H18" s="50">
        <f>[1]Fjärrvärmeproduktion!$S$175</f>
        <v>127329</v>
      </c>
      <c r="I18" s="50">
        <f>[1]Fjärrvärmeproduktion!$N$176</f>
        <v>0</v>
      </c>
      <c r="J18" s="50">
        <f>[1]Fjärrvärmeproduktion!$T$174</f>
        <v>0</v>
      </c>
      <c r="K18" s="50">
        <f>[1]Fjärrvärmeproduktion!U172</f>
        <v>0</v>
      </c>
      <c r="L18" s="50">
        <f>[1]Fjärrvärmeproduktion!V172</f>
        <v>0</v>
      </c>
      <c r="M18" s="50"/>
      <c r="N18" s="50"/>
      <c r="O18" s="50"/>
      <c r="P18" s="50">
        <f>SUM(C18:N18)</f>
        <v>127827</v>
      </c>
      <c r="Q18" s="68"/>
      <c r="R18" s="68"/>
      <c r="S18" s="68"/>
      <c r="T18" s="68"/>
    </row>
    <row r="19" spans="1:34" ht="15.6">
      <c r="A19" s="5" t="s">
        <v>18</v>
      </c>
      <c r="B19" s="176">
        <f>[1]Fjärrvärmeproduktion!$N$178</f>
        <v>0</v>
      </c>
      <c r="C19" s="50"/>
      <c r="D19" s="50">
        <f>[1]Fjärrvärmeproduktion!$N$179</f>
        <v>0</v>
      </c>
      <c r="E19" s="50">
        <f>[1]Fjärrvärmeproduktion!$Q$180</f>
        <v>0</v>
      </c>
      <c r="F19" s="50">
        <f>[1]Fjärrvärmeproduktion!$N$181</f>
        <v>0</v>
      </c>
      <c r="G19" s="50">
        <f>[1]Fjärrvärmeproduktion!$R$182</f>
        <v>0</v>
      </c>
      <c r="H19" s="50">
        <f>[1]Fjärrvärmeproduktion!$S$183</f>
        <v>0</v>
      </c>
      <c r="I19" s="50">
        <f>[1]Fjärrvärmeproduktion!$N$184</f>
        <v>0</v>
      </c>
      <c r="J19" s="50">
        <f>[1]Fjärrvärmeproduktion!$T$182</f>
        <v>0</v>
      </c>
      <c r="K19" s="50">
        <f>[1]Fjärrvärmeproduktion!U180</f>
        <v>0</v>
      </c>
      <c r="L19" s="50">
        <f>[1]Fjärrvärmeproduktion!V180</f>
        <v>0</v>
      </c>
      <c r="M19" s="50"/>
      <c r="N19" s="50"/>
      <c r="O19" s="50"/>
      <c r="P19" s="50">
        <f>SUM(C19:N19)</f>
        <v>0</v>
      </c>
      <c r="Q19" s="68"/>
      <c r="R19" s="68"/>
      <c r="S19" s="68"/>
      <c r="T19" s="68"/>
    </row>
    <row r="20" spans="1:34" ht="15.6">
      <c r="A20" s="5" t="s">
        <v>19</v>
      </c>
      <c r="B20" s="176">
        <f>[1]Fjärrvärmeproduktion!$N$186</f>
        <v>0</v>
      </c>
      <c r="C20" s="50"/>
      <c r="D20" s="50">
        <f>[1]Fjärrvärmeproduktion!$N$187</f>
        <v>0</v>
      </c>
      <c r="E20" s="50">
        <f>[1]Fjärrvärmeproduktion!$Q$188</f>
        <v>0</v>
      </c>
      <c r="F20" s="50">
        <f>[1]Fjärrvärmeproduktion!$N$189</f>
        <v>0</v>
      </c>
      <c r="G20" s="50">
        <f>[1]Fjärrvärmeproduktion!$R$190</f>
        <v>0</v>
      </c>
      <c r="H20" s="50">
        <f>[1]Fjärrvärmeproduktion!$S$191</f>
        <v>0</v>
      </c>
      <c r="I20" s="50">
        <f>[1]Fjärrvärmeproduktion!$N$192</f>
        <v>0</v>
      </c>
      <c r="J20" s="50">
        <f>[1]Fjärrvärmeproduktion!$T$190</f>
        <v>0</v>
      </c>
      <c r="K20" s="50">
        <f>[1]Fjärrvärmeproduktion!U188</f>
        <v>0</v>
      </c>
      <c r="L20" s="50">
        <f>[1]Fjärrvärmeproduktion!V188</f>
        <v>0</v>
      </c>
      <c r="M20" s="50"/>
      <c r="N20" s="50"/>
      <c r="O20" s="50"/>
      <c r="P20" s="50">
        <f t="shared" ref="P20:P23" si="2">SUM(C20:N20)</f>
        <v>0</v>
      </c>
      <c r="Q20" s="68"/>
      <c r="R20" s="68"/>
      <c r="S20" s="68"/>
      <c r="T20" s="68"/>
    </row>
    <row r="21" spans="1:34" ht="15.6">
      <c r="A21" s="5" t="s">
        <v>20</v>
      </c>
      <c r="B21" s="176">
        <f>[1]Fjärrvärmeproduktion!$N$194</f>
        <v>0</v>
      </c>
      <c r="C21" s="50"/>
      <c r="D21" s="50">
        <f>[1]Fjärrvärmeproduktion!$N$195</f>
        <v>0</v>
      </c>
      <c r="E21" s="50">
        <f>[1]Fjärrvärmeproduktion!$Q$196</f>
        <v>0</v>
      </c>
      <c r="F21" s="50">
        <f>[1]Fjärrvärmeproduktion!$N$197</f>
        <v>0</v>
      </c>
      <c r="G21" s="50">
        <f>[1]Fjärrvärmeproduktion!$R$198</f>
        <v>0</v>
      </c>
      <c r="H21" s="50">
        <f>[1]Fjärrvärmeproduktion!$S$199</f>
        <v>0</v>
      </c>
      <c r="I21" s="50">
        <f>[1]Fjärrvärmeproduktion!$N$200</f>
        <v>0</v>
      </c>
      <c r="J21" s="50">
        <f>[1]Fjärrvärmeproduktion!$T$198</f>
        <v>0</v>
      </c>
      <c r="K21" s="50">
        <f>[1]Fjärrvärmeproduktion!U196</f>
        <v>0</v>
      </c>
      <c r="L21" s="50">
        <f>[1]Fjärrvärmeproduktion!V196</f>
        <v>0</v>
      </c>
      <c r="M21" s="50"/>
      <c r="N21" s="50"/>
      <c r="O21" s="50"/>
      <c r="P21" s="50">
        <f t="shared" si="2"/>
        <v>0</v>
      </c>
      <c r="Q21" s="68"/>
      <c r="R21" s="68"/>
      <c r="S21" s="68"/>
      <c r="T21" s="68"/>
    </row>
    <row r="22" spans="1:34" ht="15.6">
      <c r="A22" s="5" t="s">
        <v>21</v>
      </c>
      <c r="B22" s="176">
        <f>[1]Fjärrvärmeproduktion!$N$202</f>
        <v>0</v>
      </c>
      <c r="C22" s="50"/>
      <c r="D22" s="50">
        <f>[1]Fjärrvärmeproduktion!$N$203</f>
        <v>0</v>
      </c>
      <c r="E22" s="50">
        <f>[1]Fjärrvärmeproduktion!$Q$204</f>
        <v>0</v>
      </c>
      <c r="F22" s="50">
        <f>[1]Fjärrvärmeproduktion!$N$205</f>
        <v>0</v>
      </c>
      <c r="G22" s="50">
        <f>[1]Fjärrvärmeproduktion!$R$206</f>
        <v>0</v>
      </c>
      <c r="H22" s="50">
        <f>[1]Fjärrvärmeproduktion!$S$207</f>
        <v>0</v>
      </c>
      <c r="I22" s="50">
        <f>[1]Fjärrvärmeproduktion!$N$208</f>
        <v>0</v>
      </c>
      <c r="J22" s="50">
        <f>[1]Fjärrvärmeproduktion!$T$206</f>
        <v>0</v>
      </c>
      <c r="K22" s="50">
        <f>[1]Fjärrvärmeproduktion!U204</f>
        <v>0</v>
      </c>
      <c r="L22" s="50">
        <f>[1]Fjärrvärmeproduktion!V204</f>
        <v>0</v>
      </c>
      <c r="M22" s="50"/>
      <c r="N22" s="50"/>
      <c r="O22" s="50"/>
      <c r="P22" s="50">
        <f t="shared" si="2"/>
        <v>0</v>
      </c>
      <c r="Q22" s="68"/>
      <c r="R22" s="108" t="s">
        <v>23</v>
      </c>
      <c r="S22" s="95" t="str">
        <f>ROUND(P43/1000,0) &amp;" GWh"</f>
        <v>751 GWh</v>
      </c>
      <c r="T22" s="68"/>
    </row>
    <row r="23" spans="1:34" ht="15.6">
      <c r="A23" s="5" t="s">
        <v>22</v>
      </c>
      <c r="B23" s="176">
        <v>0</v>
      </c>
      <c r="C23" s="50"/>
      <c r="D23" s="50">
        <f>[1]Fjärrvärmeproduktion!$N$211</f>
        <v>0</v>
      </c>
      <c r="E23" s="50">
        <f>[1]Fjärrvärmeproduktion!$Q$212</f>
        <v>0</v>
      </c>
      <c r="F23" s="50">
        <f>[1]Fjärrvärmeproduktion!$N$213</f>
        <v>0</v>
      </c>
      <c r="G23" s="50">
        <f>[1]Fjärrvärmeproduktion!$R$214</f>
        <v>0</v>
      </c>
      <c r="H23" s="50">
        <f>[1]Fjärrvärmeproduktion!$S$215</f>
        <v>0</v>
      </c>
      <c r="I23" s="50">
        <f>[1]Fjärrvärmeproduktion!$N$216</f>
        <v>0</v>
      </c>
      <c r="J23" s="50">
        <f>[1]Fjärrvärmeproduktion!$T$214</f>
        <v>0</v>
      </c>
      <c r="K23" s="50">
        <f>[1]Fjärrvärmeproduktion!U212</f>
        <v>0</v>
      </c>
      <c r="L23" s="50">
        <f>[1]Fjärrvärmeproduktion!V212</f>
        <v>0</v>
      </c>
      <c r="M23" s="50"/>
      <c r="N23" s="50"/>
      <c r="O23" s="50"/>
      <c r="P23" s="50">
        <f t="shared" si="2"/>
        <v>0</v>
      </c>
      <c r="Q23" s="68"/>
      <c r="R23" s="108"/>
      <c r="S23" s="68"/>
      <c r="T23" s="68"/>
    </row>
    <row r="24" spans="1:34" ht="15.6">
      <c r="A24" s="5" t="s">
        <v>13</v>
      </c>
      <c r="B24" s="50">
        <f>SUM(B18:B23)</f>
        <v>125646</v>
      </c>
      <c r="C24" s="50">
        <f t="shared" ref="C24:O24" si="3">SUM(C18:C23)</f>
        <v>0</v>
      </c>
      <c r="D24" s="50">
        <f t="shared" si="3"/>
        <v>498</v>
      </c>
      <c r="E24" s="50">
        <f t="shared" si="3"/>
        <v>0</v>
      </c>
      <c r="F24" s="50">
        <f t="shared" si="3"/>
        <v>0</v>
      </c>
      <c r="G24" s="50">
        <f t="shared" si="3"/>
        <v>0</v>
      </c>
      <c r="H24" s="50">
        <f t="shared" si="3"/>
        <v>127329</v>
      </c>
      <c r="I24" s="50">
        <f t="shared" si="3"/>
        <v>0</v>
      </c>
      <c r="J24" s="50">
        <f t="shared" si="3"/>
        <v>0</v>
      </c>
      <c r="K24" s="50">
        <f t="shared" si="3"/>
        <v>0</v>
      </c>
      <c r="L24" s="50">
        <f t="shared" si="3"/>
        <v>0</v>
      </c>
      <c r="M24" s="50">
        <f t="shared" si="3"/>
        <v>0</v>
      </c>
      <c r="N24" s="50">
        <f t="shared" si="3"/>
        <v>0</v>
      </c>
      <c r="O24" s="50">
        <f t="shared" si="3"/>
        <v>0</v>
      </c>
      <c r="P24" s="50">
        <f>SUM(C24:N24)</f>
        <v>127827</v>
      </c>
      <c r="Q24" s="68"/>
      <c r="R24" s="108"/>
      <c r="S24" s="68" t="s">
        <v>24</v>
      </c>
      <c r="T24" s="68" t="s">
        <v>25</v>
      </c>
    </row>
    <row r="25" spans="1:34" ht="15.6"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68"/>
      <c r="R25" s="138" t="str">
        <f>C30</f>
        <v>El</v>
      </c>
      <c r="S25" s="95" t="str">
        <f>ROUND(C43/1000,0) &amp;" GWh"</f>
        <v>368 GWh</v>
      </c>
      <c r="T25" s="180">
        <f>C$44</f>
        <v>0.49046082759822585</v>
      </c>
    </row>
    <row r="26" spans="1:34" ht="15.6">
      <c r="B26" s="176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68"/>
      <c r="R26" s="104" t="str">
        <f>D30</f>
        <v>Oljeprodukter</v>
      </c>
      <c r="S26" s="95" t="str">
        <f>ROUND(D43/1000,0) &amp;" GWh"</f>
        <v>183 GWh</v>
      </c>
      <c r="T26" s="180">
        <f>D$44</f>
        <v>0.24341539421243269</v>
      </c>
    </row>
    <row r="27" spans="1:34" ht="15.6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68"/>
      <c r="R27" s="104" t="str">
        <f>E30</f>
        <v>Kol och koks</v>
      </c>
      <c r="S27" s="95" t="str">
        <f>ROUND(E43/1000,0) &amp;" GWh"</f>
        <v>0 GWh</v>
      </c>
      <c r="T27" s="180">
        <f>E$44</f>
        <v>0</v>
      </c>
    </row>
    <row r="28" spans="1:34" ht="18">
      <c r="A28" s="3" t="s">
        <v>26</v>
      </c>
      <c r="B28" s="83"/>
      <c r="C28" s="48"/>
      <c r="D28" s="83"/>
      <c r="E28" s="83"/>
      <c r="F28" s="83"/>
      <c r="G28" s="83"/>
      <c r="H28" s="83"/>
      <c r="I28" s="48"/>
      <c r="J28" s="48"/>
      <c r="K28" s="48"/>
      <c r="L28" s="48"/>
      <c r="M28" s="48"/>
      <c r="N28" s="48"/>
      <c r="O28" s="48"/>
      <c r="P28" s="48"/>
      <c r="Q28" s="68"/>
      <c r="R28" s="104" t="str">
        <f>F30</f>
        <v>Gasol/naturgas</v>
      </c>
      <c r="S28" s="95" t="str">
        <f>ROUND(F43/1000,0) &amp;" GWh"</f>
        <v>0 GWh</v>
      </c>
      <c r="T28" s="180">
        <f>F$44</f>
        <v>2.6631152781645214E-6</v>
      </c>
    </row>
    <row r="29" spans="1:34" ht="15.6">
      <c r="A29" s="37" t="str">
        <f>A2</f>
        <v>1081 Ronneby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68"/>
      <c r="R29" s="104" t="str">
        <f>G30</f>
        <v>Bioolja/Biodrivmedel</v>
      </c>
      <c r="S29" s="95" t="str">
        <f>ROUND(G43/1000,0) &amp;" GWh"</f>
        <v>27 GWh</v>
      </c>
      <c r="T29" s="180">
        <f>G$44</f>
        <v>3.5509979119045729E-2</v>
      </c>
    </row>
    <row r="30" spans="1:34" ht="28.8">
      <c r="A30" s="71">
        <f>'Blekinge län'!A30</f>
        <v>2020</v>
      </c>
      <c r="B30" s="84" t="s">
        <v>66</v>
      </c>
      <c r="C30" s="98" t="s">
        <v>8</v>
      </c>
      <c r="D30" s="72" t="s">
        <v>30</v>
      </c>
      <c r="E30" s="72" t="s">
        <v>2</v>
      </c>
      <c r="F30" s="73" t="s">
        <v>3</v>
      </c>
      <c r="G30" s="72" t="s">
        <v>91</v>
      </c>
      <c r="H30" s="72" t="s">
        <v>50</v>
      </c>
      <c r="I30" s="73" t="s">
        <v>5</v>
      </c>
      <c r="J30" s="72" t="s">
        <v>4</v>
      </c>
      <c r="K30" s="72" t="s">
        <v>6</v>
      </c>
      <c r="L30" s="72" t="s">
        <v>7</v>
      </c>
      <c r="M30" s="72" t="s">
        <v>64</v>
      </c>
      <c r="N30" s="72" t="s">
        <v>64</v>
      </c>
      <c r="O30" s="73" t="s">
        <v>64</v>
      </c>
      <c r="P30" s="74" t="s">
        <v>27</v>
      </c>
      <c r="Q30" s="68"/>
      <c r="R30" s="138" t="str">
        <f>H30</f>
        <v>Biobränslen</v>
      </c>
      <c r="S30" s="95" t="str">
        <f>ROUND(H43/1000,0) &amp;" GWh"</f>
        <v>173 GWh</v>
      </c>
      <c r="T30" s="180">
        <f>H$44</f>
        <v>0.23061113595501767</v>
      </c>
    </row>
    <row r="31" spans="1:34" s="19" customFormat="1">
      <c r="A31" s="18"/>
      <c r="B31" s="77" t="s">
        <v>61</v>
      </c>
      <c r="C31" s="100" t="s">
        <v>60</v>
      </c>
      <c r="D31" s="77" t="s">
        <v>55</v>
      </c>
      <c r="E31" s="78"/>
      <c r="F31" s="77" t="s">
        <v>57</v>
      </c>
      <c r="G31" s="77" t="s">
        <v>73</v>
      </c>
      <c r="H31" s="77" t="s">
        <v>65</v>
      </c>
      <c r="I31" s="77" t="s">
        <v>58</v>
      </c>
      <c r="J31" s="78"/>
      <c r="K31" s="78"/>
      <c r="L31" s="78"/>
      <c r="M31" s="78"/>
      <c r="N31" s="79"/>
      <c r="O31" s="79"/>
      <c r="P31" s="80" t="s">
        <v>63</v>
      </c>
      <c r="Q31" s="81"/>
      <c r="R31" s="138" t="str">
        <f>I30</f>
        <v>Biogas</v>
      </c>
      <c r="S31" s="95" t="str">
        <f>ROUND(I43/1000,0) &amp;" GWh"</f>
        <v>0 GWh</v>
      </c>
      <c r="T31" s="180">
        <f>I$44</f>
        <v>0</v>
      </c>
      <c r="U31" s="76"/>
      <c r="V31" s="76"/>
      <c r="W31" s="76"/>
      <c r="X31" s="76"/>
      <c r="Y31" s="76"/>
      <c r="AG31" s="20"/>
      <c r="AH31" s="20"/>
    </row>
    <row r="32" spans="1:34" ht="15.6">
      <c r="A32" s="5" t="s">
        <v>28</v>
      </c>
      <c r="B32" s="48">
        <f>[1]Slutanvändning!$N$251</f>
        <v>0</v>
      </c>
      <c r="C32" s="48">
        <f>[1]Slutanvändning!$N$252</f>
        <v>8132</v>
      </c>
      <c r="D32" s="152">
        <f>[1]Slutanvändning!$N$245</f>
        <v>5887</v>
      </c>
      <c r="E32" s="48">
        <f>[1]Slutanvändning!$Q$246</f>
        <v>0</v>
      </c>
      <c r="F32" s="152">
        <f>[1]Slutanvändning!$N$247</f>
        <v>0</v>
      </c>
      <c r="G32" s="48">
        <f>[1]Slutanvändning!$N$248</f>
        <v>1272</v>
      </c>
      <c r="H32" s="152">
        <f>[1]Slutanvändning!$N$249</f>
        <v>0</v>
      </c>
      <c r="I32" s="48">
        <f>[1]Slutanvändning!$N$250</f>
        <v>0</v>
      </c>
      <c r="J32" s="48"/>
      <c r="K32" s="48">
        <f>[1]Slutanvändning!U246</f>
        <v>0</v>
      </c>
      <c r="L32" s="48">
        <f>[1]Slutanvändning!V246</f>
        <v>0</v>
      </c>
      <c r="M32" s="48"/>
      <c r="N32" s="48"/>
      <c r="O32" s="48"/>
      <c r="P32" s="48">
        <f t="shared" ref="P32:P38" si="4">SUM(B32:N32)</f>
        <v>15291</v>
      </c>
      <c r="Q32" s="142"/>
      <c r="R32" s="104" t="str">
        <f>J30</f>
        <v>Avlutar</v>
      </c>
      <c r="S32" s="95" t="str">
        <f>ROUND(J43/1000,0) &amp;" GWh"</f>
        <v>0 GWh</v>
      </c>
      <c r="T32" s="180">
        <f>J$44</f>
        <v>0</v>
      </c>
    </row>
    <row r="33" spans="1:47" ht="15.6">
      <c r="A33" s="5" t="s">
        <v>31</v>
      </c>
      <c r="B33" s="48">
        <f>[1]Slutanvändning!$N$260</f>
        <v>7074</v>
      </c>
      <c r="C33" s="48">
        <f>[1]Slutanvändning!$N$261</f>
        <v>125928</v>
      </c>
      <c r="D33" s="152">
        <f>[1]Slutanvändning!$N$254</f>
        <v>10995</v>
      </c>
      <c r="E33" s="48">
        <f>[1]Slutanvändning!$Q$255</f>
        <v>0</v>
      </c>
      <c r="F33" s="152">
        <f>[1]Slutanvändning!$N$256</f>
        <v>2</v>
      </c>
      <c r="G33" s="48">
        <f>[1]Slutanvändning!$N$257</f>
        <v>0</v>
      </c>
      <c r="H33" s="152">
        <f>[1]Slutanvändning!$N$258</f>
        <v>11857</v>
      </c>
      <c r="I33" s="48">
        <f>[1]Slutanvändning!$N$259</f>
        <v>0</v>
      </c>
      <c r="J33" s="48"/>
      <c r="K33" s="48">
        <f>[1]Slutanvändning!U255</f>
        <v>0</v>
      </c>
      <c r="L33" s="48">
        <f>[1]Slutanvändning!V255</f>
        <v>0</v>
      </c>
      <c r="M33" s="48"/>
      <c r="N33" s="48"/>
      <c r="O33" s="48"/>
      <c r="P33" s="48">
        <f t="shared" si="4"/>
        <v>155856</v>
      </c>
      <c r="Q33" s="142"/>
      <c r="R33" s="138" t="str">
        <f>K30</f>
        <v>Torv</v>
      </c>
      <c r="S33" s="95" t="str">
        <f>ROUND(K43/1000,0) &amp;" GWh"</f>
        <v>0 GWh</v>
      </c>
      <c r="T33" s="180">
        <f>K$44</f>
        <v>0</v>
      </c>
    </row>
    <row r="34" spans="1:47" ht="15.6">
      <c r="A34" s="5" t="s">
        <v>32</v>
      </c>
      <c r="B34" s="48">
        <f>[1]Slutanvändning!$N$269</f>
        <v>18243</v>
      </c>
      <c r="C34" s="48">
        <f>[1]Slutanvändning!$N$270</f>
        <v>21032</v>
      </c>
      <c r="D34" s="152">
        <f>[1]Slutanvändning!$N$263</f>
        <v>3266</v>
      </c>
      <c r="E34" s="48">
        <f>[1]Slutanvändning!$Q$264</f>
        <v>0</v>
      </c>
      <c r="F34" s="152">
        <f>[1]Slutanvändning!$N$265</f>
        <v>0</v>
      </c>
      <c r="G34" s="48">
        <f>[1]Slutanvändning!$N$266</f>
        <v>0</v>
      </c>
      <c r="H34" s="152">
        <f>[1]Slutanvändning!$N$267</f>
        <v>0</v>
      </c>
      <c r="I34" s="48">
        <f>[1]Slutanvändning!$N$268</f>
        <v>0</v>
      </c>
      <c r="J34" s="48"/>
      <c r="K34" s="48">
        <f>[1]Slutanvändning!U264</f>
        <v>0</v>
      </c>
      <c r="L34" s="48">
        <f>[1]Slutanvändning!V264</f>
        <v>0</v>
      </c>
      <c r="M34" s="48"/>
      <c r="N34" s="48"/>
      <c r="O34" s="48"/>
      <c r="P34" s="48">
        <f t="shared" si="4"/>
        <v>42541</v>
      </c>
      <c r="Q34" s="142"/>
      <c r="R34" s="104" t="str">
        <f>L30</f>
        <v>Avfall</v>
      </c>
      <c r="S34" s="95" t="str">
        <f>ROUND(L43/1000,0) &amp;" GWh"</f>
        <v>0 GWh</v>
      </c>
      <c r="T34" s="180">
        <f>L$44</f>
        <v>0</v>
      </c>
      <c r="V34" s="104"/>
      <c r="W34" s="82"/>
    </row>
    <row r="35" spans="1:47" ht="15.6">
      <c r="A35" s="5" t="s">
        <v>33</v>
      </c>
      <c r="B35" s="48">
        <f>[1]Slutanvändning!$N$278</f>
        <v>0</v>
      </c>
      <c r="C35" s="48">
        <f>[1]Slutanvändning!$N$279</f>
        <v>2406</v>
      </c>
      <c r="D35" s="152">
        <f>[1]Slutanvändning!$N$272</f>
        <v>161338</v>
      </c>
      <c r="E35" s="48">
        <f>[1]Slutanvändning!$Q$273</f>
        <v>0</v>
      </c>
      <c r="F35" s="152">
        <f>[1]Slutanvändning!$N$274</f>
        <v>0</v>
      </c>
      <c r="G35" s="48">
        <f>[1]Slutanvändning!$N$275</f>
        <v>25396</v>
      </c>
      <c r="H35" s="152">
        <f>[1]Slutanvändning!$N$276</f>
        <v>0</v>
      </c>
      <c r="I35" s="48">
        <f>[1]Slutanvändning!$N$277</f>
        <v>0</v>
      </c>
      <c r="J35" s="48"/>
      <c r="K35" s="48">
        <f>[1]Slutanvändning!U273</f>
        <v>0</v>
      </c>
      <c r="L35" s="48">
        <f>[1]Slutanvändning!V273</f>
        <v>0</v>
      </c>
      <c r="M35" s="48"/>
      <c r="N35" s="48"/>
      <c r="O35" s="48"/>
      <c r="P35" s="48">
        <f>SUM(B35:N35)</f>
        <v>189140</v>
      </c>
      <c r="Q35" s="142"/>
      <c r="R35" s="138" t="str">
        <f>M30</f>
        <v>Övrigt</v>
      </c>
      <c r="S35" s="95" t="str">
        <f>ROUND(M43/1000,0) &amp;" GWh"</f>
        <v>0 GWh</v>
      </c>
      <c r="T35" s="180">
        <f>M$44</f>
        <v>0</v>
      </c>
    </row>
    <row r="36" spans="1:47" ht="15.6">
      <c r="A36" s="5" t="s">
        <v>34</v>
      </c>
      <c r="B36" s="48">
        <f>[1]Slutanvändning!$N$287</f>
        <v>2925</v>
      </c>
      <c r="C36" s="48">
        <f>[1]Slutanvändning!$N$288</f>
        <v>58489</v>
      </c>
      <c r="D36" s="152">
        <f>[1]Slutanvändning!$N$281</f>
        <v>189</v>
      </c>
      <c r="E36" s="48">
        <f>[1]Slutanvändning!$Q$282</f>
        <v>0</v>
      </c>
      <c r="F36" s="152">
        <f>[1]Slutanvändning!$N$283</f>
        <v>0</v>
      </c>
      <c r="G36" s="48">
        <f>[1]Slutanvändning!$N$284</f>
        <v>0</v>
      </c>
      <c r="H36" s="152">
        <f>[1]Slutanvändning!$N$285</f>
        <v>0</v>
      </c>
      <c r="I36" s="48">
        <f>[1]Slutanvändning!$N$286</f>
        <v>0</v>
      </c>
      <c r="J36" s="48"/>
      <c r="K36" s="48">
        <f>[1]Slutanvändning!U282</f>
        <v>0</v>
      </c>
      <c r="L36" s="48">
        <f>[1]Slutanvändning!V282</f>
        <v>0</v>
      </c>
      <c r="M36" s="48"/>
      <c r="N36" s="48"/>
      <c r="O36" s="48"/>
      <c r="P36" s="48">
        <f t="shared" si="4"/>
        <v>61603</v>
      </c>
      <c r="Q36" s="142"/>
      <c r="R36" s="138" t="str">
        <f>N30</f>
        <v>Övrigt</v>
      </c>
      <c r="S36" s="95" t="str">
        <f>ROUND(N43/1000,0) &amp;" GWh"</f>
        <v>0 GWh</v>
      </c>
      <c r="T36" s="180">
        <f>N$44</f>
        <v>0</v>
      </c>
    </row>
    <row r="37" spans="1:47" ht="15.6">
      <c r="A37" s="5" t="s">
        <v>35</v>
      </c>
      <c r="B37" s="48">
        <f>[1]Slutanvändning!$N$296</f>
        <v>10340</v>
      </c>
      <c r="C37" s="48">
        <f>[1]Slutanvändning!$N$297</f>
        <v>101317</v>
      </c>
      <c r="D37" s="152">
        <f>[1]Slutanvändning!$N$290</f>
        <v>609</v>
      </c>
      <c r="E37" s="48">
        <f>[1]Slutanvändning!$Q$291</f>
        <v>0</v>
      </c>
      <c r="F37" s="152">
        <f>[1]Slutanvändning!$N$292</f>
        <v>0</v>
      </c>
      <c r="G37" s="48">
        <f>[1]Slutanvändning!$N$293</f>
        <v>0</v>
      </c>
      <c r="H37" s="152">
        <f>[1]Slutanvändning!$N$294</f>
        <v>34003</v>
      </c>
      <c r="I37" s="48">
        <f>[1]Slutanvändning!$N$295</f>
        <v>0</v>
      </c>
      <c r="J37" s="48"/>
      <c r="K37" s="48">
        <f>[1]Slutanvändning!U291</f>
        <v>0</v>
      </c>
      <c r="L37" s="48">
        <f>[1]Slutanvändning!V291</f>
        <v>0</v>
      </c>
      <c r="M37" s="48"/>
      <c r="N37" s="48"/>
      <c r="O37" s="48"/>
      <c r="P37" s="48">
        <f t="shared" si="4"/>
        <v>146269</v>
      </c>
      <c r="Q37" s="142"/>
      <c r="R37" s="104" t="str">
        <f>O30</f>
        <v>Övrigt</v>
      </c>
      <c r="S37" s="95" t="str">
        <f>ROUND(O43/1000,0) &amp;" GWh"</f>
        <v>0 GWh</v>
      </c>
      <c r="T37" s="180">
        <f>O$44</f>
        <v>0</v>
      </c>
    </row>
    <row r="38" spans="1:47" ht="15.6">
      <c r="A38" s="5" t="s">
        <v>36</v>
      </c>
      <c r="B38" s="48">
        <f>[1]Slutanvändning!$N$305</f>
        <v>71529</v>
      </c>
      <c r="C38" s="48">
        <f>[1]Slutanvändning!$N$306</f>
        <v>9731</v>
      </c>
      <c r="D38" s="152">
        <f>[1]Slutanvändning!$N$299</f>
        <v>23</v>
      </c>
      <c r="E38" s="48">
        <f>[1]Slutanvändning!$Q$300</f>
        <v>0</v>
      </c>
      <c r="F38" s="152">
        <f>[1]Slutanvändning!$N$301</f>
        <v>0</v>
      </c>
      <c r="G38" s="48">
        <f>[1]Slutanvändning!$N$302</f>
        <v>0</v>
      </c>
      <c r="H38" s="152">
        <f>[1]Slutanvändning!$N$303</f>
        <v>0</v>
      </c>
      <c r="I38" s="48">
        <f>[1]Slutanvändning!$N$304</f>
        <v>0</v>
      </c>
      <c r="J38" s="48"/>
      <c r="K38" s="48">
        <f>[1]Slutanvändning!U300</f>
        <v>0</v>
      </c>
      <c r="L38" s="48">
        <f>[1]Slutanvändning!V300</f>
        <v>0</v>
      </c>
      <c r="M38" s="48"/>
      <c r="N38" s="48"/>
      <c r="O38" s="48"/>
      <c r="P38" s="48">
        <f t="shared" si="4"/>
        <v>81283</v>
      </c>
      <c r="Q38" s="142"/>
      <c r="S38" s="76"/>
      <c r="T38" s="76"/>
    </row>
    <row r="39" spans="1:47" ht="15.6">
      <c r="A39" s="5" t="s">
        <v>37</v>
      </c>
      <c r="B39" s="48">
        <f>[1]Slutanvändning!$N$314</f>
        <v>0</v>
      </c>
      <c r="C39" s="48">
        <f>[1]Slutanvändning!$N$315</f>
        <v>14017</v>
      </c>
      <c r="D39" s="152">
        <f>[1]Slutanvändning!$N$308</f>
        <v>0</v>
      </c>
      <c r="E39" s="48">
        <f>[1]Slutanvändning!$Q$309</f>
        <v>0</v>
      </c>
      <c r="F39" s="152">
        <f>[1]Slutanvändning!$N$310</f>
        <v>0</v>
      </c>
      <c r="G39" s="48">
        <f>[1]Slutanvändning!$N$311</f>
        <v>0</v>
      </c>
      <c r="H39" s="152">
        <f>[1]Slutanvändning!$N$312</f>
        <v>0</v>
      </c>
      <c r="I39" s="48">
        <f>[1]Slutanvändning!$N$313</f>
        <v>0</v>
      </c>
      <c r="J39" s="48"/>
      <c r="K39" s="48">
        <f>[1]Slutanvändning!U309</f>
        <v>0</v>
      </c>
      <c r="L39" s="48">
        <f>[1]Slutanvändning!V309</f>
        <v>0</v>
      </c>
      <c r="M39" s="48"/>
      <c r="N39" s="48"/>
      <c r="O39" s="48"/>
      <c r="P39" s="48">
        <f>SUM(B39:N39)</f>
        <v>14017</v>
      </c>
      <c r="Q39" s="142"/>
      <c r="R39" s="108"/>
      <c r="S39" s="108"/>
      <c r="T39" s="108"/>
    </row>
    <row r="40" spans="1:47" ht="15.6">
      <c r="A40" s="5" t="s">
        <v>13</v>
      </c>
      <c r="B40" s="48">
        <f>SUM(B32:B39)</f>
        <v>110111</v>
      </c>
      <c r="C40" s="48">
        <f t="shared" ref="C40:O40" si="5">SUM(C32:C39)</f>
        <v>341052</v>
      </c>
      <c r="D40" s="48">
        <f t="shared" si="5"/>
        <v>182307</v>
      </c>
      <c r="E40" s="48">
        <f t="shared" si="5"/>
        <v>0</v>
      </c>
      <c r="F40" s="48">
        <f>SUM(F32:F39)</f>
        <v>2</v>
      </c>
      <c r="G40" s="48">
        <f t="shared" si="5"/>
        <v>26668</v>
      </c>
      <c r="H40" s="48">
        <f t="shared" si="5"/>
        <v>45860</v>
      </c>
      <c r="I40" s="48">
        <f t="shared" si="5"/>
        <v>0</v>
      </c>
      <c r="J40" s="48">
        <f t="shared" si="5"/>
        <v>0</v>
      </c>
      <c r="K40" s="48">
        <f t="shared" si="5"/>
        <v>0</v>
      </c>
      <c r="L40" s="48">
        <f t="shared" si="5"/>
        <v>0</v>
      </c>
      <c r="M40" s="48">
        <f t="shared" si="5"/>
        <v>0</v>
      </c>
      <c r="N40" s="48">
        <f t="shared" si="5"/>
        <v>0</v>
      </c>
      <c r="O40" s="48">
        <f t="shared" si="5"/>
        <v>0</v>
      </c>
      <c r="P40" s="48">
        <f>SUM(B40:N40)</f>
        <v>706000</v>
      </c>
      <c r="Q40" s="142"/>
      <c r="R40" s="108"/>
      <c r="S40" s="108" t="s">
        <v>24</v>
      </c>
      <c r="T40" s="108" t="s">
        <v>25</v>
      </c>
    </row>
    <row r="41" spans="1:47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R41" s="108" t="s">
        <v>38</v>
      </c>
      <c r="S41" s="111" t="str">
        <f>ROUND((B46+C46)/1000,0) &amp;" GWh"</f>
        <v>43 GWh</v>
      </c>
      <c r="T41" s="181"/>
    </row>
    <row r="42" spans="1:47">
      <c r="A42" s="22" t="s">
        <v>41</v>
      </c>
      <c r="B42" s="98">
        <f>B39+B38+B37</f>
        <v>81869</v>
      </c>
      <c r="C42" s="98">
        <f>C39+C38+C37</f>
        <v>125065</v>
      </c>
      <c r="D42" s="98">
        <f>D39+D38+D37</f>
        <v>632</v>
      </c>
      <c r="E42" s="98">
        <f t="shared" ref="E42:P42" si="6">E39+E38+E37</f>
        <v>0</v>
      </c>
      <c r="F42" s="84">
        <f t="shared" si="6"/>
        <v>0</v>
      </c>
      <c r="G42" s="98">
        <f t="shared" si="6"/>
        <v>0</v>
      </c>
      <c r="H42" s="98">
        <f t="shared" si="6"/>
        <v>34003</v>
      </c>
      <c r="I42" s="84">
        <f t="shared" si="6"/>
        <v>0</v>
      </c>
      <c r="J42" s="98">
        <f t="shared" si="6"/>
        <v>0</v>
      </c>
      <c r="K42" s="98">
        <f t="shared" si="6"/>
        <v>0</v>
      </c>
      <c r="L42" s="98">
        <f t="shared" si="6"/>
        <v>0</v>
      </c>
      <c r="M42" s="98">
        <f t="shared" si="6"/>
        <v>0</v>
      </c>
      <c r="N42" s="98">
        <f t="shared" si="6"/>
        <v>0</v>
      </c>
      <c r="O42" s="98">
        <f t="shared" si="6"/>
        <v>0</v>
      </c>
      <c r="P42" s="98">
        <f t="shared" si="6"/>
        <v>241569</v>
      </c>
      <c r="R42" s="108" t="s">
        <v>39</v>
      </c>
      <c r="S42" s="116" t="str">
        <f>ROUND(P42/1000,0) &amp;" GWh"</f>
        <v>242 GWh</v>
      </c>
      <c r="T42" s="180">
        <f>P42/P40</f>
        <v>0.34216572237960341</v>
      </c>
    </row>
    <row r="43" spans="1:47">
      <c r="A43" s="23" t="s">
        <v>43</v>
      </c>
      <c r="B43" s="166"/>
      <c r="C43" s="118">
        <f>C40+C24-C7+C46</f>
        <v>368336.16</v>
      </c>
      <c r="D43" s="118">
        <f t="shared" ref="D43:O43" si="7">D11+D24+D40</f>
        <v>182805</v>
      </c>
      <c r="E43" s="118">
        <f t="shared" si="7"/>
        <v>0</v>
      </c>
      <c r="F43" s="118">
        <f t="shared" si="7"/>
        <v>2</v>
      </c>
      <c r="G43" s="118">
        <f t="shared" si="7"/>
        <v>26668</v>
      </c>
      <c r="H43" s="118">
        <f t="shared" si="7"/>
        <v>173189</v>
      </c>
      <c r="I43" s="118">
        <f t="shared" si="7"/>
        <v>0</v>
      </c>
      <c r="J43" s="118">
        <f t="shared" si="7"/>
        <v>0</v>
      </c>
      <c r="K43" s="118">
        <f t="shared" si="7"/>
        <v>0</v>
      </c>
      <c r="L43" s="118">
        <f t="shared" si="7"/>
        <v>0</v>
      </c>
      <c r="M43" s="118">
        <f t="shared" si="7"/>
        <v>0</v>
      </c>
      <c r="N43" s="118">
        <f t="shared" si="7"/>
        <v>0</v>
      </c>
      <c r="O43" s="118">
        <f t="shared" si="7"/>
        <v>0</v>
      </c>
      <c r="P43" s="167">
        <f>SUM(C43:O43)</f>
        <v>751000.15999999992</v>
      </c>
      <c r="R43" s="108" t="s">
        <v>40</v>
      </c>
      <c r="S43" s="116" t="str">
        <f>ROUND(P36/1000,0) &amp;" GWh"</f>
        <v>62 GWh</v>
      </c>
      <c r="T43" s="182">
        <f>P36/P40</f>
        <v>8.7256373937677059E-2</v>
      </c>
    </row>
    <row r="44" spans="1:47">
      <c r="A44" s="23" t="s">
        <v>44</v>
      </c>
      <c r="B44" s="98"/>
      <c r="C44" s="64">
        <f>C43/$P$43</f>
        <v>0.49046082759822585</v>
      </c>
      <c r="D44" s="64">
        <f t="shared" ref="D44:P44" si="8">D43/$P$43</f>
        <v>0.24341539421243269</v>
      </c>
      <c r="E44" s="64">
        <f t="shared" si="8"/>
        <v>0</v>
      </c>
      <c r="F44" s="64">
        <f t="shared" si="8"/>
        <v>2.6631152781645214E-6</v>
      </c>
      <c r="G44" s="64">
        <f t="shared" si="8"/>
        <v>3.5509979119045729E-2</v>
      </c>
      <c r="H44" s="64">
        <f t="shared" si="8"/>
        <v>0.23061113595501767</v>
      </c>
      <c r="I44" s="64">
        <f t="shared" si="8"/>
        <v>0</v>
      </c>
      <c r="J44" s="64">
        <f t="shared" si="8"/>
        <v>0</v>
      </c>
      <c r="K44" s="64">
        <f t="shared" si="8"/>
        <v>0</v>
      </c>
      <c r="L44" s="64">
        <f t="shared" si="8"/>
        <v>0</v>
      </c>
      <c r="M44" s="64">
        <f t="shared" si="8"/>
        <v>0</v>
      </c>
      <c r="N44" s="64">
        <f t="shared" si="8"/>
        <v>0</v>
      </c>
      <c r="O44" s="64">
        <f t="shared" si="8"/>
        <v>0</v>
      </c>
      <c r="P44" s="64">
        <f t="shared" si="8"/>
        <v>1</v>
      </c>
      <c r="R44" s="108" t="s">
        <v>42</v>
      </c>
      <c r="S44" s="116" t="str">
        <f>ROUND(P34/1000,0) &amp;" GWh"</f>
        <v>43 GWh</v>
      </c>
      <c r="T44" s="180">
        <f>P34/P40</f>
        <v>6.0256373937677056E-2</v>
      </c>
    </row>
    <row r="45" spans="1:47">
      <c r="A45" s="24"/>
      <c r="B45" s="152"/>
      <c r="C45" s="98"/>
      <c r="D45" s="98"/>
      <c r="E45" s="98"/>
      <c r="F45" s="84"/>
      <c r="G45" s="98"/>
      <c r="H45" s="98"/>
      <c r="I45" s="84"/>
      <c r="J45" s="98"/>
      <c r="K45" s="98"/>
      <c r="L45" s="98"/>
      <c r="M45" s="98"/>
      <c r="N45" s="84"/>
      <c r="O45" s="84"/>
      <c r="P45" s="84"/>
      <c r="R45" s="108" t="s">
        <v>29</v>
      </c>
      <c r="S45" s="116" t="str">
        <f>ROUND(P32/1000,0) &amp;" GWh"</f>
        <v>15 GWh</v>
      </c>
      <c r="T45" s="180">
        <f>P32/P40</f>
        <v>2.1658640226628896E-2</v>
      </c>
    </row>
    <row r="46" spans="1:47">
      <c r="A46" s="24" t="s">
        <v>47</v>
      </c>
      <c r="B46" s="118">
        <f>B24-B40</f>
        <v>15535</v>
      </c>
      <c r="C46" s="118">
        <f>(C24+C40)*0.08</f>
        <v>27284.16</v>
      </c>
      <c r="D46" s="98"/>
      <c r="E46" s="98"/>
      <c r="F46" s="84"/>
      <c r="G46" s="98"/>
      <c r="H46" s="98"/>
      <c r="I46" s="84"/>
      <c r="J46" s="98"/>
      <c r="K46" s="98"/>
      <c r="L46" s="98"/>
      <c r="M46" s="98"/>
      <c r="N46" s="84"/>
      <c r="O46" s="84"/>
      <c r="P46" s="30"/>
      <c r="R46" s="108" t="s">
        <v>45</v>
      </c>
      <c r="S46" s="116" t="str">
        <f>ROUND(P33/1000,0) &amp;" GWh"</f>
        <v>156 GWh</v>
      </c>
      <c r="T46" s="182">
        <f>P33/P40</f>
        <v>0.22075920679886685</v>
      </c>
    </row>
    <row r="47" spans="1:47">
      <c r="A47" s="24" t="s">
        <v>49</v>
      </c>
      <c r="B47" s="168">
        <f>B46/B24</f>
        <v>0.123641023192143</v>
      </c>
      <c r="C47" s="168">
        <f>C46/(C40+C24)</f>
        <v>0.08</v>
      </c>
      <c r="D47" s="98"/>
      <c r="E47" s="98"/>
      <c r="F47" s="84"/>
      <c r="G47" s="98"/>
      <c r="H47" s="98"/>
      <c r="I47" s="84"/>
      <c r="J47" s="98"/>
      <c r="K47" s="98"/>
      <c r="L47" s="98"/>
      <c r="M47" s="98"/>
      <c r="N47" s="84"/>
      <c r="O47" s="84"/>
      <c r="P47" s="84"/>
      <c r="R47" s="108" t="s">
        <v>46</v>
      </c>
      <c r="S47" s="116" t="str">
        <f>ROUND(P35/1000,0) &amp;" GWh"</f>
        <v>189 GWh</v>
      </c>
      <c r="T47" s="182">
        <f>P35/P40</f>
        <v>0.26790368271954673</v>
      </c>
    </row>
    <row r="48" spans="1:47">
      <c r="A48" s="11"/>
      <c r="B48" s="170"/>
      <c r="C48" s="172"/>
      <c r="D48" s="172"/>
      <c r="E48" s="172"/>
      <c r="F48" s="173"/>
      <c r="G48" s="172"/>
      <c r="H48" s="172"/>
      <c r="I48" s="173"/>
      <c r="J48" s="172"/>
      <c r="K48" s="172"/>
      <c r="L48" s="172"/>
      <c r="M48" s="172"/>
      <c r="N48" s="173"/>
      <c r="O48" s="173"/>
      <c r="P48" s="173"/>
      <c r="R48" s="108" t="s">
        <v>48</v>
      </c>
      <c r="S48" s="116" t="str">
        <f>ROUND(P40/1000,0) &amp;" GWh"</f>
        <v>706 GWh</v>
      </c>
      <c r="T48" s="180">
        <f>SUM(T42:T47)</f>
        <v>1</v>
      </c>
      <c r="U48" s="126"/>
      <c r="V48" s="126"/>
      <c r="W48" s="126"/>
      <c r="X48" s="126"/>
      <c r="Y48" s="126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70"/>
      <c r="C49" s="172"/>
      <c r="D49" s="172"/>
      <c r="E49" s="172"/>
      <c r="F49" s="173"/>
      <c r="G49" s="172"/>
      <c r="H49" s="172"/>
      <c r="I49" s="173"/>
      <c r="J49" s="172"/>
      <c r="K49" s="172"/>
      <c r="L49" s="172"/>
      <c r="M49" s="172"/>
      <c r="N49" s="173"/>
      <c r="O49" s="173"/>
      <c r="P49" s="173"/>
      <c r="Q49" s="126"/>
      <c r="R49" s="124"/>
      <c r="S49" s="126"/>
      <c r="T49" s="126"/>
      <c r="U49" s="126"/>
      <c r="V49" s="126"/>
      <c r="W49" s="126"/>
      <c r="X49" s="126"/>
      <c r="Y49" s="126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70"/>
      <c r="C50" s="185"/>
      <c r="D50" s="172"/>
      <c r="E50" s="172"/>
      <c r="F50" s="173"/>
      <c r="G50" s="172"/>
      <c r="H50" s="172"/>
      <c r="I50" s="173"/>
      <c r="J50" s="172"/>
      <c r="K50" s="172"/>
      <c r="L50" s="172"/>
      <c r="M50" s="172"/>
      <c r="N50" s="173"/>
      <c r="O50" s="173"/>
      <c r="P50" s="173"/>
      <c r="Q50" s="126"/>
      <c r="R50" s="124"/>
      <c r="S50" s="126"/>
      <c r="T50" s="126"/>
      <c r="U50" s="126"/>
      <c r="V50" s="126"/>
      <c r="W50" s="126"/>
      <c r="X50" s="126"/>
      <c r="Y50" s="126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5"/>
      <c r="C51" s="127"/>
      <c r="D51" s="127"/>
      <c r="E51" s="127"/>
      <c r="F51" s="128"/>
      <c r="G51" s="127"/>
      <c r="H51" s="127"/>
      <c r="I51" s="128"/>
      <c r="J51" s="127"/>
      <c r="K51" s="127"/>
      <c r="L51" s="127"/>
      <c r="M51" s="127"/>
      <c r="N51" s="128"/>
      <c r="O51" s="128"/>
      <c r="P51" s="128"/>
      <c r="Q51" s="126"/>
      <c r="R51" s="124"/>
      <c r="S51" s="126"/>
      <c r="T51" s="126"/>
      <c r="U51" s="126"/>
      <c r="V51" s="126"/>
      <c r="W51" s="126"/>
      <c r="X51" s="126"/>
      <c r="Y51" s="126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5"/>
      <c r="C52" s="127"/>
      <c r="D52" s="127"/>
      <c r="E52" s="127"/>
      <c r="F52" s="128"/>
      <c r="G52" s="127"/>
      <c r="H52" s="127"/>
      <c r="I52" s="128"/>
      <c r="J52" s="127"/>
      <c r="K52" s="127"/>
      <c r="L52" s="127"/>
      <c r="M52" s="127"/>
      <c r="N52" s="128"/>
      <c r="O52" s="128"/>
      <c r="P52" s="128"/>
      <c r="Q52" s="126"/>
      <c r="R52" s="124"/>
      <c r="S52" s="126"/>
      <c r="T52" s="126"/>
      <c r="U52" s="126"/>
      <c r="V52" s="126"/>
      <c r="W52" s="126"/>
      <c r="X52" s="126"/>
      <c r="Y52" s="126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5"/>
      <c r="C53" s="126"/>
      <c r="D53" s="127"/>
      <c r="E53" s="127"/>
      <c r="F53" s="128"/>
      <c r="G53" s="127"/>
      <c r="H53" s="127"/>
      <c r="I53" s="128"/>
      <c r="J53" s="127"/>
      <c r="K53" s="127"/>
      <c r="L53" s="127"/>
      <c r="M53" s="126"/>
      <c r="N53" s="130"/>
      <c r="O53" s="130"/>
      <c r="P53" s="130"/>
      <c r="Q53" s="126"/>
      <c r="R53" s="124"/>
      <c r="S53" s="126"/>
      <c r="T53" s="126"/>
      <c r="U53" s="126"/>
      <c r="V53" s="126"/>
      <c r="W53" s="126"/>
      <c r="X53" s="126"/>
      <c r="Y53" s="126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5"/>
      <c r="C54" s="126"/>
      <c r="D54" s="127"/>
      <c r="E54" s="127"/>
      <c r="F54" s="128"/>
      <c r="G54" s="127"/>
      <c r="H54" s="127"/>
      <c r="I54" s="128"/>
      <c r="J54" s="127"/>
      <c r="K54" s="127"/>
      <c r="L54" s="127"/>
      <c r="M54" s="126"/>
      <c r="N54" s="130"/>
      <c r="O54" s="130"/>
      <c r="P54" s="130"/>
      <c r="Q54" s="126"/>
      <c r="R54" s="124"/>
      <c r="S54" s="126"/>
      <c r="T54" s="126"/>
      <c r="U54" s="126"/>
      <c r="V54" s="126"/>
      <c r="W54" s="126"/>
      <c r="X54" s="126"/>
      <c r="Y54" s="126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6">
      <c r="A55" s="14"/>
      <c r="B55" s="125"/>
      <c r="C55" s="126"/>
      <c r="D55" s="127"/>
      <c r="E55" s="127"/>
      <c r="F55" s="128"/>
      <c r="G55" s="127"/>
      <c r="H55" s="127"/>
      <c r="I55" s="128"/>
      <c r="J55" s="127"/>
      <c r="K55" s="127"/>
      <c r="L55" s="127"/>
      <c r="M55" s="126"/>
      <c r="N55" s="130"/>
      <c r="O55" s="130"/>
      <c r="P55" s="130"/>
      <c r="Q55" s="126"/>
      <c r="R55" s="108"/>
      <c r="S55" s="138"/>
      <c r="T55" s="141"/>
      <c r="U55" s="126"/>
      <c r="V55" s="126"/>
      <c r="W55" s="126"/>
      <c r="X55" s="126"/>
      <c r="Y55" s="126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6">
      <c r="A56" s="14"/>
      <c r="B56" s="125"/>
      <c r="C56" s="126"/>
      <c r="D56" s="127"/>
      <c r="E56" s="127"/>
      <c r="F56" s="128"/>
      <c r="G56" s="127"/>
      <c r="H56" s="127"/>
      <c r="I56" s="128"/>
      <c r="J56" s="127"/>
      <c r="K56" s="127"/>
      <c r="L56" s="127"/>
      <c r="M56" s="126"/>
      <c r="N56" s="130"/>
      <c r="O56" s="130"/>
      <c r="P56" s="130"/>
      <c r="Q56" s="126"/>
      <c r="R56" s="108"/>
      <c r="S56" s="138"/>
      <c r="T56" s="141"/>
      <c r="U56" s="126"/>
      <c r="V56" s="126"/>
      <c r="W56" s="126"/>
      <c r="X56" s="126"/>
      <c r="Y56" s="126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6">
      <c r="A57" s="14"/>
      <c r="B57" s="125"/>
      <c r="C57" s="126"/>
      <c r="D57" s="127"/>
      <c r="E57" s="127"/>
      <c r="F57" s="128"/>
      <c r="G57" s="127"/>
      <c r="H57" s="127"/>
      <c r="I57" s="128"/>
      <c r="J57" s="127"/>
      <c r="K57" s="127"/>
      <c r="L57" s="127"/>
      <c r="M57" s="126"/>
      <c r="N57" s="130"/>
      <c r="O57" s="130"/>
      <c r="P57" s="130"/>
      <c r="Q57" s="126"/>
      <c r="R57" s="108"/>
      <c r="S57" s="138"/>
      <c r="T57" s="141"/>
      <c r="U57" s="126"/>
      <c r="V57" s="126"/>
      <c r="W57" s="126"/>
      <c r="X57" s="126"/>
      <c r="Y57" s="126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6">
      <c r="A58" s="9"/>
      <c r="B58" s="134"/>
      <c r="C58" s="135"/>
      <c r="D58" s="136"/>
      <c r="E58" s="136"/>
      <c r="F58" s="137"/>
      <c r="G58" s="136"/>
      <c r="H58" s="136"/>
      <c r="I58" s="137"/>
      <c r="J58" s="136"/>
      <c r="K58" s="136"/>
      <c r="L58" s="136"/>
      <c r="M58" s="138"/>
      <c r="N58" s="139"/>
      <c r="O58" s="139"/>
      <c r="P58" s="140"/>
      <c r="Q58" s="108"/>
      <c r="R58" s="108"/>
      <c r="S58" s="138"/>
      <c r="T58" s="141"/>
    </row>
    <row r="59" spans="1:47" ht="15.6">
      <c r="A59" s="9"/>
      <c r="B59" s="134"/>
      <c r="C59" s="135"/>
      <c r="D59" s="136"/>
      <c r="E59" s="136"/>
      <c r="F59" s="137"/>
      <c r="G59" s="136"/>
      <c r="H59" s="136"/>
      <c r="I59" s="137"/>
      <c r="J59" s="136"/>
      <c r="K59" s="136"/>
      <c r="L59" s="136"/>
      <c r="M59" s="138"/>
      <c r="N59" s="139"/>
      <c r="O59" s="139"/>
      <c r="P59" s="140"/>
      <c r="Q59" s="108"/>
      <c r="R59" s="108"/>
      <c r="S59" s="144"/>
      <c r="T59" s="145"/>
    </row>
    <row r="60" spans="1:47" ht="15.6">
      <c r="A60" s="9"/>
      <c r="B60" s="134"/>
      <c r="C60" s="135"/>
      <c r="D60" s="136"/>
      <c r="E60" s="136"/>
      <c r="F60" s="137"/>
      <c r="G60" s="136"/>
      <c r="H60" s="136"/>
      <c r="I60" s="137"/>
      <c r="J60" s="136"/>
      <c r="K60" s="136"/>
      <c r="L60" s="136"/>
      <c r="M60" s="138"/>
      <c r="N60" s="139"/>
      <c r="O60" s="139"/>
      <c r="P60" s="140"/>
      <c r="Q60" s="108"/>
      <c r="R60" s="108"/>
      <c r="S60" s="108"/>
      <c r="T60" s="138"/>
    </row>
    <row r="61" spans="1:47" ht="15.6">
      <c r="A61" s="8"/>
      <c r="B61" s="134"/>
      <c r="C61" s="135"/>
      <c r="D61" s="136"/>
      <c r="E61" s="136"/>
      <c r="F61" s="137"/>
      <c r="G61" s="136"/>
      <c r="H61" s="136"/>
      <c r="I61" s="137"/>
      <c r="J61" s="136"/>
      <c r="K61" s="136"/>
      <c r="L61" s="136"/>
      <c r="M61" s="138"/>
      <c r="N61" s="139"/>
      <c r="O61" s="139"/>
      <c r="P61" s="140"/>
      <c r="Q61" s="108"/>
      <c r="R61" s="108"/>
      <c r="S61" s="146"/>
      <c r="T61" s="147"/>
    </row>
    <row r="62" spans="1:47" ht="15.6">
      <c r="A62" s="9"/>
      <c r="B62" s="134"/>
      <c r="C62" s="135"/>
      <c r="D62" s="134"/>
      <c r="E62" s="134"/>
      <c r="F62" s="143"/>
      <c r="G62" s="134"/>
      <c r="H62" s="134"/>
      <c r="I62" s="143"/>
      <c r="J62" s="134"/>
      <c r="K62" s="134"/>
      <c r="L62" s="134"/>
      <c r="M62" s="138"/>
      <c r="N62" s="139"/>
      <c r="O62" s="139"/>
      <c r="P62" s="140"/>
      <c r="Q62" s="108"/>
      <c r="R62" s="108"/>
      <c r="S62" s="138"/>
      <c r="T62" s="141"/>
    </row>
    <row r="63" spans="1:47" ht="15.6">
      <c r="A63" s="9"/>
      <c r="B63" s="134"/>
      <c r="C63" s="108"/>
      <c r="D63" s="134"/>
      <c r="E63" s="134"/>
      <c r="F63" s="143"/>
      <c r="G63" s="134"/>
      <c r="H63" s="134"/>
      <c r="I63" s="143"/>
      <c r="J63" s="134"/>
      <c r="K63" s="134"/>
      <c r="L63" s="134"/>
      <c r="M63" s="108"/>
      <c r="N63" s="140"/>
      <c r="O63" s="140"/>
      <c r="P63" s="140"/>
      <c r="Q63" s="108"/>
      <c r="R63" s="108"/>
      <c r="S63" s="138"/>
      <c r="T63" s="141"/>
    </row>
    <row r="64" spans="1:47" ht="15.6">
      <c r="A64" s="9"/>
      <c r="B64" s="134"/>
      <c r="C64" s="108"/>
      <c r="D64" s="134"/>
      <c r="E64" s="134"/>
      <c r="F64" s="143"/>
      <c r="G64" s="134"/>
      <c r="H64" s="134"/>
      <c r="I64" s="143"/>
      <c r="J64" s="134"/>
      <c r="K64" s="134"/>
      <c r="L64" s="134"/>
      <c r="M64" s="108"/>
      <c r="N64" s="140"/>
      <c r="O64" s="140"/>
      <c r="P64" s="140"/>
      <c r="Q64" s="108"/>
      <c r="R64" s="108"/>
      <c r="S64" s="138"/>
      <c r="T64" s="141"/>
    </row>
    <row r="65" spans="1:20" ht="15.6">
      <c r="A65" s="9"/>
      <c r="B65" s="98"/>
      <c r="C65" s="108"/>
      <c r="D65" s="98"/>
      <c r="E65" s="98"/>
      <c r="F65" s="84"/>
      <c r="G65" s="98"/>
      <c r="H65" s="98"/>
      <c r="I65" s="84"/>
      <c r="J65" s="98"/>
      <c r="K65" s="134"/>
      <c r="L65" s="134"/>
      <c r="M65" s="108"/>
      <c r="N65" s="140"/>
      <c r="O65" s="140"/>
      <c r="P65" s="140"/>
      <c r="Q65" s="108"/>
      <c r="R65" s="108"/>
      <c r="S65" s="138"/>
      <c r="T65" s="141"/>
    </row>
    <row r="66" spans="1:20" ht="15.6">
      <c r="A66" s="9"/>
      <c r="B66" s="98"/>
      <c r="C66" s="108"/>
      <c r="D66" s="98"/>
      <c r="E66" s="98"/>
      <c r="F66" s="84"/>
      <c r="G66" s="98"/>
      <c r="H66" s="98"/>
      <c r="I66" s="84"/>
      <c r="J66" s="98"/>
      <c r="K66" s="134"/>
      <c r="L66" s="134"/>
      <c r="M66" s="108"/>
      <c r="N66" s="140"/>
      <c r="O66" s="140"/>
      <c r="P66" s="140"/>
      <c r="Q66" s="108"/>
      <c r="R66" s="108"/>
      <c r="S66" s="138"/>
      <c r="T66" s="141"/>
    </row>
    <row r="67" spans="1:20" ht="15.6">
      <c r="A67" s="9"/>
      <c r="B67" s="98"/>
      <c r="C67" s="108"/>
      <c r="D67" s="98"/>
      <c r="E67" s="98"/>
      <c r="F67" s="84"/>
      <c r="G67" s="98"/>
      <c r="H67" s="98"/>
      <c r="I67" s="84"/>
      <c r="J67" s="98"/>
      <c r="K67" s="134"/>
      <c r="L67" s="134"/>
      <c r="M67" s="108"/>
      <c r="N67" s="140"/>
      <c r="O67" s="140"/>
      <c r="P67" s="140"/>
      <c r="Q67" s="108"/>
      <c r="R67" s="108"/>
      <c r="S67" s="138"/>
      <c r="T67" s="141"/>
    </row>
    <row r="68" spans="1:20" ht="15.6">
      <c r="A68" s="9"/>
      <c r="B68" s="98"/>
      <c r="C68" s="108"/>
      <c r="D68" s="98"/>
      <c r="E68" s="98"/>
      <c r="F68" s="84"/>
      <c r="G68" s="98"/>
      <c r="H68" s="98"/>
      <c r="I68" s="84"/>
      <c r="J68" s="98"/>
      <c r="K68" s="134"/>
      <c r="L68" s="134"/>
      <c r="M68" s="108"/>
      <c r="N68" s="140"/>
      <c r="O68" s="140"/>
      <c r="P68" s="140"/>
      <c r="Q68" s="108"/>
      <c r="R68" s="150"/>
      <c r="S68" s="144"/>
      <c r="T68" s="151"/>
    </row>
    <row r="69" spans="1:20">
      <c r="A69" s="9"/>
      <c r="B69" s="98"/>
      <c r="C69" s="108"/>
      <c r="D69" s="98"/>
      <c r="E69" s="98"/>
      <c r="F69" s="84"/>
      <c r="G69" s="98"/>
      <c r="H69" s="98"/>
      <c r="I69" s="84"/>
      <c r="J69" s="98"/>
      <c r="K69" s="134"/>
      <c r="L69" s="134"/>
      <c r="M69" s="108"/>
      <c r="N69" s="140"/>
      <c r="O69" s="140"/>
      <c r="P69" s="140"/>
      <c r="Q69" s="108"/>
    </row>
    <row r="70" spans="1:20">
      <c r="A70" s="9"/>
      <c r="B70" s="98"/>
      <c r="C70" s="108"/>
      <c r="D70" s="98"/>
      <c r="E70" s="98"/>
      <c r="F70" s="84"/>
      <c r="G70" s="98"/>
      <c r="H70" s="98"/>
      <c r="I70" s="84"/>
      <c r="J70" s="98"/>
      <c r="K70" s="134"/>
      <c r="L70" s="134"/>
      <c r="M70" s="108"/>
      <c r="N70" s="140"/>
      <c r="O70" s="140"/>
      <c r="P70" s="140"/>
      <c r="Q70" s="108"/>
    </row>
    <row r="71" spans="1:20" ht="15.6">
      <c r="A71" s="9"/>
      <c r="B71" s="148"/>
      <c r="C71" s="108"/>
      <c r="D71" s="148"/>
      <c r="E71" s="148"/>
      <c r="F71" s="149"/>
      <c r="G71" s="148"/>
      <c r="H71" s="148"/>
      <c r="I71" s="149"/>
      <c r="J71" s="148"/>
      <c r="K71" s="134"/>
      <c r="L71" s="134"/>
      <c r="M71" s="108"/>
      <c r="N71" s="140"/>
      <c r="O71" s="140"/>
      <c r="P71" s="140"/>
      <c r="Q71" s="108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71"/>
  <sheetViews>
    <sheetView topLeftCell="A16" zoomScale="70" zoomScaleNormal="70" workbookViewId="0">
      <selection activeCell="R22" sqref="R22"/>
    </sheetView>
  </sheetViews>
  <sheetFormatPr defaultColWidth="8.59765625" defaultRowHeight="14.4"/>
  <cols>
    <col min="1" max="1" width="49.5" style="10" customWidth="1"/>
    <col min="2" max="2" width="20.69921875" style="30" customWidth="1"/>
    <col min="3" max="3" width="17.59765625" style="67" customWidth="1"/>
    <col min="4" max="12" width="17.59765625" style="30" customWidth="1"/>
    <col min="13" max="17" width="17.59765625" style="67" customWidth="1"/>
    <col min="18" max="20" width="17.59765625" style="10" customWidth="1"/>
    <col min="21" max="16384" width="8.59765625" style="10"/>
  </cols>
  <sheetData>
    <row r="1" spans="1:34" ht="18">
      <c r="A1" s="3" t="s">
        <v>0</v>
      </c>
      <c r="Q1" s="68"/>
      <c r="R1" s="4"/>
      <c r="S1" s="4"/>
      <c r="T1" s="4"/>
    </row>
    <row r="2" spans="1:34" ht="15.6">
      <c r="A2" s="37" t="s">
        <v>72</v>
      </c>
      <c r="C2" s="30"/>
      <c r="M2" s="30"/>
      <c r="N2" s="30"/>
      <c r="O2" s="30"/>
      <c r="P2" s="30"/>
      <c r="Q2" s="186"/>
      <c r="R2" s="27"/>
      <c r="S2" s="27"/>
      <c r="T2" s="27"/>
      <c r="AG2" s="28"/>
      <c r="AH2" s="5"/>
    </row>
    <row r="3" spans="1:34" ht="28.8">
      <c r="A3" s="71">
        <f>'Blekinge län'!A3</f>
        <v>2020</v>
      </c>
      <c r="C3" s="72" t="s">
        <v>1</v>
      </c>
      <c r="D3" s="72" t="s">
        <v>30</v>
      </c>
      <c r="E3" s="72" t="s">
        <v>2</v>
      </c>
      <c r="F3" s="73" t="s">
        <v>3</v>
      </c>
      <c r="G3" s="72" t="s">
        <v>16</v>
      </c>
      <c r="H3" s="72" t="s">
        <v>50</v>
      </c>
      <c r="I3" s="73" t="s">
        <v>5</v>
      </c>
      <c r="J3" s="72" t="s">
        <v>4</v>
      </c>
      <c r="K3" s="72" t="s">
        <v>6</v>
      </c>
      <c r="L3" s="72" t="s">
        <v>7</v>
      </c>
      <c r="M3" s="72" t="s">
        <v>64</v>
      </c>
      <c r="N3" s="72" t="s">
        <v>64</v>
      </c>
      <c r="O3" s="73" t="s">
        <v>64</v>
      </c>
      <c r="P3" s="74" t="s">
        <v>9</v>
      </c>
      <c r="Q3" s="187"/>
      <c r="R3" s="27"/>
      <c r="S3" s="27"/>
      <c r="T3" s="27"/>
      <c r="AG3" s="28"/>
      <c r="AH3" s="28"/>
    </row>
    <row r="4" spans="1:34" s="19" customFormat="1" ht="10.199999999999999">
      <c r="A4" s="38" t="s">
        <v>56</v>
      </c>
      <c r="B4" s="184"/>
      <c r="C4" s="77" t="s">
        <v>54</v>
      </c>
      <c r="D4" s="77" t="s">
        <v>55</v>
      </c>
      <c r="E4" s="78"/>
      <c r="F4" s="77" t="s">
        <v>57</v>
      </c>
      <c r="G4" s="78"/>
      <c r="H4" s="78"/>
      <c r="I4" s="77" t="s">
        <v>58</v>
      </c>
      <c r="J4" s="78"/>
      <c r="K4" s="78"/>
      <c r="L4" s="78"/>
      <c r="M4" s="78"/>
      <c r="N4" s="79"/>
      <c r="O4" s="79"/>
      <c r="P4" s="80" t="s">
        <v>62</v>
      </c>
      <c r="Q4" s="188"/>
      <c r="R4" s="41"/>
      <c r="S4" s="41"/>
      <c r="T4" s="41"/>
      <c r="AG4" s="20"/>
      <c r="AH4" s="20"/>
    </row>
    <row r="5" spans="1:34" ht="15.6">
      <c r="A5" s="5" t="s">
        <v>51</v>
      </c>
      <c r="B5" s="48"/>
      <c r="C5" s="49">
        <f>[1]Solceller!$C$8</f>
        <v>2394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>
        <f>SUM(D5:N5)</f>
        <v>0</v>
      </c>
      <c r="Q5" s="187"/>
      <c r="R5" s="27"/>
      <c r="S5" s="27"/>
      <c r="T5" s="27"/>
      <c r="AG5" s="28"/>
      <c r="AH5" s="28"/>
    </row>
    <row r="6" spans="1:34" ht="15.6">
      <c r="A6" s="5" t="s">
        <v>76</v>
      </c>
      <c r="B6" s="48"/>
      <c r="C6" s="48">
        <v>0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/>
      <c r="N6" s="48"/>
      <c r="O6" s="48"/>
      <c r="P6" s="48">
        <f t="shared" ref="P6:P11" si="0">SUM(D6:N6)</f>
        <v>0</v>
      </c>
      <c r="Q6" s="187"/>
      <c r="R6" s="27"/>
      <c r="S6" s="27"/>
      <c r="T6" s="27"/>
      <c r="AG6" s="28"/>
      <c r="AH6" s="28"/>
    </row>
    <row r="7" spans="1:34" ht="15.6">
      <c r="A7" s="5" t="s">
        <v>17</v>
      </c>
      <c r="B7" s="48"/>
      <c r="C7" s="48">
        <f>[1]Elproduktion!$N$202</f>
        <v>0</v>
      </c>
      <c r="D7" s="48">
        <f>[1]Elproduktion!$N$203</f>
        <v>0</v>
      </c>
      <c r="E7" s="48">
        <f>[1]Elproduktion!$Q$204</f>
        <v>0</v>
      </c>
      <c r="F7" s="48">
        <f>[1]Elproduktion!$N$205</f>
        <v>0</v>
      </c>
      <c r="G7" s="48">
        <f>[1]Elproduktion!$R$206</f>
        <v>0</v>
      </c>
      <c r="H7" s="48">
        <f>[1]Elproduktion!$S$207</f>
        <v>0</v>
      </c>
      <c r="I7" s="48">
        <f>[1]Elproduktion!$N$208</f>
        <v>0</v>
      </c>
      <c r="J7" s="48">
        <f>[1]Elproduktion!$T$206</f>
        <v>0</v>
      </c>
      <c r="K7" s="48">
        <f>[1]Elproduktion!U204</f>
        <v>0</v>
      </c>
      <c r="L7" s="48">
        <f>[1]Elproduktion!V204</f>
        <v>0</v>
      </c>
      <c r="M7" s="48"/>
      <c r="N7" s="48"/>
      <c r="O7" s="48"/>
      <c r="P7" s="48">
        <f t="shared" si="0"/>
        <v>0</v>
      </c>
      <c r="Q7" s="187"/>
      <c r="R7" s="27"/>
      <c r="S7" s="27"/>
      <c r="T7" s="27"/>
      <c r="AG7" s="28"/>
      <c r="AH7" s="28"/>
    </row>
    <row r="8" spans="1:34" ht="15.6">
      <c r="A8" s="5" t="s">
        <v>10</v>
      </c>
      <c r="B8" s="48"/>
      <c r="C8" s="48">
        <f>[1]Elproduktion!$N$210</f>
        <v>0</v>
      </c>
      <c r="D8" s="48">
        <f>[1]Elproduktion!$N$211</f>
        <v>0</v>
      </c>
      <c r="E8" s="48">
        <f>[1]Elproduktion!$Q$212</f>
        <v>0</v>
      </c>
      <c r="F8" s="48">
        <f>[1]Elproduktion!$N$213</f>
        <v>0</v>
      </c>
      <c r="G8" s="48">
        <f>[1]Elproduktion!$R$214</f>
        <v>0</v>
      </c>
      <c r="H8" s="48">
        <f>[1]Elproduktion!$S$215</f>
        <v>0</v>
      </c>
      <c r="I8" s="48">
        <f>[1]Elproduktion!$N$216</f>
        <v>0</v>
      </c>
      <c r="J8" s="48">
        <f>[1]Elproduktion!$T$214</f>
        <v>0</v>
      </c>
      <c r="K8" s="48">
        <f>[1]Elproduktion!U212</f>
        <v>0</v>
      </c>
      <c r="L8" s="48">
        <f>[1]Elproduktion!V212</f>
        <v>0</v>
      </c>
      <c r="M8" s="48"/>
      <c r="N8" s="48"/>
      <c r="O8" s="48"/>
      <c r="P8" s="48">
        <f t="shared" si="0"/>
        <v>0</v>
      </c>
      <c r="Q8" s="187"/>
      <c r="R8" s="27"/>
      <c r="S8" s="27"/>
      <c r="T8" s="27"/>
      <c r="AG8" s="28"/>
      <c r="AH8" s="28"/>
    </row>
    <row r="9" spans="1:34" ht="15.6">
      <c r="A9" s="5" t="s">
        <v>11</v>
      </c>
      <c r="B9" s="48"/>
      <c r="C9" s="48">
        <f>[1]Elproduktion!$N$218</f>
        <v>0</v>
      </c>
      <c r="D9" s="48">
        <f>[1]Elproduktion!$N$219</f>
        <v>0</v>
      </c>
      <c r="E9" s="48">
        <f>[1]Elproduktion!$Q$220</f>
        <v>0</v>
      </c>
      <c r="F9" s="48">
        <f>[1]Elproduktion!$N$221</f>
        <v>0</v>
      </c>
      <c r="G9" s="48">
        <f>[1]Elproduktion!$R$222</f>
        <v>0</v>
      </c>
      <c r="H9" s="48">
        <f>[1]Elproduktion!$S$223</f>
        <v>0</v>
      </c>
      <c r="I9" s="48">
        <f>[1]Elproduktion!$N$224</f>
        <v>0</v>
      </c>
      <c r="J9" s="48">
        <f>[1]Elproduktion!$T$222</f>
        <v>0</v>
      </c>
      <c r="K9" s="48">
        <f>[1]Elproduktion!U220</f>
        <v>0</v>
      </c>
      <c r="L9" s="48">
        <f>[1]Elproduktion!V220</f>
        <v>0</v>
      </c>
      <c r="M9" s="48"/>
      <c r="N9" s="48"/>
      <c r="O9" s="48"/>
      <c r="P9" s="48">
        <f>SUM(D9:N9)</f>
        <v>0</v>
      </c>
      <c r="Q9" s="187"/>
      <c r="R9" s="27"/>
      <c r="S9" s="27"/>
      <c r="T9" s="27"/>
      <c r="AG9" s="28"/>
      <c r="AH9" s="28"/>
    </row>
    <row r="10" spans="1:34" ht="15.6">
      <c r="A10" s="5" t="s">
        <v>12</v>
      </c>
      <c r="B10" s="48"/>
      <c r="C10" s="48">
        <f>[1]Elproduktion!$N$226</f>
        <v>62930</v>
      </c>
      <c r="D10" s="48">
        <f>[1]Elproduktion!$N$227</f>
        <v>0</v>
      </c>
      <c r="E10" s="48">
        <f>[1]Elproduktion!$Q$228</f>
        <v>0</v>
      </c>
      <c r="F10" s="48">
        <f>[1]Elproduktion!$N$229</f>
        <v>0</v>
      </c>
      <c r="G10" s="48">
        <f>[1]Elproduktion!$R$230</f>
        <v>0</v>
      </c>
      <c r="H10" s="48">
        <f>[1]Elproduktion!$S$231</f>
        <v>0</v>
      </c>
      <c r="I10" s="48">
        <f>[1]Elproduktion!$N$232</f>
        <v>0</v>
      </c>
      <c r="J10" s="48">
        <f>[1]Elproduktion!$T$230</f>
        <v>0</v>
      </c>
      <c r="K10" s="48">
        <f>[1]Elproduktion!U228</f>
        <v>0</v>
      </c>
      <c r="L10" s="48">
        <f>[1]Elproduktion!V228</f>
        <v>0</v>
      </c>
      <c r="M10" s="48"/>
      <c r="N10" s="48"/>
      <c r="O10" s="48"/>
      <c r="P10" s="48">
        <f t="shared" si="0"/>
        <v>0</v>
      </c>
      <c r="Q10" s="187"/>
      <c r="R10" s="42"/>
      <c r="S10" s="33"/>
      <c r="T10" s="33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28"/>
      <c r="AH10" s="28"/>
    </row>
    <row r="11" spans="1:34" ht="15.6">
      <c r="A11" s="5" t="s">
        <v>13</v>
      </c>
      <c r="B11" s="48"/>
      <c r="C11" s="49">
        <f>SUM(C5:C10)</f>
        <v>65324</v>
      </c>
      <c r="D11" s="48">
        <f t="shared" ref="D11:O11" si="1">SUM(D5:D10)</f>
        <v>0</v>
      </c>
      <c r="E11" s="48">
        <f t="shared" si="1"/>
        <v>0</v>
      </c>
      <c r="F11" s="48">
        <f t="shared" si="1"/>
        <v>0</v>
      </c>
      <c r="G11" s="48">
        <f t="shared" si="1"/>
        <v>0</v>
      </c>
      <c r="H11" s="48">
        <f t="shared" si="1"/>
        <v>0</v>
      </c>
      <c r="I11" s="48">
        <f t="shared" si="1"/>
        <v>0</v>
      </c>
      <c r="J11" s="48">
        <f t="shared" si="1"/>
        <v>0</v>
      </c>
      <c r="K11" s="48">
        <f t="shared" si="1"/>
        <v>0</v>
      </c>
      <c r="L11" s="48">
        <f t="shared" si="1"/>
        <v>0</v>
      </c>
      <c r="M11" s="48">
        <f t="shared" si="1"/>
        <v>0</v>
      </c>
      <c r="N11" s="48">
        <f t="shared" si="1"/>
        <v>0</v>
      </c>
      <c r="O11" s="48">
        <f t="shared" si="1"/>
        <v>0</v>
      </c>
      <c r="P11" s="48">
        <f t="shared" si="0"/>
        <v>0</v>
      </c>
      <c r="Q11" s="187"/>
      <c r="R11" s="42"/>
      <c r="S11" s="33"/>
      <c r="T11" s="33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28"/>
      <c r="AH11" s="28"/>
    </row>
    <row r="12" spans="1:34" ht="15.6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189"/>
      <c r="R12" s="43"/>
      <c r="S12" s="43"/>
      <c r="T12" s="43"/>
    </row>
    <row r="13" spans="1:34" ht="15.6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189"/>
      <c r="R13" s="43"/>
      <c r="S13" s="43"/>
      <c r="T13" s="43"/>
    </row>
    <row r="14" spans="1:34" ht="18">
      <c r="A14" s="3" t="s">
        <v>14</v>
      </c>
      <c r="B14" s="83"/>
      <c r="C14" s="48"/>
      <c r="D14" s="83"/>
      <c r="E14" s="83"/>
      <c r="F14" s="83"/>
      <c r="G14" s="83"/>
      <c r="H14" s="83"/>
      <c r="I14" s="83"/>
      <c r="J14" s="48"/>
      <c r="K14" s="48"/>
      <c r="L14" s="48"/>
      <c r="M14" s="48"/>
      <c r="N14" s="48"/>
      <c r="O14" s="48"/>
      <c r="P14" s="83"/>
      <c r="Q14" s="189"/>
      <c r="R14" s="43"/>
      <c r="S14" s="43"/>
      <c r="T14" s="43"/>
    </row>
    <row r="15" spans="1:34" ht="15.6">
      <c r="A15" s="37" t="str">
        <f>A2</f>
        <v>1083 Sölvesborg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189"/>
      <c r="R15" s="43"/>
      <c r="S15" s="43"/>
      <c r="T15" s="43"/>
    </row>
    <row r="16" spans="1:34" ht="28.8">
      <c r="A16" s="71">
        <f>'Blekinge län'!A16</f>
        <v>2020</v>
      </c>
      <c r="B16" s="72" t="s">
        <v>15</v>
      </c>
      <c r="C16" s="84" t="s">
        <v>8</v>
      </c>
      <c r="D16" s="72" t="s">
        <v>30</v>
      </c>
      <c r="E16" s="72" t="s">
        <v>2</v>
      </c>
      <c r="F16" s="73" t="s">
        <v>3</v>
      </c>
      <c r="G16" s="72" t="s">
        <v>16</v>
      </c>
      <c r="H16" s="72" t="s">
        <v>50</v>
      </c>
      <c r="I16" s="73" t="s">
        <v>5</v>
      </c>
      <c r="J16" s="72" t="s">
        <v>4</v>
      </c>
      <c r="K16" s="72" t="s">
        <v>6</v>
      </c>
      <c r="L16" s="72" t="s">
        <v>7</v>
      </c>
      <c r="M16" s="72" t="s">
        <v>64</v>
      </c>
      <c r="N16" s="72" t="s">
        <v>64</v>
      </c>
      <c r="O16" s="73" t="s">
        <v>64</v>
      </c>
      <c r="P16" s="74" t="s">
        <v>9</v>
      </c>
      <c r="Q16" s="187"/>
      <c r="R16" s="27"/>
      <c r="S16" s="27"/>
      <c r="T16" s="27"/>
      <c r="AG16" s="28"/>
      <c r="AH16" s="28"/>
    </row>
    <row r="17" spans="1:34" s="19" customFormat="1" ht="10.199999999999999">
      <c r="A17" s="38" t="s">
        <v>56</v>
      </c>
      <c r="B17" s="77" t="s">
        <v>59</v>
      </c>
      <c r="C17" s="85"/>
      <c r="D17" s="77" t="s">
        <v>55</v>
      </c>
      <c r="E17" s="78"/>
      <c r="F17" s="77" t="s">
        <v>57</v>
      </c>
      <c r="G17" s="78"/>
      <c r="H17" s="78"/>
      <c r="I17" s="77" t="s">
        <v>58</v>
      </c>
      <c r="J17" s="78"/>
      <c r="K17" s="78"/>
      <c r="L17" s="78"/>
      <c r="M17" s="78"/>
      <c r="N17" s="79"/>
      <c r="O17" s="79"/>
      <c r="P17" s="80" t="s">
        <v>62</v>
      </c>
      <c r="Q17" s="188"/>
      <c r="R17" s="41"/>
      <c r="S17" s="41"/>
      <c r="T17" s="41"/>
      <c r="AG17" s="20"/>
      <c r="AH17" s="20"/>
    </row>
    <row r="18" spans="1:34" ht="15.6">
      <c r="A18" s="5" t="s">
        <v>17</v>
      </c>
      <c r="B18" s="39">
        <f>[1]Fjärrvärmeproduktion!$N$282</f>
        <v>0</v>
      </c>
      <c r="C18" s="30"/>
      <c r="D18" s="39">
        <f>[1]Fjärrvärmeproduktion!$N$283</f>
        <v>0</v>
      </c>
      <c r="E18" s="39">
        <f>[1]Fjärrvärmeproduktion!$Q$284</f>
        <v>0</v>
      </c>
      <c r="F18" s="39">
        <f>[1]Fjärrvärmeproduktion!$N$285</f>
        <v>0</v>
      </c>
      <c r="G18" s="39">
        <f>[1]Fjärrvärmeproduktion!$R$286</f>
        <v>0</v>
      </c>
      <c r="H18" s="39">
        <f>[1]Fjärrvärmeproduktion!$S$287</f>
        <v>0</v>
      </c>
      <c r="I18" s="39">
        <f>[1]Fjärrvärmeproduktion!$N$288</f>
        <v>0</v>
      </c>
      <c r="J18" s="39">
        <f>[1]Fjärrvärmeproduktion!$T$286</f>
        <v>0</v>
      </c>
      <c r="K18" s="39">
        <f>[1]Fjärrvärmeproduktion!U284</f>
        <v>0</v>
      </c>
      <c r="L18" s="39">
        <f>[1]Fjärrvärmeproduktion!V284</f>
        <v>0</v>
      </c>
      <c r="M18" s="30"/>
      <c r="N18" s="30"/>
      <c r="O18" s="30"/>
      <c r="P18" s="30">
        <f>SUM(C18:N18)</f>
        <v>0</v>
      </c>
      <c r="Q18" s="189"/>
      <c r="R18" s="43"/>
      <c r="S18" s="43"/>
      <c r="T18" s="43"/>
    </row>
    <row r="19" spans="1:34" ht="15.6">
      <c r="A19" s="5" t="s">
        <v>18</v>
      </c>
      <c r="B19" s="199">
        <f>[1]Fjärrvärmeproduktion!$N$290</f>
        <v>22208</v>
      </c>
      <c r="C19" s="30"/>
      <c r="D19" s="201">
        <f>[1]Fjärrvärmeproduktion!$N$291</f>
        <v>2567.441860465116</v>
      </c>
      <c r="E19" s="39">
        <f>[1]Fjärrvärmeproduktion!$Q$292</f>
        <v>0</v>
      </c>
      <c r="F19" s="39">
        <f>[1]Fjärrvärmeproduktion!$N$293</f>
        <v>0</v>
      </c>
      <c r="G19" s="39">
        <f>[1]Fjärrvärmeproduktion!$R$294</f>
        <v>0</v>
      </c>
      <c r="H19" s="201">
        <f>[1]Fjärrvärmeproduktion!$S$295</f>
        <v>22120</v>
      </c>
      <c r="I19" s="39">
        <f>[1]Fjärrvärmeproduktion!$N$296</f>
        <v>0</v>
      </c>
      <c r="J19" s="39">
        <f>[1]Fjärrvärmeproduktion!$T$294</f>
        <v>0</v>
      </c>
      <c r="K19" s="39">
        <f>[1]Fjärrvärmeproduktion!U292</f>
        <v>0</v>
      </c>
      <c r="L19" s="39">
        <f>[1]Fjärrvärmeproduktion!V292</f>
        <v>0</v>
      </c>
      <c r="M19" s="30"/>
      <c r="N19" s="30"/>
      <c r="O19" s="30"/>
      <c r="P19" s="201">
        <f t="shared" ref="P19:P23" si="2">SUM(C19:N19)</f>
        <v>24687.441860465115</v>
      </c>
      <c r="Q19" s="189"/>
      <c r="R19" s="43"/>
      <c r="S19" s="43"/>
      <c r="T19" s="43"/>
    </row>
    <row r="20" spans="1:34" ht="15.6">
      <c r="A20" s="5" t="s">
        <v>19</v>
      </c>
      <c r="B20" s="39">
        <f>[1]Fjärrvärmeproduktion!$N$298</f>
        <v>0</v>
      </c>
      <c r="C20" s="30"/>
      <c r="D20" s="39">
        <f>[1]Fjärrvärmeproduktion!$N$299</f>
        <v>0</v>
      </c>
      <c r="E20" s="39">
        <f>[1]Fjärrvärmeproduktion!$Q$300</f>
        <v>0</v>
      </c>
      <c r="F20" s="39">
        <f>[1]Fjärrvärmeproduktion!$N$301</f>
        <v>0</v>
      </c>
      <c r="G20" s="39">
        <f>[1]Fjärrvärmeproduktion!$R$302</f>
        <v>0</v>
      </c>
      <c r="H20" s="39">
        <f>[1]Fjärrvärmeproduktion!$S$303</f>
        <v>0</v>
      </c>
      <c r="I20" s="39">
        <f>[1]Fjärrvärmeproduktion!$N$304</f>
        <v>0</v>
      </c>
      <c r="J20" s="39">
        <f>[1]Fjärrvärmeproduktion!$T$302</f>
        <v>0</v>
      </c>
      <c r="K20" s="39">
        <f>[1]Fjärrvärmeproduktion!U300</f>
        <v>0</v>
      </c>
      <c r="L20" s="39">
        <f>[1]Fjärrvärmeproduktion!V300</f>
        <v>0</v>
      </c>
      <c r="M20" s="30"/>
      <c r="N20" s="30"/>
      <c r="O20" s="30"/>
      <c r="P20" s="30">
        <f>SUM(C20:N20)</f>
        <v>0</v>
      </c>
      <c r="Q20" s="189"/>
      <c r="R20" s="43"/>
      <c r="S20" s="43"/>
      <c r="T20" s="43"/>
    </row>
    <row r="21" spans="1:34" ht="15.6">
      <c r="A21" s="5" t="s">
        <v>20</v>
      </c>
      <c r="B21" s="39">
        <f>[1]Fjärrvärmeproduktion!$N$306</f>
        <v>0</v>
      </c>
      <c r="C21" s="30"/>
      <c r="D21" s="39">
        <f>[1]Fjärrvärmeproduktion!$N$307</f>
        <v>0</v>
      </c>
      <c r="E21" s="39">
        <f>[1]Fjärrvärmeproduktion!$Q$308</f>
        <v>0</v>
      </c>
      <c r="F21" s="39">
        <f>[1]Fjärrvärmeproduktion!$N$309</f>
        <v>0</v>
      </c>
      <c r="G21" s="39">
        <f>[1]Fjärrvärmeproduktion!$R$310</f>
        <v>0</v>
      </c>
      <c r="H21" s="39">
        <f>[1]Fjärrvärmeproduktion!$S$311</f>
        <v>0</v>
      </c>
      <c r="I21" s="39">
        <f>[1]Fjärrvärmeproduktion!$N$312</f>
        <v>0</v>
      </c>
      <c r="J21" s="39">
        <f>[1]Fjärrvärmeproduktion!$T$310</f>
        <v>0</v>
      </c>
      <c r="K21" s="39">
        <f>[1]Fjärrvärmeproduktion!U308</f>
        <v>0</v>
      </c>
      <c r="L21" s="39">
        <f>[1]Fjärrvärmeproduktion!V308</f>
        <v>0</v>
      </c>
      <c r="M21" s="30"/>
      <c r="N21" s="30"/>
      <c r="O21" s="30"/>
      <c r="P21" s="30">
        <f t="shared" si="2"/>
        <v>0</v>
      </c>
      <c r="Q21" s="189"/>
      <c r="R21" s="43"/>
      <c r="S21" s="43"/>
      <c r="T21" s="43"/>
    </row>
    <row r="22" spans="1:34" ht="15.6">
      <c r="A22" s="5" t="s">
        <v>21</v>
      </c>
      <c r="B22" s="199">
        <f>[1]Fjärrvärmeproduktion!$N$314</f>
        <v>32074</v>
      </c>
      <c r="C22" s="30"/>
      <c r="D22" s="39">
        <f>[1]Fjärrvärmeproduktion!$N$315</f>
        <v>0</v>
      </c>
      <c r="E22" s="39">
        <f>[1]Fjärrvärmeproduktion!$Q$316</f>
        <v>0</v>
      </c>
      <c r="F22" s="39">
        <f>[1]Fjärrvärmeproduktion!$N$317</f>
        <v>0</v>
      </c>
      <c r="G22" s="39">
        <f>[1]Fjärrvärmeproduktion!$R$318</f>
        <v>0</v>
      </c>
      <c r="H22" s="39">
        <f>[1]Fjärrvärmeproduktion!$S$319</f>
        <v>0</v>
      </c>
      <c r="I22" s="39">
        <f>[1]Fjärrvärmeproduktion!$N$320</f>
        <v>0</v>
      </c>
      <c r="J22" s="39">
        <f>[1]Fjärrvärmeproduktion!$T$318</f>
        <v>0</v>
      </c>
      <c r="K22" s="39">
        <f>[1]Fjärrvärmeproduktion!U316</f>
        <v>0</v>
      </c>
      <c r="L22" s="39">
        <f>[1]Fjärrvärmeproduktion!V316</f>
        <v>0</v>
      </c>
      <c r="M22" s="30"/>
      <c r="N22" s="30"/>
      <c r="O22" s="30"/>
      <c r="P22" s="30">
        <f t="shared" si="2"/>
        <v>0</v>
      </c>
      <c r="Q22" s="189"/>
      <c r="R22" s="34" t="s">
        <v>23</v>
      </c>
      <c r="S22" s="44" t="str">
        <f>ROUND(P43/1000,0) &amp;" GWh"</f>
        <v>407 GWh</v>
      </c>
      <c r="T22" s="43"/>
    </row>
    <row r="23" spans="1:34" ht="15.6">
      <c r="A23" s="5" t="s">
        <v>22</v>
      </c>
      <c r="B23" s="39">
        <f>[1]Fjärrvärmeproduktion!$N$322</f>
        <v>0</v>
      </c>
      <c r="C23" s="30"/>
      <c r="D23" s="39">
        <f>[1]Fjärrvärmeproduktion!$N$323</f>
        <v>0</v>
      </c>
      <c r="E23" s="39">
        <f>[1]Fjärrvärmeproduktion!$Q$324</f>
        <v>0</v>
      </c>
      <c r="F23" s="39">
        <f>[1]Fjärrvärmeproduktion!$N$325</f>
        <v>0</v>
      </c>
      <c r="G23" s="39">
        <f>[1]Fjärrvärmeproduktion!$R$326</f>
        <v>0</v>
      </c>
      <c r="H23" s="39">
        <f>[1]Fjärrvärmeproduktion!$S$327</f>
        <v>0</v>
      </c>
      <c r="I23" s="39">
        <f>[1]Fjärrvärmeproduktion!$N$328</f>
        <v>0</v>
      </c>
      <c r="J23" s="39">
        <f>[1]Fjärrvärmeproduktion!$T$326</f>
        <v>0</v>
      </c>
      <c r="K23" s="39">
        <f>[1]Fjärrvärmeproduktion!U324</f>
        <v>0</v>
      </c>
      <c r="L23" s="39">
        <f>[1]Fjärrvärmeproduktion!V324</f>
        <v>0</v>
      </c>
      <c r="M23" s="30"/>
      <c r="N23" s="30"/>
      <c r="O23" s="30"/>
      <c r="P23" s="30">
        <f t="shared" si="2"/>
        <v>0</v>
      </c>
      <c r="Q23" s="189"/>
      <c r="R23" s="34"/>
      <c r="S23" s="45"/>
      <c r="T23" s="43"/>
    </row>
    <row r="24" spans="1:34" ht="15.6">
      <c r="A24" s="5" t="s">
        <v>13</v>
      </c>
      <c r="B24" s="200">
        <f>SUM(B18:B23)</f>
        <v>54282</v>
      </c>
      <c r="C24" s="30">
        <f t="shared" ref="C24:O24" si="3">SUM(C18:C23)</f>
        <v>0</v>
      </c>
      <c r="D24" s="201">
        <f t="shared" si="3"/>
        <v>2567.441860465116</v>
      </c>
      <c r="E24" s="30">
        <f t="shared" si="3"/>
        <v>0</v>
      </c>
      <c r="F24" s="30">
        <f t="shared" si="3"/>
        <v>0</v>
      </c>
      <c r="G24" s="30">
        <f t="shared" si="3"/>
        <v>0</v>
      </c>
      <c r="H24" s="202">
        <f t="shared" si="3"/>
        <v>22120</v>
      </c>
      <c r="I24" s="30">
        <f t="shared" si="3"/>
        <v>0</v>
      </c>
      <c r="J24" s="30">
        <f t="shared" si="3"/>
        <v>0</v>
      </c>
      <c r="K24" s="30">
        <f t="shared" si="3"/>
        <v>0</v>
      </c>
      <c r="L24" s="30">
        <f t="shared" si="3"/>
        <v>0</v>
      </c>
      <c r="M24" s="30">
        <f t="shared" si="3"/>
        <v>0</v>
      </c>
      <c r="N24" s="30">
        <f t="shared" si="3"/>
        <v>0</v>
      </c>
      <c r="O24" s="30">
        <f t="shared" si="3"/>
        <v>0</v>
      </c>
      <c r="P24" s="201">
        <f>SUM(C24:N24)</f>
        <v>24687.441860465115</v>
      </c>
      <c r="Q24" s="189"/>
      <c r="R24" s="34"/>
      <c r="S24" s="45" t="s">
        <v>24</v>
      </c>
      <c r="T24" s="43" t="s">
        <v>25</v>
      </c>
    </row>
    <row r="25" spans="1:34" ht="15.6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189"/>
      <c r="R25" s="29" t="str">
        <f>C30</f>
        <v>El</v>
      </c>
      <c r="S25" s="44" t="str">
        <f>ROUND(C43/1000,0) &amp;" GWh"</f>
        <v>206 GWh</v>
      </c>
      <c r="T25" s="46">
        <f>C$44</f>
        <v>0.50693416465366092</v>
      </c>
    </row>
    <row r="26" spans="1:34" ht="15.6">
      <c r="A26" s="6"/>
      <c r="B26" s="122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189"/>
      <c r="R26" s="32" t="str">
        <f>D30</f>
        <v>Oljeprodukter</v>
      </c>
      <c r="S26" s="44" t="str">
        <f>ROUND(D43/1000,0) &amp;" GWh"</f>
        <v>110 GWh</v>
      </c>
      <c r="T26" s="46">
        <f>D$44</f>
        <v>0.27073573173574111</v>
      </c>
    </row>
    <row r="27" spans="1:34" ht="15.6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189"/>
      <c r="R27" s="32" t="str">
        <f>E30</f>
        <v>Kol och koks</v>
      </c>
      <c r="S27" s="44" t="str">
        <f>ROUND(E43/1000,0) &amp;" GWh"</f>
        <v>0 GWh</v>
      </c>
      <c r="T27" s="46">
        <f>E$44</f>
        <v>0</v>
      </c>
    </row>
    <row r="28" spans="1:34" ht="18">
      <c r="A28" s="3" t="s">
        <v>26</v>
      </c>
      <c r="B28" s="83"/>
      <c r="C28" s="48"/>
      <c r="D28" s="83"/>
      <c r="E28" s="83"/>
      <c r="F28" s="83"/>
      <c r="G28" s="83"/>
      <c r="H28" s="83"/>
      <c r="I28" s="48"/>
      <c r="J28" s="48"/>
      <c r="K28" s="48"/>
      <c r="L28" s="48"/>
      <c r="M28" s="48"/>
      <c r="N28" s="48"/>
      <c r="O28" s="48"/>
      <c r="P28" s="48"/>
      <c r="Q28" s="189"/>
      <c r="R28" s="32" t="str">
        <f>F30</f>
        <v>Gasol/naturgas</v>
      </c>
      <c r="S28" s="44" t="str">
        <f>ROUND(F43/1000,0) &amp;" GWh"</f>
        <v>14 GWh</v>
      </c>
      <c r="T28" s="46">
        <f>F$44</f>
        <v>3.5558759206580762E-2</v>
      </c>
    </row>
    <row r="29" spans="1:34" ht="15.6">
      <c r="A29" s="37" t="str">
        <f>A2</f>
        <v>1083 Sölvesborg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189"/>
      <c r="R29" s="32" t="str">
        <f>G30</f>
        <v>Bioolja/Biodrivmedel</v>
      </c>
      <c r="S29" s="44" t="str">
        <f>ROUND(G43/1000,0) &amp;" GWh"</f>
        <v>34 GWh</v>
      </c>
      <c r="T29" s="46">
        <f>G$44</f>
        <v>8.3191620561335639E-2</v>
      </c>
    </row>
    <row r="30" spans="1:34" ht="28.8">
      <c r="A30" s="71">
        <f>'Blekinge län'!A30</f>
        <v>2020</v>
      </c>
      <c r="B30" s="84" t="s">
        <v>66</v>
      </c>
      <c r="C30" s="98" t="s">
        <v>8</v>
      </c>
      <c r="D30" s="72" t="s">
        <v>30</v>
      </c>
      <c r="E30" s="72" t="s">
        <v>2</v>
      </c>
      <c r="F30" s="73" t="s">
        <v>3</v>
      </c>
      <c r="G30" s="72" t="s">
        <v>91</v>
      </c>
      <c r="H30" s="72" t="s">
        <v>50</v>
      </c>
      <c r="I30" s="73" t="s">
        <v>5</v>
      </c>
      <c r="J30" s="72" t="s">
        <v>4</v>
      </c>
      <c r="K30" s="72" t="s">
        <v>6</v>
      </c>
      <c r="L30" s="72" t="s">
        <v>7</v>
      </c>
      <c r="M30" s="72" t="s">
        <v>64</v>
      </c>
      <c r="N30" s="72" t="s">
        <v>64</v>
      </c>
      <c r="O30" s="73" t="s">
        <v>64</v>
      </c>
      <c r="P30" s="74" t="s">
        <v>27</v>
      </c>
      <c r="Q30" s="189"/>
      <c r="R30" s="29" t="str">
        <f>H30</f>
        <v>Biobränslen</v>
      </c>
      <c r="S30" s="44" t="str">
        <f>ROUND(H43/1000,0) &amp;" GWh"</f>
        <v>42 GWh</v>
      </c>
      <c r="T30" s="46">
        <f>H$44</f>
        <v>0.10357972384268155</v>
      </c>
    </row>
    <row r="31" spans="1:34" s="19" customFormat="1">
      <c r="A31" s="18"/>
      <c r="B31" s="77" t="s">
        <v>61</v>
      </c>
      <c r="C31" s="100" t="s">
        <v>60</v>
      </c>
      <c r="D31" s="77" t="s">
        <v>55</v>
      </c>
      <c r="E31" s="78"/>
      <c r="F31" s="77" t="s">
        <v>57</v>
      </c>
      <c r="G31" s="77" t="s">
        <v>73</v>
      </c>
      <c r="H31" s="77" t="s">
        <v>65</v>
      </c>
      <c r="I31" s="77" t="s">
        <v>58</v>
      </c>
      <c r="J31" s="78"/>
      <c r="K31" s="78"/>
      <c r="L31" s="78"/>
      <c r="M31" s="78"/>
      <c r="N31" s="79"/>
      <c r="O31" s="79"/>
      <c r="P31" s="80" t="s">
        <v>63</v>
      </c>
      <c r="Q31" s="188"/>
      <c r="R31" s="29" t="str">
        <f>I30</f>
        <v>Biogas</v>
      </c>
      <c r="S31" s="44" t="str">
        <f>ROUND(I43/1000,0) &amp;" GWh"</f>
        <v>0 GWh</v>
      </c>
      <c r="T31" s="46">
        <f>I$44</f>
        <v>0</v>
      </c>
      <c r="AG31" s="20"/>
      <c r="AH31" s="20"/>
    </row>
    <row r="32" spans="1:34" ht="15.6">
      <c r="A32" s="5" t="s">
        <v>28</v>
      </c>
      <c r="B32" s="48">
        <f>[1]Slutanvändning!$N$413</f>
        <v>0</v>
      </c>
      <c r="C32" s="48">
        <f>[1]Slutanvändning!$N$414</f>
        <v>21966</v>
      </c>
      <c r="D32" s="48">
        <f>[1]Slutanvändning!$N$407</f>
        <v>9455</v>
      </c>
      <c r="E32" s="48">
        <f>[1]Slutanvändning!$Q$408</f>
        <v>0</v>
      </c>
      <c r="F32" s="152">
        <f>[1]Slutanvändning!$N$409</f>
        <v>0</v>
      </c>
      <c r="G32" s="152">
        <f>[1]Slutanvändning!$N$410</f>
        <v>2213</v>
      </c>
      <c r="H32" s="152">
        <f>[1]Slutanvändning!$N$411</f>
        <v>0</v>
      </c>
      <c r="I32" s="48">
        <f>[1]Slutanvändning!$N$412</f>
        <v>0</v>
      </c>
      <c r="J32" s="48"/>
      <c r="K32" s="48">
        <f>[1]Slutanvändning!U408</f>
        <v>0</v>
      </c>
      <c r="L32" s="48">
        <f>[1]Slutanvändning!V408</f>
        <v>0</v>
      </c>
      <c r="M32" s="48"/>
      <c r="N32" s="48"/>
      <c r="O32" s="48"/>
      <c r="P32" s="48">
        <f t="shared" ref="P32:P38" si="4">SUM(B32:N32)</f>
        <v>33634</v>
      </c>
      <c r="Q32" s="114"/>
      <c r="R32" s="32" t="str">
        <f>J30</f>
        <v>Avlutar</v>
      </c>
      <c r="S32" s="44" t="str">
        <f>ROUND(J43/1000,0) &amp;" GWh"</f>
        <v>0 GWh</v>
      </c>
      <c r="T32" s="46">
        <f>J$44</f>
        <v>0</v>
      </c>
    </row>
    <row r="33" spans="1:47" ht="15.6">
      <c r="A33" s="5" t="s">
        <v>31</v>
      </c>
      <c r="B33" s="48">
        <f>[1]Slutanvändning!$N$422</f>
        <v>3236</v>
      </c>
      <c r="C33" s="48">
        <f>[1]Slutanvändning!$N$423</f>
        <v>42037</v>
      </c>
      <c r="D33" s="48">
        <f>[1]Slutanvändning!$N$416</f>
        <v>7092</v>
      </c>
      <c r="E33" s="48">
        <f>[1]Slutanvändning!$Q$417</f>
        <v>0</v>
      </c>
      <c r="F33" s="194">
        <f>[1]Slutanvändning!$N$418</f>
        <v>14469</v>
      </c>
      <c r="G33" s="192">
        <f>[1]Slutanvändning!$N$419</f>
        <v>7809</v>
      </c>
      <c r="H33" s="192">
        <f>[1]Slutanvändning!$N$420</f>
        <v>4458</v>
      </c>
      <c r="I33" s="48">
        <f>[1]Slutanvändning!$N$421</f>
        <v>0</v>
      </c>
      <c r="J33" s="48"/>
      <c r="K33" s="48">
        <f>[1]Slutanvändning!U417</f>
        <v>0</v>
      </c>
      <c r="L33" s="48">
        <f>[1]Slutanvändning!V417</f>
        <v>0</v>
      </c>
      <c r="M33" s="48"/>
      <c r="N33" s="48"/>
      <c r="O33" s="48"/>
      <c r="P33" s="48">
        <f t="shared" si="4"/>
        <v>79101</v>
      </c>
      <c r="Q33" s="114"/>
      <c r="R33" s="29" t="str">
        <f>K30</f>
        <v>Torv</v>
      </c>
      <c r="S33" s="44" t="str">
        <f>ROUND(K43/1000,0) &amp;" GWh"</f>
        <v>0 GWh</v>
      </c>
      <c r="T33" s="46">
        <f>K$44</f>
        <v>0</v>
      </c>
    </row>
    <row r="34" spans="1:47" ht="15.6">
      <c r="A34" s="5" t="s">
        <v>32</v>
      </c>
      <c r="B34" s="48">
        <f>[1]Slutanvändning!$N$431</f>
        <v>4972</v>
      </c>
      <c r="C34" s="48">
        <f>[1]Slutanvändning!$N$432</f>
        <v>19605</v>
      </c>
      <c r="D34" s="48">
        <f>[1]Slutanvändning!$N$425</f>
        <v>66</v>
      </c>
      <c r="E34" s="48">
        <f>[1]Slutanvändning!$Q$426</f>
        <v>0</v>
      </c>
      <c r="F34" s="152">
        <f>[1]Slutanvändning!$N$427</f>
        <v>0</v>
      </c>
      <c r="G34" s="152">
        <f>[1]Slutanvändning!$N$428</f>
        <v>0</v>
      </c>
      <c r="H34" s="152">
        <f>[1]Slutanvändning!$N$429</f>
        <v>0</v>
      </c>
      <c r="I34" s="48">
        <f>[1]Slutanvändning!$N$430</f>
        <v>0</v>
      </c>
      <c r="J34" s="48"/>
      <c r="K34" s="48">
        <f>[1]Slutanvändning!U426</f>
        <v>0</v>
      </c>
      <c r="L34" s="48">
        <f>[1]Slutanvändning!V426</f>
        <v>0</v>
      </c>
      <c r="M34" s="48"/>
      <c r="N34" s="48"/>
      <c r="O34" s="48"/>
      <c r="P34" s="48">
        <f t="shared" si="4"/>
        <v>24643</v>
      </c>
      <c r="Q34" s="114"/>
      <c r="R34" s="32" t="str">
        <f>L30</f>
        <v>Avfall</v>
      </c>
      <c r="S34" s="44" t="str">
        <f>ROUND(L43/1000,0) &amp;" GWh"</f>
        <v>0 GWh</v>
      </c>
      <c r="T34" s="46">
        <f>L$44</f>
        <v>0</v>
      </c>
      <c r="V34" s="7"/>
      <c r="W34" s="31"/>
    </row>
    <row r="35" spans="1:47" ht="15.6">
      <c r="A35" s="5" t="s">
        <v>33</v>
      </c>
      <c r="B35" s="48">
        <f>[1]Slutanvändning!$N$440</f>
        <v>0</v>
      </c>
      <c r="C35" s="48">
        <f>[1]Slutanvändning!$N$441</f>
        <v>252</v>
      </c>
      <c r="D35" s="48">
        <f>[1]Slutanvändning!$N$434</f>
        <v>90617</v>
      </c>
      <c r="E35" s="48">
        <f>[1]Slutanvändning!$Q$435</f>
        <v>0</v>
      </c>
      <c r="F35" s="152">
        <f>[1]Slutanvändning!$N$436</f>
        <v>0</v>
      </c>
      <c r="G35" s="192">
        <f>[1]Slutanvändning!$N$437</f>
        <v>23829</v>
      </c>
      <c r="H35" s="152">
        <f>[1]Slutanvändning!$N$438</f>
        <v>0</v>
      </c>
      <c r="I35" s="48">
        <f>[1]Slutanvändning!$N$439</f>
        <v>0</v>
      </c>
      <c r="J35" s="48"/>
      <c r="K35" s="48">
        <f>[1]Slutanvändning!U435</f>
        <v>0</v>
      </c>
      <c r="L35" s="48">
        <f>[1]Slutanvändning!V435</f>
        <v>0</v>
      </c>
      <c r="M35" s="48"/>
      <c r="N35" s="48"/>
      <c r="O35" s="48"/>
      <c r="P35" s="193">
        <f>SUM(B35:N35)</f>
        <v>114698</v>
      </c>
      <c r="Q35" s="114"/>
      <c r="R35" s="29" t="str">
        <f>M30</f>
        <v>Övrigt</v>
      </c>
      <c r="S35" s="44" t="str">
        <f>ROUND(M43/1000,0) &amp;" GWh"</f>
        <v>0 GWh</v>
      </c>
      <c r="T35" s="46">
        <f>M$44</f>
        <v>0</v>
      </c>
    </row>
    <row r="36" spans="1:47" ht="15.6">
      <c r="A36" s="5" t="s">
        <v>34</v>
      </c>
      <c r="B36" s="48">
        <f>[1]Slutanvändning!$N$449</f>
        <v>0</v>
      </c>
      <c r="C36" s="48">
        <f>[1]Slutanvändning!$N$450</f>
        <v>24181</v>
      </c>
      <c r="D36" s="48">
        <f>[1]Slutanvändning!$N$443</f>
        <v>9</v>
      </c>
      <c r="E36" s="48">
        <f>[1]Slutanvändning!$Q$444</f>
        <v>0</v>
      </c>
      <c r="F36" s="152">
        <f>[1]Slutanvändning!$N$445</f>
        <v>0</v>
      </c>
      <c r="G36" s="152">
        <f>[1]Slutanvändning!$N$446</f>
        <v>0</v>
      </c>
      <c r="H36" s="152">
        <f>[1]Slutanvändning!$N$447</f>
        <v>0</v>
      </c>
      <c r="I36" s="48">
        <f>[1]Slutanvändning!$N$448</f>
        <v>0</v>
      </c>
      <c r="J36" s="48"/>
      <c r="K36" s="48">
        <f>[1]Slutanvändning!U444</f>
        <v>0</v>
      </c>
      <c r="L36" s="48">
        <f>[1]Slutanvändning!V444</f>
        <v>0</v>
      </c>
      <c r="M36" s="48"/>
      <c r="N36" s="48"/>
      <c r="O36" s="48"/>
      <c r="P36" s="48">
        <f t="shared" si="4"/>
        <v>24190</v>
      </c>
      <c r="Q36" s="114"/>
      <c r="R36" s="29" t="str">
        <f>N30</f>
        <v>Övrigt</v>
      </c>
      <c r="S36" s="44" t="str">
        <f>ROUND(N43/1000,0) &amp;" GWh"</f>
        <v>0 GWh</v>
      </c>
      <c r="T36" s="46">
        <f>N$44</f>
        <v>0</v>
      </c>
    </row>
    <row r="37" spans="1:47" ht="15.6">
      <c r="A37" s="5" t="s">
        <v>35</v>
      </c>
      <c r="B37" s="48">
        <f>[1]Slutanvändning!$N$458</f>
        <v>5585</v>
      </c>
      <c r="C37" s="48">
        <f>[1]Slutanvändning!$N$459</f>
        <v>63561</v>
      </c>
      <c r="D37" s="48">
        <f>[1]Slutanvändning!$N$452</f>
        <v>337</v>
      </c>
      <c r="E37" s="48">
        <f>[1]Slutanvändning!$Q$453</f>
        <v>0</v>
      </c>
      <c r="F37" s="152">
        <f>[1]Slutanvändning!$N$454</f>
        <v>0</v>
      </c>
      <c r="G37" s="152">
        <f>[1]Slutanvändning!$N$455</f>
        <v>0</v>
      </c>
      <c r="H37" s="152">
        <f>[1]Slutanvändning!$N$456</f>
        <v>15569</v>
      </c>
      <c r="I37" s="48">
        <f>[1]Slutanvändning!$N$457</f>
        <v>0</v>
      </c>
      <c r="J37" s="48"/>
      <c r="K37" s="48">
        <f>[1]Slutanvändning!U453</f>
        <v>0</v>
      </c>
      <c r="L37" s="48">
        <f>[1]Slutanvändning!V453</f>
        <v>0</v>
      </c>
      <c r="M37" s="48"/>
      <c r="N37" s="48"/>
      <c r="O37" s="48"/>
      <c r="P37" s="48">
        <f t="shared" si="4"/>
        <v>85052</v>
      </c>
      <c r="Q37" s="114"/>
      <c r="R37" s="32" t="str">
        <f>O30</f>
        <v>Övrigt</v>
      </c>
      <c r="S37" s="44" t="str">
        <f>ROUND(O43/1000,0) &amp;" GWh"</f>
        <v>0 GWh</v>
      </c>
      <c r="T37" s="46">
        <f>O$44</f>
        <v>0</v>
      </c>
    </row>
    <row r="38" spans="1:47" ht="15.6">
      <c r="A38" s="5" t="s">
        <v>36</v>
      </c>
      <c r="B38" s="48">
        <f>[1]Slutanvändning!$N$467</f>
        <v>28981</v>
      </c>
      <c r="C38" s="48">
        <f>[1]Slutanvändning!$N$468</f>
        <v>5825</v>
      </c>
      <c r="D38" s="48">
        <f>[1]Slutanvändning!$N$461</f>
        <v>20</v>
      </c>
      <c r="E38" s="48">
        <f>[1]Slutanvändning!$Q$462</f>
        <v>0</v>
      </c>
      <c r="F38" s="152">
        <f>[1]Slutanvändning!$N$463</f>
        <v>0</v>
      </c>
      <c r="G38" s="152">
        <f>[1]Slutanvändning!$N$464</f>
        <v>0</v>
      </c>
      <c r="H38" s="152">
        <f>[1]Slutanvändning!$N$465</f>
        <v>0</v>
      </c>
      <c r="I38" s="48">
        <f>[1]Slutanvändning!$N$466</f>
        <v>0</v>
      </c>
      <c r="J38" s="48"/>
      <c r="K38" s="48">
        <f>[1]Slutanvändning!U462</f>
        <v>0</v>
      </c>
      <c r="L38" s="48">
        <f>[1]Slutanvändning!V462</f>
        <v>0</v>
      </c>
      <c r="M38" s="48"/>
      <c r="N38" s="48"/>
      <c r="O38" s="48"/>
      <c r="P38" s="48">
        <f t="shared" si="4"/>
        <v>34826</v>
      </c>
      <c r="Q38" s="114"/>
      <c r="R38" s="32" t="str">
        <f>B30</f>
        <v xml:space="preserve">Fjärrvärme </v>
      </c>
      <c r="S38" s="44" t="str">
        <f>ROUND(B26/1000,0) &amp;" GWh"</f>
        <v>0 GWh</v>
      </c>
      <c r="T38" s="46">
        <f>B26/P43</f>
        <v>0</v>
      </c>
      <c r="U38" s="52"/>
    </row>
    <row r="39" spans="1:47" ht="15.6">
      <c r="A39" s="5" t="s">
        <v>37</v>
      </c>
      <c r="B39" s="48">
        <f>[1]Slutanvändning!$N$476</f>
        <v>0</v>
      </c>
      <c r="C39" s="48">
        <f>[1]Slutanvändning!$N$477</f>
        <v>13567</v>
      </c>
      <c r="D39" s="48">
        <f>[1]Slutanvändning!$N$470</f>
        <v>0</v>
      </c>
      <c r="E39" s="48">
        <f>[1]Slutanvändning!$Q$471</f>
        <v>0</v>
      </c>
      <c r="F39" s="152">
        <f>[1]Slutanvändning!$N$472</f>
        <v>0</v>
      </c>
      <c r="G39" s="152">
        <f>[1]Slutanvändning!$N$473</f>
        <v>0</v>
      </c>
      <c r="H39" s="152">
        <f>[1]Slutanvändning!$N$474</f>
        <v>0</v>
      </c>
      <c r="I39" s="48">
        <f>[1]Slutanvändning!$N$475</f>
        <v>0</v>
      </c>
      <c r="J39" s="48"/>
      <c r="K39" s="48">
        <f>[1]Slutanvändning!U471</f>
        <v>0</v>
      </c>
      <c r="L39" s="48">
        <f>[1]Slutanvändning!V471</f>
        <v>0</v>
      </c>
      <c r="M39" s="48"/>
      <c r="N39" s="48"/>
      <c r="O39" s="48"/>
      <c r="P39" s="48">
        <f>SUM(B39:N39)</f>
        <v>13567</v>
      </c>
      <c r="Q39" s="114"/>
      <c r="R39" s="34"/>
      <c r="S39" s="44"/>
      <c r="T39" s="34"/>
    </row>
    <row r="40" spans="1:47" ht="15.6">
      <c r="A40" s="5" t="s">
        <v>13</v>
      </c>
      <c r="B40" s="48">
        <f>SUM(B32:B39)</f>
        <v>42774</v>
      </c>
      <c r="C40" s="48">
        <f t="shared" ref="C40:O40" si="5">SUM(C32:C39)</f>
        <v>190994</v>
      </c>
      <c r="D40" s="48">
        <f t="shared" si="5"/>
        <v>107596</v>
      </c>
      <c r="E40" s="48">
        <f t="shared" si="5"/>
        <v>0</v>
      </c>
      <c r="F40" s="197">
        <f>SUM(F32:F39)</f>
        <v>14469</v>
      </c>
      <c r="G40" s="48">
        <f t="shared" si="5"/>
        <v>33851</v>
      </c>
      <c r="H40" s="193">
        <f t="shared" si="5"/>
        <v>20027</v>
      </c>
      <c r="I40" s="48">
        <f t="shared" si="5"/>
        <v>0</v>
      </c>
      <c r="J40" s="48">
        <f t="shared" si="5"/>
        <v>0</v>
      </c>
      <c r="K40" s="48">
        <f t="shared" si="5"/>
        <v>0</v>
      </c>
      <c r="L40" s="48">
        <f t="shared" si="5"/>
        <v>0</v>
      </c>
      <c r="M40" s="48">
        <f t="shared" si="5"/>
        <v>0</v>
      </c>
      <c r="N40" s="48">
        <f t="shared" si="5"/>
        <v>0</v>
      </c>
      <c r="O40" s="48">
        <f t="shared" si="5"/>
        <v>0</v>
      </c>
      <c r="P40" s="193">
        <f>SUM(B40:N40)</f>
        <v>409711</v>
      </c>
      <c r="Q40" s="114"/>
      <c r="R40" s="34"/>
      <c r="S40" s="44" t="s">
        <v>24</v>
      </c>
      <c r="T40" s="34" t="s">
        <v>25</v>
      </c>
    </row>
    <row r="41" spans="1:47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30"/>
      <c r="R41" s="34" t="s">
        <v>38</v>
      </c>
      <c r="S41" s="44" t="str">
        <f>ROUND((B46+C46)/1000,0) &amp;" GWh"</f>
        <v>27 GWh</v>
      </c>
      <c r="T41" s="51"/>
    </row>
    <row r="42" spans="1:47">
      <c r="A42" s="22" t="s">
        <v>41</v>
      </c>
      <c r="B42" s="98">
        <f>B39+B38+B37</f>
        <v>34566</v>
      </c>
      <c r="C42" s="98">
        <f>C39+C38+C37</f>
        <v>82953</v>
      </c>
      <c r="D42" s="98">
        <f>D39+D38+D37</f>
        <v>357</v>
      </c>
      <c r="E42" s="98">
        <f t="shared" ref="E42:P42" si="6">E39+E38+E37</f>
        <v>0</v>
      </c>
      <c r="F42" s="84">
        <f t="shared" si="6"/>
        <v>0</v>
      </c>
      <c r="G42" s="98">
        <f t="shared" si="6"/>
        <v>0</v>
      </c>
      <c r="H42" s="98">
        <f t="shared" si="6"/>
        <v>15569</v>
      </c>
      <c r="I42" s="84">
        <f t="shared" si="6"/>
        <v>0</v>
      </c>
      <c r="J42" s="98">
        <f t="shared" si="6"/>
        <v>0</v>
      </c>
      <c r="K42" s="98">
        <f t="shared" si="6"/>
        <v>0</v>
      </c>
      <c r="L42" s="98">
        <f t="shared" si="6"/>
        <v>0</v>
      </c>
      <c r="M42" s="98">
        <f t="shared" si="6"/>
        <v>0</v>
      </c>
      <c r="N42" s="98">
        <f t="shared" si="6"/>
        <v>0</v>
      </c>
      <c r="O42" s="98">
        <f t="shared" si="6"/>
        <v>0</v>
      </c>
      <c r="P42" s="98">
        <f t="shared" si="6"/>
        <v>133445</v>
      </c>
      <c r="Q42" s="134"/>
      <c r="R42" s="34" t="s">
        <v>39</v>
      </c>
      <c r="S42" s="44" t="str">
        <f>ROUND(P42/1000,0) &amp;" GWh"</f>
        <v>133 GWh</v>
      </c>
      <c r="T42" s="46">
        <f>P42/P40</f>
        <v>0.32570519219645067</v>
      </c>
    </row>
    <row r="43" spans="1:47">
      <c r="A43" s="23" t="s">
        <v>43</v>
      </c>
      <c r="B43" s="84"/>
      <c r="C43" s="118">
        <f>C40+C24-C7+C46</f>
        <v>206273.52</v>
      </c>
      <c r="D43" s="118">
        <f t="shared" ref="D43:O43" si="7">D11+D24+D40</f>
        <v>110163.44186046511</v>
      </c>
      <c r="E43" s="118">
        <f t="shared" si="7"/>
        <v>0</v>
      </c>
      <c r="F43" s="118">
        <f t="shared" si="7"/>
        <v>14469</v>
      </c>
      <c r="G43" s="118">
        <f t="shared" si="7"/>
        <v>33851</v>
      </c>
      <c r="H43" s="118">
        <f t="shared" si="7"/>
        <v>42147</v>
      </c>
      <c r="I43" s="118">
        <f t="shared" si="7"/>
        <v>0</v>
      </c>
      <c r="J43" s="118">
        <f t="shared" si="7"/>
        <v>0</v>
      </c>
      <c r="K43" s="118">
        <f t="shared" si="7"/>
        <v>0</v>
      </c>
      <c r="L43" s="118">
        <f t="shared" si="7"/>
        <v>0</v>
      </c>
      <c r="M43" s="118">
        <f t="shared" si="7"/>
        <v>0</v>
      </c>
      <c r="N43" s="118">
        <f t="shared" si="7"/>
        <v>0</v>
      </c>
      <c r="O43" s="118">
        <f t="shared" si="7"/>
        <v>0</v>
      </c>
      <c r="P43" s="167">
        <f>SUM(C43:O43)+B26</f>
        <v>406903.96186046512</v>
      </c>
      <c r="Q43" s="134"/>
      <c r="R43" s="34" t="s">
        <v>40</v>
      </c>
      <c r="S43" s="44" t="str">
        <f>ROUND(P36/1000,0) &amp;" GWh"</f>
        <v>24 GWh</v>
      </c>
      <c r="T43" s="47">
        <f>P36/P40</f>
        <v>5.9041617139886406E-2</v>
      </c>
    </row>
    <row r="44" spans="1:47">
      <c r="A44" s="23" t="s">
        <v>44</v>
      </c>
      <c r="B44" s="190"/>
      <c r="C44" s="64">
        <f>C43/$P$43</f>
        <v>0.50693416465366092</v>
      </c>
      <c r="D44" s="64">
        <f t="shared" ref="D44:O44" si="8">D43/$P$43</f>
        <v>0.27073573173574111</v>
      </c>
      <c r="E44" s="64">
        <f t="shared" si="8"/>
        <v>0</v>
      </c>
      <c r="F44" s="64">
        <f t="shared" si="8"/>
        <v>3.5558759206580762E-2</v>
      </c>
      <c r="G44" s="64">
        <f t="shared" si="8"/>
        <v>8.3191620561335639E-2</v>
      </c>
      <c r="H44" s="64">
        <f t="shared" si="8"/>
        <v>0.10357972384268155</v>
      </c>
      <c r="I44" s="64">
        <f t="shared" si="8"/>
        <v>0</v>
      </c>
      <c r="J44" s="64">
        <f t="shared" si="8"/>
        <v>0</v>
      </c>
      <c r="K44" s="64">
        <f t="shared" si="8"/>
        <v>0</v>
      </c>
      <c r="L44" s="64">
        <f t="shared" si="8"/>
        <v>0</v>
      </c>
      <c r="M44" s="64">
        <f t="shared" si="8"/>
        <v>0</v>
      </c>
      <c r="N44" s="64">
        <f t="shared" si="8"/>
        <v>0</v>
      </c>
      <c r="O44" s="64">
        <f t="shared" si="8"/>
        <v>0</v>
      </c>
      <c r="P44" s="64">
        <f>P43/$P$43</f>
        <v>1</v>
      </c>
      <c r="Q44" s="134"/>
      <c r="R44" s="34" t="s">
        <v>42</v>
      </c>
      <c r="S44" s="44" t="str">
        <f>ROUND(P34/1000,0) &amp;" GWh"</f>
        <v>25 GWh</v>
      </c>
      <c r="T44" s="46">
        <f>P34/P40</f>
        <v>6.0147274542299331E-2</v>
      </c>
    </row>
    <row r="45" spans="1:47">
      <c r="A45" s="24"/>
      <c r="B45" s="176"/>
      <c r="C45" s="98"/>
      <c r="D45" s="98"/>
      <c r="E45" s="98"/>
      <c r="F45" s="84"/>
      <c r="G45" s="98"/>
      <c r="H45" s="98"/>
      <c r="I45" s="84"/>
      <c r="J45" s="98"/>
      <c r="K45" s="98"/>
      <c r="L45" s="98"/>
      <c r="M45" s="98"/>
      <c r="N45" s="84"/>
      <c r="O45" s="84"/>
      <c r="P45" s="84"/>
      <c r="Q45" s="134"/>
      <c r="R45" s="34" t="s">
        <v>29</v>
      </c>
      <c r="S45" s="44" t="str">
        <f>ROUND(P32/1000,0) &amp;" GWh"</f>
        <v>34 GWh</v>
      </c>
      <c r="T45" s="46">
        <f>P32/P40</f>
        <v>8.2092011198137221E-2</v>
      </c>
    </row>
    <row r="46" spans="1:47">
      <c r="A46" s="24" t="s">
        <v>47</v>
      </c>
      <c r="B46" s="118">
        <f>(B24+B26)-B40</f>
        <v>11508</v>
      </c>
      <c r="C46" s="118">
        <f>(C24+C40)*0.08</f>
        <v>15279.52</v>
      </c>
      <c r="D46" s="98"/>
      <c r="E46" s="98"/>
      <c r="F46" s="84"/>
      <c r="G46" s="98"/>
      <c r="H46" s="98"/>
      <c r="I46" s="84"/>
      <c r="J46" s="98"/>
      <c r="K46" s="98"/>
      <c r="L46" s="98"/>
      <c r="M46" s="98"/>
      <c r="N46" s="84"/>
      <c r="O46" s="84"/>
      <c r="P46" s="30"/>
      <c r="Q46" s="134"/>
      <c r="R46" s="34" t="s">
        <v>45</v>
      </c>
      <c r="S46" s="44" t="str">
        <f>ROUND(P33/1000,0) &amp;" GWh"</f>
        <v>79 GWh</v>
      </c>
      <c r="T46" s="47">
        <f>P33/P40</f>
        <v>0.19306535582398324</v>
      </c>
    </row>
    <row r="47" spans="1:47">
      <c r="A47" s="24" t="s">
        <v>49</v>
      </c>
      <c r="B47" s="123">
        <f>B46/(B24)</f>
        <v>0.21200397921963082</v>
      </c>
      <c r="C47" s="123">
        <f>C46/(C40+C24)</f>
        <v>0.08</v>
      </c>
      <c r="D47" s="98"/>
      <c r="E47" s="98"/>
      <c r="F47" s="84"/>
      <c r="G47" s="98"/>
      <c r="H47" s="98"/>
      <c r="I47" s="84"/>
      <c r="J47" s="98"/>
      <c r="K47" s="98"/>
      <c r="L47" s="98"/>
      <c r="M47" s="98"/>
      <c r="N47" s="84"/>
      <c r="O47" s="84"/>
      <c r="P47" s="84"/>
      <c r="Q47" s="134"/>
      <c r="R47" s="34" t="s">
        <v>46</v>
      </c>
      <c r="S47" s="44" t="str">
        <f>ROUND(P35/1000,0) &amp;" GWh"</f>
        <v>115 GWh</v>
      </c>
      <c r="T47" s="47">
        <f>P35/P40</f>
        <v>0.2799485490992431</v>
      </c>
    </row>
    <row r="48" spans="1:47">
      <c r="A48" s="11"/>
      <c r="B48" s="125"/>
      <c r="C48" s="127"/>
      <c r="D48" s="127"/>
      <c r="E48" s="127"/>
      <c r="F48" s="128"/>
      <c r="G48" s="127"/>
      <c r="H48" s="127"/>
      <c r="I48" s="128"/>
      <c r="J48" s="127"/>
      <c r="K48" s="127"/>
      <c r="L48" s="127"/>
      <c r="M48" s="127"/>
      <c r="N48" s="128"/>
      <c r="O48" s="128"/>
      <c r="P48" s="128"/>
      <c r="Q48" s="125"/>
      <c r="R48" s="34" t="s">
        <v>48</v>
      </c>
      <c r="S48" s="44" t="str">
        <f>ROUND(P40/1000,0) &amp;" GWh"</f>
        <v>410 GWh</v>
      </c>
      <c r="T48" s="64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5"/>
      <c r="C49" s="127"/>
      <c r="D49" s="127"/>
      <c r="E49" s="127"/>
      <c r="F49" s="128"/>
      <c r="G49" s="127"/>
      <c r="H49" s="127"/>
      <c r="I49" s="128"/>
      <c r="J49" s="127"/>
      <c r="K49" s="127"/>
      <c r="L49" s="127"/>
      <c r="M49" s="127"/>
      <c r="N49" s="128"/>
      <c r="O49" s="128"/>
      <c r="P49" s="128"/>
      <c r="Q49" s="127"/>
      <c r="R49" s="12"/>
      <c r="S49" s="13"/>
      <c r="T49" s="13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5"/>
      <c r="C50" s="183"/>
      <c r="D50" s="127"/>
      <c r="E50" s="127"/>
      <c r="F50" s="128"/>
      <c r="G50" s="127"/>
      <c r="H50" s="127"/>
      <c r="I50" s="128"/>
      <c r="J50" s="127"/>
      <c r="K50" s="127"/>
      <c r="L50" s="127"/>
      <c r="M50" s="127"/>
      <c r="N50" s="128"/>
      <c r="O50" s="128"/>
      <c r="P50" s="128"/>
      <c r="Q50" s="127"/>
      <c r="R50" s="12"/>
      <c r="S50" s="13"/>
      <c r="T50" s="13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5"/>
      <c r="C51" s="127"/>
      <c r="D51" s="127"/>
      <c r="E51" s="127"/>
      <c r="F51" s="128"/>
      <c r="G51" s="127"/>
      <c r="H51" s="127"/>
      <c r="I51" s="128"/>
      <c r="J51" s="127"/>
      <c r="K51" s="127"/>
      <c r="L51" s="127"/>
      <c r="M51" s="127"/>
      <c r="N51" s="128"/>
      <c r="O51" s="128"/>
      <c r="P51" s="128"/>
      <c r="Q51" s="127"/>
      <c r="R51" s="12"/>
      <c r="S51" s="13"/>
      <c r="T51" s="13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5"/>
      <c r="C52" s="127"/>
      <c r="D52" s="127"/>
      <c r="E52" s="127"/>
      <c r="F52" s="128"/>
      <c r="G52" s="127"/>
      <c r="H52" s="127"/>
      <c r="I52" s="128"/>
      <c r="J52" s="127"/>
      <c r="K52" s="127"/>
      <c r="L52" s="127"/>
      <c r="M52" s="127"/>
      <c r="N52" s="128"/>
      <c r="O52" s="128"/>
      <c r="P52" s="128"/>
      <c r="Q52" s="127"/>
      <c r="R52" s="12"/>
      <c r="S52" s="13"/>
      <c r="T52" s="13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5"/>
      <c r="C53" s="127"/>
      <c r="D53" s="127"/>
      <c r="E53" s="127"/>
      <c r="F53" s="128"/>
      <c r="G53" s="127"/>
      <c r="H53" s="127"/>
      <c r="I53" s="128"/>
      <c r="J53" s="127"/>
      <c r="K53" s="127"/>
      <c r="L53" s="127"/>
      <c r="M53" s="127"/>
      <c r="N53" s="128"/>
      <c r="O53" s="128"/>
      <c r="P53" s="128"/>
      <c r="Q53" s="127"/>
      <c r="R53" s="12"/>
      <c r="S53" s="13"/>
      <c r="T53" s="13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5"/>
      <c r="C54" s="127"/>
      <c r="D54" s="127"/>
      <c r="E54" s="127"/>
      <c r="F54" s="128"/>
      <c r="G54" s="127"/>
      <c r="H54" s="127"/>
      <c r="I54" s="128"/>
      <c r="J54" s="127"/>
      <c r="K54" s="127"/>
      <c r="L54" s="127"/>
      <c r="M54" s="127"/>
      <c r="N54" s="128"/>
      <c r="O54" s="128"/>
      <c r="P54" s="128"/>
      <c r="Q54" s="127"/>
      <c r="R54" s="12"/>
      <c r="S54" s="13"/>
      <c r="T54" s="13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6">
      <c r="A55" s="14"/>
      <c r="B55" s="125"/>
      <c r="C55" s="126"/>
      <c r="D55" s="127"/>
      <c r="E55" s="127"/>
      <c r="F55" s="128"/>
      <c r="G55" s="127"/>
      <c r="H55" s="127"/>
      <c r="I55" s="128"/>
      <c r="J55" s="127"/>
      <c r="K55" s="127"/>
      <c r="L55" s="127"/>
      <c r="M55" s="126"/>
      <c r="N55" s="130"/>
      <c r="O55" s="130"/>
      <c r="P55" s="130"/>
      <c r="Q55" s="126"/>
      <c r="R55" s="9"/>
      <c r="S55" s="21"/>
      <c r="T55" s="25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6">
      <c r="A56" s="14"/>
      <c r="B56" s="125"/>
      <c r="C56" s="126"/>
      <c r="D56" s="127"/>
      <c r="E56" s="127"/>
      <c r="F56" s="128"/>
      <c r="G56" s="127"/>
      <c r="H56" s="127"/>
      <c r="I56" s="128"/>
      <c r="J56" s="127"/>
      <c r="K56" s="127"/>
      <c r="L56" s="127"/>
      <c r="M56" s="126"/>
      <c r="N56" s="130"/>
      <c r="O56" s="130"/>
      <c r="P56" s="130"/>
      <c r="Q56" s="126"/>
      <c r="R56" s="9"/>
      <c r="S56" s="21"/>
      <c r="T56" s="25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6">
      <c r="A57" s="14"/>
      <c r="B57" s="125"/>
      <c r="C57" s="126"/>
      <c r="D57" s="127"/>
      <c r="E57" s="127"/>
      <c r="F57" s="128"/>
      <c r="G57" s="127"/>
      <c r="H57" s="127"/>
      <c r="I57" s="128"/>
      <c r="J57" s="127"/>
      <c r="K57" s="127"/>
      <c r="L57" s="127"/>
      <c r="M57" s="126"/>
      <c r="N57" s="130"/>
      <c r="O57" s="130"/>
      <c r="P57" s="130"/>
      <c r="Q57" s="126"/>
      <c r="R57" s="9"/>
      <c r="S57" s="21"/>
      <c r="T57" s="25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6">
      <c r="A58" s="9"/>
      <c r="B58" s="134"/>
      <c r="C58" s="135"/>
      <c r="D58" s="136"/>
      <c r="E58" s="136"/>
      <c r="F58" s="137"/>
      <c r="G58" s="136"/>
      <c r="H58" s="136"/>
      <c r="I58" s="137"/>
      <c r="J58" s="136"/>
      <c r="K58" s="136"/>
      <c r="L58" s="136"/>
      <c r="M58" s="138"/>
      <c r="N58" s="139"/>
      <c r="O58" s="139"/>
      <c r="P58" s="140"/>
      <c r="Q58" s="108"/>
      <c r="R58" s="9"/>
      <c r="S58" s="21"/>
      <c r="T58" s="25"/>
    </row>
    <row r="59" spans="1:47" ht="15.6">
      <c r="A59" s="9"/>
      <c r="B59" s="134"/>
      <c r="C59" s="135"/>
      <c r="D59" s="136"/>
      <c r="E59" s="136"/>
      <c r="F59" s="137"/>
      <c r="G59" s="136"/>
      <c r="H59" s="136"/>
      <c r="I59" s="137"/>
      <c r="J59" s="136"/>
      <c r="K59" s="136"/>
      <c r="L59" s="136"/>
      <c r="M59" s="138"/>
      <c r="N59" s="139"/>
      <c r="O59" s="139"/>
      <c r="P59" s="140"/>
      <c r="Q59" s="108"/>
      <c r="R59" s="9"/>
      <c r="S59" s="15"/>
      <c r="T59" s="16"/>
    </row>
    <row r="60" spans="1:47" ht="15.6">
      <c r="A60" s="9"/>
      <c r="B60" s="134"/>
      <c r="C60" s="135"/>
      <c r="D60" s="136"/>
      <c r="E60" s="136"/>
      <c r="F60" s="137"/>
      <c r="G60" s="136"/>
      <c r="H60" s="136"/>
      <c r="I60" s="137"/>
      <c r="J60" s="136"/>
      <c r="K60" s="136"/>
      <c r="L60" s="136"/>
      <c r="M60" s="138"/>
      <c r="N60" s="139"/>
      <c r="O60" s="139"/>
      <c r="P60" s="140"/>
      <c r="Q60" s="108"/>
      <c r="R60" s="9"/>
      <c r="S60" s="9"/>
      <c r="T60" s="21"/>
    </row>
    <row r="61" spans="1:47" ht="15.6">
      <c r="A61" s="8"/>
      <c r="B61" s="134"/>
      <c r="C61" s="135"/>
      <c r="D61" s="136"/>
      <c r="E61" s="136"/>
      <c r="F61" s="137"/>
      <c r="G61" s="136"/>
      <c r="H61" s="136"/>
      <c r="I61" s="137"/>
      <c r="J61" s="136"/>
      <c r="K61" s="136"/>
      <c r="L61" s="136"/>
      <c r="M61" s="138"/>
      <c r="N61" s="139"/>
      <c r="O61" s="139"/>
      <c r="P61" s="140"/>
      <c r="Q61" s="108"/>
      <c r="R61" s="9"/>
      <c r="S61" s="35"/>
      <c r="T61" s="36"/>
    </row>
    <row r="62" spans="1:47" ht="15.6">
      <c r="A62" s="9"/>
      <c r="B62" s="134"/>
      <c r="C62" s="135"/>
      <c r="D62" s="134"/>
      <c r="E62" s="134"/>
      <c r="F62" s="143"/>
      <c r="G62" s="134"/>
      <c r="H62" s="134"/>
      <c r="I62" s="143"/>
      <c r="J62" s="134"/>
      <c r="K62" s="134"/>
      <c r="L62" s="134"/>
      <c r="M62" s="138"/>
      <c r="N62" s="139"/>
      <c r="O62" s="139"/>
      <c r="P62" s="140"/>
      <c r="Q62" s="108"/>
      <c r="R62" s="9"/>
      <c r="S62" s="21"/>
      <c r="T62" s="25"/>
    </row>
    <row r="63" spans="1:47" ht="15.6">
      <c r="A63" s="9"/>
      <c r="B63" s="134"/>
      <c r="C63" s="108"/>
      <c r="D63" s="134"/>
      <c r="E63" s="134"/>
      <c r="F63" s="143"/>
      <c r="G63" s="134"/>
      <c r="H63" s="134"/>
      <c r="I63" s="143"/>
      <c r="J63" s="134"/>
      <c r="K63" s="134"/>
      <c r="L63" s="134"/>
      <c r="M63" s="108"/>
      <c r="N63" s="140"/>
      <c r="O63" s="140"/>
      <c r="P63" s="140"/>
      <c r="Q63" s="108"/>
      <c r="R63" s="9"/>
      <c r="S63" s="21"/>
      <c r="T63" s="25"/>
    </row>
    <row r="64" spans="1:47" ht="15.6">
      <c r="A64" s="9"/>
      <c r="B64" s="134"/>
      <c r="C64" s="108"/>
      <c r="D64" s="134"/>
      <c r="E64" s="134"/>
      <c r="F64" s="143"/>
      <c r="G64" s="134"/>
      <c r="H64" s="134"/>
      <c r="I64" s="143"/>
      <c r="J64" s="134"/>
      <c r="K64" s="134"/>
      <c r="L64" s="134"/>
      <c r="M64" s="108"/>
      <c r="N64" s="140"/>
      <c r="O64" s="140"/>
      <c r="P64" s="140"/>
      <c r="Q64" s="108"/>
      <c r="R64" s="9"/>
      <c r="S64" s="21"/>
      <c r="T64" s="25"/>
    </row>
    <row r="65" spans="1:20" ht="15.6">
      <c r="A65" s="9"/>
      <c r="B65" s="98"/>
      <c r="C65" s="108"/>
      <c r="D65" s="98"/>
      <c r="E65" s="98"/>
      <c r="F65" s="84"/>
      <c r="G65" s="98"/>
      <c r="H65" s="98"/>
      <c r="I65" s="84"/>
      <c r="J65" s="98"/>
      <c r="K65" s="134"/>
      <c r="L65" s="134"/>
      <c r="M65" s="108"/>
      <c r="N65" s="140"/>
      <c r="O65" s="140"/>
      <c r="P65" s="140"/>
      <c r="Q65" s="108"/>
      <c r="R65" s="9"/>
      <c r="S65" s="21"/>
      <c r="T65" s="25"/>
    </row>
    <row r="66" spans="1:20" ht="15.6">
      <c r="A66" s="9"/>
      <c r="B66" s="98"/>
      <c r="C66" s="108"/>
      <c r="D66" s="98"/>
      <c r="E66" s="98"/>
      <c r="F66" s="84"/>
      <c r="G66" s="98"/>
      <c r="H66" s="98"/>
      <c r="I66" s="84"/>
      <c r="J66" s="98"/>
      <c r="K66" s="134"/>
      <c r="L66" s="134"/>
      <c r="M66" s="108"/>
      <c r="N66" s="140"/>
      <c r="O66" s="140"/>
      <c r="P66" s="140"/>
      <c r="Q66" s="108"/>
      <c r="R66" s="9"/>
      <c r="S66" s="21"/>
      <c r="T66" s="25"/>
    </row>
    <row r="67" spans="1:20" ht="15.6">
      <c r="A67" s="9"/>
      <c r="B67" s="98"/>
      <c r="C67" s="108"/>
      <c r="D67" s="98"/>
      <c r="E67" s="98"/>
      <c r="F67" s="84"/>
      <c r="G67" s="98"/>
      <c r="H67" s="98"/>
      <c r="I67" s="84"/>
      <c r="J67" s="98"/>
      <c r="K67" s="134"/>
      <c r="L67" s="134"/>
      <c r="M67" s="108"/>
      <c r="N67" s="140"/>
      <c r="O67" s="140"/>
      <c r="P67" s="140"/>
      <c r="Q67" s="108"/>
      <c r="R67" s="9"/>
      <c r="S67" s="21"/>
      <c r="T67" s="25"/>
    </row>
    <row r="68" spans="1:20" ht="15.6">
      <c r="A68" s="9"/>
      <c r="B68" s="98"/>
      <c r="C68" s="108"/>
      <c r="D68" s="98"/>
      <c r="E68" s="98"/>
      <c r="F68" s="84"/>
      <c r="G68" s="98"/>
      <c r="H68" s="98"/>
      <c r="I68" s="84"/>
      <c r="J68" s="98"/>
      <c r="K68" s="134"/>
      <c r="L68" s="134"/>
      <c r="M68" s="108"/>
      <c r="N68" s="140"/>
      <c r="O68" s="140"/>
      <c r="P68" s="140"/>
      <c r="Q68" s="108"/>
      <c r="R68" s="26"/>
      <c r="S68" s="15"/>
      <c r="T68" s="17"/>
    </row>
    <row r="69" spans="1:20">
      <c r="A69" s="9"/>
      <c r="B69" s="98"/>
      <c r="C69" s="108"/>
      <c r="D69" s="98"/>
      <c r="E69" s="98"/>
      <c r="F69" s="84"/>
      <c r="G69" s="98"/>
      <c r="H69" s="98"/>
      <c r="I69" s="84"/>
      <c r="J69" s="98"/>
      <c r="K69" s="134"/>
      <c r="L69" s="134"/>
      <c r="M69" s="108"/>
      <c r="N69" s="140"/>
      <c r="O69" s="140"/>
      <c r="P69" s="140"/>
      <c r="Q69" s="108"/>
    </row>
    <row r="70" spans="1:20">
      <c r="A70" s="9"/>
      <c r="B70" s="98"/>
      <c r="C70" s="108"/>
      <c r="D70" s="98"/>
      <c r="E70" s="98"/>
      <c r="F70" s="84"/>
      <c r="G70" s="98"/>
      <c r="H70" s="98"/>
      <c r="I70" s="84"/>
      <c r="J70" s="98"/>
      <c r="K70" s="134"/>
      <c r="L70" s="134"/>
      <c r="M70" s="108"/>
      <c r="N70" s="140"/>
      <c r="O70" s="140"/>
      <c r="P70" s="140"/>
      <c r="Q70" s="108"/>
    </row>
    <row r="71" spans="1:20" ht="15.6">
      <c r="A71" s="9"/>
      <c r="B71" s="148"/>
      <c r="C71" s="108"/>
      <c r="D71" s="148"/>
      <c r="E71" s="148"/>
      <c r="F71" s="149"/>
      <c r="G71" s="148"/>
      <c r="H71" s="148"/>
      <c r="I71" s="149"/>
      <c r="J71" s="148"/>
      <c r="K71" s="134"/>
      <c r="L71" s="134"/>
      <c r="M71" s="108"/>
      <c r="N71" s="140"/>
      <c r="O71" s="140"/>
      <c r="P71" s="140"/>
      <c r="Q71" s="108"/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Precio.VS.ApplicationLogic.Workplace.EventReceivers.DocumentEventReceiver_ItemAdded_Synchronous</Name>
    <Synchronization>Synchronous</Synchronization>
    <Type>10001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Precio.VS.ApplicationLogic.Workplace.EventReceivers.DocumentEventReceiver_ItemUpdated_Synchronous</Name>
    <Synchronization>Synchronous</Synchronization>
    <Type>10002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Precio.VS.ApplicationLogic.Workplace.EventReceivers.DocumentEventReceiver_ItemDeleted_Synchronous</Name>
    <Synchronization>Synchronous</Synchronization>
    <Type>10003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tandarddokument" ma:contentTypeID="0x010100F3AFF667EC9D4557811DA86F1C6D7EFB00A394280B47F27144A57240EB8744E34D" ma:contentTypeVersion="0" ma:contentTypeDescription="" ma:contentTypeScope="" ma:versionID="317fbb44ce4ac96b35b17c414ebfc90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afb5be0f03a00811c74f9aa8c21d0a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VSWSDocName" minOccurs="0"/>
                <xsd:element ref="ns1:PVSWSDocAssign1" minOccurs="0"/>
                <xsd:element ref="ns1:PVSWSDocAssign2" minOccurs="0"/>
                <xsd:element ref="ns1:PVSWSDocAssign3" minOccurs="0"/>
                <xsd:element ref="ns1:PVSWSDocAssign4" minOccurs="0"/>
                <xsd:element ref="ns1:PVSWSDocDate" minOccurs="0"/>
                <xsd:element ref="ns1:PVSWSDocEstablishBy" minOccurs="0"/>
                <xsd:element ref="ns1:PVSWSDocType" minOccurs="0"/>
                <xsd:element ref="ns1:PVSWSDocPhase" minOccurs="0"/>
                <xsd:element ref="ns1:PVSWSDocStatus" minOccurs="0"/>
                <xsd:element ref="ns1:PVSWSDocRevBy" minOccurs="0"/>
                <xsd:element ref="ns1:PVSWSDocApproveBy" minOccurs="0"/>
                <xsd:element ref="ns1:PVSWSDocLocation" minOccurs="0"/>
                <xsd:element ref="ns1:PVSWSDocRevDate" minOccurs="0"/>
                <xsd:element ref="ns1:PVSWSDocChangeLabel" minOccurs="0"/>
                <xsd:element ref="ns1:PVSWSDocAssignment" minOccurs="0"/>
                <xsd:element ref="ns1:PVSWSDocAssignNr" minOccurs="0"/>
                <xsd:element ref="ns1:PVSWSDocAssignmentResponsible" minOccurs="0"/>
                <xsd:element ref="ns1:PVSWSDocCompany" minOccurs="0"/>
                <xsd:element ref="ns1:PVSWSDocItemVersion" minOccurs="0"/>
                <xsd:element ref="ns1:PVSWSDocProjName" minOccurs="0"/>
                <xsd:element ref="ns1:PVSWSDocToolName" minOccurs="0"/>
                <xsd:element ref="ns1:PVSWSDocToolVersion" minOccurs="0"/>
                <xsd:element ref="ns1:PVSWSDocToolPublishedDate" minOccurs="0"/>
                <xsd:element ref="ns1:PVSWSDocToolResponsible" minOccurs="0"/>
                <xsd:element ref="ns1:PVSWSDocToolModifiedBy" minOccurs="0"/>
                <xsd:element ref="ns1:PVSWSDocToolPro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VSWSDocName" ma:index="8" nillable="true" ma:displayName="Dokumentnamn" ma:description="" ma:hidden="true" ma:internalName="PVSWSDocName" ma:readOnly="false">
      <xsd:simpleType>
        <xsd:restriction base="dms:Text"/>
      </xsd:simpleType>
    </xsd:element>
    <xsd:element name="PVSWSDocAssign1" ma:index="9" nillable="true" ma:displayName="Titel" ma:description="" ma:internalName="PVSWSDocAssign1" ma:readOnly="false">
      <xsd:simpleType>
        <xsd:restriction base="dms:Text"/>
      </xsd:simpleType>
    </xsd:element>
    <xsd:element name="PVSWSDocAssign2" ma:index="10" nillable="true" ma:displayName="Titel rad 2" ma:description="" ma:internalName="PVSWSDocAssign2" ma:readOnly="false">
      <xsd:simpleType>
        <xsd:restriction base="dms:Text"/>
      </xsd:simpleType>
    </xsd:element>
    <xsd:element name="PVSWSDocAssign3" ma:index="11" nillable="true" ma:displayName="Titel rad 3" ma:description="" ma:internalName="PVSWSDocAssign3" ma:readOnly="false">
      <xsd:simpleType>
        <xsd:restriction base="dms:Text"/>
      </xsd:simpleType>
    </xsd:element>
    <xsd:element name="PVSWSDocAssign4" ma:index="12" nillable="true" ma:displayName="Titel rad 4" ma:description="" ma:internalName="PVSWSDocAssign4" ma:readOnly="false">
      <xsd:simpleType>
        <xsd:restriction base="dms:Text"/>
      </xsd:simpleType>
    </xsd:element>
    <xsd:element name="PVSWSDocDate" ma:index="13" nillable="true" ma:displayName="Datum" ma:default="[today]" ma:description="" ma:format="DateOnly" ma:internalName="PVSWSDocDate">
      <xsd:simpleType>
        <xsd:restriction base="dms:DateTime"/>
      </xsd:simpleType>
    </xsd:element>
    <xsd:element name="PVSWSDocEstablishBy" ma:index="14" nillable="true" ma:displayName="Författare" ma:description="" ma:internalName="PVSWSDocEstablishBy" ma:readOnly="false">
      <xsd:simpleType>
        <xsd:restriction base="dms:Text"/>
      </xsd:simpleType>
    </xsd:element>
    <xsd:element name="PVSWSDocType" ma:index="15" nillable="true" ma:displayName="Dokumenttyp" ma:default="" ma:description="" ma:format="Dropdown" ma:internalName="PVSWSDocType">
      <xsd:simpleType>
        <xsd:restriction base="dms:Choice">
          <xsd:enumeration value="Rapport"/>
          <xsd:enumeration value="Administrativa föreskrifter"/>
          <xsd:enumeration value="Avtal och kontrakt"/>
          <xsd:enumeration value="Beräkningar"/>
          <xsd:enumeration value="Bilder"/>
          <xsd:enumeration value="Korrespondens"/>
          <xsd:enumeration value="Beskrivningar"/>
          <xsd:enumeration value="Ekonomi"/>
          <xsd:enumeration value="Handlingsförteckning"/>
          <xsd:enumeration value="Listor"/>
          <xsd:enumeration value="Mallar och instruktioner"/>
          <xsd:enumeration value="Mängdförteckning"/>
          <xsd:enumeration value="Organisation"/>
          <xsd:enumeration value="PM"/>
          <xsd:enumeration value="Mötesdokument"/>
          <xsd:enumeration value="Ritningsförteckning"/>
          <xsd:enumeration value="Styrande dokument"/>
          <xsd:enumeration value="Skiss"/>
          <xsd:enumeration value="Teknisk beskrivning"/>
          <xsd:enumeration value="Tidplaner"/>
          <xsd:enumeration value="Upphandling"/>
          <xsd:enumeration value="Utlåtanden och granskning"/>
        </xsd:restriction>
      </xsd:simpleType>
    </xsd:element>
    <xsd:element name="PVSWSDocPhase" ma:index="16" nillable="true" ma:displayName="Skede" ma:default="" ma:description="" ma:format="Dropdown" ma:internalName="PVSWSDocPhase">
      <xsd:simpleType>
        <xsd:restriction base="dms:Choice">
          <xsd:enumeration value="Förstudiehandling"/>
          <xsd:enumeration value="Preliminär handling"/>
          <xsd:enumeration value="Programhandling"/>
          <xsd:enumeration value="Informationshandling"/>
          <xsd:enumeration value="Systemhandling"/>
          <xsd:enumeration value="Förfrågningsunderlag"/>
          <xsd:enumeration value="Bygghandling"/>
          <xsd:enumeration value="Relationshandling"/>
          <xsd:enumeration value="Förvaltningshandling"/>
          <xsd:enumeration value="Upphandlingsdokument"/>
        </xsd:restriction>
      </xsd:simpleType>
    </xsd:element>
    <xsd:element name="PVSWSDocStatus" ma:index="17" nillable="true" ma:displayName="Granskningsstatus" ma:default="" ma:description="" ma:format="Dropdown" ma:internalName="PVSWSDocStatus">
      <xsd:simpleType>
        <xsd:restriction base="dms:Choice">
          <xsd:enumeration value="Under arbete"/>
          <xsd:enumeration value="För information"/>
          <xsd:enumeration value="Preliminär"/>
          <xsd:enumeration value="Förhandskopia"/>
          <xsd:enumeration value="För granskning"/>
          <xsd:enumeration value="För godkännande"/>
          <xsd:enumeration value="Godkänd"/>
          <xsd:enumeration value="Ej giltigt"/>
          <xsd:enumeration value="Ersatt"/>
        </xsd:restriction>
      </xsd:simpleType>
    </xsd:element>
    <xsd:element name="PVSWSDocRevBy" ma:index="18" nillable="true" ma:displayName="Granskad av" ma:description="" ma:internalName="PVSWSDocRevBy" ma:readOnly="false">
      <xsd:simpleType>
        <xsd:restriction base="dms:Text"/>
      </xsd:simpleType>
    </xsd:element>
    <xsd:element name="PVSWSDocApproveBy" ma:index="19" nillable="true" ma:displayName="Godkänd av" ma:description="" ma:internalName="PVSWSDocApproveBy" ma:readOnly="false">
      <xsd:simpleType>
        <xsd:restriction base="dms:Text"/>
      </xsd:simpleType>
    </xsd:element>
    <xsd:element name="PVSWSDocLocation" ma:index="20" nillable="true" ma:displayName="Ansvarig part" ma:description="" ma:internalName="PVSWSDocLocation" ma:readOnly="false">
      <xsd:simpleType>
        <xsd:restriction base="dms:Text"/>
      </xsd:simpleType>
    </xsd:element>
    <xsd:element name="PVSWSDocRevDate" ma:index="21" nillable="true" ma:displayName="Ändringsdatum" ma:description="" ma:format="DateOnly" ma:internalName="PVSWSDocRevDate">
      <xsd:simpleType>
        <xsd:restriction base="dms:DateTime"/>
      </xsd:simpleType>
    </xsd:element>
    <xsd:element name="PVSWSDocChangeLabel" ma:index="22" nillable="true" ma:displayName="Ändringsbeteckning" ma:description="Ändringsbeteckning bör vara 2 tecken (siffror eller bokstäver)" ma:internalName="PVSWSDocChangeLabel">
      <xsd:simpleType>
        <xsd:restriction base="dms:Text">
          <xsd:maxLength value="20"/>
        </xsd:restriction>
      </xsd:simpleType>
    </xsd:element>
    <xsd:element name="PVSWSDocAssignment" ma:index="23" nillable="true" ma:displayName="Uppdragsnamn" ma:default="Energistatistik, kommunal och regional energistatistik" ma:description="" ma:internalName="PVSWSDocAssignment" ma:readOnly="false">
      <xsd:simpleType>
        <xsd:restriction base="dms:Text"/>
      </xsd:simpleType>
    </xsd:element>
    <xsd:element name="PVSWSDocAssignNr" ma:index="24" nillable="true" ma:displayName="Uppdragsnummer" ma:default="10288367" ma:description="" ma:internalName="PVSWSDocAssignNr" ma:readOnly="false">
      <xsd:simpleType>
        <xsd:restriction base="dms:Text"/>
      </xsd:simpleType>
    </xsd:element>
    <xsd:element name="PVSWSDocAssignmentResponsible" ma:index="25" nillable="true" ma:displayName="Uppdragsansvarig" ma:internalName="PVSWSDocAssignmentResponsible">
      <xsd:simpleType>
        <xsd:restriction base="dms:Text"/>
      </xsd:simpleType>
    </xsd:element>
    <xsd:element name="PVSWSDocCompany" ma:index="26" nillable="true" ma:displayName="Företag" ma:default="WSP Sverige AB" ma:internalName="PVSWSDocCompany">
      <xsd:simpleType>
        <xsd:restriction base="dms:Text"/>
      </xsd:simpleType>
    </xsd:element>
    <xsd:element name="PVSWSDocItemVersion" ma:index="27" nillable="true" ma:displayName="Version" ma:internalName="PVSWSDocItemVersion">
      <xsd:simpleType>
        <xsd:restriction base="dms:Text"/>
      </xsd:simpleType>
    </xsd:element>
    <xsd:element name="PVSWSDocProjName" ma:index="28" nillable="true" ma:displayName="Projektnamn" ma:description="" ma:internalName="PVSWSDocProjName" ma:readOnly="false">
      <xsd:simpleType>
        <xsd:restriction base="dms:Text"/>
      </xsd:simpleType>
    </xsd:element>
    <xsd:element name="PVSWSDocToolName" ma:index="29" nillable="true" ma:displayName="Mallnamn" ma:description="Namnet på den använda mallen" ma:internalName="PVSWSDocToolName" ma:readOnly="false">
      <xsd:simpleType>
        <xsd:restriction base="dms:Text"/>
      </xsd:simpleType>
    </xsd:element>
    <xsd:element name="PVSWSDocToolVersion" ma:index="30" nillable="true" ma:displayName="Mallversion" ma:description="Versionen på den använda mallen" ma:internalName="PVSWSDocToolVersion" ma:readOnly="false">
      <xsd:simpleType>
        <xsd:restriction base="dms:Text"/>
      </xsd:simpleType>
    </xsd:element>
    <xsd:element name="PVSWSDocToolPublishedDate" ma:index="31" nillable="true" ma:displayName="Mall publicerad" ma:description="Publiceringsdatum för den använda mallen" ma:format="DateOnly" ma:internalName="PVSWSDocToolPublishedDate" ma:readOnly="false">
      <xsd:simpleType>
        <xsd:restriction base="dms:DateTime"/>
      </xsd:simpleType>
    </xsd:element>
    <xsd:element name="PVSWSDocToolResponsible" ma:index="32" nillable="true" ma:displayName="Mallansvarig" ma:description="Den ansvariga för den använda mallen" ma:internalName="PVSWSDocToolResponsible" ma:readOnly="false">
      <xsd:simpleType>
        <xsd:restriction base="dms:Text"/>
      </xsd:simpleType>
    </xsd:element>
    <xsd:element name="PVSWSDocToolModifiedBy" ma:index="33" nillable="true" ma:displayName="Mall ändrad av" ma:description="Personen som ändrade den använda mallen" ma:internalName="PVSWSDocToolModifiedBy" ma:readOnly="false">
      <xsd:simpleType>
        <xsd:restriction base="dms:Text"/>
      </xsd:simpleType>
    </xsd:element>
    <xsd:element name="PVSWSDocToolProcess" ma:index="34" nillable="true" ma:displayName="Uppdragstyp för mall" ma:description="Uppdragstypen för den använda mallen" ma:internalName="PVSWSDocToolProces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VSWSDocEstablishBy xmlns="http://schemas.microsoft.com/sharepoint/v3" xsi:nil="true"/>
    <PVSWSDocStatus xmlns="http://schemas.microsoft.com/sharepoint/v3" xsi:nil="true"/>
    <PVSWSDocToolProcess xmlns="http://schemas.microsoft.com/sharepoint/v3" xsi:nil="true"/>
    <PVSWSDocAssignNr xmlns="http://schemas.microsoft.com/sharepoint/v3">10288367</PVSWSDocAssignNr>
    <PVSWSDocAssignmentResponsible xmlns="http://schemas.microsoft.com/sharepoint/v3">Beijer Englund, Ronja</PVSWSDocAssignmentResponsible>
    <PVSWSDocProjName xmlns="http://schemas.microsoft.com/sharepoint/v3">Energistatistik, Kommunal regional energistatistik, KRE</PVSWSDocProjName>
    <PVSWSDocChangeLabel xmlns="http://schemas.microsoft.com/sharepoint/v3" xsi:nil="true"/>
    <PVSWSDocItemVersion xmlns="http://schemas.microsoft.com/sharepoint/v3">0.1</PVSWSDocItemVersion>
    <PVSWSDocToolModifiedBy xmlns="http://schemas.microsoft.com/sharepoint/v3" xsi:nil="true"/>
    <PVSWSDocType xmlns="http://schemas.microsoft.com/sharepoint/v3" xsi:nil="true"/>
    <PVSWSDocLocation xmlns="http://schemas.microsoft.com/sharepoint/v3" xsi:nil="true"/>
    <PVSWSDocRevDate xmlns="http://schemas.microsoft.com/sharepoint/v3" xsi:nil="true"/>
    <PVSWSDocToolName xmlns="http://schemas.microsoft.com/sharepoint/v3" xsi:nil="true"/>
    <PVSWSDocAssign2 xmlns="http://schemas.microsoft.com/sharepoint/v3" xsi:nil="true"/>
    <PVSWSDocAssign3 xmlns="http://schemas.microsoft.com/sharepoint/v3" xsi:nil="true"/>
    <PVSWSDocApproveBy xmlns="http://schemas.microsoft.com/sharepoint/v3" xsi:nil="true"/>
    <PVSWSDocCompany xmlns="http://schemas.microsoft.com/sharepoint/v3">WSP Sverige AB</PVSWSDocCompany>
    <PVSWSDocAssign1 xmlns="http://schemas.microsoft.com/sharepoint/v3" xsi:nil="true"/>
    <PVSWSDocDate xmlns="http://schemas.microsoft.com/sharepoint/v3">2019-06-07T11:53:46+00:00</PVSWSDocDate>
    <PVSWSDocName xmlns="http://schemas.microsoft.com/sharepoint/v3">Energibalans Blekinge</PVSWSDocName>
    <PVSWSDocAssignment xmlns="http://schemas.microsoft.com/sharepoint/v3">Energistatistik, kommunal och regional energistatistik</PVSWSDocAssignment>
    <PVSWSDocAssign4 xmlns="http://schemas.microsoft.com/sharepoint/v3" xsi:nil="true"/>
    <PVSWSDocRevBy xmlns="http://schemas.microsoft.com/sharepoint/v3" xsi:nil="true"/>
    <PVSWSDocToolResponsible xmlns="http://schemas.microsoft.com/sharepoint/v3" xsi:nil="true"/>
    <PVSWSDocPhase xmlns="http://schemas.microsoft.com/sharepoint/v3" xsi:nil="true"/>
    <PVSWSDocToolVersion xmlns="http://schemas.microsoft.com/sharepoint/v3" xsi:nil="true"/>
    <PVSWSDocToolPublished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AA97BB-31D2-41B4-AF2C-8725E1301211}"/>
</file>

<file path=customXml/itemProps2.xml><?xml version="1.0" encoding="utf-8"?>
<ds:datastoreItem xmlns:ds="http://schemas.openxmlformats.org/officeDocument/2006/customXml" ds:itemID="{2AEC7B59-18D1-43E4-8569-D121F88D88D4}"/>
</file>

<file path=customXml/itemProps3.xml><?xml version="1.0" encoding="utf-8"?>
<ds:datastoreItem xmlns:ds="http://schemas.openxmlformats.org/officeDocument/2006/customXml" ds:itemID="{70738083-536C-48E5-B091-E0B18A553C06}"/>
</file>

<file path=customXml/itemProps4.xml><?xml version="1.0" encoding="utf-8"?>
<ds:datastoreItem xmlns:ds="http://schemas.openxmlformats.org/officeDocument/2006/customXml" ds:itemID="{26775692-EEB9-457C-9F41-4018AE6E29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INSTRUKTIONER</vt:lpstr>
      <vt:lpstr>FV imp-exp</vt:lpstr>
      <vt:lpstr>Blekinge län</vt:lpstr>
      <vt:lpstr>Karlshamn</vt:lpstr>
      <vt:lpstr>Karlskrona</vt:lpstr>
      <vt:lpstr>Olofström</vt:lpstr>
      <vt:lpstr>Ronneby</vt:lpstr>
      <vt:lpstr>Sölvesborg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Beijer Englund, Ronja</cp:lastModifiedBy>
  <dcterms:created xsi:type="dcterms:W3CDTF">2016-02-06T11:09:18Z</dcterms:created>
  <dcterms:modified xsi:type="dcterms:W3CDTF">2022-11-18T09:19:57Z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0x010100F3AFF667EC9D4557811DA86F1C6D7EFB00A394280B47F27144A57240EB8744E34D</vt:lpwstr>
  </property>
</Properties>
</file>