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Dalarnas län (15 kommuner)/"/>
    </mc:Choice>
  </mc:AlternateContent>
  <xr:revisionPtr revIDLastSave="0" documentId="13_ncr:1_{D4FE4B23-0E05-423E-B052-9280A2B3C5D7}" xr6:coauthVersionLast="47" xr6:coauthVersionMax="47" xr10:uidLastSave="{00000000-0000-0000-0000-000000000000}"/>
  <bookViews>
    <workbookView xWindow="-120" yWindow="-120" windowWidth="29040" windowHeight="17640" tabRatio="842" firstSheet="1" activeTab="2" xr2:uid="{00000000-000D-0000-FFFF-FFFF00000000}"/>
  </bookViews>
  <sheets>
    <sheet name="INSTRUKTIONER" sheetId="54" r:id="rId1"/>
    <sheet name="FV imp-exp" sheetId="40" r:id="rId2"/>
    <sheet name="Dalarnas län" sheetId="37" r:id="rId3"/>
    <sheet name="Vansbro" sheetId="2" r:id="rId4"/>
    <sheet name="Malung-Sälen" sheetId="3" r:id="rId5"/>
    <sheet name="Gagnef" sheetId="51" r:id="rId6"/>
    <sheet name="Leksand" sheetId="41" r:id="rId7"/>
    <sheet name="Rättvik" sheetId="42" r:id="rId8"/>
    <sheet name="Orsa" sheetId="43" r:id="rId9"/>
    <sheet name="Älvdalen" sheetId="44" r:id="rId10"/>
    <sheet name="Smedjebacken" sheetId="52" r:id="rId11"/>
    <sheet name="Mora" sheetId="53" r:id="rId12"/>
    <sheet name="Falun" sheetId="45" r:id="rId13"/>
    <sheet name="Borlänge" sheetId="46" r:id="rId14"/>
    <sheet name="Säter" sheetId="47" r:id="rId15"/>
    <sheet name="Hedemora" sheetId="48" r:id="rId16"/>
    <sheet name="Avesta" sheetId="49" r:id="rId17"/>
    <sheet name="Ludvika" sheetId="50" r:id="rId18"/>
  </sheets>
  <externalReferences>
    <externalReference r:id="rId19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46" l="1"/>
  <c r="B45" i="46" l="1"/>
  <c r="I6" i="46" l="1"/>
  <c r="H6" i="46"/>
  <c r="E6" i="46"/>
  <c r="D6" i="49"/>
  <c r="H6" i="45"/>
  <c r="C6" i="45"/>
  <c r="C7" i="45"/>
  <c r="B18" i="47"/>
  <c r="D5" i="40" l="1"/>
  <c r="B4" i="40"/>
  <c r="A30" i="50"/>
  <c r="A16" i="50"/>
  <c r="A3" i="50"/>
  <c r="A30" i="49"/>
  <c r="A16" i="49"/>
  <c r="A3" i="49"/>
  <c r="A30" i="48"/>
  <c r="A16" i="48"/>
  <c r="A3" i="48"/>
  <c r="A30" i="47"/>
  <c r="A16" i="47"/>
  <c r="A3" i="47"/>
  <c r="A30" i="46"/>
  <c r="A16" i="46"/>
  <c r="A3" i="46"/>
  <c r="A30" i="45"/>
  <c r="A16" i="45"/>
  <c r="A3" i="45"/>
  <c r="A30" i="53"/>
  <c r="A16" i="53"/>
  <c r="A3" i="53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B39" i="3" l="1"/>
  <c r="C39" i="3"/>
  <c r="D39" i="3"/>
  <c r="E39" i="3"/>
  <c r="F39" i="3"/>
  <c r="G39" i="3"/>
  <c r="H39" i="3"/>
  <c r="I39" i="3"/>
  <c r="K39" i="3"/>
  <c r="L39" i="3"/>
  <c r="B38" i="3"/>
  <c r="C38" i="3"/>
  <c r="D38" i="3"/>
  <c r="E38" i="3"/>
  <c r="F38" i="3"/>
  <c r="G38" i="3"/>
  <c r="H38" i="3"/>
  <c r="I38" i="3"/>
  <c r="K38" i="3"/>
  <c r="L38" i="3"/>
  <c r="B37" i="3"/>
  <c r="C37" i="3"/>
  <c r="D37" i="3"/>
  <c r="E37" i="3"/>
  <c r="F37" i="3"/>
  <c r="G37" i="3"/>
  <c r="H37" i="3"/>
  <c r="I37" i="3"/>
  <c r="K37" i="3"/>
  <c r="L37" i="3"/>
  <c r="B32" i="3"/>
  <c r="B33" i="3"/>
  <c r="B34" i="3"/>
  <c r="B35" i="3"/>
  <c r="B36" i="3"/>
  <c r="C32" i="3"/>
  <c r="C33" i="3"/>
  <c r="C34" i="3"/>
  <c r="C35" i="3"/>
  <c r="C36" i="3"/>
  <c r="D32" i="3"/>
  <c r="D33" i="3"/>
  <c r="D34" i="3"/>
  <c r="D35" i="3"/>
  <c r="D36" i="3"/>
  <c r="E32" i="3"/>
  <c r="E33" i="3"/>
  <c r="E34" i="3"/>
  <c r="E35" i="3"/>
  <c r="E36" i="3"/>
  <c r="F32" i="3"/>
  <c r="F33" i="3"/>
  <c r="F34" i="3"/>
  <c r="F35" i="3"/>
  <c r="F36" i="3"/>
  <c r="G32" i="3"/>
  <c r="G33" i="3"/>
  <c r="G34" i="3"/>
  <c r="G35" i="3"/>
  <c r="G36" i="3"/>
  <c r="H32" i="3"/>
  <c r="H33" i="3"/>
  <c r="H34" i="3"/>
  <c r="H35" i="3"/>
  <c r="H36" i="3"/>
  <c r="I32" i="3"/>
  <c r="I33" i="3"/>
  <c r="I34" i="3"/>
  <c r="I35" i="3"/>
  <c r="I36" i="3"/>
  <c r="K32" i="3"/>
  <c r="K33" i="3"/>
  <c r="K34" i="3"/>
  <c r="K35" i="3"/>
  <c r="K36" i="3"/>
  <c r="L32" i="3"/>
  <c r="L33" i="3"/>
  <c r="L34" i="3"/>
  <c r="L35" i="3"/>
  <c r="L36" i="3"/>
  <c r="B39" i="51"/>
  <c r="C39" i="51"/>
  <c r="D39" i="51"/>
  <c r="E39" i="51"/>
  <c r="F39" i="51"/>
  <c r="G39" i="51"/>
  <c r="H39" i="51"/>
  <c r="I39" i="51"/>
  <c r="K39" i="51"/>
  <c r="L39" i="51"/>
  <c r="B38" i="51"/>
  <c r="C38" i="51"/>
  <c r="D38" i="51"/>
  <c r="E38" i="51"/>
  <c r="F38" i="51"/>
  <c r="G38" i="51"/>
  <c r="H38" i="51"/>
  <c r="I38" i="51"/>
  <c r="K38" i="51"/>
  <c r="L38" i="51"/>
  <c r="B37" i="51"/>
  <c r="C37" i="51"/>
  <c r="D37" i="51"/>
  <c r="E37" i="51"/>
  <c r="F37" i="51"/>
  <c r="G37" i="51"/>
  <c r="H37" i="51"/>
  <c r="I37" i="51"/>
  <c r="K37" i="51"/>
  <c r="L37" i="51"/>
  <c r="B32" i="51"/>
  <c r="B33" i="51"/>
  <c r="B34" i="51"/>
  <c r="B35" i="51"/>
  <c r="B36" i="51"/>
  <c r="C32" i="51"/>
  <c r="C33" i="51"/>
  <c r="C34" i="51"/>
  <c r="C35" i="51"/>
  <c r="C36" i="51"/>
  <c r="D32" i="51"/>
  <c r="D33" i="51"/>
  <c r="D34" i="51"/>
  <c r="D35" i="51"/>
  <c r="D36" i="51"/>
  <c r="E32" i="51"/>
  <c r="E33" i="51"/>
  <c r="E34" i="51"/>
  <c r="E35" i="51"/>
  <c r="E36" i="51"/>
  <c r="F32" i="51"/>
  <c r="F33" i="51"/>
  <c r="F34" i="51"/>
  <c r="F35" i="51"/>
  <c r="F36" i="51"/>
  <c r="G32" i="51"/>
  <c r="G33" i="51"/>
  <c r="G34" i="51"/>
  <c r="G35" i="51"/>
  <c r="G36" i="51"/>
  <c r="H32" i="51"/>
  <c r="H33" i="51"/>
  <c r="H34" i="51"/>
  <c r="H35" i="51"/>
  <c r="H36" i="51"/>
  <c r="I32" i="51"/>
  <c r="I33" i="51"/>
  <c r="I34" i="51"/>
  <c r="I35" i="51"/>
  <c r="I36" i="51"/>
  <c r="K32" i="51"/>
  <c r="K33" i="51"/>
  <c r="K34" i="51"/>
  <c r="K35" i="51"/>
  <c r="K36" i="51"/>
  <c r="L32" i="51"/>
  <c r="L33" i="51"/>
  <c r="L34" i="51"/>
  <c r="L35" i="51"/>
  <c r="L36" i="51"/>
  <c r="B39" i="2"/>
  <c r="D39" i="2"/>
  <c r="E39" i="2"/>
  <c r="F39" i="2"/>
  <c r="G39" i="2"/>
  <c r="H39" i="2"/>
  <c r="I39" i="2"/>
  <c r="K39" i="2"/>
  <c r="L39" i="2"/>
  <c r="B38" i="2"/>
  <c r="C38" i="2"/>
  <c r="D38" i="2"/>
  <c r="E38" i="2"/>
  <c r="F38" i="2"/>
  <c r="G38" i="2"/>
  <c r="H38" i="2"/>
  <c r="I38" i="2"/>
  <c r="K38" i="2"/>
  <c r="L38" i="2"/>
  <c r="B37" i="2"/>
  <c r="C37" i="2"/>
  <c r="D37" i="2"/>
  <c r="E37" i="2"/>
  <c r="F37" i="2"/>
  <c r="G37" i="2"/>
  <c r="H37" i="2"/>
  <c r="I37" i="2"/>
  <c r="K37" i="2"/>
  <c r="L37" i="2"/>
  <c r="B32" i="2"/>
  <c r="B33" i="2"/>
  <c r="B34" i="2"/>
  <c r="B35" i="2"/>
  <c r="B36" i="2"/>
  <c r="C32" i="2"/>
  <c r="C33" i="2"/>
  <c r="C34" i="2"/>
  <c r="C35" i="2"/>
  <c r="C36" i="2"/>
  <c r="D32" i="2"/>
  <c r="D33" i="2"/>
  <c r="D34" i="2"/>
  <c r="D35" i="2"/>
  <c r="D36" i="2"/>
  <c r="E32" i="2"/>
  <c r="E33" i="2"/>
  <c r="E34" i="2"/>
  <c r="E35" i="2"/>
  <c r="E36" i="2"/>
  <c r="F32" i="2"/>
  <c r="F33" i="2"/>
  <c r="F34" i="2"/>
  <c r="F35" i="2"/>
  <c r="F36" i="2"/>
  <c r="G32" i="2"/>
  <c r="G33" i="2"/>
  <c r="G34" i="2"/>
  <c r="G35" i="2"/>
  <c r="G36" i="2"/>
  <c r="H32" i="2"/>
  <c r="H34" i="2"/>
  <c r="H35" i="2"/>
  <c r="H36" i="2"/>
  <c r="I32" i="2"/>
  <c r="I33" i="2"/>
  <c r="I34" i="2"/>
  <c r="I35" i="2"/>
  <c r="I36" i="2"/>
  <c r="K32" i="2"/>
  <c r="K33" i="2"/>
  <c r="K34" i="2"/>
  <c r="K35" i="2"/>
  <c r="K36" i="2"/>
  <c r="L32" i="2"/>
  <c r="L33" i="2"/>
  <c r="L34" i="2"/>
  <c r="L35" i="2"/>
  <c r="L36" i="2"/>
  <c r="B39" i="41"/>
  <c r="C39" i="41"/>
  <c r="D39" i="41"/>
  <c r="E39" i="41"/>
  <c r="F39" i="41"/>
  <c r="G39" i="41"/>
  <c r="H39" i="41"/>
  <c r="I39" i="41"/>
  <c r="K39" i="41"/>
  <c r="L39" i="41"/>
  <c r="B38" i="41"/>
  <c r="C38" i="41"/>
  <c r="D38" i="41"/>
  <c r="E38" i="41"/>
  <c r="F38" i="41"/>
  <c r="G38" i="41"/>
  <c r="H38" i="41"/>
  <c r="I38" i="41"/>
  <c r="K38" i="41"/>
  <c r="L38" i="41"/>
  <c r="B37" i="41"/>
  <c r="C37" i="41"/>
  <c r="D37" i="41"/>
  <c r="E37" i="41"/>
  <c r="F37" i="41"/>
  <c r="G37" i="41"/>
  <c r="H37" i="41"/>
  <c r="I37" i="41"/>
  <c r="K37" i="41"/>
  <c r="L37" i="41"/>
  <c r="B39" i="42"/>
  <c r="C39" i="42"/>
  <c r="D39" i="42"/>
  <c r="E39" i="42"/>
  <c r="F39" i="42"/>
  <c r="G39" i="42"/>
  <c r="H39" i="42"/>
  <c r="I39" i="42"/>
  <c r="K39" i="42"/>
  <c r="L39" i="42"/>
  <c r="B38" i="42"/>
  <c r="C38" i="42"/>
  <c r="D38" i="42"/>
  <c r="E38" i="42"/>
  <c r="F38" i="42"/>
  <c r="G38" i="42"/>
  <c r="H38" i="42"/>
  <c r="I38" i="42"/>
  <c r="K38" i="42"/>
  <c r="L38" i="42"/>
  <c r="B37" i="42"/>
  <c r="C37" i="42"/>
  <c r="D37" i="42"/>
  <c r="E37" i="42"/>
  <c r="F37" i="42"/>
  <c r="G37" i="42"/>
  <c r="H37" i="42"/>
  <c r="I37" i="42"/>
  <c r="K37" i="42"/>
  <c r="L37" i="42"/>
  <c r="B39" i="43"/>
  <c r="C39" i="43"/>
  <c r="D39" i="43"/>
  <c r="E39" i="43"/>
  <c r="F39" i="43"/>
  <c r="G39" i="43"/>
  <c r="H39" i="43"/>
  <c r="I39" i="43"/>
  <c r="K39" i="43"/>
  <c r="L39" i="43"/>
  <c r="B38" i="43"/>
  <c r="C38" i="43"/>
  <c r="D38" i="43"/>
  <c r="E38" i="43"/>
  <c r="F38" i="43"/>
  <c r="G38" i="43"/>
  <c r="H38" i="43"/>
  <c r="I38" i="43"/>
  <c r="K38" i="43"/>
  <c r="L38" i="43"/>
  <c r="B37" i="43"/>
  <c r="C37" i="43"/>
  <c r="D37" i="43"/>
  <c r="E37" i="43"/>
  <c r="F37" i="43"/>
  <c r="G37" i="43"/>
  <c r="H37" i="43"/>
  <c r="I37" i="43"/>
  <c r="K37" i="43"/>
  <c r="L37" i="43"/>
  <c r="B39" i="44"/>
  <c r="C39" i="44"/>
  <c r="D39" i="44"/>
  <c r="E39" i="44"/>
  <c r="F39" i="44"/>
  <c r="G39" i="44"/>
  <c r="H39" i="44"/>
  <c r="I39" i="44"/>
  <c r="K39" i="44"/>
  <c r="L39" i="44"/>
  <c r="B38" i="44"/>
  <c r="C38" i="44"/>
  <c r="D38" i="44"/>
  <c r="E38" i="44"/>
  <c r="F38" i="44"/>
  <c r="G38" i="44"/>
  <c r="H38" i="44"/>
  <c r="I38" i="44"/>
  <c r="K38" i="44"/>
  <c r="L38" i="44"/>
  <c r="B37" i="44"/>
  <c r="C37" i="44"/>
  <c r="D37" i="44"/>
  <c r="E37" i="44"/>
  <c r="F37" i="44"/>
  <c r="G37" i="44"/>
  <c r="H37" i="44"/>
  <c r="I37" i="44"/>
  <c r="K37" i="44"/>
  <c r="L37" i="44"/>
  <c r="B39" i="52"/>
  <c r="C39" i="52"/>
  <c r="D39" i="52"/>
  <c r="E39" i="52"/>
  <c r="F39" i="52"/>
  <c r="G39" i="52"/>
  <c r="H39" i="52"/>
  <c r="I39" i="52"/>
  <c r="K39" i="52"/>
  <c r="L39" i="52"/>
  <c r="B38" i="52"/>
  <c r="C38" i="52"/>
  <c r="D38" i="52"/>
  <c r="E38" i="52"/>
  <c r="F38" i="52"/>
  <c r="G38" i="52"/>
  <c r="H38" i="52"/>
  <c r="I38" i="52"/>
  <c r="K38" i="52"/>
  <c r="L38" i="52"/>
  <c r="B37" i="52"/>
  <c r="C37" i="52"/>
  <c r="D37" i="52"/>
  <c r="E37" i="52"/>
  <c r="F37" i="52"/>
  <c r="G37" i="52"/>
  <c r="H37" i="52"/>
  <c r="I37" i="52"/>
  <c r="K37" i="52"/>
  <c r="L37" i="52"/>
  <c r="B39" i="53"/>
  <c r="C39" i="53"/>
  <c r="D39" i="53"/>
  <c r="E39" i="53"/>
  <c r="F39" i="53"/>
  <c r="G39" i="53"/>
  <c r="H39" i="53"/>
  <c r="I39" i="53"/>
  <c r="K39" i="53"/>
  <c r="L39" i="53"/>
  <c r="B38" i="53"/>
  <c r="C38" i="53"/>
  <c r="D38" i="53"/>
  <c r="E38" i="53"/>
  <c r="F38" i="53"/>
  <c r="G38" i="53"/>
  <c r="H38" i="53"/>
  <c r="I38" i="53"/>
  <c r="K38" i="53"/>
  <c r="L38" i="53"/>
  <c r="B37" i="53"/>
  <c r="C37" i="53"/>
  <c r="D37" i="53"/>
  <c r="E37" i="53"/>
  <c r="F37" i="53"/>
  <c r="G37" i="53"/>
  <c r="H37" i="53"/>
  <c r="I37" i="53"/>
  <c r="K37" i="53"/>
  <c r="L37" i="53"/>
  <c r="B39" i="45"/>
  <c r="C39" i="45"/>
  <c r="D39" i="45"/>
  <c r="E39" i="45"/>
  <c r="F39" i="45"/>
  <c r="G39" i="45"/>
  <c r="H39" i="45"/>
  <c r="I39" i="45"/>
  <c r="K39" i="45"/>
  <c r="L39" i="45"/>
  <c r="B38" i="45"/>
  <c r="C38" i="45"/>
  <c r="D38" i="45"/>
  <c r="E38" i="45"/>
  <c r="F38" i="45"/>
  <c r="G38" i="45"/>
  <c r="H38" i="45"/>
  <c r="I38" i="45"/>
  <c r="K38" i="45"/>
  <c r="L38" i="45"/>
  <c r="B37" i="45"/>
  <c r="C37" i="45"/>
  <c r="D37" i="45"/>
  <c r="E37" i="45"/>
  <c r="F37" i="45"/>
  <c r="G37" i="45"/>
  <c r="H37" i="45"/>
  <c r="I37" i="45"/>
  <c r="K37" i="45"/>
  <c r="L37" i="45"/>
  <c r="B39" i="46"/>
  <c r="C39" i="46"/>
  <c r="D39" i="46"/>
  <c r="E39" i="46"/>
  <c r="F39" i="46"/>
  <c r="G39" i="46"/>
  <c r="H39" i="46"/>
  <c r="I39" i="46"/>
  <c r="K39" i="46"/>
  <c r="L39" i="46"/>
  <c r="B38" i="46"/>
  <c r="C38" i="46"/>
  <c r="D38" i="46"/>
  <c r="E38" i="46"/>
  <c r="F38" i="46"/>
  <c r="G38" i="46"/>
  <c r="H38" i="46"/>
  <c r="I38" i="46"/>
  <c r="K38" i="46"/>
  <c r="L38" i="46"/>
  <c r="B37" i="46"/>
  <c r="C37" i="46"/>
  <c r="D37" i="46"/>
  <c r="E37" i="46"/>
  <c r="F37" i="46"/>
  <c r="G37" i="46"/>
  <c r="H37" i="46"/>
  <c r="I37" i="46"/>
  <c r="K37" i="46"/>
  <c r="L37" i="46"/>
  <c r="B39" i="47"/>
  <c r="C39" i="47"/>
  <c r="D39" i="47"/>
  <c r="E39" i="47"/>
  <c r="F39" i="47"/>
  <c r="G39" i="47"/>
  <c r="H39" i="47"/>
  <c r="I39" i="47"/>
  <c r="K39" i="47"/>
  <c r="L39" i="47"/>
  <c r="B38" i="47"/>
  <c r="C38" i="47"/>
  <c r="D38" i="47"/>
  <c r="E38" i="47"/>
  <c r="F38" i="47"/>
  <c r="G38" i="47"/>
  <c r="H38" i="47"/>
  <c r="I38" i="47"/>
  <c r="K38" i="47"/>
  <c r="L38" i="47"/>
  <c r="B37" i="47"/>
  <c r="C37" i="47"/>
  <c r="D37" i="47"/>
  <c r="E37" i="47"/>
  <c r="F37" i="47"/>
  <c r="G37" i="47"/>
  <c r="H37" i="47"/>
  <c r="I37" i="47"/>
  <c r="K37" i="47"/>
  <c r="L37" i="47"/>
  <c r="B39" i="48"/>
  <c r="C39" i="48"/>
  <c r="D39" i="48"/>
  <c r="E39" i="48"/>
  <c r="F39" i="48"/>
  <c r="G39" i="48"/>
  <c r="H39" i="48"/>
  <c r="I39" i="48"/>
  <c r="K39" i="48"/>
  <c r="L39" i="48"/>
  <c r="B38" i="48"/>
  <c r="C38" i="48"/>
  <c r="D38" i="48"/>
  <c r="E38" i="48"/>
  <c r="F38" i="48"/>
  <c r="G38" i="48"/>
  <c r="H38" i="48"/>
  <c r="I38" i="48"/>
  <c r="K38" i="48"/>
  <c r="L38" i="48"/>
  <c r="B37" i="48"/>
  <c r="C37" i="48"/>
  <c r="D37" i="48"/>
  <c r="E37" i="48"/>
  <c r="F37" i="48"/>
  <c r="G37" i="48"/>
  <c r="H37" i="48"/>
  <c r="I37" i="48"/>
  <c r="K37" i="48"/>
  <c r="L37" i="48"/>
  <c r="B39" i="49"/>
  <c r="C39" i="49"/>
  <c r="D39" i="49"/>
  <c r="E39" i="49"/>
  <c r="F39" i="49"/>
  <c r="G39" i="49"/>
  <c r="H39" i="49"/>
  <c r="I39" i="49"/>
  <c r="K39" i="49"/>
  <c r="L39" i="49"/>
  <c r="B38" i="49"/>
  <c r="C38" i="49"/>
  <c r="D38" i="49"/>
  <c r="E38" i="49"/>
  <c r="F38" i="49"/>
  <c r="G38" i="49"/>
  <c r="H38" i="49"/>
  <c r="I38" i="49"/>
  <c r="K38" i="49"/>
  <c r="L38" i="49"/>
  <c r="B37" i="49"/>
  <c r="C37" i="49"/>
  <c r="D37" i="49"/>
  <c r="E37" i="49"/>
  <c r="F37" i="49"/>
  <c r="G37" i="49"/>
  <c r="H37" i="49"/>
  <c r="I37" i="49"/>
  <c r="K37" i="49"/>
  <c r="L37" i="49"/>
  <c r="B39" i="50"/>
  <c r="C39" i="50"/>
  <c r="D39" i="50"/>
  <c r="E39" i="50"/>
  <c r="F39" i="50"/>
  <c r="G39" i="50"/>
  <c r="H39" i="50"/>
  <c r="I39" i="50"/>
  <c r="K39" i="50"/>
  <c r="L39" i="50"/>
  <c r="C38" i="50"/>
  <c r="D38" i="50"/>
  <c r="E38" i="50"/>
  <c r="F38" i="50"/>
  <c r="G38" i="50"/>
  <c r="H38" i="50"/>
  <c r="I38" i="50"/>
  <c r="K38" i="50"/>
  <c r="L38" i="50"/>
  <c r="B37" i="50"/>
  <c r="C37" i="50"/>
  <c r="D37" i="50"/>
  <c r="E37" i="50"/>
  <c r="F37" i="50"/>
  <c r="G37" i="50"/>
  <c r="H37" i="50"/>
  <c r="I37" i="50"/>
  <c r="K37" i="50"/>
  <c r="L37" i="50"/>
  <c r="B32" i="41"/>
  <c r="B34" i="41"/>
  <c r="B35" i="41"/>
  <c r="B36" i="41"/>
  <c r="B32" i="42"/>
  <c r="B33" i="42"/>
  <c r="B34" i="42"/>
  <c r="B35" i="42"/>
  <c r="B36" i="42"/>
  <c r="B32" i="43"/>
  <c r="B33" i="43"/>
  <c r="B34" i="43"/>
  <c r="B35" i="43"/>
  <c r="B36" i="43"/>
  <c r="B32" i="44"/>
  <c r="B33" i="44"/>
  <c r="B34" i="44"/>
  <c r="B35" i="44"/>
  <c r="B36" i="44"/>
  <c r="B32" i="52"/>
  <c r="B33" i="52"/>
  <c r="B34" i="52"/>
  <c r="B35" i="52"/>
  <c r="B36" i="52"/>
  <c r="B32" i="53"/>
  <c r="B33" i="53"/>
  <c r="B34" i="53"/>
  <c r="B35" i="53"/>
  <c r="B36" i="53"/>
  <c r="B32" i="45"/>
  <c r="B33" i="45"/>
  <c r="B34" i="45"/>
  <c r="B35" i="45"/>
  <c r="B36" i="45"/>
  <c r="B32" i="46"/>
  <c r="B33" i="46"/>
  <c r="B34" i="46"/>
  <c r="B35" i="46"/>
  <c r="B36" i="46"/>
  <c r="B32" i="47"/>
  <c r="B33" i="47"/>
  <c r="B34" i="47"/>
  <c r="B35" i="47"/>
  <c r="B36" i="47"/>
  <c r="B32" i="48"/>
  <c r="B33" i="48"/>
  <c r="B34" i="48"/>
  <c r="B35" i="48"/>
  <c r="B36" i="48"/>
  <c r="B32" i="49"/>
  <c r="B33" i="49"/>
  <c r="B34" i="49"/>
  <c r="B35" i="49"/>
  <c r="B36" i="49"/>
  <c r="B32" i="50"/>
  <c r="B35" i="50"/>
  <c r="B36" i="50"/>
  <c r="C32" i="41"/>
  <c r="C33" i="41"/>
  <c r="C34" i="41"/>
  <c r="C35" i="41"/>
  <c r="C36" i="41"/>
  <c r="C32" i="42"/>
  <c r="C33" i="42"/>
  <c r="C34" i="42"/>
  <c r="C35" i="42"/>
  <c r="C36" i="42"/>
  <c r="C32" i="43"/>
  <c r="C33" i="43"/>
  <c r="C34" i="43"/>
  <c r="C35" i="43"/>
  <c r="C36" i="43"/>
  <c r="C32" i="44"/>
  <c r="C33" i="44"/>
  <c r="C34" i="44"/>
  <c r="C35" i="44"/>
  <c r="C36" i="44"/>
  <c r="C32" i="52"/>
  <c r="C33" i="52"/>
  <c r="C34" i="52"/>
  <c r="C35" i="52"/>
  <c r="C36" i="52"/>
  <c r="C32" i="53"/>
  <c r="C33" i="53"/>
  <c r="C34" i="53"/>
  <c r="C35" i="53"/>
  <c r="C36" i="53"/>
  <c r="C32" i="45"/>
  <c r="C33" i="45"/>
  <c r="C34" i="45"/>
  <c r="C35" i="45"/>
  <c r="C36" i="45"/>
  <c r="C32" i="46"/>
  <c r="C33" i="46"/>
  <c r="C34" i="46"/>
  <c r="C35" i="46"/>
  <c r="C36" i="46"/>
  <c r="C32" i="47"/>
  <c r="C33" i="47"/>
  <c r="C34" i="47"/>
  <c r="C35" i="47"/>
  <c r="C36" i="47"/>
  <c r="C32" i="48"/>
  <c r="C34" i="48"/>
  <c r="C35" i="48"/>
  <c r="C36" i="48"/>
  <c r="C32" i="49"/>
  <c r="C34" i="49"/>
  <c r="C35" i="49"/>
  <c r="C36" i="49"/>
  <c r="C32" i="50"/>
  <c r="C33" i="50"/>
  <c r="C34" i="50"/>
  <c r="C35" i="50"/>
  <c r="C36" i="50"/>
  <c r="D32" i="41"/>
  <c r="D34" i="41"/>
  <c r="D35" i="41"/>
  <c r="D36" i="41"/>
  <c r="D32" i="42"/>
  <c r="D34" i="42"/>
  <c r="D35" i="42"/>
  <c r="D36" i="42"/>
  <c r="D32" i="43"/>
  <c r="D33" i="43"/>
  <c r="D34" i="43"/>
  <c r="D35" i="43"/>
  <c r="D36" i="43"/>
  <c r="D32" i="44"/>
  <c r="D33" i="44"/>
  <c r="D34" i="44"/>
  <c r="D35" i="44"/>
  <c r="D36" i="44"/>
  <c r="D32" i="52"/>
  <c r="D33" i="52"/>
  <c r="D34" i="52"/>
  <c r="D35" i="52"/>
  <c r="D36" i="52"/>
  <c r="D32" i="53"/>
  <c r="D33" i="53"/>
  <c r="D34" i="53"/>
  <c r="D35" i="53"/>
  <c r="D36" i="53"/>
  <c r="D32" i="45"/>
  <c r="D33" i="45"/>
  <c r="D34" i="45"/>
  <c r="D35" i="45"/>
  <c r="D36" i="45"/>
  <c r="D32" i="46"/>
  <c r="D33" i="46"/>
  <c r="D34" i="46"/>
  <c r="D35" i="46"/>
  <c r="D36" i="46"/>
  <c r="D32" i="47"/>
  <c r="D33" i="47"/>
  <c r="D34" i="47"/>
  <c r="D35" i="47"/>
  <c r="D36" i="47"/>
  <c r="D32" i="48"/>
  <c r="D33" i="48"/>
  <c r="D34" i="48"/>
  <c r="D35" i="48"/>
  <c r="D36" i="48"/>
  <c r="D32" i="49"/>
  <c r="D34" i="49"/>
  <c r="D35" i="49"/>
  <c r="D36" i="49"/>
  <c r="D32" i="50"/>
  <c r="D33" i="50"/>
  <c r="D34" i="50"/>
  <c r="D35" i="50"/>
  <c r="D36" i="50"/>
  <c r="E32" i="41"/>
  <c r="E33" i="41"/>
  <c r="E34" i="41"/>
  <c r="E35" i="41"/>
  <c r="E36" i="41"/>
  <c r="E32" i="42"/>
  <c r="E34" i="42"/>
  <c r="E35" i="42"/>
  <c r="E36" i="42"/>
  <c r="E32" i="43"/>
  <c r="E33" i="43"/>
  <c r="E34" i="43"/>
  <c r="E35" i="43"/>
  <c r="E36" i="43"/>
  <c r="E32" i="44"/>
  <c r="E33" i="44"/>
  <c r="E34" i="44"/>
  <c r="E35" i="44"/>
  <c r="E36" i="44"/>
  <c r="E32" i="52"/>
  <c r="E33" i="52"/>
  <c r="E34" i="52"/>
  <c r="E35" i="52"/>
  <c r="E36" i="52"/>
  <c r="E32" i="53"/>
  <c r="E33" i="53"/>
  <c r="E34" i="53"/>
  <c r="E35" i="53"/>
  <c r="E36" i="53"/>
  <c r="E32" i="45"/>
  <c r="E33" i="45"/>
  <c r="E34" i="45"/>
  <c r="E35" i="45"/>
  <c r="E36" i="45"/>
  <c r="E32" i="46"/>
  <c r="E34" i="46"/>
  <c r="E35" i="46"/>
  <c r="E36" i="46"/>
  <c r="E32" i="47"/>
  <c r="E33" i="47"/>
  <c r="E34" i="47"/>
  <c r="E35" i="47"/>
  <c r="E36" i="47"/>
  <c r="E32" i="48"/>
  <c r="E33" i="48"/>
  <c r="E34" i="48"/>
  <c r="E35" i="48"/>
  <c r="E36" i="48"/>
  <c r="E32" i="49"/>
  <c r="E33" i="49"/>
  <c r="E34" i="49"/>
  <c r="E35" i="49"/>
  <c r="E36" i="49"/>
  <c r="E32" i="50"/>
  <c r="E33" i="50"/>
  <c r="E34" i="50"/>
  <c r="E35" i="50"/>
  <c r="E36" i="50"/>
  <c r="F32" i="41"/>
  <c r="F33" i="41"/>
  <c r="F34" i="41"/>
  <c r="F35" i="41"/>
  <c r="F36" i="41"/>
  <c r="F32" i="42"/>
  <c r="F34" i="42"/>
  <c r="F35" i="42"/>
  <c r="F36" i="42"/>
  <c r="F32" i="43"/>
  <c r="F33" i="43"/>
  <c r="F34" i="43"/>
  <c r="F35" i="43"/>
  <c r="F36" i="43"/>
  <c r="F32" i="44"/>
  <c r="F34" i="44"/>
  <c r="F35" i="44"/>
  <c r="F36" i="44"/>
  <c r="F32" i="52"/>
  <c r="F33" i="52"/>
  <c r="F34" i="52"/>
  <c r="F35" i="52"/>
  <c r="F36" i="52"/>
  <c r="F32" i="53"/>
  <c r="F33" i="53"/>
  <c r="F34" i="53"/>
  <c r="F35" i="53"/>
  <c r="F36" i="53"/>
  <c r="F32" i="45"/>
  <c r="F33" i="45"/>
  <c r="F34" i="45"/>
  <c r="F35" i="45"/>
  <c r="F36" i="45"/>
  <c r="F32" i="46"/>
  <c r="F33" i="46"/>
  <c r="F34" i="46"/>
  <c r="F35" i="46"/>
  <c r="F36" i="46"/>
  <c r="F32" i="47"/>
  <c r="F33" i="47"/>
  <c r="F34" i="47"/>
  <c r="F35" i="47"/>
  <c r="F36" i="47"/>
  <c r="F32" i="48"/>
  <c r="F33" i="48"/>
  <c r="F34" i="48"/>
  <c r="F35" i="48"/>
  <c r="F36" i="48"/>
  <c r="F32" i="49"/>
  <c r="F33" i="49"/>
  <c r="F34" i="49"/>
  <c r="F35" i="49"/>
  <c r="F36" i="49"/>
  <c r="F32" i="50"/>
  <c r="F33" i="50"/>
  <c r="F34" i="50"/>
  <c r="F35" i="50"/>
  <c r="F36" i="50"/>
  <c r="G32" i="41"/>
  <c r="G34" i="41"/>
  <c r="G35" i="41"/>
  <c r="G36" i="41"/>
  <c r="G32" i="42"/>
  <c r="G33" i="42"/>
  <c r="G34" i="42"/>
  <c r="G35" i="42"/>
  <c r="G36" i="42"/>
  <c r="G32" i="43"/>
  <c r="G33" i="43"/>
  <c r="G34" i="43"/>
  <c r="G35" i="43"/>
  <c r="G36" i="43"/>
  <c r="G32" i="44"/>
  <c r="G33" i="44"/>
  <c r="G34" i="44"/>
  <c r="G35" i="44"/>
  <c r="G36" i="44"/>
  <c r="G32" i="52"/>
  <c r="G33" i="52"/>
  <c r="G34" i="52"/>
  <c r="G35" i="52"/>
  <c r="G36" i="52"/>
  <c r="G32" i="53"/>
  <c r="G33" i="53"/>
  <c r="G34" i="53"/>
  <c r="G35" i="53"/>
  <c r="G36" i="53"/>
  <c r="G32" i="45"/>
  <c r="G33" i="45"/>
  <c r="G34" i="45"/>
  <c r="G35" i="45"/>
  <c r="G36" i="45"/>
  <c r="G32" i="46"/>
  <c r="G33" i="46"/>
  <c r="G34" i="46"/>
  <c r="G35" i="46"/>
  <c r="G36" i="46"/>
  <c r="G32" i="47"/>
  <c r="G33" i="47"/>
  <c r="G34" i="47"/>
  <c r="G35" i="47"/>
  <c r="G36" i="47"/>
  <c r="G32" i="48"/>
  <c r="G33" i="48"/>
  <c r="G34" i="48"/>
  <c r="G35" i="48"/>
  <c r="G36" i="48"/>
  <c r="G32" i="49"/>
  <c r="G33" i="49"/>
  <c r="G34" i="49"/>
  <c r="G35" i="49"/>
  <c r="G36" i="49"/>
  <c r="G32" i="50"/>
  <c r="G33" i="50"/>
  <c r="G34" i="50"/>
  <c r="G35" i="50"/>
  <c r="G36" i="50"/>
  <c r="H32" i="41"/>
  <c r="H33" i="41"/>
  <c r="H34" i="41"/>
  <c r="H35" i="41"/>
  <c r="H36" i="41"/>
  <c r="H32" i="42"/>
  <c r="H34" i="42"/>
  <c r="H35" i="42"/>
  <c r="H36" i="42"/>
  <c r="H32" i="43"/>
  <c r="H34" i="43"/>
  <c r="H35" i="43"/>
  <c r="H36" i="43"/>
  <c r="H32" i="44"/>
  <c r="H33" i="44"/>
  <c r="H34" i="44"/>
  <c r="H35" i="44"/>
  <c r="H36" i="44"/>
  <c r="H32" i="52"/>
  <c r="H33" i="52"/>
  <c r="H34" i="52"/>
  <c r="H35" i="52"/>
  <c r="H36" i="52"/>
  <c r="H32" i="53"/>
  <c r="H33" i="53"/>
  <c r="H34" i="53"/>
  <c r="H35" i="53"/>
  <c r="H36" i="53"/>
  <c r="H32" i="45"/>
  <c r="H34" i="45"/>
  <c r="H35" i="45"/>
  <c r="H36" i="45"/>
  <c r="H32" i="46"/>
  <c r="H34" i="46"/>
  <c r="H35" i="46"/>
  <c r="H36" i="46"/>
  <c r="H32" i="47"/>
  <c r="H33" i="47"/>
  <c r="H34" i="47"/>
  <c r="H35" i="47"/>
  <c r="H36" i="47"/>
  <c r="H32" i="48"/>
  <c r="H33" i="48"/>
  <c r="H34" i="48"/>
  <c r="H35" i="48"/>
  <c r="H36" i="48"/>
  <c r="H32" i="49"/>
  <c r="H33" i="49"/>
  <c r="H34" i="49"/>
  <c r="H35" i="49"/>
  <c r="H36" i="49"/>
  <c r="H32" i="50"/>
  <c r="H33" i="50"/>
  <c r="H34" i="50"/>
  <c r="H35" i="50"/>
  <c r="H36" i="50"/>
  <c r="I32" i="41"/>
  <c r="I32" i="42"/>
  <c r="I32" i="43"/>
  <c r="I32" i="44"/>
  <c r="I32" i="52"/>
  <c r="I32" i="53"/>
  <c r="I32" i="45"/>
  <c r="I32" i="46"/>
  <c r="I32" i="47"/>
  <c r="I32" i="48"/>
  <c r="I32" i="49"/>
  <c r="I32" i="50"/>
  <c r="I33" i="41"/>
  <c r="I33" i="42"/>
  <c r="I33" i="43"/>
  <c r="I33" i="44"/>
  <c r="I33" i="52"/>
  <c r="I33" i="53"/>
  <c r="I33" i="45"/>
  <c r="I33" i="46"/>
  <c r="I33" i="47"/>
  <c r="I33" i="48"/>
  <c r="I33" i="49"/>
  <c r="I33" i="50"/>
  <c r="I34" i="41"/>
  <c r="I34" i="42"/>
  <c r="I34" i="43"/>
  <c r="I34" i="44"/>
  <c r="I34" i="52"/>
  <c r="I34" i="53"/>
  <c r="I34" i="45"/>
  <c r="I34" i="46"/>
  <c r="I34" i="47"/>
  <c r="I34" i="48"/>
  <c r="I34" i="49"/>
  <c r="I34" i="50"/>
  <c r="I35" i="41"/>
  <c r="I35" i="42"/>
  <c r="I35" i="43"/>
  <c r="I35" i="44"/>
  <c r="I35" i="52"/>
  <c r="I35" i="53"/>
  <c r="I35" i="45"/>
  <c r="I35" i="46"/>
  <c r="I35" i="47"/>
  <c r="I35" i="48"/>
  <c r="I35" i="49"/>
  <c r="I35" i="50"/>
  <c r="I36" i="41"/>
  <c r="I36" i="42"/>
  <c r="I36" i="43"/>
  <c r="I36" i="44"/>
  <c r="I36" i="52"/>
  <c r="I36" i="53"/>
  <c r="I36" i="45"/>
  <c r="I36" i="46"/>
  <c r="I36" i="47"/>
  <c r="I36" i="48"/>
  <c r="I36" i="49"/>
  <c r="I36" i="50"/>
  <c r="K32" i="41"/>
  <c r="K33" i="41"/>
  <c r="K34" i="41"/>
  <c r="K35" i="41"/>
  <c r="K36" i="41"/>
  <c r="K32" i="42"/>
  <c r="K33" i="42"/>
  <c r="K34" i="42"/>
  <c r="K35" i="42"/>
  <c r="K36" i="42"/>
  <c r="K32" i="43"/>
  <c r="K33" i="43"/>
  <c r="K34" i="43"/>
  <c r="K35" i="43"/>
  <c r="K36" i="43"/>
  <c r="K32" i="44"/>
  <c r="K33" i="44"/>
  <c r="K34" i="44"/>
  <c r="K35" i="44"/>
  <c r="K36" i="44"/>
  <c r="K32" i="52"/>
  <c r="K33" i="52"/>
  <c r="K34" i="52"/>
  <c r="K35" i="52"/>
  <c r="K36" i="52"/>
  <c r="K32" i="53"/>
  <c r="K33" i="53"/>
  <c r="K34" i="53"/>
  <c r="K35" i="53"/>
  <c r="K36" i="53"/>
  <c r="K32" i="45"/>
  <c r="K33" i="45"/>
  <c r="K34" i="45"/>
  <c r="K35" i="45"/>
  <c r="K36" i="45"/>
  <c r="K32" i="46"/>
  <c r="K33" i="46"/>
  <c r="K34" i="46"/>
  <c r="K35" i="46"/>
  <c r="K36" i="46"/>
  <c r="K32" i="47"/>
  <c r="K33" i="47"/>
  <c r="K34" i="47"/>
  <c r="K35" i="47"/>
  <c r="K36" i="47"/>
  <c r="K32" i="48"/>
  <c r="K33" i="48"/>
  <c r="K34" i="48"/>
  <c r="K35" i="48"/>
  <c r="K36" i="48"/>
  <c r="K32" i="49"/>
  <c r="K33" i="49"/>
  <c r="K34" i="49"/>
  <c r="K35" i="49"/>
  <c r="K36" i="49"/>
  <c r="K32" i="50"/>
  <c r="K33" i="50"/>
  <c r="K34" i="50"/>
  <c r="K35" i="50"/>
  <c r="K36" i="50"/>
  <c r="L32" i="41"/>
  <c r="L33" i="41"/>
  <c r="L34" i="41"/>
  <c r="L35" i="41"/>
  <c r="L36" i="41"/>
  <c r="L32" i="42"/>
  <c r="L33" i="42"/>
  <c r="L34" i="42"/>
  <c r="L35" i="42"/>
  <c r="L36" i="42"/>
  <c r="L32" i="43"/>
  <c r="L33" i="43"/>
  <c r="L34" i="43"/>
  <c r="L35" i="43"/>
  <c r="L36" i="43"/>
  <c r="L32" i="44"/>
  <c r="L33" i="44"/>
  <c r="L34" i="44"/>
  <c r="L35" i="44"/>
  <c r="L36" i="44"/>
  <c r="L32" i="52"/>
  <c r="L33" i="52"/>
  <c r="L34" i="52"/>
  <c r="L35" i="52"/>
  <c r="L36" i="52"/>
  <c r="L32" i="53"/>
  <c r="L33" i="53"/>
  <c r="L34" i="53"/>
  <c r="L35" i="53"/>
  <c r="L36" i="53"/>
  <c r="L32" i="45"/>
  <c r="L33" i="45"/>
  <c r="L34" i="45"/>
  <c r="L35" i="45"/>
  <c r="L36" i="45"/>
  <c r="L32" i="46"/>
  <c r="L34" i="46"/>
  <c r="L35" i="46"/>
  <c r="L36" i="46"/>
  <c r="L32" i="47"/>
  <c r="L33" i="47"/>
  <c r="L34" i="47"/>
  <c r="L35" i="47"/>
  <c r="L36" i="47"/>
  <c r="L32" i="48"/>
  <c r="L33" i="48"/>
  <c r="L34" i="48"/>
  <c r="L35" i="48"/>
  <c r="L36" i="48"/>
  <c r="L32" i="49"/>
  <c r="L33" i="49"/>
  <c r="L34" i="49"/>
  <c r="L35" i="49"/>
  <c r="L36" i="49"/>
  <c r="L32" i="50"/>
  <c r="L33" i="50"/>
  <c r="L34" i="50"/>
  <c r="L35" i="50"/>
  <c r="L36" i="50"/>
  <c r="C7" i="2"/>
  <c r="C7" i="3"/>
  <c r="C7" i="51"/>
  <c r="C7" i="41"/>
  <c r="C7" i="42"/>
  <c r="C7" i="43"/>
  <c r="C7" i="44"/>
  <c r="B20" i="52"/>
  <c r="C20" i="52" s="1"/>
  <c r="C7" i="52"/>
  <c r="C7" i="53"/>
  <c r="B20" i="46"/>
  <c r="C20" i="46" s="1"/>
  <c r="B21" i="46"/>
  <c r="C7" i="46"/>
  <c r="C7" i="47"/>
  <c r="C7" i="48"/>
  <c r="C7" i="50"/>
  <c r="D7" i="2"/>
  <c r="D8" i="2"/>
  <c r="D9" i="2"/>
  <c r="D10" i="2"/>
  <c r="D18" i="2"/>
  <c r="D19" i="2"/>
  <c r="D20" i="2"/>
  <c r="D21" i="2"/>
  <c r="D22" i="2"/>
  <c r="D23" i="2"/>
  <c r="D7" i="3"/>
  <c r="D8" i="3"/>
  <c r="D9" i="3"/>
  <c r="D10" i="3"/>
  <c r="D18" i="3"/>
  <c r="D19" i="3"/>
  <c r="D20" i="3"/>
  <c r="D21" i="3"/>
  <c r="D22" i="3"/>
  <c r="D23" i="3"/>
  <c r="D7" i="51"/>
  <c r="D8" i="51"/>
  <c r="D9" i="51"/>
  <c r="D10" i="51"/>
  <c r="D18" i="51"/>
  <c r="D19" i="51"/>
  <c r="D20" i="51"/>
  <c r="D21" i="51"/>
  <c r="D22" i="51"/>
  <c r="D23" i="51"/>
  <c r="D7" i="41"/>
  <c r="D8" i="41"/>
  <c r="D9" i="41"/>
  <c r="D10" i="41"/>
  <c r="D18" i="41"/>
  <c r="D19" i="41"/>
  <c r="D20" i="41"/>
  <c r="D21" i="41"/>
  <c r="D22" i="41"/>
  <c r="D23" i="41"/>
  <c r="D7" i="42"/>
  <c r="D8" i="42"/>
  <c r="D9" i="42"/>
  <c r="D10" i="42"/>
  <c r="D18" i="42"/>
  <c r="D19" i="42"/>
  <c r="D20" i="42"/>
  <c r="D21" i="42"/>
  <c r="D22" i="42"/>
  <c r="D23" i="42"/>
  <c r="D7" i="43"/>
  <c r="D8" i="43"/>
  <c r="D9" i="43"/>
  <c r="D10" i="43"/>
  <c r="D18" i="43"/>
  <c r="D19" i="43"/>
  <c r="D20" i="43"/>
  <c r="D21" i="43"/>
  <c r="D22" i="43"/>
  <c r="D23" i="43"/>
  <c r="D7" i="44"/>
  <c r="D8" i="44"/>
  <c r="D9" i="44"/>
  <c r="D10" i="44"/>
  <c r="D18" i="44"/>
  <c r="D19" i="44"/>
  <c r="D20" i="44"/>
  <c r="D21" i="44"/>
  <c r="D22" i="44"/>
  <c r="D23" i="44"/>
  <c r="D7" i="52"/>
  <c r="D8" i="52"/>
  <c r="D9" i="52"/>
  <c r="D10" i="52"/>
  <c r="D18" i="52"/>
  <c r="D19" i="52"/>
  <c r="D20" i="52"/>
  <c r="D21" i="52"/>
  <c r="D22" i="52"/>
  <c r="D23" i="52"/>
  <c r="D7" i="53"/>
  <c r="D8" i="53"/>
  <c r="D9" i="53"/>
  <c r="D10" i="53"/>
  <c r="D18" i="53"/>
  <c r="D19" i="53"/>
  <c r="D20" i="53"/>
  <c r="D21" i="53"/>
  <c r="D22" i="53"/>
  <c r="D23" i="53"/>
  <c r="D7" i="45"/>
  <c r="D8" i="45"/>
  <c r="D9" i="45"/>
  <c r="D10" i="45"/>
  <c r="D18" i="45"/>
  <c r="D19" i="45"/>
  <c r="D20" i="45"/>
  <c r="D21" i="45"/>
  <c r="D22" i="45"/>
  <c r="D23" i="45"/>
  <c r="D7" i="46"/>
  <c r="D8" i="46"/>
  <c r="D9" i="46"/>
  <c r="D10" i="46"/>
  <c r="D18" i="46"/>
  <c r="D19" i="46"/>
  <c r="D20" i="46"/>
  <c r="D21" i="46"/>
  <c r="D22" i="46"/>
  <c r="D23" i="46"/>
  <c r="D7" i="47"/>
  <c r="D8" i="47"/>
  <c r="D9" i="47"/>
  <c r="D10" i="47"/>
  <c r="D18" i="47"/>
  <c r="D19" i="47"/>
  <c r="D20" i="47"/>
  <c r="D21" i="47"/>
  <c r="D22" i="47"/>
  <c r="D23" i="47"/>
  <c r="D7" i="48"/>
  <c r="D8" i="48"/>
  <c r="D9" i="48"/>
  <c r="D10" i="48"/>
  <c r="D18" i="48"/>
  <c r="D19" i="48"/>
  <c r="D20" i="48"/>
  <c r="D21" i="48"/>
  <c r="D22" i="48"/>
  <c r="D23" i="48"/>
  <c r="D8" i="49"/>
  <c r="D9" i="49"/>
  <c r="D10" i="49"/>
  <c r="D18" i="49"/>
  <c r="D19" i="49"/>
  <c r="D20" i="49"/>
  <c r="D21" i="49"/>
  <c r="D22" i="49"/>
  <c r="D23" i="49"/>
  <c r="D7" i="50"/>
  <c r="D8" i="50"/>
  <c r="D9" i="50"/>
  <c r="D10" i="50"/>
  <c r="D18" i="50"/>
  <c r="D19" i="50"/>
  <c r="D20" i="50"/>
  <c r="D21" i="50"/>
  <c r="D22" i="50"/>
  <c r="D23" i="50"/>
  <c r="E7" i="2"/>
  <c r="E8" i="2"/>
  <c r="E9" i="2"/>
  <c r="E10" i="2"/>
  <c r="E18" i="2"/>
  <c r="E19" i="2"/>
  <c r="E20" i="2"/>
  <c r="E21" i="2"/>
  <c r="E22" i="2"/>
  <c r="E23" i="2"/>
  <c r="E7" i="3"/>
  <c r="E8" i="3"/>
  <c r="E9" i="3"/>
  <c r="E10" i="3"/>
  <c r="E18" i="3"/>
  <c r="E19" i="3"/>
  <c r="E20" i="3"/>
  <c r="E21" i="3"/>
  <c r="E22" i="3"/>
  <c r="E23" i="3"/>
  <c r="E7" i="51"/>
  <c r="E8" i="51"/>
  <c r="E9" i="51"/>
  <c r="E10" i="51"/>
  <c r="E18" i="51"/>
  <c r="E19" i="51"/>
  <c r="E20" i="51"/>
  <c r="E21" i="51"/>
  <c r="E22" i="51"/>
  <c r="E23" i="51"/>
  <c r="E7" i="41"/>
  <c r="E8" i="41"/>
  <c r="E9" i="41"/>
  <c r="E10" i="41"/>
  <c r="E18" i="41"/>
  <c r="E19" i="41"/>
  <c r="E20" i="41"/>
  <c r="E21" i="41"/>
  <c r="E22" i="41"/>
  <c r="E23" i="41"/>
  <c r="E7" i="42"/>
  <c r="E8" i="42"/>
  <c r="E9" i="42"/>
  <c r="E10" i="42"/>
  <c r="E18" i="42"/>
  <c r="E19" i="42"/>
  <c r="E20" i="42"/>
  <c r="E21" i="42"/>
  <c r="E22" i="42"/>
  <c r="E23" i="42"/>
  <c r="E7" i="43"/>
  <c r="E8" i="43"/>
  <c r="E9" i="43"/>
  <c r="E10" i="43"/>
  <c r="E18" i="43"/>
  <c r="E19" i="43"/>
  <c r="E20" i="43"/>
  <c r="E21" i="43"/>
  <c r="E22" i="43"/>
  <c r="E23" i="43"/>
  <c r="E7" i="44"/>
  <c r="E8" i="44"/>
  <c r="E9" i="44"/>
  <c r="E10" i="44"/>
  <c r="E18" i="44"/>
  <c r="E19" i="44"/>
  <c r="E20" i="44"/>
  <c r="E21" i="44"/>
  <c r="E22" i="44"/>
  <c r="E23" i="44"/>
  <c r="E7" i="52"/>
  <c r="E8" i="52"/>
  <c r="E9" i="52"/>
  <c r="E10" i="52"/>
  <c r="E18" i="52"/>
  <c r="E19" i="52"/>
  <c r="E20" i="52"/>
  <c r="E21" i="52"/>
  <c r="E22" i="52"/>
  <c r="E23" i="52"/>
  <c r="E7" i="53"/>
  <c r="E8" i="53"/>
  <c r="E9" i="53"/>
  <c r="E10" i="53"/>
  <c r="E18" i="53"/>
  <c r="E19" i="53"/>
  <c r="E20" i="53"/>
  <c r="E21" i="53"/>
  <c r="E22" i="53"/>
  <c r="E23" i="53"/>
  <c r="E7" i="45"/>
  <c r="E8" i="45"/>
  <c r="E9" i="45"/>
  <c r="E10" i="45"/>
  <c r="E18" i="45"/>
  <c r="E19" i="45"/>
  <c r="E20" i="45"/>
  <c r="E21" i="45"/>
  <c r="E22" i="45"/>
  <c r="E23" i="45"/>
  <c r="E7" i="46"/>
  <c r="E8" i="46"/>
  <c r="E9" i="46"/>
  <c r="E10" i="46"/>
  <c r="E18" i="46"/>
  <c r="E19" i="46"/>
  <c r="E20" i="46"/>
  <c r="E21" i="46"/>
  <c r="E22" i="46"/>
  <c r="E23" i="46"/>
  <c r="E7" i="47"/>
  <c r="E8" i="47"/>
  <c r="E9" i="47"/>
  <c r="E10" i="47"/>
  <c r="E18" i="47"/>
  <c r="E19" i="47"/>
  <c r="E20" i="47"/>
  <c r="E21" i="47"/>
  <c r="E22" i="47"/>
  <c r="E23" i="47"/>
  <c r="E7" i="48"/>
  <c r="E8" i="48"/>
  <c r="E9" i="48"/>
  <c r="E10" i="48"/>
  <c r="E18" i="48"/>
  <c r="E19" i="48"/>
  <c r="E20" i="48"/>
  <c r="E21" i="48"/>
  <c r="E22" i="48"/>
  <c r="E23" i="48"/>
  <c r="E7" i="49"/>
  <c r="E8" i="49"/>
  <c r="E9" i="49"/>
  <c r="E10" i="49"/>
  <c r="E18" i="49"/>
  <c r="E19" i="49"/>
  <c r="E20" i="49"/>
  <c r="E21" i="49"/>
  <c r="E22" i="49"/>
  <c r="E23" i="49"/>
  <c r="E7" i="50"/>
  <c r="E8" i="50"/>
  <c r="E9" i="50"/>
  <c r="E10" i="50"/>
  <c r="E18" i="50"/>
  <c r="E19" i="50"/>
  <c r="E20" i="50"/>
  <c r="E21" i="50"/>
  <c r="E22" i="50"/>
  <c r="E23" i="50"/>
  <c r="F18" i="2"/>
  <c r="F19" i="2"/>
  <c r="F20" i="2"/>
  <c r="F21" i="2"/>
  <c r="F22" i="2"/>
  <c r="F23" i="2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18" i="42"/>
  <c r="F19" i="42"/>
  <c r="F20" i="42"/>
  <c r="F21" i="42"/>
  <c r="F22" i="42"/>
  <c r="F23" i="42"/>
  <c r="F18" i="43"/>
  <c r="F19" i="43"/>
  <c r="F20" i="43"/>
  <c r="F21" i="43"/>
  <c r="F22" i="43"/>
  <c r="F23" i="43"/>
  <c r="F18" i="44"/>
  <c r="F19" i="44"/>
  <c r="F20" i="44"/>
  <c r="F21" i="44"/>
  <c r="F22" i="44"/>
  <c r="F23" i="44"/>
  <c r="F18" i="52"/>
  <c r="F19" i="52"/>
  <c r="F20" i="52"/>
  <c r="F21" i="52"/>
  <c r="F22" i="52"/>
  <c r="F23" i="52"/>
  <c r="F18" i="53"/>
  <c r="F19" i="53"/>
  <c r="F20" i="53"/>
  <c r="F21" i="53"/>
  <c r="F22" i="53"/>
  <c r="F23" i="53"/>
  <c r="F18" i="45"/>
  <c r="F19" i="45"/>
  <c r="F20" i="45"/>
  <c r="F21" i="45"/>
  <c r="F22" i="45"/>
  <c r="F23" i="45"/>
  <c r="F18" i="46"/>
  <c r="F19" i="46"/>
  <c r="F20" i="46"/>
  <c r="F21" i="46"/>
  <c r="F22" i="46"/>
  <c r="F23" i="46"/>
  <c r="F18" i="47"/>
  <c r="F19" i="47"/>
  <c r="F20" i="47"/>
  <c r="F21" i="47"/>
  <c r="F22" i="47"/>
  <c r="F23" i="47"/>
  <c r="F18" i="48"/>
  <c r="F19" i="48"/>
  <c r="F20" i="48"/>
  <c r="F21" i="48"/>
  <c r="F22" i="48"/>
  <c r="F23" i="48"/>
  <c r="F18" i="49"/>
  <c r="F19" i="49"/>
  <c r="F20" i="49"/>
  <c r="F21" i="49"/>
  <c r="F22" i="49"/>
  <c r="F23" i="49"/>
  <c r="F18" i="50"/>
  <c r="F19" i="50"/>
  <c r="F20" i="50"/>
  <c r="F21" i="50"/>
  <c r="F22" i="50"/>
  <c r="F23" i="50"/>
  <c r="F7" i="2"/>
  <c r="F8" i="2"/>
  <c r="F9" i="2"/>
  <c r="F10" i="2"/>
  <c r="F7" i="3"/>
  <c r="F8" i="3"/>
  <c r="F9" i="3"/>
  <c r="F10" i="3"/>
  <c r="F7" i="51"/>
  <c r="F8" i="51"/>
  <c r="F9" i="51"/>
  <c r="F10" i="51"/>
  <c r="F7" i="41"/>
  <c r="F8" i="41"/>
  <c r="F9" i="41"/>
  <c r="F10" i="41"/>
  <c r="F7" i="42"/>
  <c r="F8" i="42"/>
  <c r="F9" i="42"/>
  <c r="F10" i="42"/>
  <c r="F7" i="43"/>
  <c r="F8" i="43"/>
  <c r="F9" i="43"/>
  <c r="F10" i="43"/>
  <c r="F7" i="44"/>
  <c r="F8" i="44"/>
  <c r="F9" i="44"/>
  <c r="F10" i="44"/>
  <c r="F7" i="52"/>
  <c r="F8" i="52"/>
  <c r="F9" i="52"/>
  <c r="F10" i="52"/>
  <c r="F7" i="53"/>
  <c r="F8" i="53"/>
  <c r="F9" i="53"/>
  <c r="F10" i="53"/>
  <c r="F7" i="45"/>
  <c r="F8" i="45"/>
  <c r="F9" i="45"/>
  <c r="F10" i="45"/>
  <c r="F7" i="46"/>
  <c r="F8" i="46"/>
  <c r="F9" i="46"/>
  <c r="F10" i="46"/>
  <c r="F7" i="47"/>
  <c r="F8" i="47"/>
  <c r="F9" i="47"/>
  <c r="F10" i="47"/>
  <c r="F7" i="48"/>
  <c r="F8" i="48"/>
  <c r="F9" i="48"/>
  <c r="F10" i="48"/>
  <c r="F7" i="49"/>
  <c r="F8" i="49"/>
  <c r="F9" i="49"/>
  <c r="F10" i="49"/>
  <c r="F7" i="50"/>
  <c r="F8" i="50"/>
  <c r="F9" i="50"/>
  <c r="F10" i="50"/>
  <c r="G7" i="2"/>
  <c r="G8" i="2"/>
  <c r="G9" i="2"/>
  <c r="G10" i="2"/>
  <c r="G18" i="2"/>
  <c r="G19" i="2"/>
  <c r="G20" i="2"/>
  <c r="G21" i="2"/>
  <c r="G22" i="2"/>
  <c r="G23" i="2"/>
  <c r="G7" i="3"/>
  <c r="G8" i="3"/>
  <c r="G9" i="3"/>
  <c r="G10" i="3"/>
  <c r="G18" i="3"/>
  <c r="G19" i="3"/>
  <c r="G20" i="3"/>
  <c r="G21" i="3"/>
  <c r="G22" i="3"/>
  <c r="G23" i="3"/>
  <c r="G7" i="51"/>
  <c r="G8" i="51"/>
  <c r="G9" i="51"/>
  <c r="G10" i="51"/>
  <c r="G18" i="51"/>
  <c r="G19" i="51"/>
  <c r="G20" i="51"/>
  <c r="G21" i="51"/>
  <c r="G22" i="51"/>
  <c r="G23" i="51"/>
  <c r="G7" i="41"/>
  <c r="G8" i="41"/>
  <c r="G9" i="41"/>
  <c r="G10" i="41"/>
  <c r="G18" i="41"/>
  <c r="G19" i="41"/>
  <c r="G20" i="41"/>
  <c r="G21" i="41"/>
  <c r="G22" i="41"/>
  <c r="G23" i="41"/>
  <c r="G7" i="42"/>
  <c r="G8" i="42"/>
  <c r="G9" i="42"/>
  <c r="G10" i="42"/>
  <c r="G18" i="42"/>
  <c r="G19" i="42"/>
  <c r="G20" i="42"/>
  <c r="G21" i="42"/>
  <c r="G22" i="42"/>
  <c r="G23" i="42"/>
  <c r="G7" i="43"/>
  <c r="G8" i="43"/>
  <c r="G9" i="43"/>
  <c r="G10" i="43"/>
  <c r="G18" i="43"/>
  <c r="G19" i="43"/>
  <c r="G20" i="43"/>
  <c r="G21" i="43"/>
  <c r="G22" i="43"/>
  <c r="G23" i="43"/>
  <c r="G7" i="44"/>
  <c r="G8" i="44"/>
  <c r="G9" i="44"/>
  <c r="G10" i="44"/>
  <c r="G18" i="44"/>
  <c r="G19" i="44"/>
  <c r="G20" i="44"/>
  <c r="G21" i="44"/>
  <c r="G22" i="44"/>
  <c r="G23" i="44"/>
  <c r="G7" i="52"/>
  <c r="G8" i="52"/>
  <c r="G9" i="52"/>
  <c r="G10" i="52"/>
  <c r="G18" i="52"/>
  <c r="G19" i="52"/>
  <c r="G20" i="52"/>
  <c r="G21" i="52"/>
  <c r="G22" i="52"/>
  <c r="G23" i="52"/>
  <c r="G7" i="53"/>
  <c r="G8" i="53"/>
  <c r="G9" i="53"/>
  <c r="G10" i="53"/>
  <c r="G18" i="53"/>
  <c r="G19" i="53"/>
  <c r="G20" i="53"/>
  <c r="G21" i="53"/>
  <c r="G22" i="53"/>
  <c r="G23" i="53"/>
  <c r="G7" i="45"/>
  <c r="G8" i="45"/>
  <c r="G9" i="45"/>
  <c r="G10" i="45"/>
  <c r="G18" i="45"/>
  <c r="G19" i="45"/>
  <c r="G20" i="45"/>
  <c r="G21" i="45"/>
  <c r="G22" i="45"/>
  <c r="G23" i="45"/>
  <c r="G7" i="46"/>
  <c r="G8" i="46"/>
  <c r="G9" i="46"/>
  <c r="G10" i="46"/>
  <c r="G18" i="46"/>
  <c r="G20" i="46"/>
  <c r="G21" i="46"/>
  <c r="G22" i="46"/>
  <c r="G23" i="46"/>
  <c r="G7" i="47"/>
  <c r="G8" i="47"/>
  <c r="G9" i="47"/>
  <c r="G10" i="47"/>
  <c r="G18" i="47"/>
  <c r="G19" i="47"/>
  <c r="G20" i="47"/>
  <c r="G21" i="47"/>
  <c r="G22" i="47"/>
  <c r="G23" i="47"/>
  <c r="G7" i="48"/>
  <c r="G8" i="48"/>
  <c r="G9" i="48"/>
  <c r="G10" i="48"/>
  <c r="G18" i="48"/>
  <c r="G19" i="48"/>
  <c r="G20" i="48"/>
  <c r="G21" i="48"/>
  <c r="G22" i="48"/>
  <c r="G23" i="48"/>
  <c r="G7" i="49"/>
  <c r="G8" i="49"/>
  <c r="G9" i="49"/>
  <c r="G10" i="49"/>
  <c r="G18" i="49"/>
  <c r="G19" i="49"/>
  <c r="G20" i="49"/>
  <c r="G21" i="49"/>
  <c r="G22" i="49"/>
  <c r="G23" i="49"/>
  <c r="G7" i="50"/>
  <c r="G8" i="50"/>
  <c r="G9" i="50"/>
  <c r="G10" i="50"/>
  <c r="G18" i="50"/>
  <c r="G20" i="50"/>
  <c r="G21" i="50"/>
  <c r="G22" i="50"/>
  <c r="G23" i="50"/>
  <c r="H7" i="2"/>
  <c r="H8" i="2"/>
  <c r="H9" i="2"/>
  <c r="H10" i="2"/>
  <c r="H18" i="2"/>
  <c r="H20" i="2"/>
  <c r="H21" i="2"/>
  <c r="H22" i="2"/>
  <c r="H23" i="2"/>
  <c r="H7" i="3"/>
  <c r="H8" i="3"/>
  <c r="H9" i="3"/>
  <c r="H10" i="3"/>
  <c r="H18" i="3"/>
  <c r="H20" i="3"/>
  <c r="H21" i="3"/>
  <c r="H22" i="3"/>
  <c r="H23" i="3"/>
  <c r="H7" i="51"/>
  <c r="H8" i="51"/>
  <c r="H9" i="51"/>
  <c r="H10" i="51"/>
  <c r="H18" i="51"/>
  <c r="H19" i="51"/>
  <c r="H20" i="51"/>
  <c r="H21" i="51"/>
  <c r="H22" i="51"/>
  <c r="H23" i="51"/>
  <c r="H7" i="41"/>
  <c r="H8" i="41"/>
  <c r="H9" i="41"/>
  <c r="H10" i="41"/>
  <c r="H18" i="41"/>
  <c r="H20" i="41"/>
  <c r="H21" i="41"/>
  <c r="H22" i="41"/>
  <c r="H23" i="41"/>
  <c r="H7" i="42"/>
  <c r="H8" i="42"/>
  <c r="H9" i="42"/>
  <c r="H10" i="42"/>
  <c r="H18" i="42"/>
  <c r="H20" i="42"/>
  <c r="H21" i="42"/>
  <c r="H22" i="42"/>
  <c r="H23" i="42"/>
  <c r="H7" i="43"/>
  <c r="H8" i="43"/>
  <c r="H9" i="43"/>
  <c r="H10" i="43"/>
  <c r="H18" i="43"/>
  <c r="H20" i="43"/>
  <c r="H21" i="43"/>
  <c r="H22" i="43"/>
  <c r="H23" i="43"/>
  <c r="H7" i="44"/>
  <c r="H8" i="44"/>
  <c r="H9" i="44"/>
  <c r="H10" i="44"/>
  <c r="H18" i="44"/>
  <c r="H20" i="44"/>
  <c r="H21" i="44"/>
  <c r="H22" i="44"/>
  <c r="H23" i="44"/>
  <c r="H7" i="52"/>
  <c r="H8" i="52"/>
  <c r="H9" i="52"/>
  <c r="H10" i="52"/>
  <c r="H18" i="52"/>
  <c r="H20" i="52"/>
  <c r="H21" i="52"/>
  <c r="H22" i="52"/>
  <c r="H23" i="52"/>
  <c r="H7" i="53"/>
  <c r="H8" i="53"/>
  <c r="H9" i="53"/>
  <c r="H10" i="53"/>
  <c r="H18" i="53"/>
  <c r="H20" i="53"/>
  <c r="H21" i="53"/>
  <c r="H22" i="53"/>
  <c r="H23" i="53"/>
  <c r="H7" i="45"/>
  <c r="H8" i="45"/>
  <c r="H9" i="45"/>
  <c r="H10" i="45"/>
  <c r="H18" i="45"/>
  <c r="H20" i="45"/>
  <c r="H21" i="45"/>
  <c r="H22" i="45"/>
  <c r="H23" i="45"/>
  <c r="H7" i="46"/>
  <c r="H8" i="46"/>
  <c r="H9" i="46"/>
  <c r="H10" i="46"/>
  <c r="H18" i="46"/>
  <c r="H20" i="46"/>
  <c r="H21" i="46"/>
  <c r="H22" i="46"/>
  <c r="H23" i="46"/>
  <c r="H7" i="47"/>
  <c r="H8" i="47"/>
  <c r="H9" i="47"/>
  <c r="H10" i="47"/>
  <c r="H20" i="47"/>
  <c r="H21" i="47"/>
  <c r="H22" i="47"/>
  <c r="H23" i="47"/>
  <c r="H7" i="48"/>
  <c r="H8" i="48"/>
  <c r="H9" i="48"/>
  <c r="H10" i="48"/>
  <c r="H20" i="48"/>
  <c r="H21" i="48"/>
  <c r="H22" i="48"/>
  <c r="H23" i="48"/>
  <c r="H8" i="49"/>
  <c r="H9" i="49"/>
  <c r="H10" i="49"/>
  <c r="H18" i="49"/>
  <c r="H20" i="49"/>
  <c r="H21" i="49"/>
  <c r="H22" i="49"/>
  <c r="H23" i="49"/>
  <c r="H7" i="50"/>
  <c r="H8" i="50"/>
  <c r="H9" i="50"/>
  <c r="H10" i="50"/>
  <c r="H18" i="50"/>
  <c r="H20" i="50"/>
  <c r="H21" i="50"/>
  <c r="H22" i="50"/>
  <c r="H23" i="50"/>
  <c r="I18" i="2"/>
  <c r="I19" i="2"/>
  <c r="I20" i="2"/>
  <c r="I21" i="2"/>
  <c r="I22" i="2"/>
  <c r="I23" i="2"/>
  <c r="I18" i="3"/>
  <c r="I19" i="3"/>
  <c r="I20" i="3"/>
  <c r="I21" i="3"/>
  <c r="I22" i="3"/>
  <c r="I23" i="3"/>
  <c r="I18" i="51"/>
  <c r="I19" i="51"/>
  <c r="I20" i="51"/>
  <c r="I21" i="51"/>
  <c r="I22" i="51"/>
  <c r="I23" i="51"/>
  <c r="I18" i="41"/>
  <c r="I19" i="41"/>
  <c r="I20" i="41"/>
  <c r="I21" i="41"/>
  <c r="I22" i="41"/>
  <c r="I23" i="41"/>
  <c r="I18" i="42"/>
  <c r="I19" i="42"/>
  <c r="I20" i="42"/>
  <c r="I21" i="42"/>
  <c r="I22" i="42"/>
  <c r="I23" i="42"/>
  <c r="I18" i="43"/>
  <c r="I19" i="43"/>
  <c r="I20" i="43"/>
  <c r="I21" i="43"/>
  <c r="I22" i="43"/>
  <c r="I23" i="43"/>
  <c r="I18" i="44"/>
  <c r="I19" i="44"/>
  <c r="I20" i="44"/>
  <c r="I21" i="44"/>
  <c r="I22" i="44"/>
  <c r="I23" i="44"/>
  <c r="I18" i="52"/>
  <c r="I19" i="52"/>
  <c r="I20" i="52"/>
  <c r="I21" i="52"/>
  <c r="I22" i="52"/>
  <c r="I23" i="52"/>
  <c r="I18" i="53"/>
  <c r="I19" i="53"/>
  <c r="I20" i="53"/>
  <c r="I21" i="53"/>
  <c r="I22" i="53"/>
  <c r="I23" i="53"/>
  <c r="I18" i="45"/>
  <c r="I19" i="45"/>
  <c r="I20" i="45"/>
  <c r="I21" i="45"/>
  <c r="I22" i="45"/>
  <c r="I23" i="45"/>
  <c r="I19" i="46"/>
  <c r="I20" i="46"/>
  <c r="I21" i="46"/>
  <c r="I22" i="46"/>
  <c r="I23" i="46"/>
  <c r="I18" i="47"/>
  <c r="I19" i="47"/>
  <c r="I20" i="47"/>
  <c r="I21" i="47"/>
  <c r="I22" i="47"/>
  <c r="I23" i="47"/>
  <c r="I18" i="48"/>
  <c r="I19" i="48"/>
  <c r="I20" i="48"/>
  <c r="I21" i="48"/>
  <c r="I22" i="48"/>
  <c r="I23" i="48"/>
  <c r="I18" i="49"/>
  <c r="I19" i="49"/>
  <c r="I20" i="49"/>
  <c r="I21" i="49"/>
  <c r="I22" i="49"/>
  <c r="I23" i="49"/>
  <c r="I18" i="50"/>
  <c r="I19" i="50"/>
  <c r="I20" i="50"/>
  <c r="I21" i="50"/>
  <c r="I22" i="50"/>
  <c r="I23" i="50"/>
  <c r="I7" i="2"/>
  <c r="I8" i="2"/>
  <c r="I9" i="2"/>
  <c r="I10" i="2"/>
  <c r="I7" i="3"/>
  <c r="I8" i="3"/>
  <c r="I9" i="3"/>
  <c r="I10" i="3"/>
  <c r="I7" i="51"/>
  <c r="I8" i="51"/>
  <c r="I9" i="51"/>
  <c r="I10" i="51"/>
  <c r="I7" i="41"/>
  <c r="I8" i="41"/>
  <c r="I9" i="41"/>
  <c r="I10" i="41"/>
  <c r="I7" i="42"/>
  <c r="I8" i="42"/>
  <c r="I9" i="42"/>
  <c r="I10" i="42"/>
  <c r="I7" i="43"/>
  <c r="I8" i="43"/>
  <c r="I9" i="43"/>
  <c r="I10" i="43"/>
  <c r="I7" i="44"/>
  <c r="I8" i="44"/>
  <c r="I9" i="44"/>
  <c r="I10" i="44"/>
  <c r="I7" i="52"/>
  <c r="I8" i="52"/>
  <c r="I9" i="52"/>
  <c r="I10" i="52"/>
  <c r="I7" i="53"/>
  <c r="I8" i="53"/>
  <c r="I9" i="53"/>
  <c r="I10" i="53"/>
  <c r="I7" i="45"/>
  <c r="I8" i="45"/>
  <c r="I9" i="45"/>
  <c r="I10" i="45"/>
  <c r="I7" i="46"/>
  <c r="I8" i="46"/>
  <c r="I9" i="46"/>
  <c r="I10" i="46"/>
  <c r="I7" i="47"/>
  <c r="I8" i="47"/>
  <c r="I9" i="47"/>
  <c r="I10" i="47"/>
  <c r="I7" i="48"/>
  <c r="I8" i="48"/>
  <c r="I9" i="48"/>
  <c r="I10" i="48"/>
  <c r="I7" i="49"/>
  <c r="I8" i="49"/>
  <c r="I9" i="49"/>
  <c r="I10" i="49"/>
  <c r="I7" i="50"/>
  <c r="I8" i="50"/>
  <c r="I9" i="50"/>
  <c r="I10" i="50"/>
  <c r="J7" i="2"/>
  <c r="J8" i="2"/>
  <c r="J9" i="2"/>
  <c r="J10" i="2"/>
  <c r="J18" i="2"/>
  <c r="J19" i="2"/>
  <c r="J20" i="2"/>
  <c r="J21" i="2"/>
  <c r="J22" i="2"/>
  <c r="J23" i="2"/>
  <c r="J7" i="3"/>
  <c r="J8" i="3"/>
  <c r="J9" i="3"/>
  <c r="J10" i="3"/>
  <c r="J18" i="3"/>
  <c r="J19" i="3"/>
  <c r="J20" i="3"/>
  <c r="J21" i="3"/>
  <c r="J22" i="3"/>
  <c r="J23" i="3"/>
  <c r="J7" i="51"/>
  <c r="J8" i="51"/>
  <c r="J9" i="51"/>
  <c r="J10" i="51"/>
  <c r="J18" i="51"/>
  <c r="J19" i="51"/>
  <c r="J20" i="51"/>
  <c r="J21" i="51"/>
  <c r="J22" i="51"/>
  <c r="J23" i="51"/>
  <c r="J7" i="41"/>
  <c r="J8" i="41"/>
  <c r="J9" i="41"/>
  <c r="J10" i="41"/>
  <c r="J18" i="41"/>
  <c r="J19" i="41"/>
  <c r="J20" i="41"/>
  <c r="J21" i="41"/>
  <c r="J22" i="41"/>
  <c r="J23" i="41"/>
  <c r="J7" i="42"/>
  <c r="J8" i="42"/>
  <c r="J9" i="42"/>
  <c r="J10" i="42"/>
  <c r="J18" i="42"/>
  <c r="J19" i="42"/>
  <c r="J20" i="42"/>
  <c r="J21" i="42"/>
  <c r="J22" i="42"/>
  <c r="J23" i="42"/>
  <c r="J7" i="43"/>
  <c r="J8" i="43"/>
  <c r="J9" i="43"/>
  <c r="J10" i="43"/>
  <c r="J18" i="43"/>
  <c r="J19" i="43"/>
  <c r="J20" i="43"/>
  <c r="J21" i="43"/>
  <c r="J22" i="43"/>
  <c r="J23" i="43"/>
  <c r="J7" i="44"/>
  <c r="J8" i="44"/>
  <c r="J9" i="44"/>
  <c r="J10" i="44"/>
  <c r="J18" i="44"/>
  <c r="J19" i="44"/>
  <c r="J20" i="44"/>
  <c r="J21" i="44"/>
  <c r="J22" i="44"/>
  <c r="J23" i="44"/>
  <c r="J7" i="52"/>
  <c r="J8" i="52"/>
  <c r="J9" i="52"/>
  <c r="J10" i="52"/>
  <c r="J18" i="52"/>
  <c r="J19" i="52"/>
  <c r="J20" i="52"/>
  <c r="J21" i="52"/>
  <c r="J22" i="52"/>
  <c r="J23" i="52"/>
  <c r="J7" i="53"/>
  <c r="J8" i="53"/>
  <c r="J9" i="53"/>
  <c r="J10" i="53"/>
  <c r="J18" i="53"/>
  <c r="J19" i="53"/>
  <c r="J20" i="53"/>
  <c r="J21" i="53"/>
  <c r="J22" i="53"/>
  <c r="J23" i="53"/>
  <c r="J7" i="45"/>
  <c r="J8" i="45"/>
  <c r="J9" i="45"/>
  <c r="J10" i="45"/>
  <c r="J18" i="45"/>
  <c r="J19" i="45"/>
  <c r="J20" i="45"/>
  <c r="J21" i="45"/>
  <c r="J22" i="45"/>
  <c r="J23" i="45"/>
  <c r="J7" i="46"/>
  <c r="J8" i="46"/>
  <c r="J9" i="46"/>
  <c r="J10" i="46"/>
  <c r="J18" i="46"/>
  <c r="J19" i="46"/>
  <c r="J20" i="46"/>
  <c r="J21" i="46"/>
  <c r="J22" i="46"/>
  <c r="J23" i="46"/>
  <c r="J7" i="47"/>
  <c r="J8" i="47"/>
  <c r="J9" i="47"/>
  <c r="J10" i="47"/>
  <c r="J18" i="47"/>
  <c r="J19" i="47"/>
  <c r="J20" i="47"/>
  <c r="J21" i="47"/>
  <c r="J22" i="47"/>
  <c r="J23" i="47"/>
  <c r="J7" i="48"/>
  <c r="J8" i="48"/>
  <c r="J9" i="48"/>
  <c r="J10" i="48"/>
  <c r="J18" i="48"/>
  <c r="J19" i="48"/>
  <c r="J20" i="48"/>
  <c r="J21" i="48"/>
  <c r="J22" i="48"/>
  <c r="J23" i="48"/>
  <c r="J7" i="49"/>
  <c r="J8" i="49"/>
  <c r="J9" i="49"/>
  <c r="J10" i="49"/>
  <c r="J18" i="49"/>
  <c r="J19" i="49"/>
  <c r="J20" i="49"/>
  <c r="J21" i="49"/>
  <c r="J22" i="49"/>
  <c r="J23" i="49"/>
  <c r="J7" i="50"/>
  <c r="J8" i="50"/>
  <c r="J9" i="50"/>
  <c r="J10" i="50"/>
  <c r="J18" i="50"/>
  <c r="J19" i="50"/>
  <c r="J20" i="50"/>
  <c r="J21" i="50"/>
  <c r="J22" i="50"/>
  <c r="J23" i="50"/>
  <c r="K7" i="2"/>
  <c r="K8" i="2"/>
  <c r="K9" i="2"/>
  <c r="K10" i="2"/>
  <c r="K18" i="2"/>
  <c r="K19" i="2"/>
  <c r="K20" i="2"/>
  <c r="K21" i="2"/>
  <c r="K22" i="2"/>
  <c r="K23" i="2"/>
  <c r="K7" i="3"/>
  <c r="K8" i="3"/>
  <c r="K9" i="3"/>
  <c r="K10" i="3"/>
  <c r="K18" i="3"/>
  <c r="K19" i="3"/>
  <c r="K20" i="3"/>
  <c r="K21" i="3"/>
  <c r="K22" i="3"/>
  <c r="K23" i="3"/>
  <c r="K7" i="51"/>
  <c r="K8" i="51"/>
  <c r="K9" i="51"/>
  <c r="K10" i="51"/>
  <c r="K18" i="51"/>
  <c r="K19" i="51"/>
  <c r="K20" i="51"/>
  <c r="K21" i="51"/>
  <c r="K22" i="51"/>
  <c r="K23" i="51"/>
  <c r="K7" i="41"/>
  <c r="K8" i="41"/>
  <c r="K9" i="41"/>
  <c r="K10" i="41"/>
  <c r="K18" i="41"/>
  <c r="K19" i="41"/>
  <c r="K20" i="41"/>
  <c r="K21" i="41"/>
  <c r="K22" i="41"/>
  <c r="K23" i="41"/>
  <c r="K7" i="42"/>
  <c r="K8" i="42"/>
  <c r="K9" i="42"/>
  <c r="K10" i="42"/>
  <c r="K18" i="42"/>
  <c r="K19" i="42"/>
  <c r="K20" i="42"/>
  <c r="K21" i="42"/>
  <c r="K22" i="42"/>
  <c r="K23" i="42"/>
  <c r="K7" i="43"/>
  <c r="K8" i="43"/>
  <c r="K9" i="43"/>
  <c r="K10" i="43"/>
  <c r="K18" i="43"/>
  <c r="K19" i="43"/>
  <c r="K20" i="43"/>
  <c r="K21" i="43"/>
  <c r="K22" i="43"/>
  <c r="K23" i="43"/>
  <c r="K7" i="44"/>
  <c r="K8" i="44"/>
  <c r="K9" i="44"/>
  <c r="K10" i="44"/>
  <c r="K18" i="44"/>
  <c r="K19" i="44"/>
  <c r="K20" i="44"/>
  <c r="K21" i="44"/>
  <c r="K22" i="44"/>
  <c r="K23" i="44"/>
  <c r="K7" i="52"/>
  <c r="K8" i="52"/>
  <c r="K9" i="52"/>
  <c r="K10" i="52"/>
  <c r="K18" i="52"/>
  <c r="K19" i="52"/>
  <c r="K20" i="52"/>
  <c r="K21" i="52"/>
  <c r="K22" i="52"/>
  <c r="K23" i="52"/>
  <c r="K7" i="53"/>
  <c r="K8" i="53"/>
  <c r="K9" i="53"/>
  <c r="K10" i="53"/>
  <c r="K18" i="53"/>
  <c r="K19" i="53"/>
  <c r="K20" i="53"/>
  <c r="K21" i="53"/>
  <c r="K22" i="53"/>
  <c r="K23" i="53"/>
  <c r="K7" i="45"/>
  <c r="K8" i="45"/>
  <c r="K9" i="45"/>
  <c r="K10" i="45"/>
  <c r="K18" i="45"/>
  <c r="K19" i="45"/>
  <c r="K20" i="45"/>
  <c r="K21" i="45"/>
  <c r="K22" i="45"/>
  <c r="K23" i="45"/>
  <c r="K7" i="46"/>
  <c r="K8" i="46"/>
  <c r="K9" i="46"/>
  <c r="K10" i="46"/>
  <c r="K18" i="46"/>
  <c r="K19" i="46"/>
  <c r="K20" i="46"/>
  <c r="K21" i="46"/>
  <c r="K22" i="46"/>
  <c r="K23" i="46"/>
  <c r="K7" i="47"/>
  <c r="K8" i="47"/>
  <c r="K9" i="47"/>
  <c r="K10" i="47"/>
  <c r="K18" i="47"/>
  <c r="K19" i="47"/>
  <c r="K20" i="47"/>
  <c r="K21" i="47"/>
  <c r="K22" i="47"/>
  <c r="K23" i="47"/>
  <c r="K7" i="48"/>
  <c r="K8" i="48"/>
  <c r="K9" i="48"/>
  <c r="K10" i="48"/>
  <c r="K18" i="48"/>
  <c r="K19" i="48"/>
  <c r="K20" i="48"/>
  <c r="K21" i="48"/>
  <c r="K22" i="48"/>
  <c r="K23" i="48"/>
  <c r="K7" i="49"/>
  <c r="K8" i="49"/>
  <c r="K9" i="49"/>
  <c r="K10" i="49"/>
  <c r="K18" i="49"/>
  <c r="K19" i="49"/>
  <c r="K20" i="49"/>
  <c r="K21" i="49"/>
  <c r="K22" i="49"/>
  <c r="K23" i="49"/>
  <c r="K7" i="50"/>
  <c r="K8" i="50"/>
  <c r="K9" i="50"/>
  <c r="K10" i="50"/>
  <c r="K18" i="50"/>
  <c r="K19" i="50"/>
  <c r="K20" i="50"/>
  <c r="K21" i="50"/>
  <c r="K22" i="50"/>
  <c r="K23" i="50"/>
  <c r="L7" i="2"/>
  <c r="L8" i="2"/>
  <c r="L9" i="2"/>
  <c r="L10" i="2"/>
  <c r="L18" i="2"/>
  <c r="L19" i="2"/>
  <c r="L20" i="2"/>
  <c r="L21" i="2"/>
  <c r="L22" i="2"/>
  <c r="L23" i="2"/>
  <c r="L7" i="3"/>
  <c r="L8" i="3"/>
  <c r="L9" i="3"/>
  <c r="L10" i="3"/>
  <c r="L18" i="3"/>
  <c r="L19" i="3"/>
  <c r="L20" i="3"/>
  <c r="L21" i="3"/>
  <c r="L22" i="3"/>
  <c r="L23" i="3"/>
  <c r="L7" i="51"/>
  <c r="L8" i="51"/>
  <c r="L9" i="51"/>
  <c r="L10" i="51"/>
  <c r="L18" i="51"/>
  <c r="L19" i="51"/>
  <c r="L20" i="51"/>
  <c r="L21" i="51"/>
  <c r="L22" i="51"/>
  <c r="L23" i="51"/>
  <c r="L7" i="41"/>
  <c r="L8" i="41"/>
  <c r="L9" i="41"/>
  <c r="L10" i="41"/>
  <c r="L18" i="41"/>
  <c r="L19" i="41"/>
  <c r="L20" i="41"/>
  <c r="L21" i="41"/>
  <c r="L22" i="41"/>
  <c r="L23" i="41"/>
  <c r="L7" i="42"/>
  <c r="L8" i="42"/>
  <c r="L9" i="42"/>
  <c r="L10" i="42"/>
  <c r="L18" i="42"/>
  <c r="L19" i="42"/>
  <c r="L20" i="42"/>
  <c r="L21" i="42"/>
  <c r="L22" i="42"/>
  <c r="L23" i="42"/>
  <c r="L7" i="43"/>
  <c r="L8" i="43"/>
  <c r="L9" i="43"/>
  <c r="L10" i="43"/>
  <c r="L18" i="43"/>
  <c r="L19" i="43"/>
  <c r="L20" i="43"/>
  <c r="L21" i="43"/>
  <c r="L22" i="43"/>
  <c r="L23" i="43"/>
  <c r="L7" i="44"/>
  <c r="L8" i="44"/>
  <c r="L9" i="44"/>
  <c r="L10" i="44"/>
  <c r="L18" i="44"/>
  <c r="L19" i="44"/>
  <c r="L20" i="44"/>
  <c r="L21" i="44"/>
  <c r="L22" i="44"/>
  <c r="L23" i="44"/>
  <c r="L7" i="52"/>
  <c r="L8" i="52"/>
  <c r="L9" i="52"/>
  <c r="L10" i="52"/>
  <c r="L18" i="52"/>
  <c r="L19" i="52"/>
  <c r="L20" i="52"/>
  <c r="L21" i="52"/>
  <c r="L22" i="52"/>
  <c r="L23" i="52"/>
  <c r="L7" i="53"/>
  <c r="L8" i="53"/>
  <c r="L9" i="53"/>
  <c r="L10" i="53"/>
  <c r="L18" i="53"/>
  <c r="L20" i="53"/>
  <c r="L21" i="53"/>
  <c r="L22" i="53"/>
  <c r="L23" i="53"/>
  <c r="L7" i="45"/>
  <c r="L8" i="45"/>
  <c r="L9" i="45"/>
  <c r="L10" i="45"/>
  <c r="L18" i="45"/>
  <c r="L19" i="45"/>
  <c r="L20" i="45"/>
  <c r="L21" i="45"/>
  <c r="L22" i="45"/>
  <c r="L23" i="45"/>
  <c r="L7" i="46"/>
  <c r="L8" i="46"/>
  <c r="L9" i="46"/>
  <c r="L10" i="46"/>
  <c r="L18" i="46"/>
  <c r="L19" i="46"/>
  <c r="L20" i="46"/>
  <c r="L21" i="46"/>
  <c r="L22" i="46"/>
  <c r="L23" i="46"/>
  <c r="L7" i="47"/>
  <c r="L8" i="47"/>
  <c r="L9" i="47"/>
  <c r="L10" i="47"/>
  <c r="L18" i="47"/>
  <c r="L19" i="47"/>
  <c r="L20" i="47"/>
  <c r="L21" i="47"/>
  <c r="L22" i="47"/>
  <c r="L23" i="47"/>
  <c r="L7" i="48"/>
  <c r="L8" i="48"/>
  <c r="L9" i="48"/>
  <c r="L10" i="48"/>
  <c r="L18" i="48"/>
  <c r="L19" i="48"/>
  <c r="L20" i="48"/>
  <c r="L21" i="48"/>
  <c r="L22" i="48"/>
  <c r="L23" i="48"/>
  <c r="L7" i="49"/>
  <c r="L8" i="49"/>
  <c r="L9" i="49"/>
  <c r="L10" i="49"/>
  <c r="L18" i="49"/>
  <c r="L20" i="49"/>
  <c r="L21" i="49"/>
  <c r="L22" i="49"/>
  <c r="L23" i="49"/>
  <c r="L7" i="50"/>
  <c r="L8" i="50"/>
  <c r="L9" i="50"/>
  <c r="L10" i="50"/>
  <c r="L18" i="50"/>
  <c r="L19" i="50"/>
  <c r="L20" i="50"/>
  <c r="L21" i="50"/>
  <c r="L22" i="50"/>
  <c r="L23" i="50"/>
  <c r="M7" i="2"/>
  <c r="M8" i="2"/>
  <c r="M9" i="2"/>
  <c r="M10" i="2"/>
  <c r="M18" i="2"/>
  <c r="M19" i="2"/>
  <c r="M20" i="2"/>
  <c r="M21" i="2"/>
  <c r="M22" i="2"/>
  <c r="M23" i="2"/>
  <c r="M7" i="3"/>
  <c r="M8" i="3"/>
  <c r="M9" i="3"/>
  <c r="M10" i="3"/>
  <c r="M18" i="3"/>
  <c r="M19" i="3"/>
  <c r="M20" i="3"/>
  <c r="M21" i="3"/>
  <c r="M22" i="3"/>
  <c r="M23" i="3"/>
  <c r="M7" i="51"/>
  <c r="M8" i="51"/>
  <c r="M9" i="51"/>
  <c r="M10" i="51"/>
  <c r="M18" i="51"/>
  <c r="M19" i="51"/>
  <c r="M20" i="51"/>
  <c r="M21" i="51"/>
  <c r="M22" i="51"/>
  <c r="M23" i="51"/>
  <c r="M7" i="41"/>
  <c r="M8" i="41"/>
  <c r="M9" i="41"/>
  <c r="M10" i="41"/>
  <c r="M18" i="41"/>
  <c r="M19" i="41"/>
  <c r="M20" i="41"/>
  <c r="M21" i="41"/>
  <c r="M22" i="41"/>
  <c r="M23" i="41"/>
  <c r="M7" i="42"/>
  <c r="M8" i="42"/>
  <c r="M9" i="42"/>
  <c r="M10" i="42"/>
  <c r="M18" i="42"/>
  <c r="M19" i="42"/>
  <c r="M20" i="42"/>
  <c r="M21" i="42"/>
  <c r="M22" i="42"/>
  <c r="M23" i="42"/>
  <c r="M7" i="43"/>
  <c r="M8" i="43"/>
  <c r="M9" i="43"/>
  <c r="M10" i="43"/>
  <c r="M18" i="43"/>
  <c r="M19" i="43"/>
  <c r="M20" i="43"/>
  <c r="M21" i="43"/>
  <c r="M22" i="43"/>
  <c r="M23" i="43"/>
  <c r="M7" i="44"/>
  <c r="M8" i="44"/>
  <c r="M9" i="44"/>
  <c r="M10" i="44"/>
  <c r="M18" i="44"/>
  <c r="M19" i="44"/>
  <c r="M20" i="44"/>
  <c r="M21" i="44"/>
  <c r="M22" i="44"/>
  <c r="M23" i="44"/>
  <c r="M7" i="52"/>
  <c r="M8" i="52"/>
  <c r="M9" i="52"/>
  <c r="M10" i="52"/>
  <c r="M18" i="52"/>
  <c r="M19" i="52"/>
  <c r="M20" i="52"/>
  <c r="M21" i="52"/>
  <c r="M22" i="52"/>
  <c r="M23" i="52"/>
  <c r="M7" i="53"/>
  <c r="M8" i="53"/>
  <c r="M9" i="53"/>
  <c r="M10" i="53"/>
  <c r="M18" i="53"/>
  <c r="M19" i="53"/>
  <c r="M20" i="53"/>
  <c r="M21" i="53"/>
  <c r="M22" i="53"/>
  <c r="M23" i="53"/>
  <c r="M7" i="45"/>
  <c r="M8" i="45"/>
  <c r="M9" i="45"/>
  <c r="M10" i="45"/>
  <c r="M18" i="45"/>
  <c r="M19" i="45"/>
  <c r="M20" i="45"/>
  <c r="M21" i="45"/>
  <c r="M22" i="45"/>
  <c r="M23" i="45"/>
  <c r="M7" i="46"/>
  <c r="M8" i="46"/>
  <c r="M9" i="46"/>
  <c r="M10" i="46"/>
  <c r="M18" i="46"/>
  <c r="M19" i="46"/>
  <c r="M20" i="46"/>
  <c r="M21" i="46"/>
  <c r="M22" i="46"/>
  <c r="M23" i="46"/>
  <c r="M7" i="47"/>
  <c r="M8" i="47"/>
  <c r="M9" i="47"/>
  <c r="M10" i="47"/>
  <c r="M18" i="47"/>
  <c r="M19" i="47"/>
  <c r="M20" i="47"/>
  <c r="M21" i="47"/>
  <c r="M22" i="47"/>
  <c r="M23" i="47"/>
  <c r="M7" i="48"/>
  <c r="M8" i="48"/>
  <c r="M9" i="48"/>
  <c r="M10" i="48"/>
  <c r="M18" i="48"/>
  <c r="M19" i="48"/>
  <c r="M20" i="48"/>
  <c r="M21" i="48"/>
  <c r="M22" i="48"/>
  <c r="M23" i="48"/>
  <c r="M7" i="49"/>
  <c r="M8" i="49"/>
  <c r="M9" i="49"/>
  <c r="M10" i="49"/>
  <c r="M18" i="49"/>
  <c r="M19" i="49"/>
  <c r="M20" i="49"/>
  <c r="M21" i="49"/>
  <c r="M22" i="49"/>
  <c r="M23" i="49"/>
  <c r="M7" i="50"/>
  <c r="M8" i="50"/>
  <c r="M9" i="50"/>
  <c r="M10" i="50"/>
  <c r="M18" i="50"/>
  <c r="M19" i="50"/>
  <c r="M20" i="50"/>
  <c r="M21" i="50"/>
  <c r="M22" i="50"/>
  <c r="M23" i="50"/>
  <c r="B18" i="46"/>
  <c r="B19" i="46"/>
  <c r="B22" i="46"/>
  <c r="B18" i="45"/>
  <c r="B19" i="45"/>
  <c r="B20" i="45"/>
  <c r="C20" i="45" s="1"/>
  <c r="B21" i="45"/>
  <c r="C21" i="45" s="1"/>
  <c r="B22" i="45"/>
  <c r="B26" i="45"/>
  <c r="B18" i="2"/>
  <c r="B19" i="2"/>
  <c r="B20" i="2"/>
  <c r="C20" i="2" s="1"/>
  <c r="B21" i="2"/>
  <c r="C21" i="2" s="1"/>
  <c r="B22" i="2"/>
  <c r="B23" i="2"/>
  <c r="B18" i="3"/>
  <c r="B19" i="3"/>
  <c r="B20" i="3"/>
  <c r="C20" i="3" s="1"/>
  <c r="B21" i="3"/>
  <c r="C21" i="3" s="1"/>
  <c r="B22" i="3"/>
  <c r="B18" i="51"/>
  <c r="B19" i="51"/>
  <c r="B20" i="51"/>
  <c r="C20" i="51" s="1"/>
  <c r="B21" i="51"/>
  <c r="C21" i="51" s="1"/>
  <c r="B22" i="51"/>
  <c r="B23" i="51"/>
  <c r="B18" i="41"/>
  <c r="B19" i="41"/>
  <c r="B20" i="41"/>
  <c r="C20" i="41" s="1"/>
  <c r="B21" i="41"/>
  <c r="C21" i="41" s="1"/>
  <c r="B22" i="41"/>
  <c r="B18" i="42"/>
  <c r="B19" i="42"/>
  <c r="B20" i="42"/>
  <c r="C20" i="42" s="1"/>
  <c r="B21" i="42"/>
  <c r="C21" i="42" s="1"/>
  <c r="B22" i="42"/>
  <c r="B18" i="43"/>
  <c r="B19" i="43"/>
  <c r="B20" i="43"/>
  <c r="C20" i="43" s="1"/>
  <c r="B21" i="43"/>
  <c r="C21" i="43" s="1"/>
  <c r="B22" i="43"/>
  <c r="B18" i="44"/>
  <c r="B19" i="44"/>
  <c r="B20" i="44"/>
  <c r="C20" i="44" s="1"/>
  <c r="B21" i="44"/>
  <c r="C21" i="44" s="1"/>
  <c r="B22" i="44"/>
  <c r="B23" i="44"/>
  <c r="B18" i="52"/>
  <c r="B21" i="52"/>
  <c r="C21" i="52" s="1"/>
  <c r="B22" i="52"/>
  <c r="B23" i="52"/>
  <c r="B18" i="53"/>
  <c r="B19" i="53"/>
  <c r="B20" i="53"/>
  <c r="C20" i="53" s="1"/>
  <c r="B21" i="53"/>
  <c r="C21" i="53" s="1"/>
  <c r="B22" i="53"/>
  <c r="B19" i="47"/>
  <c r="B20" i="47"/>
  <c r="C20" i="47" s="1"/>
  <c r="B21" i="47"/>
  <c r="C21" i="47" s="1"/>
  <c r="B22" i="47"/>
  <c r="B18" i="48"/>
  <c r="B19" i="48"/>
  <c r="B20" i="48"/>
  <c r="C20" i="48" s="1"/>
  <c r="B21" i="48"/>
  <c r="C21" i="48" s="1"/>
  <c r="B22" i="48"/>
  <c r="B18" i="49"/>
  <c r="B19" i="49"/>
  <c r="B20" i="49"/>
  <c r="C20" i="49" s="1"/>
  <c r="B21" i="49"/>
  <c r="C21" i="49" s="1"/>
  <c r="B22" i="49"/>
  <c r="B18" i="50"/>
  <c r="B20" i="50"/>
  <c r="B21" i="50"/>
  <c r="C21" i="50" s="1"/>
  <c r="B22" i="50"/>
  <c r="P6" i="2"/>
  <c r="N24" i="46"/>
  <c r="O24" i="46"/>
  <c r="P5" i="46"/>
  <c r="N24" i="51"/>
  <c r="O24" i="51"/>
  <c r="N24" i="3"/>
  <c r="O24" i="3"/>
  <c r="N24" i="2"/>
  <c r="O24" i="2"/>
  <c r="P5" i="2"/>
  <c r="C6" i="49"/>
  <c r="N24" i="50"/>
  <c r="O24" i="50"/>
  <c r="P6" i="50"/>
  <c r="N11" i="50"/>
  <c r="O11" i="50"/>
  <c r="N24" i="49"/>
  <c r="O24" i="49"/>
  <c r="N11" i="49"/>
  <c r="O11" i="49"/>
  <c r="N24" i="48"/>
  <c r="O24" i="48"/>
  <c r="P6" i="48"/>
  <c r="N11" i="48"/>
  <c r="O11" i="48"/>
  <c r="N24" i="47"/>
  <c r="O24" i="47"/>
  <c r="P6" i="47"/>
  <c r="N11" i="47"/>
  <c r="O11" i="47"/>
  <c r="P6" i="46"/>
  <c r="N11" i="46"/>
  <c r="O11" i="46"/>
  <c r="N24" i="45"/>
  <c r="O24" i="45"/>
  <c r="P6" i="45"/>
  <c r="N11" i="45"/>
  <c r="O11" i="45"/>
  <c r="N24" i="53"/>
  <c r="O24" i="53"/>
  <c r="P6" i="53"/>
  <c r="N11" i="53"/>
  <c r="O11" i="53"/>
  <c r="N24" i="52"/>
  <c r="O24" i="52"/>
  <c r="P6" i="52"/>
  <c r="N11" i="52"/>
  <c r="O11" i="52"/>
  <c r="N24" i="44"/>
  <c r="O24" i="44"/>
  <c r="P6" i="44"/>
  <c r="N11" i="44"/>
  <c r="O11" i="44"/>
  <c r="N24" i="43"/>
  <c r="O24" i="43"/>
  <c r="P6" i="43"/>
  <c r="N11" i="43"/>
  <c r="O11" i="43"/>
  <c r="N24" i="42"/>
  <c r="O24" i="42"/>
  <c r="P6" i="42"/>
  <c r="N11" i="42"/>
  <c r="O11" i="42"/>
  <c r="N24" i="41"/>
  <c r="O24" i="41"/>
  <c r="P6" i="41"/>
  <c r="N11" i="41"/>
  <c r="O11" i="41"/>
  <c r="P6" i="51"/>
  <c r="N11" i="51"/>
  <c r="O11" i="51"/>
  <c r="N11" i="3"/>
  <c r="O11" i="3"/>
  <c r="P6" i="3"/>
  <c r="P5" i="50"/>
  <c r="P5" i="49"/>
  <c r="P5" i="48"/>
  <c r="P5" i="47"/>
  <c r="P5" i="45"/>
  <c r="P5" i="53"/>
  <c r="P5" i="52"/>
  <c r="P5" i="44"/>
  <c r="P5" i="43"/>
  <c r="P5" i="42"/>
  <c r="P5" i="41"/>
  <c r="P5" i="51"/>
  <c r="P5" i="3"/>
  <c r="N11" i="2"/>
  <c r="O11" i="2"/>
  <c r="C5" i="41"/>
  <c r="C5" i="48"/>
  <c r="C5" i="2"/>
  <c r="C5" i="3"/>
  <c r="C8" i="3"/>
  <c r="C9" i="3"/>
  <c r="C10" i="2"/>
  <c r="C10" i="51"/>
  <c r="C10" i="42"/>
  <c r="C10" i="43"/>
  <c r="C10" i="53"/>
  <c r="C10" i="47"/>
  <c r="C10" i="49"/>
  <c r="C5" i="51"/>
  <c r="C5" i="42"/>
  <c r="C5" i="43"/>
  <c r="C5" i="44"/>
  <c r="C5" i="52"/>
  <c r="C5" i="53"/>
  <c r="C5" i="45"/>
  <c r="C5" i="46"/>
  <c r="C5" i="47"/>
  <c r="C5" i="49"/>
  <c r="C5" i="50"/>
  <c r="C8" i="48"/>
  <c r="C8" i="2"/>
  <c r="C9" i="2"/>
  <c r="C8" i="51"/>
  <c r="C9" i="51"/>
  <c r="C8" i="41"/>
  <c r="C8" i="42"/>
  <c r="C9" i="42"/>
  <c r="C8" i="43"/>
  <c r="C9" i="43"/>
  <c r="C8" i="44"/>
  <c r="C8" i="52"/>
  <c r="C9" i="52"/>
  <c r="C8" i="53"/>
  <c r="C9" i="53"/>
  <c r="C8" i="45"/>
  <c r="C9" i="45"/>
  <c r="C8" i="46"/>
  <c r="C9" i="46"/>
  <c r="C8" i="47"/>
  <c r="C9" i="47"/>
  <c r="C8" i="49"/>
  <c r="C8" i="50"/>
  <c r="C9" i="50"/>
  <c r="J40" i="2"/>
  <c r="M40" i="2"/>
  <c r="N40" i="2"/>
  <c r="J40" i="3"/>
  <c r="M40" i="3"/>
  <c r="N40" i="3"/>
  <c r="J40" i="51"/>
  <c r="M40" i="51"/>
  <c r="N40" i="51"/>
  <c r="J40" i="41"/>
  <c r="M40" i="41"/>
  <c r="N40" i="41"/>
  <c r="J40" i="42"/>
  <c r="M40" i="42"/>
  <c r="N40" i="42"/>
  <c r="J40" i="43"/>
  <c r="M40" i="43"/>
  <c r="N40" i="43"/>
  <c r="J40" i="44"/>
  <c r="M40" i="44"/>
  <c r="N40" i="44"/>
  <c r="J40" i="52"/>
  <c r="M40" i="52"/>
  <c r="N40" i="52"/>
  <c r="J40" i="53"/>
  <c r="M40" i="53"/>
  <c r="N40" i="53"/>
  <c r="M40" i="45"/>
  <c r="N40" i="45"/>
  <c r="J40" i="46"/>
  <c r="M40" i="46"/>
  <c r="N40" i="46"/>
  <c r="J40" i="47"/>
  <c r="M40" i="47"/>
  <c r="N40" i="47"/>
  <c r="J40" i="48"/>
  <c r="M40" i="48"/>
  <c r="N40" i="48"/>
  <c r="J40" i="49"/>
  <c r="M40" i="49"/>
  <c r="N40" i="49"/>
  <c r="J40" i="50"/>
  <c r="M40" i="50"/>
  <c r="N40" i="50"/>
  <c r="O40" i="2"/>
  <c r="O40" i="3"/>
  <c r="O40" i="51"/>
  <c r="O40" i="41"/>
  <c r="O40" i="42"/>
  <c r="O40" i="43"/>
  <c r="O40" i="44"/>
  <c r="O40" i="52"/>
  <c r="O40" i="53"/>
  <c r="O40" i="45"/>
  <c r="O40" i="46"/>
  <c r="O40" i="47"/>
  <c r="O40" i="48"/>
  <c r="O40" i="49"/>
  <c r="O40" i="50"/>
  <c r="J37" i="37"/>
  <c r="J36" i="37"/>
  <c r="J42" i="2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42" i="37" s="1"/>
  <c r="N38" i="37"/>
  <c r="N37" i="37"/>
  <c r="O39" i="37"/>
  <c r="O38" i="37"/>
  <c r="O37" i="37"/>
  <c r="M33" i="37"/>
  <c r="N33" i="37"/>
  <c r="O33" i="37"/>
  <c r="J34" i="37"/>
  <c r="M34" i="37"/>
  <c r="N34" i="37"/>
  <c r="O34" i="37"/>
  <c r="M35" i="37"/>
  <c r="N35" i="37"/>
  <c r="O35" i="37"/>
  <c r="M36" i="37"/>
  <c r="N36" i="37"/>
  <c r="O36" i="37"/>
  <c r="M37" i="37"/>
  <c r="J38" i="37"/>
  <c r="M38" i="37"/>
  <c r="M39" i="37"/>
  <c r="J32" i="37"/>
  <c r="M32" i="37"/>
  <c r="N32" i="37"/>
  <c r="O32" i="37"/>
  <c r="C19" i="37"/>
  <c r="N19" i="37"/>
  <c r="O19" i="37"/>
  <c r="N20" i="37"/>
  <c r="O20" i="37"/>
  <c r="N21" i="37"/>
  <c r="O21" i="37"/>
  <c r="C22" i="37"/>
  <c r="N22" i="37"/>
  <c r="O22" i="37"/>
  <c r="C23" i="37"/>
  <c r="N23" i="37"/>
  <c r="O23" i="37"/>
  <c r="C18" i="37"/>
  <c r="N18" i="37"/>
  <c r="O18" i="37"/>
  <c r="E6" i="37"/>
  <c r="F6" i="37"/>
  <c r="G6" i="37"/>
  <c r="I6" i="37"/>
  <c r="J6" i="37"/>
  <c r="K6" i="37"/>
  <c r="L6" i="37"/>
  <c r="M6" i="37"/>
  <c r="N6" i="37"/>
  <c r="O6" i="37"/>
  <c r="N7" i="37"/>
  <c r="O7" i="37"/>
  <c r="N8" i="37"/>
  <c r="O8" i="37"/>
  <c r="N9" i="37"/>
  <c r="O9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6" i="37"/>
  <c r="D5" i="37"/>
  <c r="O42" i="53"/>
  <c r="N42" i="53"/>
  <c r="M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A15" i="4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50"/>
  <c r="N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9"/>
  <c r="N42" i="49"/>
  <c r="M42" i="49"/>
  <c r="J42" i="49"/>
  <c r="R37" i="49"/>
  <c r="R36" i="49"/>
  <c r="R35" i="49"/>
  <c r="R34" i="49"/>
  <c r="R33" i="49"/>
  <c r="R32" i="49"/>
  <c r="R31" i="49"/>
  <c r="R30" i="49"/>
  <c r="R29" i="49"/>
  <c r="A29" i="49"/>
  <c r="R28" i="49"/>
  <c r="R27" i="49"/>
  <c r="R26" i="49"/>
  <c r="R25" i="49"/>
  <c r="A15" i="49"/>
  <c r="O42" i="48"/>
  <c r="N42" i="48"/>
  <c r="M42" i="48"/>
  <c r="J42" i="48"/>
  <c r="R37" i="48"/>
  <c r="R36" i="48"/>
  <c r="R35" i="48"/>
  <c r="R34" i="48"/>
  <c r="R33" i="48"/>
  <c r="R32" i="48"/>
  <c r="R31" i="48"/>
  <c r="R30" i="48"/>
  <c r="R29" i="48"/>
  <c r="A29" i="48"/>
  <c r="R28" i="48"/>
  <c r="R27" i="48"/>
  <c r="R26" i="48"/>
  <c r="R25" i="48"/>
  <c r="A15" i="48"/>
  <c r="O42" i="47"/>
  <c r="N42" i="47"/>
  <c r="M42" i="47"/>
  <c r="J42" i="47"/>
  <c r="R37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N42" i="46"/>
  <c r="M42" i="46"/>
  <c r="J42" i="46"/>
  <c r="R37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N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A29" i="37"/>
  <c r="A15" i="37"/>
  <c r="J39" i="37"/>
  <c r="J42" i="37" s="1"/>
  <c r="J35" i="37"/>
  <c r="P5" i="37"/>
  <c r="G24" i="46" l="1"/>
  <c r="C40" i="42"/>
  <c r="P18" i="45"/>
  <c r="E24" i="45"/>
  <c r="O42" i="37"/>
  <c r="M42" i="37"/>
  <c r="C24" i="49"/>
  <c r="C24" i="44"/>
  <c r="C24" i="51"/>
  <c r="C24" i="48"/>
  <c r="C24" i="43"/>
  <c r="C24" i="2"/>
  <c r="C24" i="53"/>
  <c r="C24" i="45"/>
  <c r="C24" i="47"/>
  <c r="C24" i="42"/>
  <c r="C24" i="3"/>
  <c r="C24" i="41"/>
  <c r="C21" i="46"/>
  <c r="C21" i="37" s="1"/>
  <c r="C24" i="52"/>
  <c r="C20" i="50"/>
  <c r="C24" i="50" s="1"/>
  <c r="N43" i="48"/>
  <c r="S36" i="48" s="1"/>
  <c r="F42" i="48"/>
  <c r="N43" i="2"/>
  <c r="S36" i="2" s="1"/>
  <c r="H35" i="37"/>
  <c r="I35" i="37"/>
  <c r="D35" i="37"/>
  <c r="G35" i="37"/>
  <c r="O43" i="47"/>
  <c r="S37" i="47" s="1"/>
  <c r="N43" i="50"/>
  <c r="S36" i="50" s="1"/>
  <c r="K42" i="47"/>
  <c r="D42" i="2"/>
  <c r="I42" i="44"/>
  <c r="G42" i="49"/>
  <c r="K42" i="46"/>
  <c r="N43" i="42"/>
  <c r="S36" i="42" s="1"/>
  <c r="O43" i="45"/>
  <c r="S37" i="45" s="1"/>
  <c r="O43" i="41"/>
  <c r="S37" i="41" s="1"/>
  <c r="H42" i="41"/>
  <c r="N43" i="41"/>
  <c r="S36" i="41" s="1"/>
  <c r="N43" i="49"/>
  <c r="S36" i="49" s="1"/>
  <c r="I10" i="37"/>
  <c r="F8" i="37"/>
  <c r="N24" i="37"/>
  <c r="N43" i="44"/>
  <c r="S36" i="44" s="1"/>
  <c r="F42" i="50"/>
  <c r="H42" i="47"/>
  <c r="F42" i="46"/>
  <c r="D42" i="45"/>
  <c r="K42" i="53"/>
  <c r="B42" i="53"/>
  <c r="H42" i="52"/>
  <c r="F42" i="44"/>
  <c r="K42" i="42"/>
  <c r="B39" i="37"/>
  <c r="H42" i="2"/>
  <c r="G42" i="51"/>
  <c r="N43" i="45"/>
  <c r="S36" i="45" s="1"/>
  <c r="N43" i="47"/>
  <c r="S36" i="47" s="1"/>
  <c r="O43" i="49"/>
  <c r="S37" i="49" s="1"/>
  <c r="N43" i="51"/>
  <c r="S36" i="51" s="1"/>
  <c r="N43" i="53"/>
  <c r="S36" i="53" s="1"/>
  <c r="O43" i="46"/>
  <c r="S37" i="46" s="1"/>
  <c r="O43" i="48"/>
  <c r="S37" i="48" s="1"/>
  <c r="O43" i="51"/>
  <c r="S37" i="51" s="1"/>
  <c r="N43" i="46"/>
  <c r="S36" i="46" s="1"/>
  <c r="N40" i="37"/>
  <c r="N43" i="52"/>
  <c r="S36" i="52" s="1"/>
  <c r="E23" i="37"/>
  <c r="E34" i="37"/>
  <c r="C36" i="37"/>
  <c r="I40" i="50"/>
  <c r="L42" i="50"/>
  <c r="C42" i="50"/>
  <c r="I42" i="49"/>
  <c r="L42" i="49"/>
  <c r="C42" i="49"/>
  <c r="G42" i="48"/>
  <c r="I42" i="48"/>
  <c r="E42" i="47"/>
  <c r="E42" i="52"/>
  <c r="L42" i="43"/>
  <c r="C42" i="43"/>
  <c r="G42" i="42"/>
  <c r="I42" i="42"/>
  <c r="E42" i="41"/>
  <c r="G42" i="41"/>
  <c r="D42" i="51"/>
  <c r="F42" i="51"/>
  <c r="D42" i="3"/>
  <c r="F42" i="3"/>
  <c r="J7" i="37"/>
  <c r="G9" i="37"/>
  <c r="H42" i="50"/>
  <c r="K42" i="50"/>
  <c r="D42" i="50"/>
  <c r="F42" i="49"/>
  <c r="H42" i="49"/>
  <c r="K42" i="49"/>
  <c r="D42" i="48"/>
  <c r="B42" i="47"/>
  <c r="F42" i="47"/>
  <c r="H42" i="46"/>
  <c r="B42" i="46"/>
  <c r="D42" i="46"/>
  <c r="F42" i="45"/>
  <c r="H42" i="45"/>
  <c r="K42" i="45"/>
  <c r="B42" i="45"/>
  <c r="D42" i="53"/>
  <c r="F42" i="53"/>
  <c r="H42" i="53"/>
  <c r="K42" i="52"/>
  <c r="B42" i="52"/>
  <c r="D42" i="52"/>
  <c r="F42" i="52"/>
  <c r="H42" i="44"/>
  <c r="K42" i="44"/>
  <c r="B42" i="44"/>
  <c r="D42" i="44"/>
  <c r="H42" i="43"/>
  <c r="K42" i="43"/>
  <c r="B42" i="43"/>
  <c r="F42" i="42"/>
  <c r="K42" i="41"/>
  <c r="B42" i="41"/>
  <c r="D42" i="41"/>
  <c r="F42" i="2"/>
  <c r="I42" i="51"/>
  <c r="L42" i="51"/>
  <c r="C42" i="51"/>
  <c r="E42" i="51"/>
  <c r="I42" i="3"/>
  <c r="L42" i="3"/>
  <c r="C42" i="3"/>
  <c r="E42" i="3"/>
  <c r="I8" i="37"/>
  <c r="P35" i="46"/>
  <c r="S47" i="46" s="1"/>
  <c r="P35" i="44"/>
  <c r="S47" i="44" s="1"/>
  <c r="G42" i="50"/>
  <c r="E42" i="49"/>
  <c r="L42" i="48"/>
  <c r="C42" i="48"/>
  <c r="E42" i="43"/>
  <c r="L42" i="42"/>
  <c r="C42" i="42"/>
  <c r="I42" i="41"/>
  <c r="H42" i="51"/>
  <c r="H36" i="37"/>
  <c r="H42" i="3"/>
  <c r="B23" i="37"/>
  <c r="L20" i="37"/>
  <c r="L22" i="37"/>
  <c r="H24" i="51"/>
  <c r="F20" i="37"/>
  <c r="P20" i="41"/>
  <c r="D22" i="37"/>
  <c r="P23" i="44"/>
  <c r="F19" i="37"/>
  <c r="P21" i="44"/>
  <c r="P21" i="51"/>
  <c r="D23" i="37"/>
  <c r="I24" i="52"/>
  <c r="P23" i="43"/>
  <c r="M20" i="37"/>
  <c r="P18" i="49"/>
  <c r="P22" i="50"/>
  <c r="J24" i="47"/>
  <c r="D20" i="37"/>
  <c r="E21" i="37"/>
  <c r="H22" i="37"/>
  <c r="P21" i="42"/>
  <c r="P23" i="46"/>
  <c r="P23" i="49"/>
  <c r="G7" i="37"/>
  <c r="J10" i="37"/>
  <c r="P8" i="44"/>
  <c r="P10" i="46"/>
  <c r="F10" i="37"/>
  <c r="P8" i="48"/>
  <c r="D8" i="37"/>
  <c r="M9" i="37"/>
  <c r="F7" i="37"/>
  <c r="D11" i="50"/>
  <c r="G11" i="51"/>
  <c r="H9" i="37"/>
  <c r="P7" i="45"/>
  <c r="D11" i="42"/>
  <c r="I11" i="44"/>
  <c r="M11" i="42"/>
  <c r="P7" i="50"/>
  <c r="K7" i="37"/>
  <c r="J11" i="49"/>
  <c r="P7" i="52"/>
  <c r="D9" i="37"/>
  <c r="C11" i="42"/>
  <c r="M11" i="3"/>
  <c r="P10" i="42"/>
  <c r="F11" i="49"/>
  <c r="E11" i="50"/>
  <c r="D11" i="2"/>
  <c r="H39" i="37"/>
  <c r="K37" i="37"/>
  <c r="K32" i="37"/>
  <c r="C32" i="37"/>
  <c r="P35" i="52"/>
  <c r="S47" i="52" s="1"/>
  <c r="F36" i="37"/>
  <c r="G42" i="45"/>
  <c r="E42" i="53"/>
  <c r="G42" i="43"/>
  <c r="G34" i="37"/>
  <c r="B42" i="2"/>
  <c r="K39" i="37"/>
  <c r="P35" i="45"/>
  <c r="S47" i="45" s="1"/>
  <c r="G18" i="37"/>
  <c r="P32" i="48"/>
  <c r="S45" i="48" s="1"/>
  <c r="I23" i="37"/>
  <c r="F38" i="37"/>
  <c r="D36" i="37"/>
  <c r="B37" i="37"/>
  <c r="G36" i="37"/>
  <c r="N43" i="43"/>
  <c r="S36" i="43" s="1"/>
  <c r="J18" i="37"/>
  <c r="P7" i="51"/>
  <c r="P22" i="45"/>
  <c r="P18" i="50"/>
  <c r="P20" i="47"/>
  <c r="F22" i="37"/>
  <c r="P20" i="46"/>
  <c r="K40" i="43"/>
  <c r="I40" i="44"/>
  <c r="I40" i="46"/>
  <c r="G20" i="37"/>
  <c r="P9" i="53"/>
  <c r="P35" i="43"/>
  <c r="S47" i="43" s="1"/>
  <c r="I42" i="50"/>
  <c r="I21" i="37"/>
  <c r="H11" i="53"/>
  <c r="K36" i="37"/>
  <c r="K33" i="37"/>
  <c r="G32" i="37"/>
  <c r="D34" i="37"/>
  <c r="P35" i="42"/>
  <c r="S47" i="42" s="1"/>
  <c r="P35" i="53"/>
  <c r="S47" i="53" s="1"/>
  <c r="B36" i="37"/>
  <c r="H32" i="37"/>
  <c r="F34" i="37"/>
  <c r="L32" i="37"/>
  <c r="K42" i="2"/>
  <c r="H20" i="37"/>
  <c r="P7" i="2"/>
  <c r="P23" i="48"/>
  <c r="M21" i="37"/>
  <c r="M23" i="37"/>
  <c r="M8" i="37"/>
  <c r="L10" i="37"/>
  <c r="P10" i="49"/>
  <c r="K10" i="37"/>
  <c r="P10" i="48"/>
  <c r="P23" i="45"/>
  <c r="P10" i="53"/>
  <c r="J11" i="43"/>
  <c r="J19" i="37"/>
  <c r="J11" i="3"/>
  <c r="J8" i="37"/>
  <c r="G10" i="37"/>
  <c r="P8" i="41"/>
  <c r="P10" i="51"/>
  <c r="D19" i="37"/>
  <c r="D21" i="37"/>
  <c r="C7" i="37"/>
  <c r="C11" i="47"/>
  <c r="P8" i="53"/>
  <c r="M22" i="37"/>
  <c r="K20" i="37"/>
  <c r="D7" i="37"/>
  <c r="G40" i="48"/>
  <c r="I19" i="37"/>
  <c r="P21" i="47"/>
  <c r="P8" i="46"/>
  <c r="P10" i="45"/>
  <c r="P18" i="44"/>
  <c r="M18" i="37"/>
  <c r="M7" i="37"/>
  <c r="L7" i="37"/>
  <c r="K22" i="37"/>
  <c r="K18" i="37"/>
  <c r="D24" i="45"/>
  <c r="L42" i="47"/>
  <c r="I42" i="46"/>
  <c r="L42" i="52"/>
  <c r="E42" i="42"/>
  <c r="L42" i="41"/>
  <c r="E36" i="37"/>
  <c r="B42" i="51"/>
  <c r="B42" i="3"/>
  <c r="K42" i="3"/>
  <c r="J20" i="37"/>
  <c r="I24" i="43"/>
  <c r="P9" i="3"/>
  <c r="P18" i="2"/>
  <c r="F18" i="37"/>
  <c r="P9" i="46"/>
  <c r="E24" i="2"/>
  <c r="E20" i="37"/>
  <c r="P9" i="49"/>
  <c r="G22" i="37"/>
  <c r="P20" i="44"/>
  <c r="P35" i="49"/>
  <c r="S47" i="49" s="1"/>
  <c r="P36" i="53"/>
  <c r="S43" i="53" s="1"/>
  <c r="P32" i="42"/>
  <c r="S45" i="42" s="1"/>
  <c r="B32" i="37"/>
  <c r="O43" i="52"/>
  <c r="S37" i="52" s="1"/>
  <c r="P20" i="49"/>
  <c r="P20" i="3"/>
  <c r="K9" i="37"/>
  <c r="P9" i="44"/>
  <c r="D24" i="2"/>
  <c r="P20" i="2"/>
  <c r="P34" i="44"/>
  <c r="S44" i="44" s="1"/>
  <c r="C42" i="47"/>
  <c r="C42" i="52"/>
  <c r="K42" i="51"/>
  <c r="M19" i="37"/>
  <c r="L23" i="37"/>
  <c r="P21" i="48"/>
  <c r="H23" i="37"/>
  <c r="H11" i="3"/>
  <c r="H8" i="37"/>
  <c r="P10" i="52"/>
  <c r="P23" i="42"/>
  <c r="G21" i="37"/>
  <c r="G23" i="37"/>
  <c r="P8" i="52"/>
  <c r="F11" i="43"/>
  <c r="P8" i="43"/>
  <c r="P21" i="50"/>
  <c r="F21" i="37"/>
  <c r="E19" i="37"/>
  <c r="E8" i="37"/>
  <c r="P10" i="3"/>
  <c r="O43" i="53"/>
  <c r="S37" i="53" s="1"/>
  <c r="M11" i="41"/>
  <c r="L11" i="46"/>
  <c r="P21" i="49"/>
  <c r="J11" i="53"/>
  <c r="I11" i="43"/>
  <c r="G8" i="37"/>
  <c r="F11" i="50"/>
  <c r="F24" i="44"/>
  <c r="P18" i="43"/>
  <c r="E24" i="53"/>
  <c r="E11" i="43"/>
  <c r="D10" i="37"/>
  <c r="P18" i="53"/>
  <c r="D11" i="43"/>
  <c r="P18" i="42"/>
  <c r="P21" i="41"/>
  <c r="P23" i="51"/>
  <c r="L35" i="37"/>
  <c r="H40" i="47"/>
  <c r="H40" i="41"/>
  <c r="D32" i="37"/>
  <c r="P35" i="41"/>
  <c r="S47" i="41" s="1"/>
  <c r="I42" i="2"/>
  <c r="E42" i="2"/>
  <c r="P35" i="51"/>
  <c r="S47" i="51" s="1"/>
  <c r="O43" i="43"/>
  <c r="S37" i="43" s="1"/>
  <c r="O24" i="37"/>
  <c r="B22" i="37"/>
  <c r="B24" i="53"/>
  <c r="B20" i="37"/>
  <c r="B18" i="37"/>
  <c r="B21" i="37"/>
  <c r="P20" i="48"/>
  <c r="P22" i="51"/>
  <c r="K11" i="45"/>
  <c r="P18" i="41"/>
  <c r="P20" i="51"/>
  <c r="P22" i="3"/>
  <c r="I24" i="44"/>
  <c r="E11" i="53"/>
  <c r="P22" i="49"/>
  <c r="C8" i="37"/>
  <c r="L11" i="49"/>
  <c r="L9" i="37"/>
  <c r="L18" i="37"/>
  <c r="K11" i="48"/>
  <c r="J11" i="47"/>
  <c r="G11" i="43"/>
  <c r="P35" i="48"/>
  <c r="S47" i="48" s="1"/>
  <c r="C40" i="43"/>
  <c r="P38" i="43"/>
  <c r="F39" i="37"/>
  <c r="H42" i="42"/>
  <c r="K38" i="37"/>
  <c r="D42" i="42"/>
  <c r="F42" i="41"/>
  <c r="P38" i="41"/>
  <c r="G42" i="3"/>
  <c r="O43" i="2"/>
  <c r="S37" i="2" s="1"/>
  <c r="P23" i="53"/>
  <c r="L11" i="53"/>
  <c r="P23" i="47"/>
  <c r="J23" i="37"/>
  <c r="P20" i="42"/>
  <c r="J22" i="37"/>
  <c r="P7" i="41"/>
  <c r="J9" i="37"/>
  <c r="J24" i="3"/>
  <c r="P8" i="49"/>
  <c r="P8" i="45"/>
  <c r="F11" i="46"/>
  <c r="F24" i="52"/>
  <c r="E11" i="48"/>
  <c r="P20" i="43"/>
  <c r="E11" i="42"/>
  <c r="H34" i="37"/>
  <c r="E40" i="41"/>
  <c r="G42" i="47"/>
  <c r="I42" i="47"/>
  <c r="L42" i="46"/>
  <c r="C42" i="46"/>
  <c r="E42" i="46"/>
  <c r="G42" i="46"/>
  <c r="I42" i="45"/>
  <c r="L42" i="45"/>
  <c r="C42" i="45"/>
  <c r="E42" i="45"/>
  <c r="I42" i="53"/>
  <c r="L42" i="53"/>
  <c r="C42" i="53"/>
  <c r="E37" i="37"/>
  <c r="G42" i="52"/>
  <c r="I42" i="52"/>
  <c r="I42" i="43"/>
  <c r="P32" i="3"/>
  <c r="S45" i="3" s="1"/>
  <c r="O43" i="42"/>
  <c r="S37" i="42" s="1"/>
  <c r="N11" i="37"/>
  <c r="M24" i="47"/>
  <c r="L24" i="46"/>
  <c r="L11" i="2"/>
  <c r="J11" i="46"/>
  <c r="J24" i="53"/>
  <c r="G11" i="48"/>
  <c r="P36" i="48"/>
  <c r="S43" i="48" s="1"/>
  <c r="D42" i="49"/>
  <c r="K42" i="48"/>
  <c r="B42" i="48"/>
  <c r="D42" i="47"/>
  <c r="E7" i="37"/>
  <c r="P7" i="47"/>
  <c r="G37" i="37"/>
  <c r="G42" i="53"/>
  <c r="G39" i="37"/>
  <c r="G42" i="44"/>
  <c r="L39" i="37"/>
  <c r="P18" i="52"/>
  <c r="P9" i="48"/>
  <c r="P23" i="50"/>
  <c r="D24" i="3"/>
  <c r="D18" i="37"/>
  <c r="L40" i="45"/>
  <c r="L36" i="37"/>
  <c r="P38" i="49"/>
  <c r="B42" i="49"/>
  <c r="H42" i="48"/>
  <c r="H38" i="37"/>
  <c r="P38" i="47"/>
  <c r="D37" i="37"/>
  <c r="K19" i="37"/>
  <c r="K8" i="37"/>
  <c r="P8" i="3"/>
  <c r="P9" i="41"/>
  <c r="P22" i="44"/>
  <c r="P7" i="44"/>
  <c r="P8" i="51"/>
  <c r="P39" i="50"/>
  <c r="E42" i="50"/>
  <c r="L34" i="37"/>
  <c r="F35" i="37"/>
  <c r="E40" i="3"/>
  <c r="P38" i="3"/>
  <c r="E18" i="37"/>
  <c r="C37" i="37"/>
  <c r="B42" i="42"/>
  <c r="L11" i="51"/>
  <c r="K24" i="47"/>
  <c r="K11" i="3"/>
  <c r="J24" i="46"/>
  <c r="P8" i="47"/>
  <c r="G24" i="45"/>
  <c r="G11" i="41"/>
  <c r="P21" i="52"/>
  <c r="D11" i="48"/>
  <c r="K40" i="47"/>
  <c r="P35" i="47"/>
  <c r="S47" i="47" s="1"/>
  <c r="D40" i="43"/>
  <c r="C40" i="46"/>
  <c r="C40" i="45"/>
  <c r="C34" i="37"/>
  <c r="C40" i="44"/>
  <c r="P37" i="2"/>
  <c r="D39" i="37"/>
  <c r="H37" i="37"/>
  <c r="G38" i="37"/>
  <c r="I22" i="37"/>
  <c r="F42" i="43"/>
  <c r="P21" i="3"/>
  <c r="M10" i="37"/>
  <c r="P21" i="43"/>
  <c r="K21" i="37"/>
  <c r="K23" i="37"/>
  <c r="K11" i="42"/>
  <c r="I7" i="37"/>
  <c r="I11" i="49"/>
  <c r="I11" i="47"/>
  <c r="I11" i="3"/>
  <c r="P21" i="2"/>
  <c r="H21" i="37"/>
  <c r="P9" i="51"/>
  <c r="F9" i="37"/>
  <c r="F24" i="51"/>
  <c r="E10" i="37"/>
  <c r="P10" i="2"/>
  <c r="E40" i="45"/>
  <c r="E32" i="37"/>
  <c r="P33" i="51"/>
  <c r="S46" i="51" s="1"/>
  <c r="L40" i="3"/>
  <c r="E42" i="44"/>
  <c r="E38" i="37"/>
  <c r="E39" i="37"/>
  <c r="J21" i="37"/>
  <c r="E9" i="37"/>
  <c r="C42" i="44"/>
  <c r="C5" i="37"/>
  <c r="L11" i="43"/>
  <c r="K24" i="50"/>
  <c r="K24" i="44"/>
  <c r="H10" i="37"/>
  <c r="P10" i="43"/>
  <c r="F11" i="51"/>
  <c r="P19" i="51"/>
  <c r="E11" i="2"/>
  <c r="L42" i="2"/>
  <c r="L38" i="37"/>
  <c r="C42" i="2"/>
  <c r="C38" i="37"/>
  <c r="L37" i="37"/>
  <c r="L42" i="44"/>
  <c r="P21" i="45"/>
  <c r="L21" i="37"/>
  <c r="P7" i="48"/>
  <c r="F11" i="53"/>
  <c r="P7" i="53"/>
  <c r="E22" i="37"/>
  <c r="P22" i="42"/>
  <c r="I40" i="45"/>
  <c r="P35" i="50"/>
  <c r="S47" i="50" s="1"/>
  <c r="G40" i="47"/>
  <c r="G40" i="44"/>
  <c r="I33" i="37"/>
  <c r="F32" i="37"/>
  <c r="I24" i="47"/>
  <c r="D38" i="37"/>
  <c r="D42" i="43"/>
  <c r="F37" i="37"/>
  <c r="M11" i="48"/>
  <c r="M11" i="45"/>
  <c r="M24" i="41"/>
  <c r="L24" i="51"/>
  <c r="I20" i="37"/>
  <c r="P18" i="51"/>
  <c r="P7" i="3"/>
  <c r="G11" i="3"/>
  <c r="P21" i="53"/>
  <c r="P23" i="52"/>
  <c r="P10" i="44"/>
  <c r="E24" i="43"/>
  <c r="D24" i="49"/>
  <c r="K34" i="37"/>
  <c r="I40" i="53"/>
  <c r="I40" i="48"/>
  <c r="I40" i="42"/>
  <c r="E40" i="49"/>
  <c r="C42" i="41"/>
  <c r="C39" i="37"/>
  <c r="P35" i="2"/>
  <c r="S47" i="2" s="1"/>
  <c r="C11" i="2"/>
  <c r="C11" i="53"/>
  <c r="B24" i="49"/>
  <c r="B24" i="45"/>
  <c r="M24" i="2"/>
  <c r="M11" i="2"/>
  <c r="L24" i="44"/>
  <c r="P9" i="42"/>
  <c r="L24" i="41"/>
  <c r="L24" i="2"/>
  <c r="K24" i="48"/>
  <c r="K24" i="45"/>
  <c r="J24" i="50"/>
  <c r="J11" i="44"/>
  <c r="I11" i="45"/>
  <c r="I11" i="52"/>
  <c r="I24" i="48"/>
  <c r="G24" i="48"/>
  <c r="G11" i="52"/>
  <c r="E11" i="49"/>
  <c r="E11" i="52"/>
  <c r="E24" i="51"/>
  <c r="H40" i="48"/>
  <c r="G40" i="53"/>
  <c r="D40" i="2"/>
  <c r="F40" i="51"/>
  <c r="H40" i="3"/>
  <c r="M24" i="49"/>
  <c r="M24" i="3"/>
  <c r="L11" i="47"/>
  <c r="L11" i="52"/>
  <c r="L8" i="37"/>
  <c r="K11" i="52"/>
  <c r="K11" i="44"/>
  <c r="K11" i="41"/>
  <c r="K24" i="51"/>
  <c r="J11" i="45"/>
  <c r="J11" i="51"/>
  <c r="I11" i="46"/>
  <c r="G24" i="44"/>
  <c r="G11" i="44"/>
  <c r="G24" i="3"/>
  <c r="G24" i="2"/>
  <c r="G11" i="2"/>
  <c r="E24" i="49"/>
  <c r="E24" i="42"/>
  <c r="E11" i="41"/>
  <c r="K40" i="48"/>
  <c r="P34" i="46"/>
  <c r="S44" i="46" s="1"/>
  <c r="I40" i="52"/>
  <c r="E40" i="50"/>
  <c r="P36" i="42"/>
  <c r="S43" i="42" s="1"/>
  <c r="P39" i="44"/>
  <c r="I38" i="37"/>
  <c r="B24" i="48"/>
  <c r="B24" i="44"/>
  <c r="B24" i="2"/>
  <c r="M11" i="50"/>
  <c r="M11" i="47"/>
  <c r="M11" i="43"/>
  <c r="L11" i="50"/>
  <c r="P20" i="53"/>
  <c r="L24" i="52"/>
  <c r="L11" i="3"/>
  <c r="K11" i="46"/>
  <c r="P23" i="41"/>
  <c r="J24" i="49"/>
  <c r="I11" i="50"/>
  <c r="I11" i="48"/>
  <c r="I24" i="49"/>
  <c r="H11" i="48"/>
  <c r="H11" i="43"/>
  <c r="G11" i="49"/>
  <c r="G24" i="53"/>
  <c r="E11" i="44"/>
  <c r="P22" i="41"/>
  <c r="D24" i="48"/>
  <c r="D24" i="41"/>
  <c r="D11" i="3"/>
  <c r="L40" i="53"/>
  <c r="K40" i="41"/>
  <c r="I40" i="49"/>
  <c r="H40" i="49"/>
  <c r="F40" i="48"/>
  <c r="F40" i="46"/>
  <c r="P34" i="45"/>
  <c r="S44" i="45" s="1"/>
  <c r="B40" i="53"/>
  <c r="I40" i="47"/>
  <c r="P38" i="45"/>
  <c r="D40" i="51"/>
  <c r="I40" i="3"/>
  <c r="F40" i="3"/>
  <c r="M24" i="50"/>
  <c r="L24" i="43"/>
  <c r="K24" i="3"/>
  <c r="J24" i="41"/>
  <c r="I24" i="50"/>
  <c r="P9" i="52"/>
  <c r="F24" i="48"/>
  <c r="F24" i="53"/>
  <c r="P22" i="43"/>
  <c r="F23" i="37"/>
  <c r="D11" i="53"/>
  <c r="D24" i="44"/>
  <c r="D24" i="43"/>
  <c r="K40" i="45"/>
  <c r="K40" i="44"/>
  <c r="K40" i="42"/>
  <c r="G40" i="52"/>
  <c r="F40" i="52"/>
  <c r="E40" i="44"/>
  <c r="B40" i="44"/>
  <c r="P37" i="45"/>
  <c r="G42" i="2"/>
  <c r="B24" i="42"/>
  <c r="B24" i="46"/>
  <c r="M24" i="53"/>
  <c r="P9" i="45"/>
  <c r="L11" i="41"/>
  <c r="J11" i="50"/>
  <c r="J11" i="52"/>
  <c r="P8" i="42"/>
  <c r="P10" i="41"/>
  <c r="J24" i="51"/>
  <c r="I9" i="37"/>
  <c r="I24" i="3"/>
  <c r="H11" i="50"/>
  <c r="H11" i="52"/>
  <c r="G11" i="45"/>
  <c r="G24" i="51"/>
  <c r="E24" i="52"/>
  <c r="D11" i="47"/>
  <c r="D11" i="52"/>
  <c r="D24" i="42"/>
  <c r="E40" i="53"/>
  <c r="P36" i="52"/>
  <c r="S43" i="52" s="1"/>
  <c r="P39" i="48"/>
  <c r="E40" i="2"/>
  <c r="P39" i="51"/>
  <c r="G40" i="3"/>
  <c r="C11" i="51"/>
  <c r="M24" i="45"/>
  <c r="M11" i="44"/>
  <c r="L24" i="47"/>
  <c r="L11" i="44"/>
  <c r="K11" i="50"/>
  <c r="K24" i="49"/>
  <c r="P10" i="47"/>
  <c r="K24" i="52"/>
  <c r="K11" i="51"/>
  <c r="J24" i="52"/>
  <c r="J11" i="42"/>
  <c r="P23" i="2"/>
  <c r="P8" i="2"/>
  <c r="I24" i="51"/>
  <c r="P22" i="52"/>
  <c r="H11" i="2"/>
  <c r="F11" i="3"/>
  <c r="F24" i="50"/>
  <c r="E24" i="46"/>
  <c r="P20" i="45"/>
  <c r="D11" i="49"/>
  <c r="D11" i="46"/>
  <c r="L40" i="47"/>
  <c r="L40" i="41"/>
  <c r="K40" i="52"/>
  <c r="G40" i="42"/>
  <c r="F40" i="49"/>
  <c r="F40" i="43"/>
  <c r="C40" i="47"/>
  <c r="C40" i="53"/>
  <c r="C35" i="37"/>
  <c r="F40" i="2"/>
  <c r="P38" i="51"/>
  <c r="P34" i="3"/>
  <c r="S44" i="3" s="1"/>
  <c r="B24" i="43"/>
  <c r="B24" i="41"/>
  <c r="P22" i="46"/>
  <c r="M11" i="46"/>
  <c r="M11" i="52"/>
  <c r="L24" i="48"/>
  <c r="K11" i="47"/>
  <c r="K24" i="46"/>
  <c r="J24" i="43"/>
  <c r="I11" i="41"/>
  <c r="H11" i="41"/>
  <c r="G11" i="47"/>
  <c r="G24" i="43"/>
  <c r="G11" i="42"/>
  <c r="F11" i="48"/>
  <c r="F24" i="46"/>
  <c r="E11" i="47"/>
  <c r="E11" i="3"/>
  <c r="D11" i="41"/>
  <c r="L40" i="50"/>
  <c r="L40" i="48"/>
  <c r="L40" i="44"/>
  <c r="L40" i="42"/>
  <c r="K40" i="49"/>
  <c r="K40" i="53"/>
  <c r="P38" i="52"/>
  <c r="P39" i="42"/>
  <c r="P36" i="3"/>
  <c r="S43" i="3" s="1"/>
  <c r="N43" i="3"/>
  <c r="C11" i="43"/>
  <c r="M40" i="37"/>
  <c r="O43" i="44"/>
  <c r="O40" i="37"/>
  <c r="O43" i="50"/>
  <c r="K24" i="41"/>
  <c r="P33" i="47"/>
  <c r="E40" i="47"/>
  <c r="G40" i="2"/>
  <c r="P32" i="2"/>
  <c r="P36" i="2"/>
  <c r="P32" i="47"/>
  <c r="B40" i="47"/>
  <c r="P32" i="41"/>
  <c r="P33" i="3"/>
  <c r="C40" i="3"/>
  <c r="P10" i="50"/>
  <c r="P18" i="3"/>
  <c r="M11" i="51"/>
  <c r="L11" i="48"/>
  <c r="L24" i="42"/>
  <c r="L11" i="42"/>
  <c r="K24" i="42"/>
  <c r="K24" i="2"/>
  <c r="K11" i="2"/>
  <c r="J24" i="48"/>
  <c r="J11" i="48"/>
  <c r="J11" i="2"/>
  <c r="I11" i="51"/>
  <c r="I11" i="2"/>
  <c r="P34" i="48"/>
  <c r="P34" i="42"/>
  <c r="P37" i="50"/>
  <c r="C40" i="50"/>
  <c r="I37" i="37"/>
  <c r="I40" i="41"/>
  <c r="P7" i="42"/>
  <c r="P9" i="43"/>
  <c r="P9" i="50"/>
  <c r="P22" i="2"/>
  <c r="P23" i="3"/>
  <c r="M24" i="46"/>
  <c r="M24" i="44"/>
  <c r="M24" i="43"/>
  <c r="L11" i="45"/>
  <c r="K24" i="53"/>
  <c r="P22" i="53"/>
  <c r="K11" i="53"/>
  <c r="G24" i="41"/>
  <c r="F24" i="49"/>
  <c r="G40" i="46"/>
  <c r="C40" i="41"/>
  <c r="K35" i="37"/>
  <c r="P9" i="2"/>
  <c r="P8" i="50"/>
  <c r="B24" i="3"/>
  <c r="M24" i="48"/>
  <c r="K11" i="43"/>
  <c r="D24" i="53"/>
  <c r="E42" i="48"/>
  <c r="O43" i="3"/>
  <c r="P7" i="43"/>
  <c r="P9" i="47"/>
  <c r="B24" i="47"/>
  <c r="B24" i="51"/>
  <c r="M11" i="49"/>
  <c r="M24" i="52"/>
  <c r="M24" i="51"/>
  <c r="K11" i="49"/>
  <c r="H11" i="45"/>
  <c r="H11" i="51"/>
  <c r="F11" i="44"/>
  <c r="P22" i="47"/>
  <c r="P37" i="52"/>
  <c r="E40" i="52"/>
  <c r="O11" i="37"/>
  <c r="M24" i="42"/>
  <c r="L24" i="50"/>
  <c r="L24" i="45"/>
  <c r="L24" i="3"/>
  <c r="J24" i="45"/>
  <c r="I24" i="41"/>
  <c r="G40" i="50"/>
  <c r="D40" i="53"/>
  <c r="P32" i="53"/>
  <c r="P39" i="45"/>
  <c r="I40" i="51"/>
  <c r="I34" i="37"/>
  <c r="P34" i="51"/>
  <c r="P7" i="46"/>
  <c r="M11" i="53"/>
  <c r="K24" i="43"/>
  <c r="J24" i="44"/>
  <c r="I24" i="45"/>
  <c r="P22" i="48"/>
  <c r="E24" i="3"/>
  <c r="I40" i="43"/>
  <c r="E40" i="43"/>
  <c r="P38" i="46"/>
  <c r="P36" i="51"/>
  <c r="I24" i="53"/>
  <c r="F11" i="42"/>
  <c r="F24" i="45"/>
  <c r="F24" i="42"/>
  <c r="E24" i="50"/>
  <c r="E11" i="46"/>
  <c r="D24" i="50"/>
  <c r="D11" i="45"/>
  <c r="K40" i="46"/>
  <c r="F40" i="50"/>
  <c r="F40" i="53"/>
  <c r="D40" i="50"/>
  <c r="P32" i="50"/>
  <c r="P36" i="46"/>
  <c r="D40" i="45"/>
  <c r="D40" i="44"/>
  <c r="P32" i="44"/>
  <c r="P36" i="49"/>
  <c r="B40" i="48"/>
  <c r="B40" i="45"/>
  <c r="P32" i="45"/>
  <c r="P36" i="43"/>
  <c r="B40" i="42"/>
  <c r="P38" i="48"/>
  <c r="P37" i="44"/>
  <c r="P38" i="42"/>
  <c r="I36" i="37"/>
  <c r="J11" i="41"/>
  <c r="I11" i="53"/>
  <c r="H11" i="47"/>
  <c r="G24" i="49"/>
  <c r="G24" i="52"/>
  <c r="F11" i="47"/>
  <c r="F11" i="52"/>
  <c r="F24" i="47"/>
  <c r="F24" i="2"/>
  <c r="E24" i="44"/>
  <c r="E11" i="51"/>
  <c r="D24" i="47"/>
  <c r="D11" i="44"/>
  <c r="D24" i="51"/>
  <c r="L40" i="52"/>
  <c r="H40" i="53"/>
  <c r="G40" i="43"/>
  <c r="F40" i="47"/>
  <c r="F40" i="41"/>
  <c r="E40" i="48"/>
  <c r="D40" i="52"/>
  <c r="P34" i="52"/>
  <c r="B40" i="46"/>
  <c r="P39" i="47"/>
  <c r="P39" i="41"/>
  <c r="G40" i="51"/>
  <c r="K40" i="3"/>
  <c r="J24" i="42"/>
  <c r="I24" i="42"/>
  <c r="H11" i="44"/>
  <c r="G11" i="46"/>
  <c r="F11" i="2"/>
  <c r="F24" i="43"/>
  <c r="E24" i="47"/>
  <c r="E11" i="45"/>
  <c r="K40" i="50"/>
  <c r="E35" i="37"/>
  <c r="D40" i="48"/>
  <c r="P36" i="47"/>
  <c r="P32" i="52"/>
  <c r="B40" i="52"/>
  <c r="P36" i="41"/>
  <c r="P37" i="47"/>
  <c r="P37" i="53"/>
  <c r="P38" i="44"/>
  <c r="P37" i="41"/>
  <c r="L40" i="2"/>
  <c r="C40" i="2"/>
  <c r="E40" i="51"/>
  <c r="D40" i="3"/>
  <c r="P35" i="3"/>
  <c r="B35" i="37"/>
  <c r="J24" i="2"/>
  <c r="H11" i="46"/>
  <c r="H11" i="42"/>
  <c r="G11" i="50"/>
  <c r="G24" i="47"/>
  <c r="G11" i="53"/>
  <c r="G24" i="42"/>
  <c r="F11" i="45"/>
  <c r="F24" i="3"/>
  <c r="E24" i="41"/>
  <c r="D24" i="46"/>
  <c r="L40" i="49"/>
  <c r="L40" i="43"/>
  <c r="H40" i="50"/>
  <c r="H40" i="44"/>
  <c r="G40" i="45"/>
  <c r="F40" i="45"/>
  <c r="P34" i="49"/>
  <c r="P34" i="43"/>
  <c r="C40" i="52"/>
  <c r="P34" i="53"/>
  <c r="P39" i="49"/>
  <c r="P37" i="46"/>
  <c r="P39" i="53"/>
  <c r="I39" i="37"/>
  <c r="P38" i="2"/>
  <c r="K40" i="51"/>
  <c r="B40" i="51"/>
  <c r="P32" i="51"/>
  <c r="I11" i="42"/>
  <c r="I24" i="2"/>
  <c r="F11" i="41"/>
  <c r="F24" i="41"/>
  <c r="E24" i="48"/>
  <c r="D24" i="52"/>
  <c r="D11" i="51"/>
  <c r="H40" i="52"/>
  <c r="P33" i="52"/>
  <c r="P36" i="50"/>
  <c r="D40" i="46"/>
  <c r="P32" i="46"/>
  <c r="P36" i="44"/>
  <c r="B40" i="49"/>
  <c r="P32" i="49"/>
  <c r="P36" i="45"/>
  <c r="B40" i="43"/>
  <c r="P32" i="43"/>
  <c r="P37" i="49"/>
  <c r="P38" i="53"/>
  <c r="P37" i="43"/>
  <c r="P39" i="43"/>
  <c r="I32" i="37"/>
  <c r="I40" i="2"/>
  <c r="P39" i="3"/>
  <c r="G40" i="49"/>
  <c r="D40" i="47"/>
  <c r="P34" i="47"/>
  <c r="P34" i="41"/>
  <c r="P33" i="53"/>
  <c r="P37" i="48"/>
  <c r="P39" i="46"/>
  <c r="P39" i="52"/>
  <c r="P37" i="42"/>
  <c r="K40" i="2"/>
  <c r="B40" i="2"/>
  <c r="P34" i="2"/>
  <c r="P39" i="2"/>
  <c r="L40" i="51"/>
  <c r="H40" i="51"/>
  <c r="C40" i="51"/>
  <c r="P37" i="51"/>
  <c r="B40" i="3"/>
  <c r="P37" i="3"/>
  <c r="B46" i="46" l="1"/>
  <c r="B47" i="46" s="1"/>
  <c r="C46" i="44"/>
  <c r="C47" i="44" s="1"/>
  <c r="P20" i="52"/>
  <c r="B46" i="53"/>
  <c r="B47" i="53" s="1"/>
  <c r="C24" i="46"/>
  <c r="C24" i="37" s="1"/>
  <c r="C46" i="43"/>
  <c r="C47" i="43" s="1"/>
  <c r="P21" i="46"/>
  <c r="P21" i="37" s="1"/>
  <c r="P20" i="50"/>
  <c r="C46" i="42"/>
  <c r="C43" i="42" s="1"/>
  <c r="C46" i="45"/>
  <c r="C47" i="45" s="1"/>
  <c r="C46" i="3"/>
  <c r="C47" i="3" s="1"/>
  <c r="C46" i="41"/>
  <c r="C47" i="41" s="1"/>
  <c r="C20" i="37"/>
  <c r="C46" i="52"/>
  <c r="C47" i="52" s="1"/>
  <c r="C46" i="50"/>
  <c r="C47" i="50" s="1"/>
  <c r="J43" i="43"/>
  <c r="S32" i="43" s="1"/>
  <c r="M43" i="41"/>
  <c r="S35" i="41" s="1"/>
  <c r="G43" i="48"/>
  <c r="S29" i="48" s="1"/>
  <c r="I42" i="37"/>
  <c r="M43" i="48"/>
  <c r="S35" i="48" s="1"/>
  <c r="K43" i="50"/>
  <c r="S33" i="50" s="1"/>
  <c r="O43" i="37"/>
  <c r="S37" i="37" s="1"/>
  <c r="B46" i="51"/>
  <c r="B47" i="51" s="1"/>
  <c r="I43" i="3"/>
  <c r="S31" i="3" s="1"/>
  <c r="F43" i="43"/>
  <c r="S28" i="43" s="1"/>
  <c r="M43" i="2"/>
  <c r="S35" i="2" s="1"/>
  <c r="P42" i="46"/>
  <c r="S42" i="46" s="1"/>
  <c r="D43" i="2"/>
  <c r="S26" i="2" s="1"/>
  <c r="B46" i="2"/>
  <c r="B47" i="2" s="1"/>
  <c r="M43" i="52"/>
  <c r="S35" i="52" s="1"/>
  <c r="J43" i="53"/>
  <c r="S32" i="53" s="1"/>
  <c r="G43" i="52"/>
  <c r="S29" i="52" s="1"/>
  <c r="K43" i="51"/>
  <c r="S33" i="51" s="1"/>
  <c r="M43" i="49"/>
  <c r="S35" i="49" s="1"/>
  <c r="J43" i="50"/>
  <c r="S32" i="50" s="1"/>
  <c r="I43" i="44"/>
  <c r="S31" i="44" s="1"/>
  <c r="J43" i="52"/>
  <c r="S32" i="52" s="1"/>
  <c r="B46" i="45"/>
  <c r="D43" i="43"/>
  <c r="S26" i="43" s="1"/>
  <c r="M43" i="47"/>
  <c r="S35" i="47" s="1"/>
  <c r="K43" i="41"/>
  <c r="S33" i="41" s="1"/>
  <c r="J43" i="46"/>
  <c r="S32" i="46" s="1"/>
  <c r="J43" i="47"/>
  <c r="S32" i="47" s="1"/>
  <c r="J43" i="3"/>
  <c r="S32" i="3" s="1"/>
  <c r="B46" i="43"/>
  <c r="I43" i="42"/>
  <c r="S31" i="42" s="1"/>
  <c r="L43" i="41"/>
  <c r="S34" i="41" s="1"/>
  <c r="E43" i="50"/>
  <c r="S27" i="50" s="1"/>
  <c r="K43" i="46"/>
  <c r="S33" i="46" s="1"/>
  <c r="G43" i="49"/>
  <c r="S29" i="49" s="1"/>
  <c r="M43" i="3"/>
  <c r="S35" i="3" s="1"/>
  <c r="J43" i="49"/>
  <c r="S32" i="49" s="1"/>
  <c r="G43" i="44"/>
  <c r="S29" i="44" s="1"/>
  <c r="M43" i="44"/>
  <c r="S35" i="44" s="1"/>
  <c r="E43" i="53"/>
  <c r="S27" i="53" s="1"/>
  <c r="M43" i="46"/>
  <c r="S35" i="46" s="1"/>
  <c r="M43" i="42"/>
  <c r="S35" i="42" s="1"/>
  <c r="M43" i="50"/>
  <c r="S35" i="50" s="1"/>
  <c r="K42" i="37"/>
  <c r="C42" i="37"/>
  <c r="E43" i="44"/>
  <c r="S27" i="44" s="1"/>
  <c r="F43" i="46"/>
  <c r="S28" i="46" s="1"/>
  <c r="E43" i="49"/>
  <c r="S27" i="49" s="1"/>
  <c r="K43" i="53"/>
  <c r="S33" i="53" s="1"/>
  <c r="E43" i="52"/>
  <c r="S27" i="52" s="1"/>
  <c r="E42" i="37"/>
  <c r="F42" i="37"/>
  <c r="D43" i="46"/>
  <c r="S26" i="46" s="1"/>
  <c r="G43" i="46"/>
  <c r="S29" i="46" s="1"/>
  <c r="L43" i="52"/>
  <c r="S34" i="52" s="1"/>
  <c r="J43" i="41"/>
  <c r="S32" i="41" s="1"/>
  <c r="D43" i="50"/>
  <c r="S26" i="50" s="1"/>
  <c r="I43" i="48"/>
  <c r="S31" i="48" s="1"/>
  <c r="K43" i="45"/>
  <c r="S33" i="45" s="1"/>
  <c r="E43" i="2"/>
  <c r="S27" i="2" s="1"/>
  <c r="D43" i="3"/>
  <c r="S26" i="3" s="1"/>
  <c r="D43" i="47"/>
  <c r="S26" i="47" s="1"/>
  <c r="P42" i="49"/>
  <c r="S42" i="49" s="1"/>
  <c r="G43" i="45"/>
  <c r="S29" i="45" s="1"/>
  <c r="E43" i="43"/>
  <c r="S27" i="43" s="1"/>
  <c r="C46" i="47"/>
  <c r="C47" i="47" s="1"/>
  <c r="P23" i="37"/>
  <c r="B47" i="45"/>
  <c r="F43" i="48"/>
  <c r="S28" i="48" s="1"/>
  <c r="I43" i="50"/>
  <c r="S31" i="50" s="1"/>
  <c r="G43" i="2"/>
  <c r="S29" i="2" s="1"/>
  <c r="K43" i="48"/>
  <c r="S33" i="48" s="1"/>
  <c r="B46" i="47"/>
  <c r="B47" i="47" s="1"/>
  <c r="K43" i="52"/>
  <c r="S33" i="52" s="1"/>
  <c r="L43" i="44"/>
  <c r="S34" i="44" s="1"/>
  <c r="G43" i="51"/>
  <c r="S29" i="51" s="1"/>
  <c r="J43" i="51"/>
  <c r="S32" i="51" s="1"/>
  <c r="K43" i="47"/>
  <c r="S33" i="47" s="1"/>
  <c r="P8" i="37"/>
  <c r="E43" i="47"/>
  <c r="S27" i="47" s="1"/>
  <c r="I43" i="43"/>
  <c r="S31" i="43" s="1"/>
  <c r="J43" i="44"/>
  <c r="S32" i="44" s="1"/>
  <c r="K43" i="42"/>
  <c r="S33" i="42" s="1"/>
  <c r="L43" i="47"/>
  <c r="S34" i="47" s="1"/>
  <c r="E43" i="3"/>
  <c r="S27" i="3" s="1"/>
  <c r="K43" i="3"/>
  <c r="S33" i="3" s="1"/>
  <c r="G43" i="42"/>
  <c r="S29" i="42" s="1"/>
  <c r="P42" i="45"/>
  <c r="S42" i="45" s="1"/>
  <c r="I43" i="41"/>
  <c r="S31" i="41" s="1"/>
  <c r="I43" i="49"/>
  <c r="S31" i="49" s="1"/>
  <c r="P42" i="43"/>
  <c r="S42" i="43" s="1"/>
  <c r="P40" i="51"/>
  <c r="S48" i="51" s="1"/>
  <c r="J43" i="42"/>
  <c r="S32" i="42" s="1"/>
  <c r="M43" i="53"/>
  <c r="S35" i="53" s="1"/>
  <c r="D43" i="53"/>
  <c r="S26" i="53" s="1"/>
  <c r="M43" i="45"/>
  <c r="S35" i="45" s="1"/>
  <c r="H42" i="37"/>
  <c r="G42" i="37"/>
  <c r="P42" i="42"/>
  <c r="S42" i="42" s="1"/>
  <c r="P11" i="3"/>
  <c r="G43" i="3"/>
  <c r="S29" i="3" s="1"/>
  <c r="K43" i="44"/>
  <c r="S33" i="44" s="1"/>
  <c r="C46" i="53"/>
  <c r="C47" i="53" s="1"/>
  <c r="F43" i="53"/>
  <c r="S28" i="53" s="1"/>
  <c r="P10" i="37"/>
  <c r="I43" i="52"/>
  <c r="S31" i="52" s="1"/>
  <c r="F43" i="51"/>
  <c r="S28" i="51" s="1"/>
  <c r="I43" i="47"/>
  <c r="S31" i="47" s="1"/>
  <c r="F43" i="3"/>
  <c r="S28" i="3" s="1"/>
  <c r="P40" i="3"/>
  <c r="T46" i="3" s="1"/>
  <c r="K40" i="37"/>
  <c r="P42" i="44"/>
  <c r="P42" i="41"/>
  <c r="S42" i="41" s="1"/>
  <c r="P42" i="48"/>
  <c r="S42" i="48" s="1"/>
  <c r="F43" i="50"/>
  <c r="S28" i="50" s="1"/>
  <c r="M43" i="43"/>
  <c r="S35" i="43" s="1"/>
  <c r="B46" i="44"/>
  <c r="D42" i="37"/>
  <c r="L43" i="51"/>
  <c r="S34" i="51" s="1"/>
  <c r="L43" i="43"/>
  <c r="S34" i="43" s="1"/>
  <c r="P37" i="37"/>
  <c r="P42" i="53"/>
  <c r="S42" i="53" s="1"/>
  <c r="D43" i="48"/>
  <c r="S26" i="48" s="1"/>
  <c r="G43" i="43"/>
  <c r="S29" i="43" s="1"/>
  <c r="I43" i="45"/>
  <c r="S31" i="45" s="1"/>
  <c r="L43" i="50"/>
  <c r="S34" i="50" s="1"/>
  <c r="L43" i="48"/>
  <c r="S34" i="48" s="1"/>
  <c r="L42" i="37"/>
  <c r="P42" i="51"/>
  <c r="S42" i="51" s="1"/>
  <c r="P11" i="53"/>
  <c r="P42" i="52"/>
  <c r="S42" i="52" s="1"/>
  <c r="G43" i="47"/>
  <c r="S29" i="47" s="1"/>
  <c r="I43" i="53"/>
  <c r="S31" i="53" s="1"/>
  <c r="P9" i="37"/>
  <c r="M24" i="37"/>
  <c r="S44" i="53"/>
  <c r="P11" i="50"/>
  <c r="P11" i="42"/>
  <c r="K43" i="43"/>
  <c r="S46" i="47"/>
  <c r="S43" i="44"/>
  <c r="S43" i="41"/>
  <c r="E24" i="37"/>
  <c r="F43" i="49"/>
  <c r="K43" i="2"/>
  <c r="K11" i="37"/>
  <c r="S37" i="50"/>
  <c r="M43" i="51"/>
  <c r="M11" i="37"/>
  <c r="P40" i="52"/>
  <c r="T44" i="52" s="1"/>
  <c r="S44" i="52"/>
  <c r="F43" i="52"/>
  <c r="P11" i="52"/>
  <c r="S43" i="43"/>
  <c r="D43" i="45"/>
  <c r="P11" i="45"/>
  <c r="S43" i="51"/>
  <c r="E43" i="41"/>
  <c r="L43" i="3"/>
  <c r="P22" i="37"/>
  <c r="K24" i="37"/>
  <c r="C46" i="2"/>
  <c r="C43" i="2" s="1"/>
  <c r="S37" i="44"/>
  <c r="B46" i="49"/>
  <c r="S44" i="51"/>
  <c r="S46" i="3"/>
  <c r="S45" i="44"/>
  <c r="P42" i="3"/>
  <c r="S45" i="43"/>
  <c r="F43" i="41"/>
  <c r="P11" i="41"/>
  <c r="S44" i="43"/>
  <c r="S45" i="52"/>
  <c r="E43" i="45"/>
  <c r="D24" i="37"/>
  <c r="P24" i="51"/>
  <c r="F43" i="47"/>
  <c r="P11" i="47"/>
  <c r="S45" i="45"/>
  <c r="S43" i="46"/>
  <c r="E43" i="48"/>
  <c r="P11" i="43"/>
  <c r="S45" i="53"/>
  <c r="K43" i="49"/>
  <c r="L43" i="45"/>
  <c r="S45" i="41"/>
  <c r="N43" i="37"/>
  <c r="S36" i="3"/>
  <c r="S45" i="51"/>
  <c r="S47" i="3"/>
  <c r="J43" i="48"/>
  <c r="P11" i="48"/>
  <c r="F24" i="37"/>
  <c r="S45" i="46"/>
  <c r="S43" i="50"/>
  <c r="S44" i="49"/>
  <c r="F43" i="45"/>
  <c r="S43" i="47"/>
  <c r="D43" i="44"/>
  <c r="P11" i="44"/>
  <c r="S45" i="50"/>
  <c r="P11" i="46"/>
  <c r="P40" i="53"/>
  <c r="T45" i="53" s="1"/>
  <c r="H43" i="51"/>
  <c r="B46" i="3"/>
  <c r="I43" i="2"/>
  <c r="I11" i="37"/>
  <c r="L43" i="42"/>
  <c r="L11" i="37"/>
  <c r="P40" i="47"/>
  <c r="T45" i="47" s="1"/>
  <c r="P36" i="37"/>
  <c r="S43" i="2"/>
  <c r="D43" i="51"/>
  <c r="P11" i="51"/>
  <c r="D11" i="37"/>
  <c r="P42" i="47"/>
  <c r="S44" i="47"/>
  <c r="S46" i="52"/>
  <c r="J24" i="37"/>
  <c r="C46" i="51"/>
  <c r="C47" i="51" s="1"/>
  <c r="S44" i="42"/>
  <c r="I43" i="51"/>
  <c r="S45" i="47"/>
  <c r="P32" i="37"/>
  <c r="S45" i="2"/>
  <c r="B46" i="42"/>
  <c r="B46" i="48"/>
  <c r="S37" i="3"/>
  <c r="D43" i="52"/>
  <c r="P42" i="2"/>
  <c r="P39" i="37"/>
  <c r="S46" i="53"/>
  <c r="S43" i="45"/>
  <c r="S44" i="2"/>
  <c r="S44" i="41"/>
  <c r="I40" i="37"/>
  <c r="S45" i="49"/>
  <c r="G43" i="53"/>
  <c r="G11" i="37"/>
  <c r="P35" i="37"/>
  <c r="F11" i="37"/>
  <c r="F43" i="2"/>
  <c r="P11" i="2"/>
  <c r="E43" i="51"/>
  <c r="E11" i="37"/>
  <c r="S43" i="49"/>
  <c r="S44" i="48"/>
  <c r="J43" i="2"/>
  <c r="J11" i="37"/>
  <c r="L43" i="2"/>
  <c r="C43" i="45" l="1"/>
  <c r="S25" i="45" s="1"/>
  <c r="C47" i="42"/>
  <c r="C43" i="44"/>
  <c r="S25" i="44" s="1"/>
  <c r="C43" i="43"/>
  <c r="S25" i="43" s="1"/>
  <c r="P20" i="37"/>
  <c r="S41" i="43"/>
  <c r="C46" i="46"/>
  <c r="C47" i="46" s="1"/>
  <c r="S25" i="42"/>
  <c r="C43" i="3"/>
  <c r="S25" i="3" s="1"/>
  <c r="S41" i="45"/>
  <c r="C43" i="41"/>
  <c r="S25" i="41" s="1"/>
  <c r="C43" i="52"/>
  <c r="S25" i="52" s="1"/>
  <c r="C43" i="50"/>
  <c r="S25" i="50" s="1"/>
  <c r="T43" i="3"/>
  <c r="T44" i="3"/>
  <c r="T46" i="52"/>
  <c r="T47" i="3"/>
  <c r="S48" i="3"/>
  <c r="T42" i="51"/>
  <c r="T45" i="51"/>
  <c r="T45" i="3"/>
  <c r="T46" i="51"/>
  <c r="T47" i="51"/>
  <c r="T44" i="51"/>
  <c r="T43" i="51"/>
  <c r="B47" i="43"/>
  <c r="S41" i="47"/>
  <c r="T45" i="52"/>
  <c r="S42" i="44"/>
  <c r="C43" i="47"/>
  <c r="M43" i="37"/>
  <c r="S35" i="37" s="1"/>
  <c r="S41" i="2"/>
  <c r="T43" i="47"/>
  <c r="S41" i="44"/>
  <c r="B47" i="44"/>
  <c r="T46" i="53"/>
  <c r="T44" i="47"/>
  <c r="S41" i="53"/>
  <c r="T42" i="53"/>
  <c r="T44" i="53"/>
  <c r="C43" i="53"/>
  <c r="S25" i="53" s="1"/>
  <c r="S25" i="2"/>
  <c r="S34" i="42"/>
  <c r="S27" i="41"/>
  <c r="S33" i="43"/>
  <c r="S34" i="2"/>
  <c r="S27" i="45"/>
  <c r="S28" i="2"/>
  <c r="B47" i="42"/>
  <c r="S41" i="42"/>
  <c r="S31" i="51"/>
  <c r="T42" i="47"/>
  <c r="S42" i="47"/>
  <c r="S31" i="2"/>
  <c r="S28" i="45"/>
  <c r="S28" i="41"/>
  <c r="S28" i="52"/>
  <c r="S43" i="37"/>
  <c r="S30" i="51"/>
  <c r="S26" i="44"/>
  <c r="S33" i="49"/>
  <c r="S34" i="3"/>
  <c r="S28" i="49"/>
  <c r="S27" i="48"/>
  <c r="S47" i="37"/>
  <c r="S26" i="45"/>
  <c r="S41" i="51"/>
  <c r="S27" i="51"/>
  <c r="B47" i="49"/>
  <c r="B47" i="48"/>
  <c r="K43" i="37"/>
  <c r="S33" i="2"/>
  <c r="S26" i="51"/>
  <c r="C43" i="51"/>
  <c r="S32" i="48"/>
  <c r="T42" i="3"/>
  <c r="S42" i="3"/>
  <c r="S48" i="52"/>
  <c r="T43" i="52"/>
  <c r="T47" i="52"/>
  <c r="S45" i="37"/>
  <c r="S32" i="2"/>
  <c r="S29" i="53"/>
  <c r="S42" i="2"/>
  <c r="T47" i="47"/>
  <c r="S48" i="47"/>
  <c r="S41" i="3"/>
  <c r="B47" i="3"/>
  <c r="T47" i="53"/>
  <c r="S48" i="53"/>
  <c r="T43" i="53"/>
  <c r="S36" i="37"/>
  <c r="S34" i="45"/>
  <c r="S28" i="47"/>
  <c r="T42" i="52"/>
  <c r="T46" i="47"/>
  <c r="S35" i="51"/>
  <c r="S26" i="52"/>
  <c r="C47" i="2"/>
  <c r="S41" i="46" l="1"/>
  <c r="T48" i="3"/>
  <c r="T48" i="51"/>
  <c r="S25" i="47"/>
  <c r="P43" i="51"/>
  <c r="C44" i="51" s="1"/>
  <c r="T25" i="51" s="1"/>
  <c r="S25" i="51"/>
  <c r="S33" i="37"/>
  <c r="P44" i="51" l="1"/>
  <c r="O44" i="51"/>
  <c r="T37" i="51" s="1"/>
  <c r="S22" i="51"/>
  <c r="F44" i="51"/>
  <c r="T28" i="51" s="1"/>
  <c r="N44" i="51"/>
  <c r="T36" i="51" s="1"/>
  <c r="K44" i="51"/>
  <c r="T33" i="51" s="1"/>
  <c r="J44" i="51"/>
  <c r="T32" i="51" s="1"/>
  <c r="L44" i="51"/>
  <c r="T34" i="51" s="1"/>
  <c r="G44" i="51"/>
  <c r="T29" i="51" s="1"/>
  <c r="H44" i="51"/>
  <c r="T30" i="51" s="1"/>
  <c r="E44" i="51"/>
  <c r="T27" i="51" s="1"/>
  <c r="M44" i="51"/>
  <c r="T35" i="51" s="1"/>
  <c r="D44" i="51"/>
  <c r="T26" i="51" s="1"/>
  <c r="I44" i="51"/>
  <c r="T31" i="51" s="1"/>
  <c r="I18" i="46" l="1"/>
  <c r="I24" i="46" l="1"/>
  <c r="I18" i="37"/>
  <c r="P18" i="46"/>
  <c r="I24" i="37" l="1"/>
  <c r="I43" i="37" s="1"/>
  <c r="I43" i="46"/>
  <c r="S31" i="37" l="1"/>
  <c r="S31" i="46"/>
  <c r="L33" i="46" l="1"/>
  <c r="L40" i="46" l="1"/>
  <c r="L33" i="37"/>
  <c r="L43" i="46" l="1"/>
  <c r="L40" i="37"/>
  <c r="S34" i="46" l="1"/>
  <c r="H7" i="37" l="1"/>
  <c r="P7" i="49"/>
  <c r="P7" i="37" s="1"/>
  <c r="L19" i="49" l="1"/>
  <c r="L24" i="49" s="1"/>
  <c r="L43" i="49" s="1"/>
  <c r="L19" i="53"/>
  <c r="H33" i="2" l="1"/>
  <c r="L19" i="37"/>
  <c r="L24" i="53"/>
  <c r="S34" i="49"/>
  <c r="P33" i="2" l="1"/>
  <c r="S46" i="2" s="1"/>
  <c r="H40" i="2"/>
  <c r="L24" i="37"/>
  <c r="L43" i="53"/>
  <c r="P40" i="2" l="1"/>
  <c r="T45" i="2" s="1"/>
  <c r="S34" i="53"/>
  <c r="L43" i="37"/>
  <c r="B38" i="50"/>
  <c r="T47" i="2" l="1"/>
  <c r="T42" i="2"/>
  <c r="T43" i="2"/>
  <c r="T44" i="2"/>
  <c r="S48" i="2"/>
  <c r="T46" i="2"/>
  <c r="T48" i="2" s="1"/>
  <c r="P38" i="50"/>
  <c r="B42" i="50"/>
  <c r="B38" i="37"/>
  <c r="B42" i="37" s="1"/>
  <c r="S34" i="37"/>
  <c r="C10" i="46"/>
  <c r="C10" i="45"/>
  <c r="C11" i="45" s="1"/>
  <c r="H33" i="45"/>
  <c r="P42" i="50" l="1"/>
  <c r="P38" i="37"/>
  <c r="H40" i="45"/>
  <c r="P42" i="37" l="1"/>
  <c r="S42" i="37" s="1"/>
  <c r="S42" i="50"/>
  <c r="C9" i="48"/>
  <c r="H33" i="42" l="1"/>
  <c r="C6" i="46"/>
  <c r="C43" i="46" s="1"/>
  <c r="S25" i="46" s="1"/>
  <c r="H40" i="42" l="1"/>
  <c r="C6" i="37"/>
  <c r="C11" i="46"/>
  <c r="C10" i="44" l="1"/>
  <c r="C10" i="3"/>
  <c r="C11" i="3" s="1"/>
  <c r="C10" i="50"/>
  <c r="C11" i="50" s="1"/>
  <c r="C10" i="48"/>
  <c r="C11" i="48" s="1"/>
  <c r="C10" i="52"/>
  <c r="C11" i="52" s="1"/>
  <c r="C9" i="41" l="1"/>
  <c r="C10" i="41"/>
  <c r="C10" i="37" s="1"/>
  <c r="G33" i="41"/>
  <c r="H33" i="43" l="1"/>
  <c r="G40" i="41"/>
  <c r="G40" i="37" s="1"/>
  <c r="G33" i="37"/>
  <c r="H33" i="46"/>
  <c r="C11" i="41"/>
  <c r="E33" i="46"/>
  <c r="H18" i="48"/>
  <c r="H19" i="48"/>
  <c r="P19" i="48" s="1"/>
  <c r="H19" i="47"/>
  <c r="P19" i="47" s="1"/>
  <c r="H18" i="47"/>
  <c r="H19" i="46"/>
  <c r="H19" i="45"/>
  <c r="P19" i="45" s="1"/>
  <c r="G19" i="50"/>
  <c r="H19" i="52"/>
  <c r="H19" i="44"/>
  <c r="H19" i="43"/>
  <c r="H19" i="42"/>
  <c r="H19" i="41"/>
  <c r="H19" i="3"/>
  <c r="H19" i="2"/>
  <c r="H33" i="37" l="1"/>
  <c r="H24" i="52"/>
  <c r="P24" i="52" s="1"/>
  <c r="P19" i="52"/>
  <c r="G43" i="41"/>
  <c r="S29" i="41" s="1"/>
  <c r="P33" i="43"/>
  <c r="H40" i="43"/>
  <c r="H40" i="46"/>
  <c r="E40" i="46"/>
  <c r="P33" i="46"/>
  <c r="P19" i="46"/>
  <c r="H24" i="46"/>
  <c r="H24" i="42"/>
  <c r="P19" i="42"/>
  <c r="P19" i="43"/>
  <c r="H24" i="43"/>
  <c r="P19" i="44"/>
  <c r="H24" i="44"/>
  <c r="P19" i="41"/>
  <c r="H24" i="41"/>
  <c r="H24" i="47"/>
  <c r="P18" i="47"/>
  <c r="H18" i="37"/>
  <c r="P18" i="48"/>
  <c r="H24" i="48"/>
  <c r="H24" i="2"/>
  <c r="P19" i="2"/>
  <c r="G24" i="50"/>
  <c r="G19" i="37"/>
  <c r="H24" i="3"/>
  <c r="P19" i="3"/>
  <c r="H24" i="45"/>
  <c r="H19" i="49"/>
  <c r="H19" i="53"/>
  <c r="P40" i="43" l="1"/>
  <c r="T46" i="43" s="1"/>
  <c r="H40" i="37"/>
  <c r="S46" i="43"/>
  <c r="S46" i="46"/>
  <c r="E43" i="46"/>
  <c r="S27" i="46" s="1"/>
  <c r="P40" i="46"/>
  <c r="P24" i="3"/>
  <c r="H43" i="3"/>
  <c r="H43" i="44"/>
  <c r="P24" i="44"/>
  <c r="P19" i="49"/>
  <c r="H24" i="49"/>
  <c r="G43" i="50"/>
  <c r="G24" i="37"/>
  <c r="P18" i="37"/>
  <c r="P24" i="47"/>
  <c r="H43" i="47"/>
  <c r="P24" i="2"/>
  <c r="H43" i="2"/>
  <c r="P24" i="41"/>
  <c r="H43" i="41"/>
  <c r="P24" i="46"/>
  <c r="H43" i="46"/>
  <c r="P19" i="53"/>
  <c r="H24" i="53"/>
  <c r="H43" i="52"/>
  <c r="H43" i="43"/>
  <c r="P24" i="43"/>
  <c r="H43" i="42"/>
  <c r="P24" i="42"/>
  <c r="H43" i="45"/>
  <c r="P24" i="45"/>
  <c r="P24" i="48"/>
  <c r="H43" i="48"/>
  <c r="T44" i="43" l="1"/>
  <c r="T45" i="43"/>
  <c r="T42" i="43"/>
  <c r="S48" i="43"/>
  <c r="T47" i="43"/>
  <c r="T43" i="43"/>
  <c r="T45" i="46"/>
  <c r="T43" i="46"/>
  <c r="T42" i="46"/>
  <c r="T47" i="46"/>
  <c r="S48" i="46"/>
  <c r="T44" i="46"/>
  <c r="T46" i="46"/>
  <c r="P43" i="43"/>
  <c r="H44" i="43" s="1"/>
  <c r="T30" i="43" s="1"/>
  <c r="S30" i="43"/>
  <c r="S29" i="50"/>
  <c r="G43" i="37"/>
  <c r="S30" i="52"/>
  <c r="P43" i="52"/>
  <c r="H44" i="52" s="1"/>
  <c r="T30" i="52" s="1"/>
  <c r="S30" i="2"/>
  <c r="P43" i="2"/>
  <c r="H44" i="2" s="1"/>
  <c r="T30" i="2" s="1"/>
  <c r="P24" i="49"/>
  <c r="S30" i="45"/>
  <c r="H43" i="53"/>
  <c r="P24" i="53"/>
  <c r="P43" i="47"/>
  <c r="H44" i="47" s="1"/>
  <c r="T30" i="47" s="1"/>
  <c r="S30" i="47"/>
  <c r="S30" i="46"/>
  <c r="P43" i="46"/>
  <c r="H44" i="46" s="1"/>
  <c r="T30" i="46" s="1"/>
  <c r="S30" i="44"/>
  <c r="S30" i="3"/>
  <c r="P43" i="3"/>
  <c r="H44" i="3" s="1"/>
  <c r="T30" i="3" s="1"/>
  <c r="S30" i="48"/>
  <c r="S30" i="42"/>
  <c r="S30" i="41"/>
  <c r="S30" i="53" l="1"/>
  <c r="P43" i="53"/>
  <c r="H44" i="53" s="1"/>
  <c r="T30" i="53" s="1"/>
  <c r="E44" i="2"/>
  <c r="T27" i="2" s="1"/>
  <c r="D44" i="2"/>
  <c r="T26" i="2" s="1"/>
  <c r="C44" i="2"/>
  <c r="T25" i="2" s="1"/>
  <c r="K44" i="2"/>
  <c r="T33" i="2" s="1"/>
  <c r="L44" i="2"/>
  <c r="T34" i="2" s="1"/>
  <c r="M44" i="2"/>
  <c r="T35" i="2" s="1"/>
  <c r="I44" i="2"/>
  <c r="T31" i="2" s="1"/>
  <c r="P44" i="2"/>
  <c r="N44" i="2"/>
  <c r="T36" i="2" s="1"/>
  <c r="S22" i="2"/>
  <c r="J44" i="2"/>
  <c r="T32" i="2" s="1"/>
  <c r="O44" i="2"/>
  <c r="T37" i="2" s="1"/>
  <c r="F44" i="2"/>
  <c r="T28" i="2" s="1"/>
  <c r="G44" i="2"/>
  <c r="T29" i="2" s="1"/>
  <c r="C44" i="47"/>
  <c r="T25" i="47" s="1"/>
  <c r="P44" i="47"/>
  <c r="J44" i="47"/>
  <c r="T32" i="47" s="1"/>
  <c r="M44" i="47"/>
  <c r="T35" i="47" s="1"/>
  <c r="L44" i="47"/>
  <c r="T34" i="47" s="1"/>
  <c r="O44" i="47"/>
  <c r="T37" i="47" s="1"/>
  <c r="D44" i="47"/>
  <c r="T26" i="47" s="1"/>
  <c r="G44" i="47"/>
  <c r="T29" i="47" s="1"/>
  <c r="N44" i="47"/>
  <c r="T36" i="47" s="1"/>
  <c r="F44" i="47"/>
  <c r="T28" i="47" s="1"/>
  <c r="E44" i="47"/>
  <c r="T27" i="47" s="1"/>
  <c r="I44" i="47"/>
  <c r="T31" i="47" s="1"/>
  <c r="S22" i="47"/>
  <c r="K44" i="47"/>
  <c r="T33" i="47" s="1"/>
  <c r="L44" i="3"/>
  <c r="T34" i="3" s="1"/>
  <c r="F44" i="3"/>
  <c r="T28" i="3" s="1"/>
  <c r="D44" i="3"/>
  <c r="T26" i="3" s="1"/>
  <c r="E44" i="3"/>
  <c r="T27" i="3" s="1"/>
  <c r="N44" i="3"/>
  <c r="T36" i="3" s="1"/>
  <c r="I44" i="3"/>
  <c r="T31" i="3" s="1"/>
  <c r="P44" i="3"/>
  <c r="O44" i="3"/>
  <c r="T37" i="3" s="1"/>
  <c r="S22" i="3"/>
  <c r="G44" i="3"/>
  <c r="T29" i="3" s="1"/>
  <c r="K44" i="3"/>
  <c r="T33" i="3" s="1"/>
  <c r="C44" i="3"/>
  <c r="T25" i="3" s="1"/>
  <c r="J44" i="3"/>
  <c r="T32" i="3" s="1"/>
  <c r="M44" i="3"/>
  <c r="T35" i="3" s="1"/>
  <c r="S29" i="37"/>
  <c r="K44" i="46"/>
  <c r="T33" i="46" s="1"/>
  <c r="M44" i="46"/>
  <c r="T35" i="46" s="1"/>
  <c r="P44" i="46"/>
  <c r="F44" i="46"/>
  <c r="T28" i="46" s="1"/>
  <c r="I44" i="46"/>
  <c r="T31" i="46" s="1"/>
  <c r="D44" i="46"/>
  <c r="T26" i="46" s="1"/>
  <c r="G44" i="46"/>
  <c r="T29" i="46" s="1"/>
  <c r="O44" i="46"/>
  <c r="T37" i="46" s="1"/>
  <c r="J44" i="46"/>
  <c r="T32" i="46" s="1"/>
  <c r="L44" i="46"/>
  <c r="T34" i="46" s="1"/>
  <c r="N44" i="46"/>
  <c r="T36" i="46" s="1"/>
  <c r="S22" i="46"/>
  <c r="E44" i="46"/>
  <c r="T27" i="46" s="1"/>
  <c r="C44" i="46"/>
  <c r="T25" i="46" s="1"/>
  <c r="J44" i="52"/>
  <c r="T32" i="52" s="1"/>
  <c r="F44" i="52"/>
  <c r="T28" i="52" s="1"/>
  <c r="P44" i="52"/>
  <c r="M44" i="52"/>
  <c r="T35" i="52" s="1"/>
  <c r="I44" i="52"/>
  <c r="T31" i="52" s="1"/>
  <c r="L44" i="52"/>
  <c r="T34" i="52" s="1"/>
  <c r="K44" i="52"/>
  <c r="T33" i="52" s="1"/>
  <c r="D44" i="52"/>
  <c r="T26" i="52" s="1"/>
  <c r="N44" i="52"/>
  <c r="T36" i="52" s="1"/>
  <c r="G44" i="52"/>
  <c r="T29" i="52" s="1"/>
  <c r="C44" i="52"/>
  <c r="T25" i="52" s="1"/>
  <c r="O44" i="52"/>
  <c r="T37" i="52" s="1"/>
  <c r="S22" i="52"/>
  <c r="E44" i="52"/>
  <c r="T27" i="52" s="1"/>
  <c r="D44" i="43"/>
  <c r="T26" i="43" s="1"/>
  <c r="C44" i="43"/>
  <c r="T25" i="43" s="1"/>
  <c r="O44" i="43"/>
  <c r="T37" i="43" s="1"/>
  <c r="E44" i="43"/>
  <c r="T27" i="43" s="1"/>
  <c r="J44" i="43"/>
  <c r="T32" i="43" s="1"/>
  <c r="N44" i="43"/>
  <c r="T36" i="43" s="1"/>
  <c r="L44" i="43"/>
  <c r="T34" i="43" s="1"/>
  <c r="G44" i="43"/>
  <c r="T29" i="43" s="1"/>
  <c r="F44" i="43"/>
  <c r="T28" i="43" s="1"/>
  <c r="M44" i="43"/>
  <c r="T35" i="43" s="1"/>
  <c r="K44" i="43"/>
  <c r="T33" i="43" s="1"/>
  <c r="S22" i="43"/>
  <c r="P44" i="43"/>
  <c r="I44" i="43"/>
  <c r="T31" i="43" s="1"/>
  <c r="B19" i="52"/>
  <c r="H19" i="50"/>
  <c r="H6" i="49"/>
  <c r="F33" i="42" l="1"/>
  <c r="F40" i="42" s="1"/>
  <c r="F43" i="42" s="1"/>
  <c r="S28" i="42" s="1"/>
  <c r="B33" i="41"/>
  <c r="B33" i="50"/>
  <c r="B24" i="52"/>
  <c r="H6" i="37"/>
  <c r="P6" i="49"/>
  <c r="P6" i="37" s="1"/>
  <c r="H11" i="49"/>
  <c r="E44" i="53"/>
  <c r="T27" i="53" s="1"/>
  <c r="K44" i="53"/>
  <c r="T33" i="53" s="1"/>
  <c r="G44" i="53"/>
  <c r="T29" i="53" s="1"/>
  <c r="O44" i="53"/>
  <c r="T37" i="53" s="1"/>
  <c r="P44" i="53"/>
  <c r="S22" i="53"/>
  <c r="I44" i="53"/>
  <c r="T31" i="53" s="1"/>
  <c r="J44" i="53"/>
  <c r="T32" i="53" s="1"/>
  <c r="C44" i="53"/>
  <c r="T25" i="53" s="1"/>
  <c r="F44" i="53"/>
  <c r="T28" i="53" s="1"/>
  <c r="M44" i="53"/>
  <c r="T35" i="53" s="1"/>
  <c r="N44" i="53"/>
  <c r="T36" i="53" s="1"/>
  <c r="D44" i="53"/>
  <c r="T26" i="53" s="1"/>
  <c r="L44" i="53"/>
  <c r="T34" i="53" s="1"/>
  <c r="H24" i="50"/>
  <c r="P24" i="50" s="1"/>
  <c r="P19" i="50"/>
  <c r="P19" i="37" s="1"/>
  <c r="H19" i="37"/>
  <c r="B19" i="50"/>
  <c r="J33" i="45"/>
  <c r="B46" i="52" l="1"/>
  <c r="F33" i="44"/>
  <c r="P33" i="50"/>
  <c r="B33" i="37"/>
  <c r="B40" i="41"/>
  <c r="J40" i="45"/>
  <c r="J33" i="37"/>
  <c r="P33" i="45"/>
  <c r="H11" i="37"/>
  <c r="P11" i="49"/>
  <c r="P11" i="37" s="1"/>
  <c r="H43" i="49"/>
  <c r="H43" i="50"/>
  <c r="P24" i="37"/>
  <c r="H24" i="37"/>
  <c r="B19" i="37"/>
  <c r="B24" i="50"/>
  <c r="B24" i="37" s="1"/>
  <c r="B47" i="52"/>
  <c r="S41" i="52"/>
  <c r="D33" i="41"/>
  <c r="D40" i="41" s="1"/>
  <c r="D43" i="41" s="1"/>
  <c r="D33" i="42"/>
  <c r="P33" i="41" l="1"/>
  <c r="S46" i="41" s="1"/>
  <c r="S26" i="41"/>
  <c r="P43" i="41"/>
  <c r="D44" i="41" s="1"/>
  <c r="T26" i="41" s="1"/>
  <c r="S46" i="50"/>
  <c r="P40" i="41"/>
  <c r="B46" i="41"/>
  <c r="F33" i="37"/>
  <c r="F40" i="44"/>
  <c r="P33" i="44"/>
  <c r="S30" i="49"/>
  <c r="D40" i="42"/>
  <c r="S46" i="45"/>
  <c r="J40" i="37"/>
  <c r="J43" i="45"/>
  <c r="P40" i="45"/>
  <c r="T46" i="45" s="1"/>
  <c r="S30" i="50"/>
  <c r="P43" i="50"/>
  <c r="H43" i="37"/>
  <c r="E33" i="42"/>
  <c r="P33" i="42" s="1"/>
  <c r="T46" i="41" l="1"/>
  <c r="S46" i="44"/>
  <c r="P40" i="44"/>
  <c r="F43" i="44"/>
  <c r="F40" i="37"/>
  <c r="F43" i="37" s="1"/>
  <c r="S28" i="37" s="1"/>
  <c r="T43" i="41"/>
  <c r="T47" i="41"/>
  <c r="S48" i="41"/>
  <c r="T42" i="41"/>
  <c r="T45" i="41"/>
  <c r="T44" i="41"/>
  <c r="H44" i="41"/>
  <c r="T30" i="41" s="1"/>
  <c r="G44" i="41"/>
  <c r="T29" i="41" s="1"/>
  <c r="L44" i="41"/>
  <c r="T34" i="41" s="1"/>
  <c r="J44" i="41"/>
  <c r="T32" i="41" s="1"/>
  <c r="M44" i="41"/>
  <c r="T35" i="41" s="1"/>
  <c r="F44" i="41"/>
  <c r="T28" i="41" s="1"/>
  <c r="C44" i="41"/>
  <c r="T25" i="41" s="1"/>
  <c r="K44" i="41"/>
  <c r="T33" i="41" s="1"/>
  <c r="S22" i="41"/>
  <c r="O44" i="41"/>
  <c r="T37" i="41" s="1"/>
  <c r="E44" i="41"/>
  <c r="T27" i="41" s="1"/>
  <c r="I44" i="41"/>
  <c r="T31" i="41" s="1"/>
  <c r="P44" i="41"/>
  <c r="N44" i="41"/>
  <c r="T36" i="41" s="1"/>
  <c r="S41" i="41"/>
  <c r="B47" i="41"/>
  <c r="S46" i="42"/>
  <c r="E33" i="37"/>
  <c r="E40" i="42"/>
  <c r="D43" i="42"/>
  <c r="T43" i="45"/>
  <c r="S48" i="45"/>
  <c r="T42" i="45"/>
  <c r="T45" i="45"/>
  <c r="T44" i="45"/>
  <c r="T47" i="45"/>
  <c r="D33" i="49"/>
  <c r="S32" i="45"/>
  <c r="J43" i="37"/>
  <c r="S32" i="37" s="1"/>
  <c r="P43" i="45"/>
  <c r="J44" i="45" s="1"/>
  <c r="T32" i="45" s="1"/>
  <c r="S30" i="37"/>
  <c r="K44" i="50"/>
  <c r="T33" i="50" s="1"/>
  <c r="F44" i="50"/>
  <c r="T28" i="50" s="1"/>
  <c r="S22" i="50"/>
  <c r="M44" i="50"/>
  <c r="T35" i="50" s="1"/>
  <c r="E44" i="50"/>
  <c r="T27" i="50" s="1"/>
  <c r="I44" i="50"/>
  <c r="T31" i="50" s="1"/>
  <c r="O44" i="50"/>
  <c r="T37" i="50" s="1"/>
  <c r="J44" i="50"/>
  <c r="T32" i="50" s="1"/>
  <c r="N44" i="50"/>
  <c r="T36" i="50" s="1"/>
  <c r="C44" i="50"/>
  <c r="T25" i="50" s="1"/>
  <c r="D44" i="50"/>
  <c r="T26" i="50" s="1"/>
  <c r="L44" i="50"/>
  <c r="T34" i="50" s="1"/>
  <c r="P44" i="50"/>
  <c r="G44" i="50"/>
  <c r="T29" i="50" s="1"/>
  <c r="H44" i="50"/>
  <c r="T30" i="50" s="1"/>
  <c r="S48" i="44" l="1"/>
  <c r="T42" i="44"/>
  <c r="T44" i="44"/>
  <c r="T43" i="44"/>
  <c r="T45" i="44"/>
  <c r="T47" i="44"/>
  <c r="S28" i="44"/>
  <c r="P43" i="44"/>
  <c r="T46" i="44"/>
  <c r="C33" i="49"/>
  <c r="D40" i="49"/>
  <c r="D33" i="37"/>
  <c r="P40" i="42"/>
  <c r="E43" i="42"/>
  <c r="P43" i="42" s="1"/>
  <c r="E40" i="37"/>
  <c r="S26" i="42"/>
  <c r="H44" i="45"/>
  <c r="T30" i="45" s="1"/>
  <c r="E44" i="45"/>
  <c r="T27" i="45" s="1"/>
  <c r="I44" i="45"/>
  <c r="T31" i="45" s="1"/>
  <c r="M44" i="45"/>
  <c r="T35" i="45" s="1"/>
  <c r="K44" i="45"/>
  <c r="T33" i="45" s="1"/>
  <c r="N44" i="45"/>
  <c r="T36" i="45" s="1"/>
  <c r="O44" i="45"/>
  <c r="T37" i="45" s="1"/>
  <c r="D44" i="45"/>
  <c r="T26" i="45" s="1"/>
  <c r="C44" i="45"/>
  <c r="T25" i="45" s="1"/>
  <c r="L44" i="45"/>
  <c r="T34" i="45" s="1"/>
  <c r="G44" i="45"/>
  <c r="T29" i="45" s="1"/>
  <c r="P44" i="45"/>
  <c r="F44" i="45"/>
  <c r="T28" i="45" s="1"/>
  <c r="S22" i="45"/>
  <c r="H44" i="44" l="1"/>
  <c r="T30" i="44" s="1"/>
  <c r="G44" i="44"/>
  <c r="T29" i="44" s="1"/>
  <c r="I44" i="44"/>
  <c r="T31" i="44" s="1"/>
  <c r="P44" i="44"/>
  <c r="L44" i="44"/>
  <c r="T34" i="44" s="1"/>
  <c r="M44" i="44"/>
  <c r="T35" i="44" s="1"/>
  <c r="O44" i="44"/>
  <c r="T37" i="44" s="1"/>
  <c r="C44" i="44"/>
  <c r="T25" i="44" s="1"/>
  <c r="S22" i="44"/>
  <c r="E44" i="44"/>
  <c r="T27" i="44" s="1"/>
  <c r="K44" i="44"/>
  <c r="T33" i="44" s="1"/>
  <c r="D44" i="44"/>
  <c r="T26" i="44" s="1"/>
  <c r="J44" i="44"/>
  <c r="T32" i="44" s="1"/>
  <c r="N44" i="44"/>
  <c r="T36" i="44" s="1"/>
  <c r="F44" i="44"/>
  <c r="T28" i="44" s="1"/>
  <c r="S27" i="42"/>
  <c r="E43" i="37"/>
  <c r="T43" i="42"/>
  <c r="T42" i="42"/>
  <c r="T45" i="42"/>
  <c r="T44" i="42"/>
  <c r="S48" i="42"/>
  <c r="T47" i="42"/>
  <c r="T46" i="42"/>
  <c r="D43" i="49"/>
  <c r="D40" i="37"/>
  <c r="P33" i="49"/>
  <c r="C40" i="49"/>
  <c r="C33" i="48"/>
  <c r="S46" i="49" l="1"/>
  <c r="C46" i="49"/>
  <c r="C43" i="49" s="1"/>
  <c r="P40" i="49"/>
  <c r="K44" i="42"/>
  <c r="T33" i="42" s="1"/>
  <c r="H44" i="42"/>
  <c r="T30" i="42" s="1"/>
  <c r="G44" i="42"/>
  <c r="T29" i="42" s="1"/>
  <c r="L44" i="42"/>
  <c r="T34" i="42" s="1"/>
  <c r="M44" i="42"/>
  <c r="T35" i="42" s="1"/>
  <c r="J44" i="42"/>
  <c r="T32" i="42" s="1"/>
  <c r="O44" i="42"/>
  <c r="T37" i="42" s="1"/>
  <c r="F44" i="42"/>
  <c r="T28" i="42" s="1"/>
  <c r="P44" i="42"/>
  <c r="N44" i="42"/>
  <c r="T36" i="42" s="1"/>
  <c r="C44" i="42"/>
  <c r="T25" i="42" s="1"/>
  <c r="I44" i="42"/>
  <c r="T31" i="42" s="1"/>
  <c r="S22" i="42"/>
  <c r="D44" i="42"/>
  <c r="T26" i="42" s="1"/>
  <c r="S26" i="49"/>
  <c r="D43" i="37"/>
  <c r="E44" i="42"/>
  <c r="T27" i="42" s="1"/>
  <c r="S27" i="37"/>
  <c r="P33" i="48"/>
  <c r="C40" i="48"/>
  <c r="C33" i="37"/>
  <c r="B34" i="50" l="1"/>
  <c r="S26" i="37"/>
  <c r="S25" i="49"/>
  <c r="P43" i="49"/>
  <c r="C44" i="49" s="1"/>
  <c r="T25" i="49" s="1"/>
  <c r="T47" i="49"/>
  <c r="T43" i="49"/>
  <c r="T44" i="49"/>
  <c r="T42" i="49"/>
  <c r="T45" i="49"/>
  <c r="S48" i="49"/>
  <c r="C46" i="48"/>
  <c r="C43" i="48" s="1"/>
  <c r="P40" i="48"/>
  <c r="C40" i="37"/>
  <c r="C47" i="49"/>
  <c r="S41" i="49"/>
  <c r="S46" i="48"/>
  <c r="P33" i="37"/>
  <c r="T46" i="49"/>
  <c r="B34" i="37" l="1"/>
  <c r="P34" i="50"/>
  <c r="B40" i="50"/>
  <c r="S25" i="48"/>
  <c r="C43" i="37"/>
  <c r="P43" i="48"/>
  <c r="C44" i="48" s="1"/>
  <c r="T25" i="48" s="1"/>
  <c r="T46" i="48"/>
  <c r="T42" i="48"/>
  <c r="T45" i="48"/>
  <c r="T44" i="48"/>
  <c r="T43" i="48"/>
  <c r="S48" i="48"/>
  <c r="T47" i="48"/>
  <c r="P44" i="49"/>
  <c r="L44" i="49"/>
  <c r="T34" i="49" s="1"/>
  <c r="K44" i="49"/>
  <c r="T33" i="49" s="1"/>
  <c r="M44" i="49"/>
  <c r="T35" i="49" s="1"/>
  <c r="S22" i="49"/>
  <c r="E44" i="49"/>
  <c r="T27" i="49" s="1"/>
  <c r="F44" i="49"/>
  <c r="T28" i="49" s="1"/>
  <c r="J44" i="49"/>
  <c r="T32" i="49" s="1"/>
  <c r="G44" i="49"/>
  <c r="T29" i="49" s="1"/>
  <c r="O44" i="49"/>
  <c r="T37" i="49" s="1"/>
  <c r="N44" i="49"/>
  <c r="T36" i="49" s="1"/>
  <c r="I44" i="49"/>
  <c r="T31" i="49" s="1"/>
  <c r="H44" i="49"/>
  <c r="T30" i="49" s="1"/>
  <c r="D44" i="49"/>
  <c r="T26" i="49" s="1"/>
  <c r="S46" i="37"/>
  <c r="C46" i="37"/>
  <c r="C47" i="48"/>
  <c r="S41" i="48"/>
  <c r="P40" i="50" l="1"/>
  <c r="T44" i="50" s="1"/>
  <c r="B40" i="37"/>
  <c r="P40" i="37" s="1"/>
  <c r="B46" i="50"/>
  <c r="P34" i="37"/>
  <c r="S44" i="50"/>
  <c r="E44" i="48"/>
  <c r="T27" i="48" s="1"/>
  <c r="H44" i="48"/>
  <c r="T30" i="48" s="1"/>
  <c r="I44" i="48"/>
  <c r="T31" i="48" s="1"/>
  <c r="D44" i="48"/>
  <c r="T26" i="48" s="1"/>
  <c r="O44" i="48"/>
  <c r="T37" i="48" s="1"/>
  <c r="M44" i="48"/>
  <c r="T35" i="48" s="1"/>
  <c r="F44" i="48"/>
  <c r="T28" i="48" s="1"/>
  <c r="K44" i="48"/>
  <c r="T33" i="48" s="1"/>
  <c r="L44" i="48"/>
  <c r="T34" i="48" s="1"/>
  <c r="G44" i="48"/>
  <c r="T29" i="48" s="1"/>
  <c r="P44" i="48"/>
  <c r="S22" i="48"/>
  <c r="J44" i="48"/>
  <c r="T32" i="48" s="1"/>
  <c r="N44" i="48"/>
  <c r="T36" i="48" s="1"/>
  <c r="C47" i="37"/>
  <c r="S25" i="37"/>
  <c r="P43" i="37"/>
  <c r="C44" i="37" s="1"/>
  <c r="T25" i="37" s="1"/>
  <c r="C9" i="44"/>
  <c r="B46" i="37" l="1"/>
  <c r="B47" i="50"/>
  <c r="S41" i="50"/>
  <c r="T45" i="37"/>
  <c r="T42" i="37"/>
  <c r="T43" i="37"/>
  <c r="S48" i="37"/>
  <c r="T47" i="37"/>
  <c r="T46" i="37"/>
  <c r="S44" i="37"/>
  <c r="T44" i="37"/>
  <c r="T43" i="50"/>
  <c r="T45" i="50"/>
  <c r="T47" i="50"/>
  <c r="S48" i="50"/>
  <c r="T42" i="50"/>
  <c r="T46" i="50"/>
  <c r="C11" i="44"/>
  <c r="L44" i="37"/>
  <c r="T34" i="37" s="1"/>
  <c r="P44" i="37"/>
  <c r="N44" i="37"/>
  <c r="T36" i="37" s="1"/>
  <c r="G44" i="37"/>
  <c r="T29" i="37" s="1"/>
  <c r="I44" i="37"/>
  <c r="T31" i="37" s="1"/>
  <c r="H44" i="37"/>
  <c r="T30" i="37" s="1"/>
  <c r="O44" i="37"/>
  <c r="T37" i="37" s="1"/>
  <c r="F44" i="37"/>
  <c r="T28" i="37" s="1"/>
  <c r="M44" i="37"/>
  <c r="T35" i="37" s="1"/>
  <c r="J44" i="37"/>
  <c r="T32" i="37" s="1"/>
  <c r="K44" i="37"/>
  <c r="T33" i="37" s="1"/>
  <c r="S22" i="37"/>
  <c r="E44" i="37"/>
  <c r="T27" i="37" s="1"/>
  <c r="D44" i="37"/>
  <c r="T26" i="37" s="1"/>
  <c r="C9" i="49"/>
  <c r="C11" i="49" s="1"/>
  <c r="C11" i="37" l="1"/>
  <c r="T48" i="37"/>
  <c r="B47" i="37"/>
  <c r="S41" i="37"/>
  <c r="C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Ligger under kraftvärmeverk och fristående värmeverk.</t>
        </r>
      </text>
    </comment>
    <comment ref="I3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 (biogas) enligt SCB. Ingår ej i KRE.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E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E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F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F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0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0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<sst xmlns="http://schemas.openxmlformats.org/spreadsheetml/2006/main" count="1776" uniqueCount="110">
  <si>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</si>
  <si>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</si>
  <si>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</si>
  <si>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</si>
  <si>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</si>
  <si>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</si>
  <si>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</si>
  <si>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</si>
  <si>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</si>
  <si>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</si>
  <si>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</si>
  <si>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</si>
  <si>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</si>
  <si>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</si>
  <si>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</si>
  <si>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</si>
  <si>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</si>
  <si>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</si>
  <si>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</si>
  <si>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</si>
  <si>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</si>
  <si>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</si>
  <si>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</si>
  <si>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</si>
  <si>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</si>
  <si>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</si>
  <si>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</si>
  <si>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</si>
  <si>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</si>
  <si>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</si>
  <si>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</si>
  <si>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</si>
  <si>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</si>
  <si>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</si>
  <si>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</si>
  <si>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</si>
  <si>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</si>
  <si>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</si>
  <si>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</si>
  <si>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</si>
  <si>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</si>
  <si>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</si>
  <si>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</si>
  <si>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</si>
  <si>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</si>
  <si>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</si>
  <si>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</si>
  <si>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</si>
  <si>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</si>
  <si>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</si>
  <si>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</si>
  <si>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</si>
  <si>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</si>
  <si>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</si>
  <si>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</si>
  <si>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</si>
  <si>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</si>
  <si>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Industriellt mottryck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</si>
  <si>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</si>
  <si>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</si>
  <si>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</si>
  <si>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</si>
  <si>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</si>
  <si>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</si>
  <si>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</si>
  <si>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</si>
  <si>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</si>
  <si>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</si>
  <si>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</si>
  <si>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</si>
  <si>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>Dalarnas län</t>
  </si>
  <si>
    <t xml:space="preserve">Fjärrvärme </t>
  </si>
  <si>
    <t>Beckolja</t>
  </si>
  <si>
    <t>RT-flis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</si>
  <si>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</si>
  <si>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</si>
  <si>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</si>
  <si>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</si>
  <si>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</si>
  <si>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</si>
  <si>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</si>
  <si>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</si>
  <si>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</si>
  <si>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</si>
  <si>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</si>
  <si>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</si>
  <si>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</si>
  <si>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</si>
  <si>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</si>
  <si>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flytande (förnybara)</t>
  </si>
  <si>
    <t>Import</t>
  </si>
  <si>
    <t xml:space="preserve">kraftvärmeverk </t>
  </si>
  <si>
    <t>Export (fjärrvärme)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</si>
  <si>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</si>
  <si>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</si>
  <si>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</si>
  <si>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</si>
  <si>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</si>
  <si>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</si>
  <si>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</si>
  <si>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</si>
  <si>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</si>
  <si>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Juni 2022</t>
  </si>
  <si>
    <t>Ronja Beijer Englund, Cristofer Kindgren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</si>
  <si>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</si>
  <si>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Falun</t>
  </si>
  <si>
    <t>Borlänge</t>
  </si>
  <si>
    <t>Import från Borlänge Energi till Falun enligt Lars Runevad, FEV: 31 360 MWh</t>
  </si>
  <si>
    <t>Export till Borlänge Energi från Falun enligt Lars Runevad, FEV: 14 000 MWh</t>
  </si>
  <si>
    <t>Total import: 17360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</si>
</sst>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6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 "/>
    </font>
    <font>
      <sz val="12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u/>
      <sz val="11"/>
      <color rgb="FFFF0000"/>
      <name val="Calibri"/>
      <family val="2"/>
    </font>
    <font>
      <u/>
      <sz val="11"/>
      <color theme="1"/>
      <name val="Calibri"/>
      <family val="2"/>
    </font>
    <font>
      <u/>
      <sz val="11"/>
      <color rgb="FFFF0000"/>
      <name val="Calibri"/>
      <family val="2"/>
      <scheme val="minor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u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1">
    <xf numFmtId="0" fontId="0" fillId="0" borderId="0" xfId="0"/>
    <xf numFmtId="3" fontId="0" fillId="0" borderId="0" xfId="0" applyNumberFormat="1"/>
    <xf numFmtId="0" fontId="17" fillId="0" borderId="0" xfId="0" applyFont="1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2" fillId="0" borderId="1" xfId="1" applyFont="1" applyFill="1" applyBorder="1" applyProtection="1"/>
    <xf numFmtId="0" fontId="21" fillId="0" borderId="1" xfId="1" applyFont="1" applyFill="1" applyBorder="1" applyProtection="1"/>
    <xf numFmtId="0" fontId="23" fillId="0" borderId="1" xfId="0" applyFont="1" applyFill="1" applyBorder="1" applyProtection="1"/>
    <xf numFmtId="0" fontId="6" fillId="0" borderId="2" xfId="1" applyFont="1" applyBorder="1"/>
    <xf numFmtId="0" fontId="23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1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1" fillId="0" borderId="9" xfId="1" applyFont="1" applyFill="1" applyBorder="1" applyProtection="1"/>
    <xf numFmtId="0" fontId="4" fillId="0" borderId="8" xfId="1" applyFont="1" applyBorder="1"/>
    <xf numFmtId="165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4" fillId="0" borderId="1" xfId="1" applyFont="1" applyBorder="1"/>
    <xf numFmtId="3" fontId="24" fillId="0" borderId="1" xfId="1" applyNumberFormat="1" applyFont="1" applyBorder="1"/>
    <xf numFmtId="3" fontId="8" fillId="0" borderId="1" xfId="1" applyNumberFormat="1" applyFont="1" applyBorder="1"/>
    <xf numFmtId="165" fontId="1" fillId="0" borderId="1" xfId="2" applyNumberFormat="1" applyFont="1" applyBorder="1"/>
    <xf numFmtId="9" fontId="1" fillId="0" borderId="1" xfId="2" applyFont="1" applyBorder="1"/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164" fontId="4" fillId="0" borderId="1" xfId="1" applyNumberFormat="1" applyFont="1" applyBorder="1"/>
    <xf numFmtId="0" fontId="4" fillId="0" borderId="9" xfId="1" applyFont="1" applyBorder="1"/>
    <xf numFmtId="166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2" fontId="4" fillId="0" borderId="11" xfId="1" applyNumberFormat="1" applyFont="1" applyBorder="1"/>
    <xf numFmtId="165" fontId="4" fillId="0" borderId="12" xfId="1" applyNumberFormat="1" applyFont="1" applyBorder="1"/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20" fillId="0" borderId="1" xfId="0" applyFont="1" applyFill="1" applyBorder="1" applyProtection="1"/>
    <xf numFmtId="0" fontId="22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3" fontId="25" fillId="0" borderId="1" xfId="1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 applyProtection="1">
      <alignment horizontal="center"/>
    </xf>
    <xf numFmtId="3" fontId="27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165" fontId="4" fillId="0" borderId="9" xfId="243" applyNumberFormat="1" applyFont="1" applyBorder="1"/>
    <xf numFmtId="3" fontId="29" fillId="0" borderId="1" xfId="1" applyNumberFormat="1" applyFont="1" applyFill="1" applyBorder="1" applyAlignment="1" applyProtection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0" fontId="28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5" borderId="16" xfId="0" applyFill="1" applyBorder="1"/>
    <xf numFmtId="0" fontId="0" fillId="5" borderId="17" xfId="0" applyFill="1" applyBorder="1"/>
    <xf numFmtId="0" fontId="0" fillId="5" borderId="19" xfId="0" applyFill="1" applyBorder="1"/>
    <xf numFmtId="0" fontId="12" fillId="0" borderId="0" xfId="244"/>
    <xf numFmtId="0" fontId="39" fillId="0" borderId="0" xfId="0" applyFont="1" applyAlignment="1">
      <alignment vertical="center"/>
    </xf>
    <xf numFmtId="14" fontId="0" fillId="0" borderId="15" xfId="0" quotePrefix="1" applyNumberFormat="1" applyBorder="1" applyAlignment="1">
      <alignment horizontal="left"/>
    </xf>
    <xf numFmtId="14" fontId="0" fillId="6" borderId="17" xfId="0" applyNumberForma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17" xfId="244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0" borderId="18" xfId="0" applyBorder="1" applyAlignment="1">
      <alignment horizontal="right"/>
    </xf>
    <xf numFmtId="0" fontId="12" fillId="6" borderId="19" xfId="244" applyFill="1" applyBorder="1"/>
    <xf numFmtId="0" fontId="34" fillId="6" borderId="16" xfId="0" applyFont="1" applyFill="1" applyBorder="1"/>
    <xf numFmtId="0" fontId="12" fillId="6" borderId="18" xfId="244" applyFill="1" applyBorder="1"/>
    <xf numFmtId="0" fontId="0" fillId="0" borderId="0" xfId="0" applyFill="1"/>
    <xf numFmtId="3" fontId="0" fillId="0" borderId="0" xfId="0" applyNumberFormat="1" applyFill="1"/>
    <xf numFmtId="0" fontId="25" fillId="0" borderId="1" xfId="1" applyFont="1" applyFill="1" applyBorder="1" applyAlignment="1" applyProtection="1">
      <alignment horizontal="center"/>
    </xf>
    <xf numFmtId="0" fontId="25" fillId="0" borderId="1" xfId="1" applyFont="1" applyFill="1" applyBorder="1" applyProtection="1"/>
    <xf numFmtId="0" fontId="43" fillId="0" borderId="1" xfId="1" applyFont="1" applyBorder="1"/>
    <xf numFmtId="0" fontId="44" fillId="0" borderId="1" xfId="0" applyFont="1" applyFill="1" applyBorder="1" applyProtection="1"/>
    <xf numFmtId="3" fontId="25" fillId="0" borderId="1" xfId="1" applyNumberFormat="1" applyFont="1" applyBorder="1" applyAlignment="1">
      <alignment horizontal="center" wrapText="1"/>
    </xf>
    <xf numFmtId="3" fontId="25" fillId="0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wrapText="1"/>
    </xf>
    <xf numFmtId="0" fontId="29" fillId="0" borderId="1" xfId="0" applyFont="1" applyFill="1" applyBorder="1" applyProtection="1"/>
    <xf numFmtId="0" fontId="45" fillId="0" borderId="1" xfId="1" applyFont="1" applyFill="1" applyBorder="1" applyProtection="1"/>
    <xf numFmtId="3" fontId="45" fillId="4" borderId="1" xfId="1" applyNumberFormat="1" applyFont="1" applyFill="1" applyBorder="1" applyAlignment="1">
      <alignment horizontal="center" wrapText="1"/>
    </xf>
    <xf numFmtId="3" fontId="45" fillId="0" borderId="1" xfId="1" applyNumberFormat="1" applyFont="1" applyBorder="1" applyAlignment="1">
      <alignment horizontal="center" wrapText="1"/>
    </xf>
    <xf numFmtId="3" fontId="45" fillId="0" borderId="1" xfId="1" applyNumberFormat="1" applyFont="1" applyFill="1" applyBorder="1" applyAlignment="1">
      <alignment horizontal="center" wrapText="1"/>
    </xf>
    <xf numFmtId="0" fontId="45" fillId="4" borderId="1" xfId="1" applyFont="1" applyFill="1" applyBorder="1" applyAlignment="1">
      <alignment horizontal="center" wrapText="1"/>
    </xf>
    <xf numFmtId="0" fontId="46" fillId="0" borderId="1" xfId="0" applyFont="1" applyFill="1" applyBorder="1" applyProtection="1"/>
    <xf numFmtId="3" fontId="47" fillId="0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>
      <alignment horizontal="center"/>
    </xf>
    <xf numFmtId="3" fontId="45" fillId="0" borderId="1" xfId="1" applyNumberFormat="1" applyFont="1" applyBorder="1" applyAlignment="1">
      <alignment horizontal="center"/>
    </xf>
    <xf numFmtId="0" fontId="43" fillId="0" borderId="2" xfId="1" applyFont="1" applyBorder="1"/>
    <xf numFmtId="3" fontId="29" fillId="0" borderId="1" xfId="0" applyNumberFormat="1" applyFont="1" applyFill="1" applyBorder="1" applyAlignment="1" applyProtection="1">
      <alignment horizontal="center"/>
    </xf>
    <xf numFmtId="3" fontId="25" fillId="0" borderId="1" xfId="1" applyNumberFormat="1" applyFont="1" applyBorder="1" applyAlignment="1">
      <alignment horizontal="center"/>
    </xf>
    <xf numFmtId="3" fontId="45" fillId="4" borderId="1" xfId="1" applyNumberFormat="1" applyFont="1" applyFill="1" applyBorder="1" applyAlignment="1">
      <alignment horizontal="center"/>
    </xf>
    <xf numFmtId="0" fontId="46" fillId="0" borderId="2" xfId="0" applyFont="1" applyFill="1" applyBorder="1" applyProtection="1"/>
    <xf numFmtId="3" fontId="43" fillId="0" borderId="2" xfId="1" applyNumberFormat="1" applyFont="1" applyBorder="1"/>
    <xf numFmtId="0" fontId="25" fillId="0" borderId="2" xfId="1" applyFont="1" applyFill="1" applyBorder="1" applyProtection="1"/>
    <xf numFmtId="0" fontId="25" fillId="0" borderId="2" xfId="1" applyFont="1" applyBorder="1"/>
    <xf numFmtId="3" fontId="25" fillId="2" borderId="1" xfId="1" applyNumberFormat="1" applyFont="1" applyFill="1" applyBorder="1" applyAlignment="1">
      <alignment horizontal="center"/>
    </xf>
    <xf numFmtId="165" fontId="25" fillId="0" borderId="1" xfId="243" applyNumberFormat="1" applyFont="1" applyBorder="1" applyAlignment="1">
      <alignment horizontal="center"/>
    </xf>
    <xf numFmtId="10" fontId="25" fillId="0" borderId="1" xfId="243" applyNumberFormat="1" applyFont="1" applyBorder="1" applyAlignment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165" fontId="28" fillId="3" borderId="1" xfId="243" applyNumberFormat="1" applyFont="1" applyFill="1" applyBorder="1" applyAlignment="1">
      <alignment horizontal="center"/>
    </xf>
    <xf numFmtId="0" fontId="25" fillId="0" borderId="1" xfId="1" applyFont="1" applyBorder="1"/>
    <xf numFmtId="3" fontId="48" fillId="0" borderId="1" xfId="0" applyNumberFormat="1" applyFont="1" applyBorder="1" applyAlignment="1">
      <alignment horizontal="center"/>
    </xf>
    <xf numFmtId="3" fontId="28" fillId="0" borderId="1" xfId="0" applyNumberFormat="1" applyFont="1" applyBorder="1"/>
    <xf numFmtId="3" fontId="28" fillId="0" borderId="1" xfId="0" applyNumberFormat="1" applyFont="1" applyBorder="1" applyAlignment="1">
      <alignment horizontal="center"/>
    </xf>
    <xf numFmtId="3" fontId="28" fillId="0" borderId="1" xfId="0" applyNumberFormat="1" applyFont="1" applyFill="1" applyBorder="1" applyAlignment="1">
      <alignment horizontal="center"/>
    </xf>
    <xf numFmtId="3" fontId="28" fillId="0" borderId="1" xfId="0" applyNumberFormat="1" applyFont="1" applyFill="1" applyBorder="1"/>
    <xf numFmtId="0" fontId="48" fillId="0" borderId="1" xfId="0" applyFont="1" applyBorder="1"/>
    <xf numFmtId="0" fontId="48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5" fillId="0" borderId="1" xfId="1" applyFont="1" applyBorder="1" applyAlignment="1">
      <alignment horizontal="center"/>
    </xf>
    <xf numFmtId="165" fontId="43" fillId="0" borderId="1" xfId="2" applyNumberFormat="1" applyFont="1" applyBorder="1"/>
    <xf numFmtId="1" fontId="25" fillId="0" borderId="1" xfId="1" applyNumberFormat="1" applyFont="1" applyBorder="1" applyAlignment="1">
      <alignment horizontal="center"/>
    </xf>
    <xf numFmtId="1" fontId="25" fillId="0" borderId="1" xfId="1" applyNumberFormat="1" applyFont="1" applyFill="1" applyBorder="1" applyAlignment="1">
      <alignment horizontal="center"/>
    </xf>
    <xf numFmtId="3" fontId="25" fillId="0" borderId="1" xfId="1" applyNumberFormat="1" applyFont="1" applyBorder="1"/>
    <xf numFmtId="3" fontId="25" fillId="0" borderId="1" xfId="1" applyNumberFormat="1" applyFont="1" applyFill="1" applyBorder="1"/>
    <xf numFmtId="0" fontId="25" fillId="0" borderId="1" xfId="1" applyFont="1" applyFill="1" applyBorder="1"/>
    <xf numFmtId="0" fontId="25" fillId="0" borderId="1" xfId="1" applyFont="1" applyFill="1" applyBorder="1" applyAlignment="1">
      <alignment horizontal="center"/>
    </xf>
    <xf numFmtId="3" fontId="49" fillId="0" borderId="1" xfId="1" applyNumberFormat="1" applyFont="1" applyBorder="1" applyAlignment="1">
      <alignment horizontal="center"/>
    </xf>
    <xf numFmtId="3" fontId="49" fillId="0" borderId="1" xfId="1" applyNumberFormat="1" applyFont="1" applyFill="1" applyBorder="1" applyAlignment="1">
      <alignment horizontal="center"/>
    </xf>
    <xf numFmtId="0" fontId="28" fillId="0" borderId="1" xfId="1" applyFont="1" applyFill="1" applyBorder="1" applyAlignment="1" applyProtection="1">
      <alignment horizontal="center"/>
    </xf>
    <xf numFmtId="3" fontId="28" fillId="0" borderId="1" xfId="1" applyNumberFormat="1" applyFont="1" applyBorder="1" applyAlignment="1">
      <alignment horizontal="center" wrapText="1"/>
    </xf>
    <xf numFmtId="3" fontId="28" fillId="0" borderId="1" xfId="1" applyNumberFormat="1" applyFont="1" applyFill="1" applyBorder="1" applyAlignment="1">
      <alignment horizontal="center" wrapText="1"/>
    </xf>
    <xf numFmtId="0" fontId="28" fillId="0" borderId="1" xfId="1" applyFont="1" applyFill="1" applyBorder="1" applyAlignment="1">
      <alignment horizontal="center" wrapText="1"/>
    </xf>
    <xf numFmtId="0" fontId="46" fillId="0" borderId="1" xfId="1" applyFont="1" applyFill="1" applyBorder="1" applyAlignment="1" applyProtection="1">
      <alignment horizontal="center"/>
    </xf>
    <xf numFmtId="3" fontId="46" fillId="4" borderId="1" xfId="1" applyNumberFormat="1" applyFont="1" applyFill="1" applyBorder="1" applyAlignment="1">
      <alignment horizontal="center" wrapText="1"/>
    </xf>
    <xf numFmtId="3" fontId="46" fillId="0" borderId="1" xfId="1" applyNumberFormat="1" applyFont="1" applyBorder="1" applyAlignment="1">
      <alignment horizontal="center" wrapText="1"/>
    </xf>
    <xf numFmtId="3" fontId="46" fillId="0" borderId="1" xfId="1" applyNumberFormat="1" applyFont="1" applyFill="1" applyBorder="1" applyAlignment="1">
      <alignment horizontal="center" wrapText="1"/>
    </xf>
    <xf numFmtId="0" fontId="46" fillId="4" borderId="1" xfId="1" applyFont="1" applyFill="1" applyBorder="1" applyAlignment="1">
      <alignment horizontal="center" wrapText="1"/>
    </xf>
    <xf numFmtId="3" fontId="50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>
      <alignment horizontal="center"/>
    </xf>
    <xf numFmtId="3" fontId="46" fillId="0" borderId="1" xfId="1" applyNumberFormat="1" applyFont="1" applyBorder="1" applyAlignment="1">
      <alignment horizontal="center"/>
    </xf>
    <xf numFmtId="3" fontId="28" fillId="0" borderId="1" xfId="1" applyNumberFormat="1" applyFont="1" applyBorder="1" applyAlignment="1">
      <alignment horizontal="center"/>
    </xf>
    <xf numFmtId="3" fontId="46" fillId="4" borderId="1" xfId="1" applyNumberFormat="1" applyFont="1" applyFill="1" applyBorder="1" applyAlignment="1">
      <alignment horizontal="center"/>
    </xf>
    <xf numFmtId="3" fontId="28" fillId="5" borderId="1" xfId="1" applyNumberFormat="1" applyFont="1" applyFill="1" applyBorder="1" applyAlignment="1">
      <alignment horizontal="center"/>
    </xf>
    <xf numFmtId="3" fontId="28" fillId="2" borderId="1" xfId="1" applyNumberFormat="1" applyFont="1" applyFill="1" applyBorder="1" applyAlignment="1">
      <alignment horizontal="center"/>
    </xf>
    <xf numFmtId="3" fontId="48" fillId="0" borderId="1" xfId="1" applyNumberFormat="1" applyFont="1" applyFill="1" applyBorder="1" applyAlignment="1">
      <alignment horizontal="center"/>
    </xf>
    <xf numFmtId="165" fontId="28" fillId="0" borderId="1" xfId="243" applyNumberFormat="1" applyFont="1" applyBorder="1" applyAlignment="1">
      <alignment horizontal="center"/>
    </xf>
    <xf numFmtId="9" fontId="28" fillId="3" borderId="1" xfId="243" applyNumberFormat="1" applyFont="1" applyFill="1" applyBorder="1" applyAlignment="1">
      <alignment horizontal="center"/>
    </xf>
    <xf numFmtId="0" fontId="48" fillId="0" borderId="2" xfId="0" applyFont="1" applyBorder="1"/>
    <xf numFmtId="0" fontId="45" fillId="0" borderId="1" xfId="1" applyFont="1" applyFill="1" applyBorder="1" applyAlignment="1" applyProtection="1">
      <alignment horizontal="center"/>
    </xf>
    <xf numFmtId="3" fontId="25" fillId="5" borderId="1" xfId="1" applyNumberFormat="1" applyFont="1" applyFill="1" applyBorder="1" applyAlignment="1">
      <alignment horizontal="center"/>
    </xf>
    <xf numFmtId="3" fontId="44" fillId="0" borderId="1" xfId="1" applyNumberFormat="1" applyFont="1" applyFill="1" applyBorder="1" applyAlignment="1">
      <alignment horizontal="center"/>
    </xf>
    <xf numFmtId="9" fontId="25" fillId="3" borderId="1" xfId="243" applyNumberFormat="1" applyFont="1" applyFill="1" applyBorder="1" applyAlignment="1">
      <alignment horizontal="center"/>
    </xf>
    <xf numFmtId="165" fontId="25" fillId="3" borderId="1" xfId="243" applyNumberFormat="1" applyFont="1" applyFill="1" applyBorder="1" applyAlignment="1">
      <alignment horizontal="center"/>
    </xf>
    <xf numFmtId="165" fontId="28" fillId="0" borderId="1" xfId="1" applyNumberFormat="1" applyFont="1" applyBorder="1" applyAlignment="1">
      <alignment horizontal="center"/>
    </xf>
    <xf numFmtId="9" fontId="28" fillId="3" borderId="1" xfId="233" applyNumberFormat="1" applyFont="1" applyBorder="1" applyAlignment="1">
      <alignment horizontal="center"/>
    </xf>
    <xf numFmtId="165" fontId="25" fillId="0" borderId="1" xfId="1" applyNumberFormat="1" applyFont="1" applyBorder="1" applyAlignment="1">
      <alignment horizontal="center"/>
    </xf>
    <xf numFmtId="9" fontId="25" fillId="3" borderId="1" xfId="233" applyNumberFormat="1" applyFont="1" applyBorder="1" applyAlignment="1">
      <alignment horizontal="center"/>
    </xf>
    <xf numFmtId="1" fontId="25" fillId="0" borderId="13" xfId="0" applyNumberFormat="1" applyFont="1" applyFill="1" applyBorder="1"/>
    <xf numFmtId="0" fontId="4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" fontId="25" fillId="0" borderId="0" xfId="0" applyNumberFormat="1" applyFont="1" applyFill="1" applyAlignment="1" applyProtection="1">
      <alignment horizontal="center"/>
    </xf>
    <xf numFmtId="0" fontId="25" fillId="0" borderId="1" xfId="0" applyFont="1" applyBorder="1"/>
    <xf numFmtId="0" fontId="25" fillId="0" borderId="1" xfId="0" applyFont="1" applyFill="1" applyBorder="1"/>
    <xf numFmtId="3" fontId="44" fillId="0" borderId="1" xfId="0" applyNumberFormat="1" applyFont="1" applyBorder="1" applyAlignment="1">
      <alignment horizontal="center"/>
    </xf>
    <xf numFmtId="3" fontId="25" fillId="0" borderId="1" xfId="0" applyNumberFormat="1" applyFont="1" applyBorder="1"/>
    <xf numFmtId="1" fontId="28" fillId="0" borderId="1" xfId="0" applyNumberFormat="1" applyFont="1" applyFill="1" applyBorder="1" applyAlignment="1" applyProtection="1">
      <alignment horizontal="center"/>
    </xf>
    <xf numFmtId="1" fontId="25" fillId="0" borderId="1" xfId="0" applyNumberFormat="1" applyFont="1" applyFill="1" applyBorder="1" applyAlignment="1" applyProtection="1">
      <alignment horizontal="center"/>
    </xf>
    <xf numFmtId="0" fontId="25" fillId="0" borderId="1" xfId="0" applyFont="1" applyFill="1" applyBorder="1" applyAlignment="1" applyProtection="1">
      <alignment horizontal="center"/>
    </xf>
    <xf numFmtId="3" fontId="0" fillId="7" borderId="0" xfId="0" applyNumberFormat="1" applyFill="1"/>
    <xf numFmtId="0" fontId="8" fillId="8" borderId="1" xfId="1" applyFont="1" applyFill="1" applyBorder="1" applyProtection="1"/>
    <xf numFmtId="3" fontId="28" fillId="8" borderId="1" xfId="0" applyNumberFormat="1" applyFont="1" applyFill="1" applyBorder="1" applyAlignment="1" applyProtection="1">
      <alignment horizontal="center"/>
    </xf>
    <xf numFmtId="0" fontId="4" fillId="8" borderId="1" xfId="1" applyFont="1" applyFill="1" applyBorder="1" applyProtection="1"/>
    <xf numFmtId="3" fontId="29" fillId="8" borderId="1" xfId="0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54" fillId="0" borderId="1" xfId="0" applyNumberFormat="1" applyFont="1" applyFill="1" applyBorder="1" applyAlignment="1" applyProtection="1">
      <alignment horizontal="center"/>
    </xf>
    <xf numFmtId="3" fontId="55" fillId="0" borderId="1" xfId="0" applyNumberFormat="1" applyFont="1" applyFill="1" applyBorder="1" applyAlignment="1" applyProtection="1">
      <alignment horizontal="center"/>
    </xf>
    <xf numFmtId="3" fontId="55" fillId="0" borderId="1" xfId="1" applyNumberFormat="1" applyFont="1" applyFill="1" applyBorder="1" applyAlignment="1" applyProtection="1">
      <alignment horizontal="center"/>
    </xf>
    <xf numFmtId="3" fontId="54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53" fillId="0" borderId="1" xfId="0" applyNumberFormat="1" applyFont="1" applyFill="1" applyBorder="1" applyAlignment="1" applyProtection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3" fontId="56" fillId="0" borderId="1" xfId="1" applyNumberFormat="1" applyFont="1" applyFill="1" applyBorder="1" applyAlignment="1" applyProtection="1">
      <alignment horizontal="center"/>
    </xf>
    <xf numFmtId="3" fontId="27" fillId="0" borderId="1" xfId="0" applyNumberFormat="1" applyFont="1" applyFill="1" applyBorder="1" applyAlignment="1" applyProtection="1">
      <alignment horizontal="center"/>
    </xf>
    <xf numFmtId="3" fontId="57" fillId="0" borderId="1" xfId="1" applyNumberFormat="1" applyFont="1" applyFill="1" applyBorder="1" applyAlignment="1" applyProtection="1">
      <alignment horizontal="center"/>
    </xf>
    <xf numFmtId="3" fontId="58" fillId="0" borderId="1" xfId="0" applyNumberFormat="1" applyFont="1" applyFill="1" applyBorder="1" applyAlignment="1" applyProtection="1">
      <alignment horizontal="center"/>
    </xf>
    <xf numFmtId="3" fontId="59" fillId="0" borderId="1" xfId="1" applyNumberFormat="1" applyFont="1" applyFill="1" applyBorder="1" applyAlignment="1" applyProtection="1">
      <alignment horizontal="center"/>
    </xf>
    <xf numFmtId="3" fontId="60" fillId="0" borderId="1" xfId="1" applyNumberFormat="1" applyFont="1" applyFill="1" applyBorder="1" applyAlignment="1" applyProtection="1">
      <alignment horizontal="center"/>
    </xf>
    <xf numFmtId="3" fontId="30" fillId="0" borderId="1" xfId="1" applyNumberFormat="1" applyFont="1" applyFill="1" applyBorder="1" applyAlignment="1" applyProtection="1">
      <alignment horizontal="center"/>
    </xf>
    <xf numFmtId="0" fontId="32" fillId="5" borderId="14" xfId="0" applyFont="1" applyFill="1" applyBorder="1" applyAlignment="1">
      <alignment vertical="center" wrapText="1"/>
    </xf>
    <xf numFmtId="0" fontId="32" fillId="5" borderId="15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32" fillId="0" borderId="22" xfId="0" applyFont="1" applyBorder="1" applyAlignment="1">
      <alignment vertical="center" wrapText="1"/>
    </xf>
    <xf numFmtId="0" fontId="32" fillId="0" borderId="23" xfId="0" applyFont="1" applyBorder="1" applyAlignment="1"/>
    <xf numFmtId="3" fontId="61" fillId="0" borderId="1" xfId="1" applyNumberFormat="1" applyFont="1" applyFill="1" applyBorder="1" applyAlignment="1" applyProtection="1">
      <alignment horizontal="center"/>
    </xf>
    <xf numFmtId="3" fontId="62" fillId="0" borderId="1" xfId="1" applyNumberFormat="1" applyFont="1" applyFill="1" applyBorder="1" applyAlignment="1" applyProtection="1">
      <alignment horizontal="center"/>
    </xf>
    <xf numFmtId="3" fontId="63" fillId="0" borderId="1" xfId="1" applyNumberFormat="1" applyFont="1" applyFill="1" applyBorder="1" applyAlignment="1" applyProtection="1">
      <alignment horizontal="center"/>
    </xf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Dalarna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Vindkraft"/>
      <sheetName val="Slutanvändinguppgifter från LST"/>
      <sheetName val="Biogas och fordonsgas 2017"/>
      <sheetName val="Solceller"/>
      <sheetName val="Rev 2017"/>
      <sheetName val="Småskalig vattenkraft"/>
      <sheetName val="KVV Miljörapport"/>
      <sheetName val="Miljörapporter"/>
      <sheetName val="Biogasproduktion och fordonsgas"/>
      <sheetName val="Energiföretagen KVV Elprod"/>
      <sheetName val="Energiföretagen KVV Värmeprod"/>
      <sheetName val="KVV(Gammal)"/>
      <sheetName val="Länsstyrelsen 2017"/>
      <sheetName val="Länsstyrelsen 2020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134057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125724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134283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98481.269841269837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321741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5">
          <cell r="N165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133788.76190476189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18465.238095238095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20260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100763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108223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64966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918430.60317460319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30775.396825396823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36075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6155.0793650793648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200042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86">
          <cell r="N386">
            <v>192637</v>
          </cell>
        </row>
        <row r="387">
          <cell r="N387">
            <v>0</v>
          </cell>
        </row>
        <row r="389">
          <cell r="N389">
            <v>0</v>
          </cell>
        </row>
        <row r="392">
          <cell r="N392">
            <v>0</v>
          </cell>
        </row>
        <row r="402">
          <cell r="AA402">
            <v>39414.01</v>
          </cell>
          <cell r="AB402">
            <v>832.26</v>
          </cell>
        </row>
        <row r="403">
          <cell r="N403">
            <v>0</v>
          </cell>
        </row>
        <row r="405">
          <cell r="N405">
            <v>0</v>
          </cell>
        </row>
        <row r="407">
          <cell r="AB407">
            <v>1013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61063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533793.73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42">
          <cell r="AA442">
            <v>24842</v>
          </cell>
          <cell r="AB442">
            <v>3984.7299999999959</v>
          </cell>
        </row>
        <row r="443">
          <cell r="N443">
            <v>0</v>
          </cell>
        </row>
        <row r="445">
          <cell r="N445">
            <v>0</v>
          </cell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944681</v>
          </cell>
        </row>
        <row r="459">
          <cell r="N459">
            <v>0</v>
          </cell>
        </row>
        <row r="461">
          <cell r="N461">
            <v>0</v>
          </cell>
        </row>
        <row r="464">
          <cell r="N464">
            <v>0</v>
          </cell>
        </row>
        <row r="466">
          <cell r="N466">
            <v>87847.27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82">
          <cell r="N482">
            <v>4433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498">
          <cell r="N498">
            <v>525232</v>
          </cell>
        </row>
        <row r="499">
          <cell r="N499">
            <v>0</v>
          </cell>
        </row>
        <row r="501">
          <cell r="N501">
            <v>0</v>
          </cell>
        </row>
        <row r="504">
          <cell r="N504">
            <v>0</v>
          </cell>
        </row>
        <row r="506">
          <cell r="N506">
            <v>0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22">
          <cell r="N522">
            <v>4897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2753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43085.555555555555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35336</v>
          </cell>
        </row>
        <row r="563">
          <cell r="N563">
            <v>454</v>
          </cell>
        </row>
        <row r="565">
          <cell r="N565">
            <v>0</v>
          </cell>
        </row>
        <row r="567">
          <cell r="S567">
            <v>36423</v>
          </cell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3">
          <cell r="N573">
            <v>0</v>
          </cell>
        </row>
        <row r="576">
          <cell r="N576">
            <v>0</v>
          </cell>
        </row>
        <row r="578">
          <cell r="N578">
            <v>459669.63492063479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602">
          <cell r="N602">
            <v>0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0">
          <cell r="N610">
            <v>0</v>
          </cell>
        </row>
        <row r="611">
          <cell r="N611">
            <v>0</v>
          </cell>
        </row>
        <row r="613">
          <cell r="N613">
            <v>0</v>
          </cell>
        </row>
        <row r="616">
          <cell r="N616">
            <v>0</v>
          </cell>
        </row>
        <row r="618">
          <cell r="N618">
            <v>45695</v>
          </cell>
        </row>
        <row r="619">
          <cell r="N619">
            <v>0</v>
          </cell>
        </row>
        <row r="621">
          <cell r="N621">
            <v>0</v>
          </cell>
        </row>
        <row r="624">
          <cell r="N624">
            <v>0</v>
          </cell>
        </row>
        <row r="626">
          <cell r="N626">
            <v>190807.4603174603</v>
          </cell>
        </row>
        <row r="627">
          <cell r="N627">
            <v>0</v>
          </cell>
        </row>
        <row r="629">
          <cell r="N629">
            <v>0</v>
          </cell>
        </row>
        <row r="632">
          <cell r="N63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21083</v>
          </cell>
        </row>
        <row r="67">
          <cell r="N67">
            <v>915</v>
          </cell>
        </row>
        <row r="69">
          <cell r="N69">
            <v>0</v>
          </cell>
        </row>
        <row r="71">
          <cell r="S71">
            <v>25202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23155</v>
          </cell>
        </row>
        <row r="123">
          <cell r="N123">
            <v>219</v>
          </cell>
        </row>
        <row r="125">
          <cell r="N125">
            <v>0</v>
          </cell>
        </row>
        <row r="127">
          <cell r="S127">
            <v>28141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3800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86397</v>
          </cell>
        </row>
        <row r="235">
          <cell r="N235">
            <v>20</v>
          </cell>
        </row>
        <row r="237">
          <cell r="N237">
            <v>0</v>
          </cell>
        </row>
        <row r="239">
          <cell r="S239">
            <v>102942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5365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6375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38232</v>
          </cell>
        </row>
        <row r="291">
          <cell r="N291">
            <v>603</v>
          </cell>
        </row>
        <row r="293">
          <cell r="N293">
            <v>0</v>
          </cell>
        </row>
        <row r="295">
          <cell r="S295">
            <v>52437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9261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21204</v>
          </cell>
        </row>
        <row r="347">
          <cell r="N347">
            <v>20</v>
          </cell>
        </row>
        <row r="349">
          <cell r="N349">
            <v>0</v>
          </cell>
        </row>
        <row r="351">
          <cell r="S351">
            <v>27387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3200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7">
          <cell r="N397">
            <v>0</v>
          </cell>
        </row>
        <row r="400">
          <cell r="N400">
            <v>0</v>
          </cell>
        </row>
        <row r="402">
          <cell r="N402">
            <v>9806</v>
          </cell>
        </row>
        <row r="403">
          <cell r="N403">
            <v>706</v>
          </cell>
        </row>
        <row r="405">
          <cell r="N405">
            <v>0</v>
          </cell>
        </row>
        <row r="407">
          <cell r="S407">
            <v>11570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19490</v>
          </cell>
        </row>
        <row r="459">
          <cell r="N459">
            <v>378</v>
          </cell>
        </row>
        <row r="461">
          <cell r="N461">
            <v>0</v>
          </cell>
        </row>
        <row r="463">
          <cell r="S463">
            <v>19354.069743589742</v>
          </cell>
        </row>
        <row r="464">
          <cell r="N464">
            <v>0</v>
          </cell>
        </row>
        <row r="466">
          <cell r="N466">
            <v>7180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21479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14">
          <cell r="N514">
            <v>99129</v>
          </cell>
        </row>
        <row r="515">
          <cell r="N515">
            <v>249</v>
          </cell>
        </row>
        <row r="516">
          <cell r="V516">
            <v>76450</v>
          </cell>
        </row>
        <row r="517">
          <cell r="N517">
            <v>0</v>
          </cell>
        </row>
        <row r="519">
          <cell r="S519">
            <v>35983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20031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7438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261416</v>
          </cell>
        </row>
        <row r="563">
          <cell r="N563">
            <v>1284</v>
          </cell>
        </row>
        <row r="565">
          <cell r="N565">
            <v>0</v>
          </cell>
        </row>
        <row r="567">
          <cell r="S567">
            <v>277840</v>
          </cell>
          <cell r="W567">
            <v>69340</v>
          </cell>
        </row>
        <row r="568">
          <cell r="N568">
            <v>0</v>
          </cell>
        </row>
        <row r="570">
          <cell r="N570">
            <v>22288</v>
          </cell>
        </row>
        <row r="571">
          <cell r="N571">
            <v>219</v>
          </cell>
        </row>
        <row r="573">
          <cell r="N573">
            <v>1138</v>
          </cell>
        </row>
        <row r="575">
          <cell r="S575">
            <v>23354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7">
          <cell r="N597">
            <v>0</v>
          </cell>
        </row>
        <row r="600">
          <cell r="N600">
            <v>0</v>
          </cell>
        </row>
        <row r="602">
          <cell r="N602">
            <v>70008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8">
          <cell r="N618">
            <v>273616</v>
          </cell>
        </row>
        <row r="619">
          <cell r="N619">
            <v>44.800000000000004</v>
          </cell>
        </row>
        <row r="620">
          <cell r="V620">
            <v>225344</v>
          </cell>
        </row>
        <row r="621">
          <cell r="N621">
            <v>0</v>
          </cell>
        </row>
        <row r="622">
          <cell r="R622">
            <v>1344</v>
          </cell>
        </row>
        <row r="623">
          <cell r="S623">
            <v>97664</v>
          </cell>
          <cell r="W623">
            <v>2688</v>
          </cell>
        </row>
        <row r="624">
          <cell r="N624">
            <v>2688</v>
          </cell>
        </row>
        <row r="626">
          <cell r="N626">
            <v>11076</v>
          </cell>
        </row>
        <row r="627">
          <cell r="N627">
            <v>0</v>
          </cell>
        </row>
        <row r="629">
          <cell r="N629">
            <v>0</v>
          </cell>
        </row>
        <row r="630">
          <cell r="R630">
            <v>10</v>
          </cell>
        </row>
        <row r="631">
          <cell r="S631">
            <v>12645</v>
          </cell>
        </row>
        <row r="632">
          <cell r="N632">
            <v>0</v>
          </cell>
        </row>
        <row r="634">
          <cell r="N634">
            <v>77</v>
          </cell>
        </row>
        <row r="635">
          <cell r="N635">
            <v>0</v>
          </cell>
        </row>
        <row r="637">
          <cell r="N637">
            <v>0</v>
          </cell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5">
          <cell r="N645">
            <v>0</v>
          </cell>
        </row>
        <row r="648">
          <cell r="N648">
            <v>0</v>
          </cell>
        </row>
        <row r="650">
          <cell r="N650">
            <v>166412</v>
          </cell>
        </row>
        <row r="651">
          <cell r="N651">
            <v>0</v>
          </cell>
        </row>
        <row r="653">
          <cell r="N653">
            <v>0</v>
          </cell>
        </row>
        <row r="656">
          <cell r="N656">
            <v>0</v>
          </cell>
        </row>
        <row r="658">
          <cell r="N658">
            <v>10847</v>
          </cell>
        </row>
        <row r="659">
          <cell r="N659">
            <v>0</v>
          </cell>
        </row>
        <row r="661">
          <cell r="N661">
            <v>0</v>
          </cell>
        </row>
        <row r="664">
          <cell r="N664">
            <v>0</v>
          </cell>
        </row>
        <row r="674">
          <cell r="N674">
            <v>47013</v>
          </cell>
        </row>
        <row r="675">
          <cell r="N675">
            <v>1373</v>
          </cell>
        </row>
        <row r="677">
          <cell r="N677">
            <v>0</v>
          </cell>
        </row>
        <row r="679">
          <cell r="S679">
            <v>56369</v>
          </cell>
        </row>
        <row r="680">
          <cell r="N680">
            <v>0</v>
          </cell>
        </row>
        <row r="682">
          <cell r="N682">
            <v>2399</v>
          </cell>
        </row>
        <row r="683">
          <cell r="N683">
            <v>0</v>
          </cell>
        </row>
        <row r="685">
          <cell r="N685">
            <v>0</v>
          </cell>
        </row>
        <row r="687">
          <cell r="S687">
            <v>2687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3">
          <cell r="N693">
            <v>0</v>
          </cell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1">
          <cell r="N701">
            <v>0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9">
          <cell r="N709">
            <v>0</v>
          </cell>
        </row>
        <row r="712">
          <cell r="N712">
            <v>0</v>
          </cell>
        </row>
        <row r="714">
          <cell r="N714">
            <v>8355</v>
          </cell>
        </row>
        <row r="715">
          <cell r="N715">
            <v>0</v>
          </cell>
        </row>
        <row r="717">
          <cell r="N717">
            <v>0</v>
          </cell>
        </row>
        <row r="720">
          <cell r="N720">
            <v>0</v>
          </cell>
        </row>
        <row r="730">
          <cell r="N730">
            <v>59984</v>
          </cell>
        </row>
        <row r="731">
          <cell r="N731">
            <v>1174</v>
          </cell>
        </row>
        <row r="733">
          <cell r="N733">
            <v>0</v>
          </cell>
        </row>
        <row r="735">
          <cell r="S735">
            <v>76301</v>
          </cell>
        </row>
        <row r="736">
          <cell r="N736">
            <v>0</v>
          </cell>
        </row>
        <row r="738">
          <cell r="N738">
            <v>8467</v>
          </cell>
        </row>
        <row r="739">
          <cell r="N739">
            <v>0</v>
          </cell>
        </row>
        <row r="741">
          <cell r="N741">
            <v>0</v>
          </cell>
        </row>
        <row r="743">
          <cell r="S743">
            <v>10715</v>
          </cell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9">
          <cell r="N749">
            <v>0</v>
          </cell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7">
          <cell r="N757">
            <v>0</v>
          </cell>
        </row>
        <row r="760">
          <cell r="N760">
            <v>0</v>
          </cell>
        </row>
        <row r="762">
          <cell r="N762">
            <v>0</v>
          </cell>
        </row>
        <row r="763">
          <cell r="N763">
            <v>0</v>
          </cell>
        </row>
        <row r="765">
          <cell r="N765">
            <v>0</v>
          </cell>
        </row>
        <row r="768">
          <cell r="N768">
            <v>0</v>
          </cell>
        </row>
        <row r="770">
          <cell r="N770">
            <v>10310</v>
          </cell>
        </row>
        <row r="771">
          <cell r="N771">
            <v>0</v>
          </cell>
        </row>
        <row r="773">
          <cell r="N773">
            <v>0</v>
          </cell>
        </row>
        <row r="776">
          <cell r="N776">
            <v>0</v>
          </cell>
        </row>
        <row r="786">
          <cell r="N786">
            <v>0</v>
          </cell>
        </row>
        <row r="787">
          <cell r="N787">
            <v>0</v>
          </cell>
        </row>
        <row r="789">
          <cell r="N789">
            <v>0</v>
          </cell>
        </row>
        <row r="792">
          <cell r="N792">
            <v>0</v>
          </cell>
        </row>
        <row r="794">
          <cell r="N794">
            <v>194258</v>
          </cell>
        </row>
        <row r="795">
          <cell r="N795">
            <v>22650</v>
          </cell>
        </row>
        <row r="796">
          <cell r="V796">
            <v>170056.25</v>
          </cell>
        </row>
        <row r="797">
          <cell r="N797">
            <v>0</v>
          </cell>
        </row>
        <row r="799">
          <cell r="S799">
            <v>25118.75</v>
          </cell>
        </row>
        <row r="800">
          <cell r="N800">
            <v>0</v>
          </cell>
        </row>
        <row r="802">
          <cell r="N802">
            <v>0</v>
          </cell>
        </row>
        <row r="803">
          <cell r="N803">
            <v>0</v>
          </cell>
        </row>
        <row r="805">
          <cell r="N805">
            <v>0</v>
          </cell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3">
          <cell r="N813">
            <v>0</v>
          </cell>
        </row>
        <row r="816">
          <cell r="N816">
            <v>0</v>
          </cell>
        </row>
        <row r="818">
          <cell r="N818">
            <v>39957</v>
          </cell>
        </row>
        <row r="819">
          <cell r="N819">
            <v>0</v>
          </cell>
        </row>
        <row r="821">
          <cell r="N821">
            <v>0</v>
          </cell>
        </row>
        <row r="824">
          <cell r="N824">
            <v>0</v>
          </cell>
        </row>
        <row r="826">
          <cell r="N826">
            <v>11749</v>
          </cell>
        </row>
        <row r="827">
          <cell r="N827">
            <v>0</v>
          </cell>
        </row>
        <row r="829">
          <cell r="N829">
            <v>0</v>
          </cell>
        </row>
        <row r="832">
          <cell r="N832">
            <v>0</v>
          </cell>
        </row>
        <row r="842">
          <cell r="N842">
            <v>0</v>
          </cell>
        </row>
        <row r="843">
          <cell r="N843">
            <v>0</v>
          </cell>
        </row>
        <row r="845">
          <cell r="N845">
            <v>0</v>
          </cell>
        </row>
        <row r="848">
          <cell r="N848">
            <v>0</v>
          </cell>
        </row>
        <row r="850">
          <cell r="N850">
            <v>98789</v>
          </cell>
        </row>
        <row r="851">
          <cell r="N851">
            <v>289</v>
          </cell>
        </row>
        <row r="853">
          <cell r="N853">
            <v>0</v>
          </cell>
        </row>
        <row r="854">
          <cell r="R854">
            <v>4627</v>
          </cell>
        </row>
        <row r="855">
          <cell r="S855">
            <v>117560.93025641027</v>
          </cell>
        </row>
        <row r="856">
          <cell r="N856">
            <v>0</v>
          </cell>
        </row>
        <row r="858">
          <cell r="N858">
            <v>473</v>
          </cell>
        </row>
        <row r="859">
          <cell r="N859">
            <v>0</v>
          </cell>
        </row>
        <row r="861">
          <cell r="N861">
            <v>0</v>
          </cell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9">
          <cell r="N869">
            <v>0</v>
          </cell>
        </row>
        <row r="872">
          <cell r="N872">
            <v>0</v>
          </cell>
        </row>
        <row r="874">
          <cell r="N874">
            <v>1540</v>
          </cell>
        </row>
        <row r="875">
          <cell r="N875">
            <v>0</v>
          </cell>
        </row>
        <row r="877">
          <cell r="N877">
            <v>0</v>
          </cell>
        </row>
        <row r="880">
          <cell r="N880">
            <v>0</v>
          </cell>
        </row>
        <row r="882">
          <cell r="N882">
            <v>18861</v>
          </cell>
        </row>
        <row r="883">
          <cell r="N883">
            <v>0</v>
          </cell>
        </row>
        <row r="885">
          <cell r="N885">
            <v>0</v>
          </cell>
        </row>
        <row r="888">
          <cell r="N888">
            <v>0</v>
          </cell>
        </row>
      </sheetData>
      <sheetData sheetId="2">
        <row r="83">
          <cell r="N83">
            <v>3720</v>
          </cell>
        </row>
        <row r="85">
          <cell r="N85">
            <v>0</v>
          </cell>
        </row>
        <row r="86">
          <cell r="N86">
            <v>882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8</v>
          </cell>
        </row>
        <row r="92">
          <cell r="N92">
            <v>3480</v>
          </cell>
        </row>
        <row r="94">
          <cell r="N94">
            <v>3710</v>
          </cell>
        </row>
        <row r="95">
          <cell r="N95">
            <v>0</v>
          </cell>
        </row>
        <row r="96">
          <cell r="N96">
            <v>42424</v>
          </cell>
        </row>
        <row r="97">
          <cell r="N97">
            <v>0</v>
          </cell>
        </row>
        <row r="98">
          <cell r="N98">
            <v>2415</v>
          </cell>
        </row>
        <row r="99">
          <cell r="N99">
            <v>27128</v>
          </cell>
        </row>
        <row r="101">
          <cell r="N101">
            <v>1589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5603</v>
          </cell>
        </row>
        <row r="108">
          <cell r="N108">
            <v>7471</v>
          </cell>
        </row>
        <row r="110">
          <cell r="N110">
            <v>76285</v>
          </cell>
        </row>
        <row r="112">
          <cell r="N112">
            <v>0</v>
          </cell>
        </row>
        <row r="113">
          <cell r="N113">
            <v>12379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9">
          <cell r="N119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3022</v>
          </cell>
        </row>
        <row r="126">
          <cell r="N126">
            <v>12456</v>
          </cell>
        </row>
        <row r="128">
          <cell r="N128">
            <v>321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24906</v>
          </cell>
        </row>
        <row r="133">
          <cell r="N133">
            <v>0</v>
          </cell>
        </row>
        <row r="134">
          <cell r="N134">
            <v>1655</v>
          </cell>
        </row>
        <row r="135">
          <cell r="N135">
            <v>32832</v>
          </cell>
        </row>
        <row r="137">
          <cell r="N137">
            <v>29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5289</v>
          </cell>
        </row>
        <row r="144">
          <cell r="N144">
            <v>2478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64">
          <cell r="N164">
            <v>428</v>
          </cell>
        </row>
        <row r="166">
          <cell r="N166">
            <v>0</v>
          </cell>
        </row>
        <row r="167">
          <cell r="N167">
            <v>67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102</v>
          </cell>
        </row>
        <row r="173">
          <cell r="N173">
            <v>6613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101349</v>
          </cell>
        </row>
        <row r="178">
          <cell r="N178">
            <v>0</v>
          </cell>
        </row>
        <row r="179">
          <cell r="N179">
            <v>5526</v>
          </cell>
        </row>
        <row r="180">
          <cell r="N180">
            <v>58574</v>
          </cell>
        </row>
        <row r="182">
          <cell r="N182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7166</v>
          </cell>
        </row>
        <row r="189">
          <cell r="N189">
            <v>26095</v>
          </cell>
        </row>
        <row r="191">
          <cell r="N191">
            <v>182444</v>
          </cell>
        </row>
        <row r="193">
          <cell r="N193">
            <v>0</v>
          </cell>
        </row>
        <row r="194">
          <cell r="N194">
            <v>31608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409</v>
          </cell>
        </row>
        <row r="200">
          <cell r="N200">
            <v>1005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4050</v>
          </cell>
        </row>
        <row r="207">
          <cell r="N207">
            <v>48575</v>
          </cell>
        </row>
        <row r="209">
          <cell r="N209">
            <v>268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24015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56419</v>
          </cell>
        </row>
        <row r="218">
          <cell r="N218">
            <v>441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6863</v>
          </cell>
        </row>
        <row r="225">
          <cell r="N225">
            <v>19745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75602</v>
          </cell>
        </row>
        <row r="245">
          <cell r="N245">
            <v>1991</v>
          </cell>
        </row>
        <row r="247">
          <cell r="N247">
            <v>0</v>
          </cell>
        </row>
        <row r="248">
          <cell r="N248">
            <v>426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2186</v>
          </cell>
        </row>
        <row r="254">
          <cell r="N254">
            <v>3806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26897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19152</v>
          </cell>
        </row>
        <row r="263">
          <cell r="N263">
            <v>1589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9231</v>
          </cell>
        </row>
        <row r="272">
          <cell r="N272">
            <v>81647</v>
          </cell>
        </row>
        <row r="274">
          <cell r="N274">
            <v>0</v>
          </cell>
        </row>
        <row r="275">
          <cell r="N275">
            <v>12780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165</v>
          </cell>
        </row>
        <row r="281">
          <cell r="N281">
            <v>21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10740</v>
          </cell>
        </row>
        <row r="290">
          <cell r="N290">
            <v>143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33734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55437</v>
          </cell>
        </row>
        <row r="299">
          <cell r="N299">
            <v>17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1356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4950</v>
          </cell>
        </row>
        <row r="326">
          <cell r="N326">
            <v>2831</v>
          </cell>
        </row>
        <row r="328">
          <cell r="N328">
            <v>0</v>
          </cell>
        </row>
        <row r="329">
          <cell r="N329">
            <v>621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2996</v>
          </cell>
        </row>
        <row r="335">
          <cell r="N335">
            <v>7913.5</v>
          </cell>
        </row>
        <row r="337">
          <cell r="N337">
            <v>3</v>
          </cell>
        </row>
        <row r="338">
          <cell r="N338">
            <v>186.5</v>
          </cell>
        </row>
        <row r="339">
          <cell r="N339">
            <v>80828</v>
          </cell>
        </row>
        <row r="340">
          <cell r="N340">
            <v>0</v>
          </cell>
        </row>
        <row r="341">
          <cell r="N341">
            <v>45371</v>
          </cell>
        </row>
        <row r="342">
          <cell r="N342">
            <v>48838</v>
          </cell>
        </row>
        <row r="344">
          <cell r="N344">
            <v>873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17260</v>
          </cell>
        </row>
        <row r="351">
          <cell r="N351">
            <v>15894</v>
          </cell>
        </row>
        <row r="353">
          <cell r="N353">
            <v>99395</v>
          </cell>
        </row>
        <row r="355">
          <cell r="N355">
            <v>0</v>
          </cell>
        </row>
        <row r="356">
          <cell r="N356">
            <v>20412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584</v>
          </cell>
        </row>
        <row r="362">
          <cell r="N362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40094</v>
          </cell>
        </row>
        <row r="371">
          <cell r="N371">
            <v>247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39112</v>
          </cell>
        </row>
        <row r="376">
          <cell r="N376">
            <v>0</v>
          </cell>
        </row>
        <row r="377">
          <cell r="N377">
            <v>4877</v>
          </cell>
        </row>
        <row r="378">
          <cell r="N378">
            <v>67326</v>
          </cell>
        </row>
        <row r="380">
          <cell r="N380">
            <v>134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13395</v>
          </cell>
        </row>
        <row r="387">
          <cell r="N387">
            <v>5627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19062</v>
          </cell>
        </row>
        <row r="407">
          <cell r="N407">
            <v>1128</v>
          </cell>
        </row>
        <row r="409">
          <cell r="N409">
            <v>0</v>
          </cell>
        </row>
        <row r="410">
          <cell r="N410">
            <v>131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4501</v>
          </cell>
        </row>
        <row r="416">
          <cell r="N416">
            <v>140119.5</v>
          </cell>
        </row>
        <row r="417">
          <cell r="Q417">
            <v>62777.5</v>
          </cell>
        </row>
        <row r="418">
          <cell r="N418">
            <v>320</v>
          </cell>
        </row>
        <row r="419">
          <cell r="N419">
            <v>0</v>
          </cell>
        </row>
        <row r="420">
          <cell r="N420">
            <v>316</v>
          </cell>
        </row>
        <row r="421">
          <cell r="N421">
            <v>0</v>
          </cell>
        </row>
        <row r="422">
          <cell r="N422">
            <v>1189</v>
          </cell>
        </row>
        <row r="423">
          <cell r="N423">
            <v>31090</v>
          </cell>
        </row>
        <row r="425">
          <cell r="N425">
            <v>2815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10423</v>
          </cell>
        </row>
        <row r="432">
          <cell r="N432">
            <v>16297</v>
          </cell>
        </row>
        <row r="434">
          <cell r="N434">
            <v>102079</v>
          </cell>
        </row>
        <row r="436">
          <cell r="N436">
            <v>0</v>
          </cell>
        </row>
        <row r="437">
          <cell r="N437">
            <v>18705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455</v>
          </cell>
        </row>
        <row r="443">
          <cell r="N443">
            <v>1679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6602</v>
          </cell>
        </row>
        <row r="450">
          <cell r="N450">
            <v>21059</v>
          </cell>
        </row>
        <row r="452">
          <cell r="N452">
            <v>291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32633</v>
          </cell>
        </row>
        <row r="457">
          <cell r="N457">
            <v>0</v>
          </cell>
        </row>
        <row r="458">
          <cell r="N458">
            <v>8401</v>
          </cell>
        </row>
        <row r="459">
          <cell r="N459">
            <v>48287</v>
          </cell>
        </row>
        <row r="461">
          <cell r="N461">
            <v>88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12617</v>
          </cell>
        </row>
        <row r="468">
          <cell r="N468">
            <v>3187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14496</v>
          </cell>
        </row>
        <row r="488">
          <cell r="N488">
            <v>1940</v>
          </cell>
        </row>
        <row r="490">
          <cell r="N490">
            <v>0</v>
          </cell>
        </row>
        <row r="491">
          <cell r="N491">
            <v>454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7">
          <cell r="N497">
            <v>275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1060.5</v>
          </cell>
        </row>
        <row r="502">
          <cell r="N502">
            <v>0</v>
          </cell>
        </row>
        <row r="503">
          <cell r="N503">
            <v>968</v>
          </cell>
        </row>
        <row r="504">
          <cell r="N504">
            <v>1697</v>
          </cell>
        </row>
        <row r="506">
          <cell r="N506">
            <v>49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4003</v>
          </cell>
        </row>
        <row r="513">
          <cell r="N513">
            <v>3952</v>
          </cell>
        </row>
        <row r="515">
          <cell r="N515">
            <v>58886</v>
          </cell>
        </row>
        <row r="517">
          <cell r="N517">
            <v>0</v>
          </cell>
        </row>
        <row r="518">
          <cell r="N518">
            <v>9566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0</v>
          </cell>
        </row>
        <row r="524">
          <cell r="N524">
            <v>0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915</v>
          </cell>
        </row>
        <row r="531">
          <cell r="N531">
            <v>19235</v>
          </cell>
        </row>
        <row r="533">
          <cell r="N533">
            <v>143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15600</v>
          </cell>
        </row>
        <row r="538">
          <cell r="N538">
            <v>0</v>
          </cell>
        </row>
        <row r="539">
          <cell r="N539">
            <v>2613</v>
          </cell>
        </row>
        <row r="540">
          <cell r="N540">
            <v>38564</v>
          </cell>
        </row>
        <row r="542">
          <cell r="N542">
            <v>29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11625</v>
          </cell>
        </row>
        <row r="549">
          <cell r="N549">
            <v>1854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18</v>
          </cell>
        </row>
        <row r="569">
          <cell r="N569">
            <v>1546</v>
          </cell>
        </row>
        <row r="571">
          <cell r="N571">
            <v>0</v>
          </cell>
        </row>
        <row r="572">
          <cell r="N572">
            <v>333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0</v>
          </cell>
        </row>
        <row r="578">
          <cell r="N578">
            <v>4817</v>
          </cell>
        </row>
        <row r="580">
          <cell r="N580">
            <v>1041</v>
          </cell>
        </row>
        <row r="581">
          <cell r="N581">
            <v>0</v>
          </cell>
        </row>
        <row r="582">
          <cell r="N582">
            <v>162728</v>
          </cell>
        </row>
        <row r="583">
          <cell r="N583">
            <v>0</v>
          </cell>
        </row>
        <row r="584">
          <cell r="N584">
            <v>0</v>
          </cell>
        </row>
        <row r="585">
          <cell r="N585">
            <v>29382</v>
          </cell>
        </row>
        <row r="587">
          <cell r="N587">
            <v>2884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4642</v>
          </cell>
        </row>
        <row r="594">
          <cell r="N594">
            <v>23780</v>
          </cell>
        </row>
        <row r="596">
          <cell r="N596">
            <v>56299</v>
          </cell>
        </row>
        <row r="598">
          <cell r="N598">
            <v>0</v>
          </cell>
        </row>
        <row r="599">
          <cell r="N599">
            <v>9931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38</v>
          </cell>
        </row>
        <row r="605">
          <cell r="N605">
            <v>64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1266</v>
          </cell>
        </row>
        <row r="612">
          <cell r="N612">
            <v>36973</v>
          </cell>
        </row>
        <row r="614">
          <cell r="N614">
            <v>222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20470</v>
          </cell>
        </row>
        <row r="619">
          <cell r="N619">
            <v>0</v>
          </cell>
        </row>
        <row r="620">
          <cell r="N620">
            <v>94</v>
          </cell>
        </row>
        <row r="621">
          <cell r="N621">
            <v>63008</v>
          </cell>
        </row>
        <row r="623">
          <cell r="N623">
            <v>353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2625</v>
          </cell>
        </row>
        <row r="630">
          <cell r="N630">
            <v>1214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655</v>
          </cell>
        </row>
        <row r="650">
          <cell r="N650">
            <v>1293</v>
          </cell>
        </row>
        <row r="652">
          <cell r="N652">
            <v>0</v>
          </cell>
        </row>
        <row r="653">
          <cell r="N653">
            <v>265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1039</v>
          </cell>
        </row>
        <row r="659">
          <cell r="N659">
            <v>10389</v>
          </cell>
        </row>
        <row r="661">
          <cell r="N661">
            <v>65499</v>
          </cell>
        </row>
        <row r="662">
          <cell r="N662">
            <v>0</v>
          </cell>
        </row>
        <row r="663">
          <cell r="N663">
            <v>0</v>
          </cell>
        </row>
        <row r="664">
          <cell r="N664">
            <v>0</v>
          </cell>
        </row>
        <row r="665">
          <cell r="N665">
            <v>14358</v>
          </cell>
        </row>
        <row r="666">
          <cell r="N666">
            <v>187285</v>
          </cell>
        </row>
        <row r="668">
          <cell r="N668">
            <v>1360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8266</v>
          </cell>
        </row>
        <row r="675">
          <cell r="N675">
            <v>8006</v>
          </cell>
        </row>
        <row r="677">
          <cell r="N677">
            <v>30924</v>
          </cell>
        </row>
        <row r="679">
          <cell r="N679">
            <v>0</v>
          </cell>
        </row>
        <row r="680">
          <cell r="N680">
            <v>10487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322</v>
          </cell>
        </row>
        <row r="686">
          <cell r="N686">
            <v>13564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2105</v>
          </cell>
        </row>
        <row r="693">
          <cell r="N693">
            <v>21311</v>
          </cell>
        </row>
        <row r="695">
          <cell r="N695">
            <v>459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23061</v>
          </cell>
        </row>
        <row r="700">
          <cell r="N700">
            <v>0</v>
          </cell>
        </row>
        <row r="701">
          <cell r="N701">
            <v>3180</v>
          </cell>
        </row>
        <row r="702">
          <cell r="N702">
            <v>49080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13613</v>
          </cell>
        </row>
        <row r="711">
          <cell r="N711">
            <v>2830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10178</v>
          </cell>
        </row>
        <row r="731">
          <cell r="N731">
            <v>1780</v>
          </cell>
        </row>
        <row r="733">
          <cell r="N733">
            <v>0</v>
          </cell>
        </row>
        <row r="734">
          <cell r="N734">
            <v>352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78</v>
          </cell>
        </row>
        <row r="740">
          <cell r="N740">
            <v>4842</v>
          </cell>
        </row>
        <row r="742">
          <cell r="N742">
            <v>1454</v>
          </cell>
        </row>
        <row r="743">
          <cell r="N743">
            <v>0</v>
          </cell>
        </row>
        <row r="744">
          <cell r="N744">
            <v>54572</v>
          </cell>
        </row>
        <row r="745">
          <cell r="N745">
            <v>0</v>
          </cell>
        </row>
        <row r="746">
          <cell r="N746">
            <v>23282</v>
          </cell>
        </row>
        <row r="747">
          <cell r="N747">
            <v>60660</v>
          </cell>
        </row>
        <row r="749">
          <cell r="N749">
            <v>157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14252</v>
          </cell>
        </row>
        <row r="756">
          <cell r="N756">
            <v>28948</v>
          </cell>
        </row>
        <row r="758">
          <cell r="N758">
            <v>227595</v>
          </cell>
        </row>
        <row r="760">
          <cell r="N760">
            <v>0</v>
          </cell>
        </row>
        <row r="761">
          <cell r="N761">
            <v>40380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170</v>
          </cell>
        </row>
        <row r="767">
          <cell r="N767">
            <v>696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510</v>
          </cell>
        </row>
        <row r="774">
          <cell r="N774">
            <v>52303</v>
          </cell>
        </row>
        <row r="776">
          <cell r="N776">
            <v>136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32308</v>
          </cell>
        </row>
        <row r="781">
          <cell r="N781">
            <v>0</v>
          </cell>
        </row>
        <row r="782">
          <cell r="N782">
            <v>20747</v>
          </cell>
        </row>
        <row r="783">
          <cell r="N783">
            <v>94368</v>
          </cell>
        </row>
        <row r="785">
          <cell r="N785">
            <v>0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33043</v>
          </cell>
        </row>
        <row r="792">
          <cell r="N792">
            <v>6265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462</v>
          </cell>
        </row>
        <row r="812">
          <cell r="N812">
            <v>3090</v>
          </cell>
        </row>
        <row r="814">
          <cell r="N814">
            <v>0</v>
          </cell>
        </row>
        <row r="815">
          <cell r="N815">
            <v>617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872</v>
          </cell>
        </row>
        <row r="821">
          <cell r="N821">
            <v>5731</v>
          </cell>
        </row>
        <row r="823">
          <cell r="N823">
            <v>0</v>
          </cell>
        </row>
        <row r="824">
          <cell r="T824">
            <v>2008</v>
          </cell>
        </row>
        <row r="825">
          <cell r="N825">
            <v>134633</v>
          </cell>
        </row>
        <row r="826">
          <cell r="N826">
            <v>0</v>
          </cell>
        </row>
        <row r="827">
          <cell r="N827">
            <v>62100</v>
          </cell>
        </row>
        <row r="828">
          <cell r="N828">
            <v>302966</v>
          </cell>
        </row>
        <row r="830">
          <cell r="N830">
            <v>2197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55432</v>
          </cell>
        </row>
        <row r="837">
          <cell r="N837">
            <v>56713</v>
          </cell>
        </row>
        <row r="839">
          <cell r="N839">
            <v>337474</v>
          </cell>
        </row>
        <row r="841">
          <cell r="N841">
            <v>0</v>
          </cell>
        </row>
        <row r="842">
          <cell r="N842">
            <v>69443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1210</v>
          </cell>
        </row>
        <row r="848">
          <cell r="N848">
            <v>171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34542</v>
          </cell>
        </row>
        <row r="855">
          <cell r="N855">
            <v>136938</v>
          </cell>
        </row>
        <row r="857">
          <cell r="N857">
            <v>299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66984</v>
          </cell>
        </row>
        <row r="862">
          <cell r="N862">
            <v>0</v>
          </cell>
        </row>
        <row r="863">
          <cell r="N863">
            <v>40432</v>
          </cell>
        </row>
        <row r="864">
          <cell r="N864">
            <v>207247</v>
          </cell>
        </row>
        <row r="866">
          <cell r="N866">
            <v>26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125932</v>
          </cell>
        </row>
        <row r="873">
          <cell r="N873">
            <v>24105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323</v>
          </cell>
        </row>
        <row r="893">
          <cell r="N893">
            <v>3778</v>
          </cell>
        </row>
        <row r="895">
          <cell r="N895">
            <v>0</v>
          </cell>
        </row>
        <row r="896">
          <cell r="N896">
            <v>842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10045</v>
          </cell>
        </row>
        <row r="902">
          <cell r="N902">
            <v>17159</v>
          </cell>
        </row>
        <row r="903">
          <cell r="Q903">
            <v>29000</v>
          </cell>
        </row>
        <row r="904">
          <cell r="N904">
            <v>956001</v>
          </cell>
        </row>
        <row r="905">
          <cell r="N905">
            <v>0</v>
          </cell>
        </row>
        <row r="906">
          <cell r="N906">
            <v>414207.5</v>
          </cell>
        </row>
        <row r="907">
          <cell r="N907">
            <v>3197</v>
          </cell>
        </row>
        <row r="908">
          <cell r="N908">
            <v>39290</v>
          </cell>
        </row>
        <row r="909">
          <cell r="N909">
            <v>1416518</v>
          </cell>
        </row>
        <row r="911">
          <cell r="N911">
            <v>18485</v>
          </cell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45964</v>
          </cell>
        </row>
        <row r="918">
          <cell r="N918">
            <v>46916</v>
          </cell>
        </row>
        <row r="920">
          <cell r="N920">
            <v>499486</v>
          </cell>
        </row>
        <row r="922">
          <cell r="N922">
            <v>0</v>
          </cell>
        </row>
        <row r="923">
          <cell r="N923">
            <v>131778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50358</v>
          </cell>
        </row>
        <row r="929">
          <cell r="N929">
            <v>107</v>
          </cell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34354</v>
          </cell>
        </row>
        <row r="936">
          <cell r="N936">
            <v>129930</v>
          </cell>
        </row>
        <row r="938">
          <cell r="N938">
            <v>169</v>
          </cell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42019</v>
          </cell>
        </row>
        <row r="943">
          <cell r="N943">
            <v>0</v>
          </cell>
        </row>
        <row r="944">
          <cell r="N944">
            <v>99502</v>
          </cell>
        </row>
        <row r="945">
          <cell r="N945">
            <v>117287</v>
          </cell>
        </row>
        <row r="947">
          <cell r="N947">
            <v>22</v>
          </cell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134414</v>
          </cell>
        </row>
        <row r="954">
          <cell r="N954">
            <v>27429</v>
          </cell>
        </row>
        <row r="956">
          <cell r="N956">
            <v>0</v>
          </cell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9098</v>
          </cell>
        </row>
        <row r="974">
          <cell r="N974">
            <v>8571</v>
          </cell>
        </row>
        <row r="975">
          <cell r="N975">
            <v>0</v>
          </cell>
        </row>
        <row r="976">
          <cell r="N976">
            <v>0</v>
          </cell>
        </row>
        <row r="977">
          <cell r="N977">
            <v>2101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12169</v>
          </cell>
        </row>
        <row r="983">
          <cell r="N983">
            <v>2252</v>
          </cell>
        </row>
        <row r="984">
          <cell r="N984">
            <v>0</v>
          </cell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3804</v>
          </cell>
        </row>
        <row r="988">
          <cell r="N988">
            <v>0</v>
          </cell>
        </row>
        <row r="989">
          <cell r="N989">
            <v>16391</v>
          </cell>
        </row>
        <row r="990">
          <cell r="N990">
            <v>12224</v>
          </cell>
        </row>
        <row r="992">
          <cell r="N992">
            <v>0</v>
          </cell>
        </row>
        <row r="993">
          <cell r="N993">
            <v>0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11743</v>
          </cell>
        </row>
        <row r="999">
          <cell r="N999">
            <v>10411</v>
          </cell>
        </row>
        <row r="1001">
          <cell r="N1001">
            <v>52164</v>
          </cell>
        </row>
        <row r="1002">
          <cell r="N1002">
            <v>0</v>
          </cell>
        </row>
        <row r="1003">
          <cell r="N1003">
            <v>0</v>
          </cell>
        </row>
        <row r="1004">
          <cell r="N1004">
            <v>7340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234</v>
          </cell>
        </row>
        <row r="1010">
          <cell r="N1010">
            <v>9</v>
          </cell>
        </row>
        <row r="1011">
          <cell r="N1011">
            <v>0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2794</v>
          </cell>
        </row>
        <row r="1017">
          <cell r="N1017">
            <v>14050</v>
          </cell>
        </row>
        <row r="1019">
          <cell r="N1019">
            <v>125</v>
          </cell>
        </row>
        <row r="1020">
          <cell r="N1020">
            <v>0</v>
          </cell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26257</v>
          </cell>
        </row>
        <row r="1024">
          <cell r="N1024">
            <v>0</v>
          </cell>
        </row>
        <row r="1025">
          <cell r="N1025">
            <v>6146</v>
          </cell>
        </row>
        <row r="1026">
          <cell r="N1026">
            <v>35874</v>
          </cell>
        </row>
        <row r="1028">
          <cell r="N1028">
            <v>10</v>
          </cell>
        </row>
        <row r="1029">
          <cell r="N1029">
            <v>0</v>
          </cell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13476</v>
          </cell>
        </row>
        <row r="1035">
          <cell r="N1035">
            <v>2828</v>
          </cell>
        </row>
        <row r="1037">
          <cell r="N1037">
            <v>0</v>
          </cell>
        </row>
        <row r="1038">
          <cell r="N1038">
            <v>0</v>
          </cell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3220</v>
          </cell>
        </row>
        <row r="1055">
          <cell r="N1055">
            <v>7713</v>
          </cell>
        </row>
        <row r="1057">
          <cell r="N1057">
            <v>0</v>
          </cell>
        </row>
        <row r="1058">
          <cell r="N1058">
            <v>1810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9129</v>
          </cell>
        </row>
        <row r="1064">
          <cell r="N1064">
            <v>66973</v>
          </cell>
        </row>
        <row r="1066">
          <cell r="N1066">
            <v>2439</v>
          </cell>
        </row>
        <row r="1067">
          <cell r="N1067">
            <v>0</v>
          </cell>
        </row>
        <row r="1068">
          <cell r="N1068">
            <v>3840</v>
          </cell>
        </row>
        <row r="1069">
          <cell r="N1069">
            <v>0</v>
          </cell>
        </row>
        <row r="1070">
          <cell r="N1070">
            <v>1796</v>
          </cell>
        </row>
        <row r="1071">
          <cell r="N1071">
            <v>239741</v>
          </cell>
        </row>
        <row r="1073">
          <cell r="N1073">
            <v>1221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14186</v>
          </cell>
        </row>
        <row r="1080">
          <cell r="N1080">
            <v>16467</v>
          </cell>
        </row>
        <row r="1082">
          <cell r="N1082">
            <v>167851</v>
          </cell>
        </row>
        <row r="1084">
          <cell r="N1084">
            <v>0</v>
          </cell>
        </row>
        <row r="1085">
          <cell r="N1085">
            <v>30523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370</v>
          </cell>
        </row>
        <row r="1091">
          <cell r="N1091">
            <v>29</v>
          </cell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7642</v>
          </cell>
        </row>
        <row r="1098">
          <cell r="N1098">
            <v>32681</v>
          </cell>
        </row>
        <row r="1100">
          <cell r="N1100">
            <v>545</v>
          </cell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35500</v>
          </cell>
        </row>
        <row r="1105">
          <cell r="N1105">
            <v>0</v>
          </cell>
        </row>
        <row r="1106">
          <cell r="N1106">
            <v>11241</v>
          </cell>
        </row>
        <row r="1107">
          <cell r="N1107">
            <v>52133</v>
          </cell>
        </row>
        <row r="1109">
          <cell r="N1109">
            <v>2276</v>
          </cell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32239</v>
          </cell>
        </row>
        <row r="1116">
          <cell r="N1116">
            <v>9236</v>
          </cell>
        </row>
        <row r="1118">
          <cell r="N1118">
            <v>0</v>
          </cell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7546</v>
          </cell>
        </row>
        <row r="1136">
          <cell r="N1136">
            <v>6928</v>
          </cell>
        </row>
        <row r="1138">
          <cell r="N1138">
            <v>0</v>
          </cell>
        </row>
        <row r="1139">
          <cell r="N1139">
            <v>1608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3">
          <cell r="N1143">
            <v>6569</v>
          </cell>
        </row>
        <row r="1145">
          <cell r="N1145">
            <v>99853</v>
          </cell>
        </row>
        <row r="1147">
          <cell r="N1147">
            <v>278075</v>
          </cell>
        </row>
        <row r="1148">
          <cell r="N1148">
            <v>4850</v>
          </cell>
        </row>
        <row r="1149">
          <cell r="N1149">
            <v>391439</v>
          </cell>
        </row>
        <row r="1150">
          <cell r="N1150">
            <v>0</v>
          </cell>
        </row>
        <row r="1151">
          <cell r="N1151">
            <v>83808</v>
          </cell>
        </row>
        <row r="1152">
          <cell r="N1152">
            <v>1020483</v>
          </cell>
        </row>
        <row r="1154">
          <cell r="N1154">
            <v>391</v>
          </cell>
        </row>
        <row r="1156">
          <cell r="N1156">
            <v>0</v>
          </cell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20712</v>
          </cell>
        </row>
        <row r="1161">
          <cell r="N1161">
            <v>15276</v>
          </cell>
        </row>
        <row r="1163">
          <cell r="N1163">
            <v>173475</v>
          </cell>
        </row>
        <row r="1165">
          <cell r="N1165">
            <v>0</v>
          </cell>
        </row>
        <row r="1166">
          <cell r="N1166">
            <v>30769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324</v>
          </cell>
        </row>
        <row r="1172">
          <cell r="N1172">
            <v>165</v>
          </cell>
        </row>
        <row r="1174">
          <cell r="N1174">
            <v>0</v>
          </cell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13357</v>
          </cell>
        </row>
        <row r="1179">
          <cell r="N1179">
            <v>60708</v>
          </cell>
        </row>
        <row r="1181">
          <cell r="N1181">
            <v>271</v>
          </cell>
        </row>
        <row r="1183">
          <cell r="N1183">
            <v>0</v>
          </cell>
        </row>
        <row r="1184">
          <cell r="N1184">
            <v>0</v>
          </cell>
        </row>
        <row r="1185">
          <cell r="N1185">
            <v>45441</v>
          </cell>
        </row>
        <row r="1186">
          <cell r="N1186">
            <v>0</v>
          </cell>
        </row>
        <row r="1187">
          <cell r="N1187">
            <v>19448</v>
          </cell>
        </row>
        <row r="1188">
          <cell r="N1188">
            <v>64945</v>
          </cell>
        </row>
        <row r="1190">
          <cell r="N1190">
            <v>46</v>
          </cell>
        </row>
        <row r="1192">
          <cell r="N1192">
            <v>0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59802</v>
          </cell>
        </row>
        <row r="1197">
          <cell r="N1197">
            <v>7587</v>
          </cell>
        </row>
        <row r="1199">
          <cell r="N1199">
            <v>0</v>
          </cell>
        </row>
        <row r="1201">
          <cell r="N1201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  <row r="1206">
          <cell r="N1206">
            <v>7586</v>
          </cell>
        </row>
        <row r="1217">
          <cell r="N1217">
            <v>839</v>
          </cell>
        </row>
        <row r="1219">
          <cell r="N1219">
            <v>0</v>
          </cell>
        </row>
        <row r="1220">
          <cell r="N1220">
            <v>167</v>
          </cell>
        </row>
        <row r="1221">
          <cell r="N1221">
            <v>0</v>
          </cell>
        </row>
        <row r="1222">
          <cell r="N1222">
            <v>0</v>
          </cell>
        </row>
        <row r="1223">
          <cell r="N1223">
            <v>0</v>
          </cell>
        </row>
        <row r="1224">
          <cell r="N1224">
            <v>1457</v>
          </cell>
        </row>
        <row r="1226">
          <cell r="N1226">
            <v>1850</v>
          </cell>
        </row>
        <row r="1228">
          <cell r="N1228">
            <v>1911</v>
          </cell>
        </row>
        <row r="1229">
          <cell r="N1229">
            <v>22745</v>
          </cell>
        </row>
        <row r="1230">
          <cell r="N1230">
            <v>22810</v>
          </cell>
        </row>
        <row r="1231">
          <cell r="N1231">
            <v>1313</v>
          </cell>
        </row>
        <row r="1232">
          <cell r="N1232">
            <v>21711</v>
          </cell>
        </row>
        <row r="1233">
          <cell r="N1233">
            <v>139147</v>
          </cell>
        </row>
        <row r="1235">
          <cell r="N1235">
            <v>912</v>
          </cell>
        </row>
        <row r="1237">
          <cell r="N1237">
            <v>0</v>
          </cell>
        </row>
        <row r="1238">
          <cell r="N1238">
            <v>0</v>
          </cell>
        </row>
        <row r="1239">
          <cell r="N1239">
            <v>0</v>
          </cell>
        </row>
        <row r="1240">
          <cell r="N1240">
            <v>0</v>
          </cell>
        </row>
        <row r="1241">
          <cell r="N1241">
            <v>14328.5</v>
          </cell>
        </row>
        <row r="1242">
          <cell r="N1242">
            <v>30112</v>
          </cell>
        </row>
        <row r="1244">
          <cell r="N1244">
            <v>125742</v>
          </cell>
        </row>
        <row r="1246">
          <cell r="N1246">
            <v>0</v>
          </cell>
        </row>
        <row r="1247">
          <cell r="N1247">
            <v>17989</v>
          </cell>
        </row>
        <row r="1248">
          <cell r="N1248">
            <v>0</v>
          </cell>
        </row>
        <row r="1249">
          <cell r="N1249">
            <v>0</v>
          </cell>
        </row>
        <row r="1250">
          <cell r="N1250">
            <v>0</v>
          </cell>
        </row>
        <row r="1251">
          <cell r="N1251">
            <v>1125</v>
          </cell>
        </row>
        <row r="1253">
          <cell r="N1253">
            <v>48</v>
          </cell>
        </row>
        <row r="1255">
          <cell r="N1255">
            <v>0</v>
          </cell>
        </row>
        <row r="1256">
          <cell r="N1256">
            <v>0</v>
          </cell>
        </row>
        <row r="1257">
          <cell r="N1257">
            <v>0</v>
          </cell>
        </row>
        <row r="1258">
          <cell r="N1258">
            <v>0</v>
          </cell>
        </row>
        <row r="1259">
          <cell r="N1259">
            <v>13591</v>
          </cell>
        </row>
        <row r="1260">
          <cell r="N1260">
            <v>56319</v>
          </cell>
        </row>
        <row r="1262">
          <cell r="N1262">
            <v>528</v>
          </cell>
        </row>
        <row r="1264">
          <cell r="N1264">
            <v>0</v>
          </cell>
        </row>
        <row r="1265">
          <cell r="N1265">
            <v>0</v>
          </cell>
        </row>
        <row r="1266">
          <cell r="N1266">
            <v>41643</v>
          </cell>
        </row>
        <row r="1267">
          <cell r="N1267">
            <v>0</v>
          </cell>
        </row>
        <row r="1268">
          <cell r="N1268">
            <v>2175</v>
          </cell>
        </row>
        <row r="1269">
          <cell r="N1269">
            <v>93864</v>
          </cell>
        </row>
        <row r="1271">
          <cell r="N1271">
            <v>10</v>
          </cell>
        </row>
        <row r="1273">
          <cell r="N1273">
            <v>0</v>
          </cell>
        </row>
        <row r="1274">
          <cell r="N1274">
            <v>0</v>
          </cell>
        </row>
        <row r="1275">
          <cell r="N1275">
            <v>0</v>
          </cell>
        </row>
        <row r="1276">
          <cell r="N1276">
            <v>0</v>
          </cell>
        </row>
        <row r="1277">
          <cell r="N1277">
            <v>60350.5</v>
          </cell>
        </row>
        <row r="1278">
          <cell r="N1278">
            <v>10664</v>
          </cell>
        </row>
        <row r="1280">
          <cell r="N1280">
            <v>0</v>
          </cell>
        </row>
        <row r="1282">
          <cell r="N1282">
            <v>0</v>
          </cell>
        </row>
        <row r="1283">
          <cell r="N1283">
            <v>0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0</v>
          </cell>
        </row>
        <row r="1287">
          <cell r="N1287">
            <v>8442</v>
          </cell>
        </row>
      </sheetData>
      <sheetData sheetId="3"/>
      <sheetData sheetId="4"/>
      <sheetData sheetId="5"/>
      <sheetData sheetId="6">
        <row r="4">
          <cell r="C4">
            <v>1016.5000000000001</v>
          </cell>
        </row>
        <row r="5">
          <cell r="C5">
            <v>247</v>
          </cell>
        </row>
        <row r="6">
          <cell r="C6">
            <v>817</v>
          </cell>
        </row>
        <row r="7">
          <cell r="C7">
            <v>1149.5</v>
          </cell>
        </row>
        <row r="8">
          <cell r="C8">
            <v>826.5</v>
          </cell>
        </row>
        <row r="9">
          <cell r="C9">
            <v>769.5</v>
          </cell>
        </row>
        <row r="10">
          <cell r="C10">
            <v>503.5</v>
          </cell>
        </row>
        <row r="11">
          <cell r="C11">
            <v>883.5</v>
          </cell>
        </row>
        <row r="12">
          <cell r="C12">
            <v>1624.5</v>
          </cell>
        </row>
        <row r="13">
          <cell r="C13">
            <v>5063.5</v>
          </cell>
        </row>
        <row r="14">
          <cell r="C14">
            <v>2973.5</v>
          </cell>
        </row>
        <row r="15">
          <cell r="C15">
            <v>912</v>
          </cell>
        </row>
        <row r="16">
          <cell r="C16">
            <v>1197</v>
          </cell>
        </row>
        <row r="17">
          <cell r="C17">
            <v>2460.5</v>
          </cell>
        </row>
        <row r="18">
          <cell r="C18">
            <v>1928.4999999999998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B22" sqref="B22"/>
    </sheetView>
  </sheetViews>
  <sheetFormatPr defaultRowHeight="15.75"/>
  <cols>
    <col min="2" max="2" width="56.375" bestFit="1" customWidth="1"/>
    <col min="3" max="3" width="54.25" customWidth="1"/>
    <col min="5" max="5" width="85.375" customWidth="1"/>
  </cols>
  <sheetData>
    <row r="1" spans="2:5" ht="16.5" thickBot="1">
      <c r="C1" s="66"/>
    </row>
    <row r="2" spans="2:5">
      <c r="B2" s="67" t="s">
        <v>93</v>
      </c>
      <c r="C2" s="75" t="s">
        <v>102</v>
      </c>
    </row>
    <row r="3" spans="2:5">
      <c r="B3" s="68" t="s">
        <v>94</v>
      </c>
      <c r="C3" s="76"/>
    </row>
    <row r="4" spans="2:5">
      <c r="B4" s="69" t="s">
        <v>95</v>
      </c>
      <c r="C4" s="77" t="s">
        <v>103</v>
      </c>
    </row>
    <row r="5" spans="2:5">
      <c r="B5" s="69" t="s">
        <v>96</v>
      </c>
      <c r="C5" s="78" t="s">
        <v>97</v>
      </c>
    </row>
    <row r="6" spans="2:5">
      <c r="B6" s="68" t="s">
        <v>98</v>
      </c>
      <c r="C6" s="79"/>
    </row>
    <row r="7" spans="2:5" ht="16.5" thickBot="1">
      <c r="B7" s="80" t="s">
        <v>96</v>
      </c>
      <c r="C7" s="81"/>
    </row>
    <row r="10" spans="2:5" ht="16.5" thickBot="1"/>
    <row r="11" spans="2:5" ht="155.25" customHeight="1">
      <c r="B11" s="201" t="s">
        <v>104</v>
      </c>
      <c r="C11" s="202"/>
      <c r="E11" s="203" t="s">
        <v>99</v>
      </c>
    </row>
    <row r="12" spans="2:5">
      <c r="B12" s="70"/>
      <c r="C12" s="71"/>
      <c r="E12" s="204"/>
    </row>
    <row r="13" spans="2:5">
      <c r="B13" s="82" t="s">
        <v>100</v>
      </c>
      <c r="C13" s="71"/>
      <c r="E13" s="204"/>
    </row>
    <row r="14" spans="2:5" ht="16.5" thickBot="1">
      <c r="B14" s="83"/>
      <c r="C14" s="72"/>
      <c r="E14" s="204"/>
    </row>
    <row r="15" spans="2:5">
      <c r="E15" s="204"/>
    </row>
    <row r="16" spans="2:5" ht="16.5" thickBot="1">
      <c r="B16" s="73"/>
      <c r="E16" s="204"/>
    </row>
    <row r="17" spans="2:5" ht="153.75" customHeight="1" thickBot="1">
      <c r="B17" s="206" t="s">
        <v>101</v>
      </c>
      <c r="C17" s="207"/>
      <c r="E17" s="204"/>
    </row>
    <row r="18" spans="2:5">
      <c r="B18" s="74"/>
      <c r="E18" s="204"/>
    </row>
    <row r="19" spans="2:5">
      <c r="E19" s="204"/>
    </row>
    <row r="20" spans="2:5">
      <c r="E20" s="204"/>
    </row>
    <row r="21" spans="2:5">
      <c r="E21" s="204"/>
    </row>
    <row r="22" spans="2:5">
      <c r="E22" s="204"/>
    </row>
    <row r="23" spans="2:5" ht="16.5" thickBot="1">
      <c r="E23" s="205"/>
    </row>
  </sheetData>
  <mergeCells count="3">
    <mergeCell ref="B11:C11"/>
    <mergeCell ref="E11:E23"/>
    <mergeCell ref="B17:C17"/>
  </mergeCells>
  <hyperlinks>
    <hyperlink ref="C5" r:id="rId1" xr:uid="{9183DC11-04AC-4837-98F7-A277FC7689E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zoomScale="70" zoomScaleNormal="70" workbookViewId="0">
      <selection activeCell="P40" sqref="P40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80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[1]Solceller!$C$10</f>
        <v>503.5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B7" s="59"/>
      <c r="C7" s="65">
        <f>[1]Elproduktion!$N$282</f>
        <v>0</v>
      </c>
      <c r="D7" s="59">
        <f>[1]Elproduktion!$N$283</f>
        <v>0</v>
      </c>
      <c r="E7" s="59">
        <f>[1]Elproduktion!$Q$284</f>
        <v>0</v>
      </c>
      <c r="F7" s="59">
        <f>[1]Elproduktion!$N$285</f>
        <v>0</v>
      </c>
      <c r="G7" s="59">
        <f>[1]Elproduktion!$R$286</f>
        <v>0</v>
      </c>
      <c r="H7" s="59">
        <f>[1]Elproduktion!$S$287</f>
        <v>0</v>
      </c>
      <c r="I7" s="59">
        <f>[1]Elproduktion!$N$288</f>
        <v>0</v>
      </c>
      <c r="J7" s="59">
        <f>[1]Elproduktion!$T$286</f>
        <v>0</v>
      </c>
      <c r="K7" s="59">
        <f>[1]Elproduktion!$U$284</f>
        <v>0</v>
      </c>
      <c r="L7" s="59">
        <f>[1]Elproduktion!$V$284</f>
        <v>0</v>
      </c>
      <c r="M7" s="59">
        <f>[1]Elproduktion!$W$287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65">
        <f>[1]Elproduktion!$N$290</f>
        <v>0</v>
      </c>
      <c r="D8" s="59">
        <f>[1]Elproduktion!$N$291</f>
        <v>0</v>
      </c>
      <c r="E8" s="59">
        <f>[1]Elproduktion!$Q$292</f>
        <v>0</v>
      </c>
      <c r="F8" s="59">
        <f>[1]Elproduktion!$N$293</f>
        <v>0</v>
      </c>
      <c r="G8" s="59">
        <f>[1]Elproduktion!$R$294</f>
        <v>0</v>
      </c>
      <c r="H8" s="59">
        <f>[1]Elproduktion!$S$295</f>
        <v>0</v>
      </c>
      <c r="I8" s="59">
        <f>[1]Elproduktion!$N$296</f>
        <v>0</v>
      </c>
      <c r="J8" s="59">
        <f>[1]Elproduktion!$T$294</f>
        <v>0</v>
      </c>
      <c r="K8" s="59">
        <f>[1]Elproduktion!$U$292</f>
        <v>0</v>
      </c>
      <c r="L8" s="59">
        <f>[1]Elproduktion!$V$292</f>
        <v>0</v>
      </c>
      <c r="M8" s="59">
        <f>[1]Elproduktion!$W$295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188">
        <f>[1]Elproduktion!$N$298</f>
        <v>918430.60317460319</v>
      </c>
      <c r="D9" s="59">
        <f>[1]Elproduktion!$N$299</f>
        <v>0</v>
      </c>
      <c r="E9" s="59">
        <f>[1]Elproduktion!$Q$300</f>
        <v>0</v>
      </c>
      <c r="F9" s="59">
        <f>[1]Elproduktion!$N$301</f>
        <v>0</v>
      </c>
      <c r="G9" s="59">
        <f>[1]Elproduktion!$R$302</f>
        <v>0</v>
      </c>
      <c r="H9" s="59">
        <f>[1]Elproduktion!$S$303</f>
        <v>0</v>
      </c>
      <c r="I9" s="59">
        <f>[1]Elproduktion!$N$304</f>
        <v>0</v>
      </c>
      <c r="J9" s="59">
        <f>[1]Elproduktion!$T$302</f>
        <v>0</v>
      </c>
      <c r="K9" s="59">
        <f>[1]Elproduktion!$U$300</f>
        <v>0</v>
      </c>
      <c r="L9" s="59">
        <f>[1]Elproduktion!$V$300</f>
        <v>0</v>
      </c>
      <c r="M9" s="59">
        <f>[1]Elproduktion!$W$303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188">
        <f>[1]Elproduktion!$N$306</f>
        <v>30775.396825396823</v>
      </c>
      <c r="D10" s="59">
        <f>[1]Elproduktion!$N$307</f>
        <v>0</v>
      </c>
      <c r="E10" s="59">
        <f>[1]Elproduktion!$Q$308</f>
        <v>0</v>
      </c>
      <c r="F10" s="59">
        <f>[1]Elproduktion!$N$309</f>
        <v>0</v>
      </c>
      <c r="G10" s="59">
        <f>[1]Elproduktion!$R$310</f>
        <v>0</v>
      </c>
      <c r="H10" s="59">
        <f>[1]Elproduktion!$S$311</f>
        <v>0</v>
      </c>
      <c r="I10" s="59">
        <f>[1]Elproduktion!$N$312</f>
        <v>0</v>
      </c>
      <c r="J10" s="59">
        <f>[1]Elproduktion!$T$310</f>
        <v>0</v>
      </c>
      <c r="K10" s="59">
        <f>[1]Elproduktion!$U$308</f>
        <v>0</v>
      </c>
      <c r="L10" s="59">
        <f>[1]Elproduktion!$V$308</f>
        <v>0</v>
      </c>
      <c r="M10" s="59">
        <f>[1]Elproduktion!$W$311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60">
        <f>SUM(C5:C10)</f>
        <v>949709.5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2039 Älvdalen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[1]Fjärrvärmeproduktion!$N$394</f>
        <v>0</v>
      </c>
      <c r="C18" s="62"/>
      <c r="D18" s="114">
        <f>[1]Fjärrvärmeproduktion!$N$395</f>
        <v>0</v>
      </c>
      <c r="E18" s="62">
        <f>[1]Fjärrvärmeproduktion!$Q$396</f>
        <v>0</v>
      </c>
      <c r="F18" s="62">
        <f>[1]Fjärrvärmeproduktion!$N$397</f>
        <v>0</v>
      </c>
      <c r="G18" s="62">
        <f>[1]Fjärrvärmeproduktion!$R$398</f>
        <v>0</v>
      </c>
      <c r="H18" s="114">
        <f>[1]Fjärrvärmeproduktion!$S$399</f>
        <v>0</v>
      </c>
      <c r="I18" s="62">
        <f>[1]Fjärrvärmeproduktion!$N$400</f>
        <v>0</v>
      </c>
      <c r="J18" s="62">
        <f>[1]Fjärrvärmeproduktion!$T$398</f>
        <v>0</v>
      </c>
      <c r="K18" s="62">
        <f>[1]Fjärrvärmeproduktion!$U$396</f>
        <v>0</v>
      </c>
      <c r="L18" s="62">
        <f>[1]Fjärrvärmeproduktion!$V$396</f>
        <v>0</v>
      </c>
      <c r="M18" s="62">
        <f>[1]Fjärrvärmeproduktion!$W$399</f>
        <v>0</v>
      </c>
      <c r="N18" s="62"/>
      <c r="O18" s="62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[1]Fjärrvärmeproduktion!$N$402</f>
        <v>9806</v>
      </c>
      <c r="C19" s="62"/>
      <c r="D19" s="114">
        <f>[1]Fjärrvärmeproduktion!$N$403</f>
        <v>706</v>
      </c>
      <c r="E19" s="62">
        <f>[1]Fjärrvärmeproduktion!$Q$404</f>
        <v>0</v>
      </c>
      <c r="F19" s="62">
        <f>[1]Fjärrvärmeproduktion!$N$405</f>
        <v>0</v>
      </c>
      <c r="G19" s="62">
        <f>[1]Fjärrvärmeproduktion!$R$406</f>
        <v>0</v>
      </c>
      <c r="H19" s="114">
        <f>[1]Fjärrvärmeproduktion!$S$407</f>
        <v>11570</v>
      </c>
      <c r="I19" s="62">
        <f>[1]Fjärrvärmeproduktion!$N$408</f>
        <v>0</v>
      </c>
      <c r="J19" s="62">
        <f>[1]Fjärrvärmeproduktion!$T$406</f>
        <v>0</v>
      </c>
      <c r="K19" s="62">
        <f>[1]Fjärrvärmeproduktion!$U$404</f>
        <v>0</v>
      </c>
      <c r="L19" s="62">
        <f>[1]Fjärrvärmeproduktion!$V$404</f>
        <v>0</v>
      </c>
      <c r="M19" s="62">
        <f>[1]Fjärrvärmeproduktion!$W$407</f>
        <v>0</v>
      </c>
      <c r="N19" s="62"/>
      <c r="O19" s="62"/>
      <c r="P19" s="62">
        <f t="shared" ref="P19:P24" si="2">SUM(C19:O19)</f>
        <v>12276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[1]Fjärrvärmeproduktion!$N$410</f>
        <v>0</v>
      </c>
      <c r="C20" s="62">
        <f>B20*1.05</f>
        <v>0</v>
      </c>
      <c r="D20" s="114">
        <f>[1]Fjärrvärmeproduktion!$N$411</f>
        <v>0</v>
      </c>
      <c r="E20" s="62">
        <f>[1]Fjärrvärmeproduktion!$Q$412</f>
        <v>0</v>
      </c>
      <c r="F20" s="62">
        <f>[1]Fjärrvärmeproduktion!$N$413</f>
        <v>0</v>
      </c>
      <c r="G20" s="62">
        <f>[1]Fjärrvärmeproduktion!$R$414</f>
        <v>0</v>
      </c>
      <c r="H20" s="114">
        <f>[1]Fjärrvärmeproduktion!$S$415</f>
        <v>0</v>
      </c>
      <c r="I20" s="62">
        <f>[1]Fjärrvärmeproduktion!$N$416</f>
        <v>0</v>
      </c>
      <c r="J20" s="62">
        <f>[1]Fjärrvärmeproduktion!$T$414</f>
        <v>0</v>
      </c>
      <c r="K20" s="62">
        <f>[1]Fjärrvärmeproduktion!$U$412</f>
        <v>0</v>
      </c>
      <c r="L20" s="62">
        <f>[1]Fjärrvärmeproduktion!$V$412</f>
        <v>0</v>
      </c>
      <c r="M20" s="62">
        <f>[1]Fjärrvärmeproduktion!$W$415</f>
        <v>0</v>
      </c>
      <c r="N20" s="62"/>
      <c r="O20" s="62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[1]Fjärrvärmeproduktion!$N$418</f>
        <v>0</v>
      </c>
      <c r="C21" s="62">
        <f>B21*0.33</f>
        <v>0</v>
      </c>
      <c r="D21" s="114">
        <f>[1]Fjärrvärmeproduktion!$N$419</f>
        <v>0</v>
      </c>
      <c r="E21" s="62">
        <f>[1]Fjärrvärmeproduktion!$Q$420</f>
        <v>0</v>
      </c>
      <c r="F21" s="62">
        <f>[1]Fjärrvärmeproduktion!$N$421</f>
        <v>0</v>
      </c>
      <c r="G21" s="62">
        <f>[1]Fjärrvärmeproduktion!$R$422</f>
        <v>0</v>
      </c>
      <c r="H21" s="114">
        <f>[1]Fjärrvärmeproduktion!$S$423</f>
        <v>0</v>
      </c>
      <c r="I21" s="62">
        <f>[1]Fjärrvärmeproduktion!$N$424</f>
        <v>0</v>
      </c>
      <c r="J21" s="62">
        <f>[1]Fjärrvärmeproduktion!$T$422</f>
        <v>0</v>
      </c>
      <c r="K21" s="62">
        <f>[1]Fjärrvärmeproduktion!$U$420</f>
        <v>0</v>
      </c>
      <c r="L21" s="62">
        <f>[1]Fjärrvärmeproduktion!$V$420</f>
        <v>0</v>
      </c>
      <c r="M21" s="62">
        <f>[1]Fjärrvärmeproduktion!$W$423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[1]Fjärrvärmeproduktion!$N$426</f>
        <v>0</v>
      </c>
      <c r="C22" s="62"/>
      <c r="D22" s="114">
        <f>[1]Fjärrvärmeproduktion!$N$427</f>
        <v>0</v>
      </c>
      <c r="E22" s="62">
        <f>[1]Fjärrvärmeproduktion!$Q$428</f>
        <v>0</v>
      </c>
      <c r="F22" s="62">
        <f>[1]Fjärrvärmeproduktion!$N$429</f>
        <v>0</v>
      </c>
      <c r="G22" s="62">
        <f>[1]Fjärrvärmeproduktion!$R$430</f>
        <v>0</v>
      </c>
      <c r="H22" s="114">
        <f>[1]Fjärrvärmeproduktion!$S$431</f>
        <v>0</v>
      </c>
      <c r="I22" s="62">
        <f>[1]Fjärrvärmeproduktion!$N$432</f>
        <v>0</v>
      </c>
      <c r="J22" s="62">
        <f>[1]Fjärrvärmeproduktion!$T$430</f>
        <v>0</v>
      </c>
      <c r="K22" s="62">
        <f>[1]Fjärrvärmeproduktion!$U$428</f>
        <v>0</v>
      </c>
      <c r="L22" s="62">
        <f>[1]Fjärrvärmeproduktion!$V$428</f>
        <v>0</v>
      </c>
      <c r="M22" s="62">
        <f>[1]Fjärrvärmeproduktion!$W$431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440,418 GWh</v>
      </c>
      <c r="T22" s="27"/>
      <c r="U22" s="25"/>
    </row>
    <row r="23" spans="1:34" ht="15.75">
      <c r="A23" s="5" t="s">
        <v>22</v>
      </c>
      <c r="B23" s="114">
        <f>[1]Fjärrvärmeproduktion!$N$434</f>
        <v>0</v>
      </c>
      <c r="C23" s="62"/>
      <c r="D23" s="114">
        <f>[1]Fjärrvärmeproduktion!$N$435</f>
        <v>0</v>
      </c>
      <c r="E23" s="62">
        <f>[1]Fjärrvärmeproduktion!$Q$436</f>
        <v>0</v>
      </c>
      <c r="F23" s="62">
        <f>[1]Fjärrvärmeproduktion!$N$437</f>
        <v>0</v>
      </c>
      <c r="G23" s="62">
        <f>[1]Fjärrvärmeproduktion!$R$438</f>
        <v>0</v>
      </c>
      <c r="H23" s="114">
        <f>[1]Fjärrvärmeproduktion!$S$439</f>
        <v>0</v>
      </c>
      <c r="I23" s="62">
        <f>[1]Fjärrvärmeproduktion!$N$440</f>
        <v>0</v>
      </c>
      <c r="J23" s="62">
        <f>[1]Fjärrvärmeproduktion!$T$438</f>
        <v>0</v>
      </c>
      <c r="K23" s="62">
        <f>[1]Fjärrvärmeproduktion!$U$436</f>
        <v>0</v>
      </c>
      <c r="L23" s="62">
        <f>[1]Fjärrvärmeproduktion!$V$436</f>
        <v>0</v>
      </c>
      <c r="M23" s="62">
        <f>[1]Fjärrvärmeproduktion!$W$439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9806</v>
      </c>
      <c r="C24" s="62">
        <f t="shared" ref="C24:O24" si="3">SUM(C18:C23)</f>
        <v>0</v>
      </c>
      <c r="D24" s="62">
        <f t="shared" si="3"/>
        <v>706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11570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12276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167,454 GWh</v>
      </c>
      <c r="T25" s="31">
        <f>C$44</f>
        <v>0.38021606746318271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66,891 GWh</v>
      </c>
      <c r="T26" s="31">
        <f>D$44</f>
        <v>0.15188071332234376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1,041 GWh</v>
      </c>
      <c r="T28" s="31">
        <f>F$44</f>
        <v>2.3636636104791358E-3</v>
      </c>
      <c r="U28" s="25"/>
    </row>
    <row r="29" spans="1:34" ht="15.75">
      <c r="A29" s="53" t="str">
        <f>A2</f>
        <v>2039 Älvdalen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10,264 GWh</v>
      </c>
      <c r="T29" s="31">
        <f>G$44</f>
        <v>2.3305132851064215E-2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194,768 GWh</v>
      </c>
      <c r="T30" s="31">
        <f>H$44</f>
        <v>0.44223442275293018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114">
        <f>[1]Slutanvändning!$N$575</f>
        <v>0</v>
      </c>
      <c r="C32" s="62">
        <f>[1]Slutanvändning!$N$576</f>
        <v>0</v>
      </c>
      <c r="D32" s="114">
        <f>[1]Slutanvändning!$N$569</f>
        <v>1546</v>
      </c>
      <c r="E32" s="62">
        <f>[1]Slutanvändning!$Q$570</f>
        <v>0</v>
      </c>
      <c r="F32" s="114">
        <f>[1]Slutanvändning!$N$571</f>
        <v>0</v>
      </c>
      <c r="G32" s="62">
        <f>[1]Slutanvändning!$N$572</f>
        <v>333</v>
      </c>
      <c r="H32" s="114">
        <f>[1]Slutanvändning!$N$573</f>
        <v>0</v>
      </c>
      <c r="I32" s="62">
        <f>[1]Slutanvändning!$N$574</f>
        <v>0</v>
      </c>
      <c r="J32" s="62"/>
      <c r="K32" s="62">
        <f>[1]Slutanvändning!$U$570</f>
        <v>0</v>
      </c>
      <c r="L32" s="62">
        <f>[1]Slutanvändning!$V$570</f>
        <v>0</v>
      </c>
      <c r="M32" s="62"/>
      <c r="N32" s="62"/>
      <c r="O32" s="62"/>
      <c r="P32" s="62">
        <f t="shared" ref="P32:P38" si="4">SUM(B32:N32)</f>
        <v>1879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114">
        <f>[1]Slutanvändning!$N$584</f>
        <v>0</v>
      </c>
      <c r="C33" s="62">
        <f>[1]Slutanvändning!$N$585</f>
        <v>29382</v>
      </c>
      <c r="D33" s="114">
        <f>[1]Slutanvändning!$N$578</f>
        <v>4817</v>
      </c>
      <c r="E33" s="62">
        <f>[1]Slutanvändning!$Q$579</f>
        <v>0</v>
      </c>
      <c r="F33" s="191">
        <f>[1]Slutanvändning!$N$580</f>
        <v>1041</v>
      </c>
      <c r="G33" s="62">
        <f>[1]Slutanvändning!$N$581</f>
        <v>0</v>
      </c>
      <c r="H33" s="114">
        <f>[1]Slutanvändning!$N$582</f>
        <v>162728</v>
      </c>
      <c r="I33" s="62">
        <f>[1]Slutanvändning!$N$583</f>
        <v>0</v>
      </c>
      <c r="J33" s="62"/>
      <c r="K33" s="62">
        <f>[1]Slutanvändning!$U$579</f>
        <v>0</v>
      </c>
      <c r="L33" s="62">
        <f>[1]Slutanvändning!$V$579</f>
        <v>0</v>
      </c>
      <c r="M33" s="62"/>
      <c r="N33" s="62"/>
      <c r="O33" s="62"/>
      <c r="P33" s="185">
        <f t="shared" si="4"/>
        <v>197968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114">
        <f>[1]Slutanvändning!$N$593</f>
        <v>4642</v>
      </c>
      <c r="C34" s="62">
        <f>[1]Slutanvändning!$N$594</f>
        <v>23780</v>
      </c>
      <c r="D34" s="114">
        <f>[1]Slutanvändning!$N$587</f>
        <v>2884</v>
      </c>
      <c r="E34" s="62">
        <f>[1]Slutanvändning!$Q$588</f>
        <v>0</v>
      </c>
      <c r="F34" s="114">
        <f>[1]Slutanvändning!$N$589</f>
        <v>0</v>
      </c>
      <c r="G34" s="62">
        <f>[1]Slutanvändning!$N$590</f>
        <v>0</v>
      </c>
      <c r="H34" s="114">
        <f>[1]Slutanvändning!$N$591</f>
        <v>0</v>
      </c>
      <c r="I34" s="62">
        <f>[1]Slutanvändning!$N$592</f>
        <v>0</v>
      </c>
      <c r="J34" s="62"/>
      <c r="K34" s="62">
        <f>[1]Slutanvändning!$U$588</f>
        <v>0</v>
      </c>
      <c r="L34" s="62">
        <f>[1]Slutanvändning!$V$588</f>
        <v>0</v>
      </c>
      <c r="M34" s="62"/>
      <c r="N34" s="62"/>
      <c r="O34" s="62"/>
      <c r="P34" s="62">
        <f t="shared" si="4"/>
        <v>31306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114">
        <f>[1]Slutanvändning!$N$602</f>
        <v>0</v>
      </c>
      <c r="C35" s="62">
        <f>[1]Slutanvändning!$N$603</f>
        <v>38</v>
      </c>
      <c r="D35" s="114">
        <f>[1]Slutanvändning!$N$596</f>
        <v>56299</v>
      </c>
      <c r="E35" s="62">
        <f>[1]Slutanvändning!$Q$597</f>
        <v>0</v>
      </c>
      <c r="F35" s="114">
        <f>[1]Slutanvändning!$N$598</f>
        <v>0</v>
      </c>
      <c r="G35" s="62">
        <f>[1]Slutanvändning!$N$599</f>
        <v>9931</v>
      </c>
      <c r="H35" s="114">
        <f>[1]Slutanvändning!$N$600</f>
        <v>0</v>
      </c>
      <c r="I35" s="62">
        <f>[1]Slutanvändning!$N$601</f>
        <v>0</v>
      </c>
      <c r="J35" s="62"/>
      <c r="K35" s="62">
        <f>[1]Slutanvändning!$U$597</f>
        <v>0</v>
      </c>
      <c r="L35" s="62">
        <f>[1]Slutanvändning!$V$597</f>
        <v>0</v>
      </c>
      <c r="M35" s="62"/>
      <c r="N35" s="62"/>
      <c r="O35" s="62"/>
      <c r="P35" s="62">
        <f>SUM(B35:N35)</f>
        <v>66268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114">
        <f>[1]Slutanvändning!$N$611</f>
        <v>1266</v>
      </c>
      <c r="C36" s="62">
        <f>[1]Slutanvändning!$N$612</f>
        <v>36973</v>
      </c>
      <c r="D36" s="114">
        <f>[1]Slutanvändning!$N$605</f>
        <v>64</v>
      </c>
      <c r="E36" s="62">
        <f>[1]Slutanvändning!$Q$606</f>
        <v>0</v>
      </c>
      <c r="F36" s="114">
        <f>[1]Slutanvändning!$N$607</f>
        <v>0</v>
      </c>
      <c r="G36" s="62">
        <f>[1]Slutanvändning!$N$608</f>
        <v>0</v>
      </c>
      <c r="H36" s="114">
        <f>[1]Slutanvändning!$N$609</f>
        <v>0</v>
      </c>
      <c r="I36" s="62">
        <f>[1]Slutanvändning!$N$610</f>
        <v>0</v>
      </c>
      <c r="J36" s="62"/>
      <c r="K36" s="62">
        <f>[1]Slutanvändning!$U$606</f>
        <v>0</v>
      </c>
      <c r="L36" s="62">
        <f>[1]Slutanvändning!$V$606</f>
        <v>0</v>
      </c>
      <c r="M36" s="62"/>
      <c r="N36" s="62"/>
      <c r="O36" s="62"/>
      <c r="P36" s="62">
        <f t="shared" si="4"/>
        <v>38303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114">
        <f>[1]Slutanvändning!$N$620</f>
        <v>94</v>
      </c>
      <c r="C37" s="62">
        <f>[1]Slutanvändning!$N$621</f>
        <v>63008</v>
      </c>
      <c r="D37" s="114">
        <f>[1]Slutanvändning!$N$614</f>
        <v>222</v>
      </c>
      <c r="E37" s="62">
        <f>[1]Slutanvändning!$Q$615</f>
        <v>0</v>
      </c>
      <c r="F37" s="114">
        <f>[1]Slutanvändning!$N$616</f>
        <v>0</v>
      </c>
      <c r="G37" s="62">
        <f>[1]Slutanvändning!$N$617</f>
        <v>0</v>
      </c>
      <c r="H37" s="114">
        <f>[1]Slutanvändning!$N$618</f>
        <v>20470</v>
      </c>
      <c r="I37" s="62">
        <f>[1]Slutanvändning!$N$619</f>
        <v>0</v>
      </c>
      <c r="J37" s="62"/>
      <c r="K37" s="62">
        <f>[1]Slutanvändning!$U$615</f>
        <v>0</v>
      </c>
      <c r="L37" s="62">
        <f>[1]Slutanvändning!$V$615</f>
        <v>0</v>
      </c>
      <c r="M37" s="62"/>
      <c r="N37" s="62"/>
      <c r="O37" s="62"/>
      <c r="P37" s="62">
        <f t="shared" si="4"/>
        <v>83794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114">
        <f>[1]Slutanvändning!$N$629</f>
        <v>2625</v>
      </c>
      <c r="C38" s="62">
        <f>[1]Slutanvändning!$N$630</f>
        <v>1214</v>
      </c>
      <c r="D38" s="114">
        <f>[1]Slutanvändning!$N$623</f>
        <v>353</v>
      </c>
      <c r="E38" s="62">
        <f>[1]Slutanvändning!$Q$624</f>
        <v>0</v>
      </c>
      <c r="F38" s="114">
        <f>[1]Slutanvändning!$N$625</f>
        <v>0</v>
      </c>
      <c r="G38" s="62">
        <f>[1]Slutanvändning!$N$626</f>
        <v>0</v>
      </c>
      <c r="H38" s="114">
        <f>[1]Slutanvändning!$N$627</f>
        <v>0</v>
      </c>
      <c r="I38" s="62">
        <f>[1]Slutanvändning!$N$628</f>
        <v>0</v>
      </c>
      <c r="J38" s="62"/>
      <c r="K38" s="62">
        <f>[1]Slutanvändning!$U$624</f>
        <v>0</v>
      </c>
      <c r="L38" s="62">
        <f>[1]Slutanvändning!$V$624</f>
        <v>0</v>
      </c>
      <c r="M38" s="62"/>
      <c r="N38" s="62"/>
      <c r="O38" s="62"/>
      <c r="P38" s="62">
        <f t="shared" si="4"/>
        <v>4192</v>
      </c>
      <c r="Q38" s="22"/>
      <c r="R38" s="33"/>
      <c r="S38" s="18"/>
      <c r="T38" s="29"/>
      <c r="U38" s="25"/>
    </row>
    <row r="39" spans="1:47" ht="15.75">
      <c r="A39" s="5" t="s">
        <v>38</v>
      </c>
      <c r="B39" s="114">
        <f>[1]Slutanvändning!$N$638</f>
        <v>0</v>
      </c>
      <c r="C39" s="62">
        <f>[1]Slutanvändning!$N$639</f>
        <v>655</v>
      </c>
      <c r="D39" s="114">
        <f>[1]Slutanvändning!$N$632</f>
        <v>0</v>
      </c>
      <c r="E39" s="62">
        <f>[1]Slutanvändning!$Q$633</f>
        <v>0</v>
      </c>
      <c r="F39" s="114">
        <f>[1]Slutanvändning!$N$634</f>
        <v>0</v>
      </c>
      <c r="G39" s="62">
        <f>[1]Slutanvändning!$N$635</f>
        <v>0</v>
      </c>
      <c r="H39" s="114">
        <f>[1]Slutanvändning!$N$636</f>
        <v>0</v>
      </c>
      <c r="I39" s="62">
        <f>[1]Slutanvändning!$N$637</f>
        <v>0</v>
      </c>
      <c r="J39" s="62"/>
      <c r="K39" s="62">
        <f>[1]Slutanvändning!$U$633</f>
        <v>0</v>
      </c>
      <c r="L39" s="62">
        <f>[1]Slutanvändning!$V$633</f>
        <v>0</v>
      </c>
      <c r="M39" s="62"/>
      <c r="N39" s="62"/>
      <c r="O39" s="62"/>
      <c r="P39" s="62">
        <f>SUM(B39:N39)</f>
        <v>655</v>
      </c>
      <c r="Q39" s="22"/>
      <c r="R39" s="30"/>
      <c r="S39" s="9"/>
      <c r="T39" s="45"/>
    </row>
    <row r="40" spans="1:47" ht="15.75">
      <c r="A40" s="5" t="s">
        <v>13</v>
      </c>
      <c r="B40" s="62">
        <f>SUM(B32:B39)</f>
        <v>8627</v>
      </c>
      <c r="C40" s="62">
        <f t="shared" ref="C40:O40" si="5">SUM(C32:C39)</f>
        <v>155050</v>
      </c>
      <c r="D40" s="62">
        <f t="shared" si="5"/>
        <v>66185</v>
      </c>
      <c r="E40" s="62">
        <f t="shared" si="5"/>
        <v>0</v>
      </c>
      <c r="F40" s="185">
        <f>SUM(F32:F39)</f>
        <v>1041</v>
      </c>
      <c r="G40" s="62">
        <f t="shared" si="5"/>
        <v>10264</v>
      </c>
      <c r="H40" s="62">
        <f t="shared" si="5"/>
        <v>183198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185">
        <f>SUM(B40:N40)</f>
        <v>424365</v>
      </c>
      <c r="Q40" s="22"/>
      <c r="R40" s="30"/>
      <c r="S40" s="9" t="s">
        <v>24</v>
      </c>
      <c r="T40" s="45" t="s">
        <v>25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7"/>
      <c r="R41" s="30" t="s">
        <v>39</v>
      </c>
      <c r="S41" s="46" t="str">
        <f>(B46+C46)/1000 &amp;" GWh"</f>
        <v>13,583 GWh</v>
      </c>
      <c r="T41" s="63"/>
    </row>
    <row r="42" spans="1:47">
      <c r="A42" s="35" t="s">
        <v>42</v>
      </c>
      <c r="B42" s="150">
        <f>B39+B38+B37</f>
        <v>2719</v>
      </c>
      <c r="C42" s="150">
        <f>C39+C38+C37</f>
        <v>64877</v>
      </c>
      <c r="D42" s="150">
        <f>D39+D38+D37</f>
        <v>575</v>
      </c>
      <c r="E42" s="150">
        <f t="shared" ref="E42:P42" si="6">E39+E38+E37</f>
        <v>0</v>
      </c>
      <c r="F42" s="148">
        <f t="shared" si="6"/>
        <v>0</v>
      </c>
      <c r="G42" s="150">
        <f t="shared" si="6"/>
        <v>0</v>
      </c>
      <c r="H42" s="150">
        <f t="shared" si="6"/>
        <v>20470</v>
      </c>
      <c r="I42" s="148">
        <f t="shared" si="6"/>
        <v>0</v>
      </c>
      <c r="J42" s="150">
        <f t="shared" si="6"/>
        <v>0</v>
      </c>
      <c r="K42" s="150">
        <f t="shared" si="6"/>
        <v>0</v>
      </c>
      <c r="L42" s="150">
        <f t="shared" si="6"/>
        <v>0</v>
      </c>
      <c r="M42" s="150">
        <f t="shared" si="6"/>
        <v>0</v>
      </c>
      <c r="N42" s="150">
        <f t="shared" si="6"/>
        <v>0</v>
      </c>
      <c r="O42" s="150">
        <f t="shared" si="6"/>
        <v>0</v>
      </c>
      <c r="P42" s="150">
        <f t="shared" si="6"/>
        <v>88641</v>
      </c>
      <c r="Q42" s="23"/>
      <c r="R42" s="30" t="s">
        <v>40</v>
      </c>
      <c r="S42" s="10" t="str">
        <f>P42/1000 &amp;" GWh"</f>
        <v>88,641 GWh</v>
      </c>
      <c r="T42" s="31">
        <f>P42/P40</f>
        <v>0.20887914884592274</v>
      </c>
    </row>
    <row r="43" spans="1:47">
      <c r="A43" s="36" t="s">
        <v>44</v>
      </c>
      <c r="B43" s="152"/>
      <c r="C43" s="153">
        <f>C40+C24-C7+C46</f>
        <v>167454</v>
      </c>
      <c r="D43" s="153">
        <f t="shared" ref="D43:O43" si="7">D11+D24+D40</f>
        <v>66891</v>
      </c>
      <c r="E43" s="153">
        <f t="shared" si="7"/>
        <v>0</v>
      </c>
      <c r="F43" s="153">
        <f t="shared" si="7"/>
        <v>1041</v>
      </c>
      <c r="G43" s="153">
        <f t="shared" si="7"/>
        <v>10264</v>
      </c>
      <c r="H43" s="153">
        <f t="shared" si="7"/>
        <v>194768</v>
      </c>
      <c r="I43" s="153">
        <f t="shared" si="7"/>
        <v>0</v>
      </c>
      <c r="J43" s="153">
        <f t="shared" si="7"/>
        <v>0</v>
      </c>
      <c r="K43" s="153">
        <f t="shared" si="7"/>
        <v>0</v>
      </c>
      <c r="L43" s="153">
        <f t="shared" si="7"/>
        <v>0</v>
      </c>
      <c r="M43" s="153">
        <f t="shared" si="7"/>
        <v>0</v>
      </c>
      <c r="N43" s="153">
        <f t="shared" si="7"/>
        <v>0</v>
      </c>
      <c r="O43" s="153">
        <f t="shared" si="7"/>
        <v>0</v>
      </c>
      <c r="P43" s="154">
        <f>SUM(C43:O43)</f>
        <v>440418</v>
      </c>
      <c r="Q43" s="23"/>
      <c r="R43" s="30" t="s">
        <v>41</v>
      </c>
      <c r="S43" s="10" t="str">
        <f>P36/1000 &amp;" GWh"</f>
        <v>38,303 GWh</v>
      </c>
      <c r="T43" s="43">
        <f>P36/P40</f>
        <v>9.0259564290174732E-2</v>
      </c>
    </row>
    <row r="44" spans="1:47">
      <c r="A44" s="36" t="s">
        <v>45</v>
      </c>
      <c r="B44" s="105"/>
      <c r="C44" s="165">
        <f>C43/$P$43</f>
        <v>0.38021606746318271</v>
      </c>
      <c r="D44" s="165">
        <f t="shared" ref="D44:P44" si="8">D43/$P$43</f>
        <v>0.15188071332234376</v>
      </c>
      <c r="E44" s="165">
        <f t="shared" si="8"/>
        <v>0</v>
      </c>
      <c r="F44" s="165">
        <f t="shared" si="8"/>
        <v>2.3636636104791358E-3</v>
      </c>
      <c r="G44" s="165">
        <f t="shared" si="8"/>
        <v>2.3305132851064215E-2</v>
      </c>
      <c r="H44" s="165">
        <f t="shared" si="8"/>
        <v>0.44223442275293018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31,306 GWh</v>
      </c>
      <c r="T44" s="31">
        <f>P34/P40</f>
        <v>7.3771399620609621E-2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1,879 GWh</v>
      </c>
      <c r="T45" s="31">
        <f>P32/P40</f>
        <v>4.4277921129216597E-3</v>
      </c>
      <c r="U45" s="25"/>
    </row>
    <row r="46" spans="1:47">
      <c r="A46" s="37" t="s">
        <v>48</v>
      </c>
      <c r="B46" s="111">
        <f>B24-B40</f>
        <v>1179</v>
      </c>
      <c r="C46" s="111">
        <f>(C24+C40)*0.08</f>
        <v>12404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197,968 GWh</v>
      </c>
      <c r="T46" s="43">
        <f>P33/P40</f>
        <v>0.46650407078811873</v>
      </c>
      <c r="U46" s="25"/>
    </row>
    <row r="47" spans="1:47">
      <c r="A47" s="37" t="s">
        <v>50</v>
      </c>
      <c r="B47" s="166">
        <f>B46/B24</f>
        <v>0.12023251070772996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66,268 GWh</v>
      </c>
      <c r="T47" s="43">
        <f>P35/P40</f>
        <v>0.15615802434225254</v>
      </c>
    </row>
    <row r="48" spans="1:47" ht="15.75" thickBot="1">
      <c r="A48" s="12"/>
      <c r="B48" s="168"/>
      <c r="C48" s="169"/>
      <c r="D48" s="169"/>
      <c r="E48" s="169"/>
      <c r="F48" s="170"/>
      <c r="G48" s="169"/>
      <c r="H48" s="169"/>
      <c r="I48" s="170"/>
      <c r="J48" s="169"/>
      <c r="K48" s="169"/>
      <c r="L48" s="169"/>
      <c r="M48" s="169"/>
      <c r="N48" s="170"/>
      <c r="O48" s="170"/>
      <c r="P48" s="170"/>
      <c r="Q48" s="57"/>
      <c r="R48" s="48" t="s">
        <v>49</v>
      </c>
      <c r="S48" s="49" t="str">
        <f>P40/1000 &amp;" GWh"</f>
        <v>424,365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zoomScale="70" zoomScaleNormal="70" workbookViewId="0">
      <selection activeCell="P20" sqref="P20"/>
    </sheetView>
  </sheetViews>
  <sheetFormatPr defaultColWidth="8.625" defaultRowHeight="15"/>
  <cols>
    <col min="1" max="1" width="49.5" style="11" customWidth="1"/>
    <col min="2" max="2" width="18.75" style="86" bestFit="1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81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[1]Solceller!$C$11</f>
        <v>883.5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B7" s="59"/>
      <c r="C7" s="65">
        <f>[1]Elproduktion!$N$322</f>
        <v>0</v>
      </c>
      <c r="D7" s="59">
        <f>[1]Elproduktion!$N$323</f>
        <v>0</v>
      </c>
      <c r="E7" s="59">
        <f>[1]Elproduktion!$Q$324</f>
        <v>0</v>
      </c>
      <c r="F7" s="59">
        <f>[1]Elproduktion!$N$325</f>
        <v>0</v>
      </c>
      <c r="G7" s="59">
        <f>[1]Elproduktion!$R$326</f>
        <v>0</v>
      </c>
      <c r="H7" s="59">
        <f>[1]Elproduktion!$S$327</f>
        <v>0</v>
      </c>
      <c r="I7" s="59">
        <f>[1]Elproduktion!$N$328</f>
        <v>0</v>
      </c>
      <c r="J7" s="59">
        <f>[1]Elproduktion!$T$326</f>
        <v>0</v>
      </c>
      <c r="K7" s="59">
        <f>[1]Elproduktion!$U$324</f>
        <v>0</v>
      </c>
      <c r="L7" s="59">
        <f>[1]Elproduktion!$V$324</f>
        <v>0</v>
      </c>
      <c r="M7" s="59">
        <f>[1]Elproduktion!$W$327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65">
        <f>[1]Elproduktion!$N$330</f>
        <v>0</v>
      </c>
      <c r="D8" s="59">
        <f>[1]Elproduktion!$N$331</f>
        <v>0</v>
      </c>
      <c r="E8" s="59">
        <f>[1]Elproduktion!$Q$332</f>
        <v>0</v>
      </c>
      <c r="F8" s="59">
        <f>[1]Elproduktion!$N$333</f>
        <v>0</v>
      </c>
      <c r="G8" s="59">
        <f>[1]Elproduktion!$R$334</f>
        <v>0</v>
      </c>
      <c r="H8" s="59">
        <f>[1]Elproduktion!$S$335</f>
        <v>0</v>
      </c>
      <c r="I8" s="59">
        <f>[1]Elproduktion!$N$336</f>
        <v>0</v>
      </c>
      <c r="J8" s="59">
        <f>[1]Elproduktion!$T$334</f>
        <v>0</v>
      </c>
      <c r="K8" s="59">
        <f>[1]Elproduktion!$U$332</f>
        <v>0</v>
      </c>
      <c r="L8" s="59">
        <f>[1]Elproduktion!$V$332</f>
        <v>0</v>
      </c>
      <c r="M8" s="59">
        <f>[1]Elproduktion!$W$335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65">
        <f>[1]Elproduktion!$N$338</f>
        <v>36075</v>
      </c>
      <c r="D9" s="59">
        <f>[1]Elproduktion!$N$339</f>
        <v>0</v>
      </c>
      <c r="E9" s="59">
        <f>[1]Elproduktion!$Q$340</f>
        <v>0</v>
      </c>
      <c r="F9" s="59">
        <f>[1]Elproduktion!$N$341</f>
        <v>0</v>
      </c>
      <c r="G9" s="59">
        <f>[1]Elproduktion!$R$342</f>
        <v>0</v>
      </c>
      <c r="H9" s="59">
        <f>[1]Elproduktion!$S$343</f>
        <v>0</v>
      </c>
      <c r="I9" s="59">
        <f>[1]Elproduktion!$N$344</f>
        <v>0</v>
      </c>
      <c r="J9" s="59">
        <f>[1]Elproduktion!$T$342</f>
        <v>0</v>
      </c>
      <c r="K9" s="59">
        <f>[1]Elproduktion!$U$340</f>
        <v>0</v>
      </c>
      <c r="L9" s="59">
        <f>[1]Elproduktion!$V$340</f>
        <v>0</v>
      </c>
      <c r="M9" s="59">
        <f>[1]Elproduktion!$W$343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188">
        <f>[1]Elproduktion!$N$346</f>
        <v>6155.0793650793648</v>
      </c>
      <c r="D10" s="59">
        <f>[1]Elproduktion!$N$347</f>
        <v>0</v>
      </c>
      <c r="E10" s="59">
        <f>[1]Elproduktion!$Q$348</f>
        <v>0</v>
      </c>
      <c r="F10" s="59">
        <f>[1]Elproduktion!$N$349</f>
        <v>0</v>
      </c>
      <c r="G10" s="59">
        <f>[1]Elproduktion!$R$350</f>
        <v>0</v>
      </c>
      <c r="H10" s="59">
        <f>[1]Elproduktion!$S$351</f>
        <v>0</v>
      </c>
      <c r="I10" s="59">
        <f>[1]Elproduktion!$N$352</f>
        <v>0</v>
      </c>
      <c r="J10" s="59">
        <f>[1]Elproduktion!$T$350</f>
        <v>0</v>
      </c>
      <c r="K10" s="59">
        <f>[1]Elproduktion!$U$348</f>
        <v>0</v>
      </c>
      <c r="L10" s="59">
        <f>[1]Elproduktion!$V$348</f>
        <v>0</v>
      </c>
      <c r="M10" s="59">
        <f>[1]Elproduktion!$W$351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60">
        <f>SUM(C5:C10)</f>
        <v>43113.579365079364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2061 Smedjebacken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[1]Fjärrvärmeproduktion!$N$450</f>
        <v>0</v>
      </c>
      <c r="C18" s="62"/>
      <c r="D18" s="62">
        <f>[1]Fjärrvärmeproduktion!$N$451</f>
        <v>0</v>
      </c>
      <c r="E18" s="62">
        <f>[1]Fjärrvärmeproduktion!$Q$452</f>
        <v>0</v>
      </c>
      <c r="F18" s="62">
        <f>[1]Fjärrvärmeproduktion!$N$453</f>
        <v>0</v>
      </c>
      <c r="G18" s="62">
        <f>[1]Fjärrvärmeproduktion!$R$454</f>
        <v>0</v>
      </c>
      <c r="H18" s="114">
        <f>[1]Fjärrvärmeproduktion!$S$455</f>
        <v>0</v>
      </c>
      <c r="I18" s="62">
        <f>[1]Fjärrvärmeproduktion!$N$456</f>
        <v>0</v>
      </c>
      <c r="J18" s="62">
        <f>[1]Fjärrvärmeproduktion!$T$454</f>
        <v>0</v>
      </c>
      <c r="K18" s="62">
        <f>[1]Fjärrvärmeproduktion!$U$452</f>
        <v>0</v>
      </c>
      <c r="L18" s="62">
        <f>[1]Fjärrvärmeproduktion!$V$452</f>
        <v>0</v>
      </c>
      <c r="M18" s="62">
        <f>[1]Fjärrvärmeproduktion!$W$455</f>
        <v>0</v>
      </c>
      <c r="N18" s="62"/>
      <c r="O18" s="62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92">
        <f>[1]Fjärrvärmeproduktion!$N$458</f>
        <v>19490</v>
      </c>
      <c r="C19" s="62"/>
      <c r="D19" s="62">
        <f>[1]Fjärrvärmeproduktion!$N$459</f>
        <v>378</v>
      </c>
      <c r="E19" s="62">
        <f>[1]Fjärrvärmeproduktion!$Q$460</f>
        <v>0</v>
      </c>
      <c r="F19" s="62">
        <f>[1]Fjärrvärmeproduktion!$N$461</f>
        <v>0</v>
      </c>
      <c r="G19" s="62">
        <f>[1]Fjärrvärmeproduktion!$R$462</f>
        <v>0</v>
      </c>
      <c r="H19" s="192">
        <f>[1]Fjärrvärmeproduktion!$S$463</f>
        <v>19354.069743589742</v>
      </c>
      <c r="I19" s="62">
        <f>[1]Fjärrvärmeproduktion!$N$464</f>
        <v>0</v>
      </c>
      <c r="J19" s="62">
        <f>[1]Fjärrvärmeproduktion!$T$462</f>
        <v>0</v>
      </c>
      <c r="K19" s="62">
        <f>[1]Fjärrvärmeproduktion!$U$460</f>
        <v>0</v>
      </c>
      <c r="L19" s="62">
        <f>[1]Fjärrvärmeproduktion!$V$460</f>
        <v>0</v>
      </c>
      <c r="M19" s="62">
        <f>[1]Fjärrvärmeproduktion!$W$463</f>
        <v>0</v>
      </c>
      <c r="N19" s="62"/>
      <c r="O19" s="62"/>
      <c r="P19" s="186">
        <f>SUM(C19:O19)</f>
        <v>19732.069743589742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[1]Fjärrvärmeproduktion!$N$466</f>
        <v>7180</v>
      </c>
      <c r="C20" s="185">
        <f>B20*1.05</f>
        <v>7539</v>
      </c>
      <c r="D20" s="62">
        <f>[1]Fjärrvärmeproduktion!$N$467</f>
        <v>0</v>
      </c>
      <c r="E20" s="62">
        <f>[1]Fjärrvärmeproduktion!$Q$468</f>
        <v>0</v>
      </c>
      <c r="F20" s="62">
        <f>[1]Fjärrvärmeproduktion!$N$469</f>
        <v>0</v>
      </c>
      <c r="G20" s="62">
        <f>[1]Fjärrvärmeproduktion!$R$470</f>
        <v>0</v>
      </c>
      <c r="H20" s="114">
        <f>[1]Fjärrvärmeproduktion!$S$471</f>
        <v>0</v>
      </c>
      <c r="I20" s="62">
        <f>[1]Fjärrvärmeproduktion!$N$472</f>
        <v>0</v>
      </c>
      <c r="J20" s="62">
        <f>[1]Fjärrvärmeproduktion!$T$470</f>
        <v>0</v>
      </c>
      <c r="K20" s="62">
        <f>[1]Fjärrvärmeproduktion!$U$468</f>
        <v>0</v>
      </c>
      <c r="L20" s="62">
        <f>[1]Fjärrvärmeproduktion!$V$468</f>
        <v>0</v>
      </c>
      <c r="M20" s="62">
        <f>[1]Fjärrvärmeproduktion!$W$471</f>
        <v>0</v>
      </c>
      <c r="N20" s="62"/>
      <c r="O20" s="62"/>
      <c r="P20" s="185">
        <f t="shared" ref="P20:P23" si="2">SUM(C20:O20)</f>
        <v>7539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[1]Fjärrvärmeproduktion!$N$474</f>
        <v>0</v>
      </c>
      <c r="C21" s="62">
        <f>B21*0.33</f>
        <v>0</v>
      </c>
      <c r="D21" s="62">
        <f>[1]Fjärrvärmeproduktion!$N$475</f>
        <v>0</v>
      </c>
      <c r="E21" s="62">
        <f>[1]Fjärrvärmeproduktion!$Q$476</f>
        <v>0</v>
      </c>
      <c r="F21" s="62">
        <f>[1]Fjärrvärmeproduktion!$N$477</f>
        <v>0</v>
      </c>
      <c r="G21" s="62">
        <f>[1]Fjärrvärmeproduktion!$R$478</f>
        <v>0</v>
      </c>
      <c r="H21" s="114">
        <f>[1]Fjärrvärmeproduktion!$S$479</f>
        <v>0</v>
      </c>
      <c r="I21" s="62">
        <f>[1]Fjärrvärmeproduktion!$N$480</f>
        <v>0</v>
      </c>
      <c r="J21" s="62">
        <f>[1]Fjärrvärmeproduktion!$T$478</f>
        <v>0</v>
      </c>
      <c r="K21" s="62">
        <f>[1]Fjärrvärmeproduktion!$U$476</f>
        <v>0</v>
      </c>
      <c r="L21" s="62">
        <f>[1]Fjärrvärmeproduktion!$V$476</f>
        <v>0</v>
      </c>
      <c r="M21" s="62">
        <f>[1]Fjärrvärmeproduktion!$W$479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[1]Fjärrvärmeproduktion!$N$482</f>
        <v>21479</v>
      </c>
      <c r="C22" s="62"/>
      <c r="D22" s="62">
        <f>[1]Fjärrvärmeproduktion!$N$483</f>
        <v>0</v>
      </c>
      <c r="E22" s="62">
        <f>[1]Fjärrvärmeproduktion!$Q$484</f>
        <v>0</v>
      </c>
      <c r="F22" s="62">
        <f>[1]Fjärrvärmeproduktion!$N$485</f>
        <v>0</v>
      </c>
      <c r="G22" s="62">
        <f>[1]Fjärrvärmeproduktion!$R$486</f>
        <v>0</v>
      </c>
      <c r="H22" s="114">
        <f>[1]Fjärrvärmeproduktion!$S$487</f>
        <v>0</v>
      </c>
      <c r="I22" s="62">
        <f>[1]Fjärrvärmeproduktion!$N$488</f>
        <v>0</v>
      </c>
      <c r="J22" s="62">
        <f>[1]Fjärrvärmeproduktion!$T$486</f>
        <v>0</v>
      </c>
      <c r="K22" s="62">
        <f>[1]Fjärrvärmeproduktion!$U$484</f>
        <v>0</v>
      </c>
      <c r="L22" s="62">
        <f>[1]Fjärrvärmeproduktion!$V$484</f>
        <v>0</v>
      </c>
      <c r="M22" s="62">
        <f>[1]Fjärrvärmeproduktion!$W$487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487,63026974359 GWh</v>
      </c>
      <c r="T22" s="27"/>
      <c r="U22" s="25"/>
    </row>
    <row r="23" spans="1:34" ht="15.75">
      <c r="A23" s="5" t="s">
        <v>22</v>
      </c>
      <c r="B23" s="114">
        <f>[1]Fjärrvärmeproduktion!$N$490</f>
        <v>0</v>
      </c>
      <c r="C23" s="62"/>
      <c r="D23" s="62">
        <f>[1]Fjärrvärmeproduktion!$N$491</f>
        <v>0</v>
      </c>
      <c r="E23" s="62">
        <f>[1]Fjärrvärmeproduktion!$Q$492</f>
        <v>0</v>
      </c>
      <c r="F23" s="62">
        <f>[1]Fjärrvärmeproduktion!$N$493</f>
        <v>0</v>
      </c>
      <c r="G23" s="62">
        <f>[1]Fjärrvärmeproduktion!$R$494</f>
        <v>0</v>
      </c>
      <c r="H23" s="114">
        <f>[1]Fjärrvärmeproduktion!$S$495</f>
        <v>0</v>
      </c>
      <c r="I23" s="62">
        <f>[1]Fjärrvärmeproduktion!$N$496</f>
        <v>0</v>
      </c>
      <c r="J23" s="62">
        <f>[1]Fjärrvärmeproduktion!$T$494</f>
        <v>0</v>
      </c>
      <c r="K23" s="62">
        <f>[1]Fjärrvärmeproduktion!$U$492</f>
        <v>0</v>
      </c>
      <c r="L23" s="62">
        <f>[1]Fjärrvärmeproduktion!$V$492</f>
        <v>0</v>
      </c>
      <c r="M23" s="62">
        <f>[1]Fjärrvärmeproduktion!$W$495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48149</v>
      </c>
      <c r="C24" s="62">
        <f t="shared" ref="C24:O24" si="3">SUM(C18:C23)</f>
        <v>7539</v>
      </c>
      <c r="D24" s="62">
        <f t="shared" si="3"/>
        <v>378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186">
        <f>SUM(H18:H23)</f>
        <v>19354.069743589742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186">
        <f>SUM(C24:O24)</f>
        <v>27271.069743589742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310,5972 GWh</v>
      </c>
      <c r="T25" s="31">
        <f>C$44</f>
        <v>0.63695225516521181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58,367 GWh</v>
      </c>
      <c r="T26" s="31">
        <f>D$44</f>
        <v>0.11969519453886872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65,499 GWh</v>
      </c>
      <c r="T28" s="31">
        <f>F$44</f>
        <v>0.13432102981310265</v>
      </c>
      <c r="U28" s="25"/>
    </row>
    <row r="29" spans="1:34" ht="15.75">
      <c r="A29" s="53" t="str">
        <f>A2</f>
        <v>2061 Smedjebacken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10,752 GWh</v>
      </c>
      <c r="T29" s="31">
        <f>G$44</f>
        <v>2.2049492550275267E-2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42,4150697435897 GWh</v>
      </c>
      <c r="T30" s="31">
        <f>H$44</f>
        <v>8.6982027932541658E-2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[1]Slutanvändning!$N$656</f>
        <v>0</v>
      </c>
      <c r="C32" s="65">
        <f>[1]Slutanvändning!$N$657</f>
        <v>1039</v>
      </c>
      <c r="D32" s="65">
        <f>[1]Slutanvändning!$N$650</f>
        <v>1293</v>
      </c>
      <c r="E32" s="59">
        <f>[1]Slutanvändning!$Q$651</f>
        <v>0</v>
      </c>
      <c r="F32" s="59">
        <f>[1]Slutanvändning!$N$652</f>
        <v>0</v>
      </c>
      <c r="G32" s="59">
        <f>[1]Slutanvändning!$N$653</f>
        <v>265</v>
      </c>
      <c r="H32" s="59">
        <f>[1]Slutanvändning!$N$654</f>
        <v>0</v>
      </c>
      <c r="I32" s="59">
        <f>[1]Slutanvändning!$N$655</f>
        <v>0</v>
      </c>
      <c r="J32" s="59"/>
      <c r="K32" s="59">
        <f>[1]Slutanvändning!$U$651</f>
        <v>0</v>
      </c>
      <c r="L32" s="59">
        <f>[1]Slutanvändning!$V$651</f>
        <v>0</v>
      </c>
      <c r="M32" s="59"/>
      <c r="N32" s="59"/>
      <c r="O32" s="59"/>
      <c r="P32" s="59">
        <f t="shared" ref="P32:P38" si="4">SUM(B32:N32)</f>
        <v>2597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59">
        <f>[1]Slutanvändning!$N$665</f>
        <v>14358</v>
      </c>
      <c r="C33" s="171">
        <f>[1]Slutanvändning!$N$666</f>
        <v>187285</v>
      </c>
      <c r="D33" s="65">
        <f>[1]Slutanvändning!$N$659</f>
        <v>10389</v>
      </c>
      <c r="E33" s="59">
        <f>[1]Slutanvändning!$Q$660</f>
        <v>0</v>
      </c>
      <c r="F33" s="59">
        <f>[1]Slutanvändning!$N$661</f>
        <v>65499</v>
      </c>
      <c r="G33" s="59">
        <f>[1]Slutanvändning!$N$662</f>
        <v>0</v>
      </c>
      <c r="H33" s="59">
        <f>[1]Slutanvändning!$N$663</f>
        <v>0</v>
      </c>
      <c r="I33" s="59">
        <f>[1]Slutanvändning!$N$664</f>
        <v>0</v>
      </c>
      <c r="J33" s="59"/>
      <c r="K33" s="59">
        <f>[1]Slutanvändning!$U$660</f>
        <v>0</v>
      </c>
      <c r="L33" s="59">
        <f>[1]Slutanvändning!$V$660</f>
        <v>0</v>
      </c>
      <c r="M33" s="59"/>
      <c r="N33" s="59"/>
      <c r="O33" s="59"/>
      <c r="P33" s="59">
        <f t="shared" si="4"/>
        <v>277531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[1]Slutanvändning!$N$674</f>
        <v>8266</v>
      </c>
      <c r="C34" s="65">
        <f>[1]Slutanvändning!$N$675</f>
        <v>8006</v>
      </c>
      <c r="D34" s="65">
        <f>[1]Slutanvändning!$N$668</f>
        <v>1360</v>
      </c>
      <c r="E34" s="59">
        <f>[1]Slutanvändning!$Q$669</f>
        <v>0</v>
      </c>
      <c r="F34" s="59">
        <f>[1]Slutanvändning!$N$670</f>
        <v>0</v>
      </c>
      <c r="G34" s="59">
        <f>[1]Slutanvändning!$N$671</f>
        <v>0</v>
      </c>
      <c r="H34" s="59">
        <f>[1]Slutanvändning!$N$672</f>
        <v>0</v>
      </c>
      <c r="I34" s="59">
        <f>[1]Slutanvändning!$N$673</f>
        <v>0</v>
      </c>
      <c r="J34" s="59"/>
      <c r="K34" s="59">
        <f>[1]Slutanvändning!$U$669</f>
        <v>0</v>
      </c>
      <c r="L34" s="59">
        <f>[1]Slutanvändning!$V$669</f>
        <v>0</v>
      </c>
      <c r="M34" s="59"/>
      <c r="N34" s="59"/>
      <c r="O34" s="59"/>
      <c r="P34" s="59">
        <f t="shared" si="4"/>
        <v>17632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59">
        <f>[1]Slutanvändning!$N$683</f>
        <v>0</v>
      </c>
      <c r="C35" s="65">
        <f>[1]Slutanvändning!$N$684</f>
        <v>322</v>
      </c>
      <c r="D35" s="65">
        <f>[1]Slutanvändning!$N$677</f>
        <v>30924</v>
      </c>
      <c r="E35" s="59">
        <f>[1]Slutanvändning!$Q$678</f>
        <v>0</v>
      </c>
      <c r="F35" s="59">
        <f>[1]Slutanvändning!$N$679</f>
        <v>0</v>
      </c>
      <c r="G35" s="59">
        <f>[1]Slutanvändning!$N$680</f>
        <v>10487</v>
      </c>
      <c r="H35" s="59">
        <f>[1]Slutanvändning!$N$681</f>
        <v>0</v>
      </c>
      <c r="I35" s="59">
        <f>[1]Slutanvändning!$N$682</f>
        <v>0</v>
      </c>
      <c r="J35" s="59"/>
      <c r="K35" s="59">
        <f>[1]Slutanvändning!$U$678</f>
        <v>0</v>
      </c>
      <c r="L35" s="59">
        <f>[1]Slutanvändning!$V$678</f>
        <v>0</v>
      </c>
      <c r="M35" s="59"/>
      <c r="N35" s="59"/>
      <c r="O35" s="59"/>
      <c r="P35" s="59">
        <f>SUM(B35:N35)</f>
        <v>41733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59">
        <f>[1]Slutanvändning!$N$692</f>
        <v>2105</v>
      </c>
      <c r="C36" s="65">
        <f>[1]Slutanvändning!$N$693</f>
        <v>21311</v>
      </c>
      <c r="D36" s="65">
        <f>[1]Slutanvändning!$N$686</f>
        <v>13564</v>
      </c>
      <c r="E36" s="59">
        <f>[1]Slutanvändning!$Q$687</f>
        <v>0</v>
      </c>
      <c r="F36" s="59">
        <f>[1]Slutanvändning!$N$688</f>
        <v>0</v>
      </c>
      <c r="G36" s="59">
        <f>[1]Slutanvändning!$N$689</f>
        <v>0</v>
      </c>
      <c r="H36" s="59">
        <f>[1]Slutanvändning!$N$690</f>
        <v>0</v>
      </c>
      <c r="I36" s="59">
        <f>[1]Slutanvändning!$N$691</f>
        <v>0</v>
      </c>
      <c r="J36" s="59"/>
      <c r="K36" s="59">
        <f>[1]Slutanvändning!$U$687</f>
        <v>0</v>
      </c>
      <c r="L36" s="59">
        <f>[1]Slutanvändning!$V$687</f>
        <v>0</v>
      </c>
      <c r="M36" s="59"/>
      <c r="N36" s="59"/>
      <c r="O36" s="59"/>
      <c r="P36" s="59">
        <f t="shared" si="4"/>
        <v>36980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[1]Slutanvändning!$N$701</f>
        <v>3180</v>
      </c>
      <c r="C37" s="65">
        <f>[1]Slutanvändning!$N$702</f>
        <v>49080</v>
      </c>
      <c r="D37" s="65">
        <f>[1]Slutanvändning!$N$695</f>
        <v>459</v>
      </c>
      <c r="E37" s="59">
        <f>[1]Slutanvändning!$Q$696</f>
        <v>0</v>
      </c>
      <c r="F37" s="59">
        <f>[1]Slutanvändning!$N$697</f>
        <v>0</v>
      </c>
      <c r="G37" s="59">
        <f>[1]Slutanvändning!$N$698</f>
        <v>0</v>
      </c>
      <c r="H37" s="59">
        <f>[1]Slutanvändning!$N$699</f>
        <v>23061</v>
      </c>
      <c r="I37" s="59">
        <f>[1]Slutanvändning!$N$700</f>
        <v>0</v>
      </c>
      <c r="J37" s="59"/>
      <c r="K37" s="59">
        <f>[1]Slutanvändning!$U$696</f>
        <v>0</v>
      </c>
      <c r="L37" s="59">
        <f>[1]Slutanvändning!$V$696</f>
        <v>0</v>
      </c>
      <c r="M37" s="59"/>
      <c r="N37" s="59"/>
      <c r="O37" s="59"/>
      <c r="P37" s="59">
        <f t="shared" si="4"/>
        <v>75780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[1]Slutanvändning!$N$710</f>
        <v>13613</v>
      </c>
      <c r="C38" s="65">
        <f>[1]Slutanvändning!$N$711</f>
        <v>2830</v>
      </c>
      <c r="D38" s="65">
        <f>[1]Slutanvändning!$N$704</f>
        <v>0</v>
      </c>
      <c r="E38" s="59">
        <f>[1]Slutanvändning!$Q$705</f>
        <v>0</v>
      </c>
      <c r="F38" s="59">
        <f>[1]Slutanvändning!$N$706</f>
        <v>0</v>
      </c>
      <c r="G38" s="59">
        <f>[1]Slutanvändning!$N$707</f>
        <v>0</v>
      </c>
      <c r="H38" s="59">
        <f>[1]Slutanvändning!$N$708</f>
        <v>0</v>
      </c>
      <c r="I38" s="59">
        <f>[1]Slutanvändning!$N$709</f>
        <v>0</v>
      </c>
      <c r="J38" s="59"/>
      <c r="K38" s="59">
        <f>[1]Slutanvändning!$U$705</f>
        <v>0</v>
      </c>
      <c r="L38" s="59">
        <f>[1]Slutanvändning!$V$705</f>
        <v>0</v>
      </c>
      <c r="M38" s="59"/>
      <c r="N38" s="59"/>
      <c r="O38" s="59"/>
      <c r="P38" s="59">
        <f t="shared" si="4"/>
        <v>16443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[1]Slutanvändning!$N$719</f>
        <v>0</v>
      </c>
      <c r="C39" s="65">
        <f>[1]Slutanvändning!$N$720</f>
        <v>10178</v>
      </c>
      <c r="D39" s="65">
        <f>[1]Slutanvändning!$N$713</f>
        <v>0</v>
      </c>
      <c r="E39" s="59">
        <f>[1]Slutanvändning!$Q$714</f>
        <v>0</v>
      </c>
      <c r="F39" s="59">
        <f>[1]Slutanvändning!$N$715</f>
        <v>0</v>
      </c>
      <c r="G39" s="59">
        <f>[1]Slutanvändning!$N$716</f>
        <v>0</v>
      </c>
      <c r="H39" s="59">
        <f>[1]Slutanvändning!$N$717</f>
        <v>0</v>
      </c>
      <c r="I39" s="59">
        <f>[1]Slutanvändning!$N$718</f>
        <v>0</v>
      </c>
      <c r="J39" s="59"/>
      <c r="K39" s="59">
        <f>[1]Slutanvändning!$U$714</f>
        <v>0</v>
      </c>
      <c r="L39" s="59">
        <f>[1]Slutanvändning!$V$714</f>
        <v>0</v>
      </c>
      <c r="M39" s="59"/>
      <c r="N39" s="59"/>
      <c r="O39" s="59"/>
      <c r="P39" s="59">
        <f>SUM(B39:N39)</f>
        <v>10178</v>
      </c>
      <c r="Q39" s="22"/>
      <c r="R39" s="30"/>
      <c r="S39" s="9"/>
      <c r="T39" s="45"/>
    </row>
    <row r="40" spans="1:47" ht="15.75">
      <c r="A40" s="5" t="s">
        <v>13</v>
      </c>
      <c r="B40" s="59">
        <f>SUM(B32:B39)</f>
        <v>41522</v>
      </c>
      <c r="C40" s="59">
        <f t="shared" ref="C40:O40" si="5">SUM(C32:C39)</f>
        <v>280051</v>
      </c>
      <c r="D40" s="59">
        <f t="shared" si="5"/>
        <v>57989</v>
      </c>
      <c r="E40" s="59">
        <f t="shared" si="5"/>
        <v>0</v>
      </c>
      <c r="F40" s="59">
        <f>SUM(F32:F39)</f>
        <v>65499</v>
      </c>
      <c r="G40" s="59">
        <f t="shared" si="5"/>
        <v>10752</v>
      </c>
      <c r="H40" s="59">
        <f t="shared" si="5"/>
        <v>23061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478874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29,6342 GWh</v>
      </c>
      <c r="T41" s="63"/>
    </row>
    <row r="42" spans="1:47">
      <c r="A42" s="35" t="s">
        <v>42</v>
      </c>
      <c r="B42" s="105">
        <f>B39+B38+B37</f>
        <v>16793</v>
      </c>
      <c r="C42" s="105">
        <f>C39+C38+C37</f>
        <v>62088</v>
      </c>
      <c r="D42" s="105">
        <f>D39+D38+D37</f>
        <v>459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23061</v>
      </c>
      <c r="I42" s="101">
        <f t="shared" si="6"/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102401</v>
      </c>
      <c r="Q42" s="23"/>
      <c r="R42" s="30" t="s">
        <v>40</v>
      </c>
      <c r="S42" s="10" t="str">
        <f>P42/1000 &amp;" GWh"</f>
        <v>102,401 GWh</v>
      </c>
      <c r="T42" s="31">
        <f>P42/P40</f>
        <v>0.21383704272940274</v>
      </c>
    </row>
    <row r="43" spans="1:47">
      <c r="A43" s="36" t="s">
        <v>44</v>
      </c>
      <c r="B43" s="159"/>
      <c r="C43" s="111">
        <f>C40+C24-C7+C46</f>
        <v>310597.2</v>
      </c>
      <c r="D43" s="111">
        <f t="shared" ref="D43:O43" si="7">D11+D24+D40</f>
        <v>58367</v>
      </c>
      <c r="E43" s="111">
        <f t="shared" si="7"/>
        <v>0</v>
      </c>
      <c r="F43" s="111">
        <f t="shared" si="7"/>
        <v>65499</v>
      </c>
      <c r="G43" s="111">
        <f t="shared" si="7"/>
        <v>10752</v>
      </c>
      <c r="H43" s="111">
        <f t="shared" si="7"/>
        <v>42415.069743589745</v>
      </c>
      <c r="I43" s="111">
        <f t="shared" si="7"/>
        <v>0</v>
      </c>
      <c r="J43" s="111">
        <f t="shared" si="7"/>
        <v>0</v>
      </c>
      <c r="K43" s="111">
        <f t="shared" si="7"/>
        <v>0</v>
      </c>
      <c r="L43" s="111">
        <f t="shared" si="7"/>
        <v>0</v>
      </c>
      <c r="M43" s="111">
        <f t="shared" si="7"/>
        <v>0</v>
      </c>
      <c r="N43" s="111">
        <f t="shared" si="7"/>
        <v>0</v>
      </c>
      <c r="O43" s="111">
        <f t="shared" si="7"/>
        <v>0</v>
      </c>
      <c r="P43" s="160">
        <f>SUM(C43:O43)</f>
        <v>487630.26974358974</v>
      </c>
      <c r="Q43" s="23"/>
      <c r="R43" s="30" t="s">
        <v>41</v>
      </c>
      <c r="S43" s="10" t="str">
        <f>P36/1000 &amp;" GWh"</f>
        <v>36,98 GWh</v>
      </c>
      <c r="T43" s="43">
        <f>P36/P40</f>
        <v>7.7222818528464687E-2</v>
      </c>
    </row>
    <row r="44" spans="1:47">
      <c r="A44" s="36" t="s">
        <v>45</v>
      </c>
      <c r="B44" s="105"/>
      <c r="C44" s="165">
        <f>C43/$P$43</f>
        <v>0.63695225516521181</v>
      </c>
      <c r="D44" s="165">
        <f t="shared" ref="D44:P44" si="8">D43/$P$43</f>
        <v>0.11969519453886872</v>
      </c>
      <c r="E44" s="165">
        <f t="shared" si="8"/>
        <v>0</v>
      </c>
      <c r="F44" s="165">
        <f t="shared" si="8"/>
        <v>0.13432102981310265</v>
      </c>
      <c r="G44" s="165">
        <f t="shared" si="8"/>
        <v>2.2049492550275267E-2</v>
      </c>
      <c r="H44" s="165">
        <f t="shared" si="8"/>
        <v>8.6982027932541658E-2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17,632 GWh</v>
      </c>
      <c r="T44" s="31">
        <f>P34/P40</f>
        <v>3.6819706227525402E-2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2,597 GWh</v>
      </c>
      <c r="T45" s="31">
        <f>P32/P40</f>
        <v>5.4231384456036452E-3</v>
      </c>
      <c r="U45" s="25"/>
    </row>
    <row r="46" spans="1:47">
      <c r="A46" s="37" t="s">
        <v>48</v>
      </c>
      <c r="B46" s="111">
        <f>B24-B40</f>
        <v>6627</v>
      </c>
      <c r="C46" s="111">
        <f>(C24+C40)*0.08</f>
        <v>23007.200000000001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277,531 GWh</v>
      </c>
      <c r="T46" s="43">
        <f>P33/P40</f>
        <v>0.5795491089514152</v>
      </c>
      <c r="U46" s="25"/>
    </row>
    <row r="47" spans="1:47">
      <c r="A47" s="37" t="s">
        <v>50</v>
      </c>
      <c r="B47" s="166">
        <f>B46/B24</f>
        <v>0.13763525722237221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41,733 GWh</v>
      </c>
      <c r="T47" s="43">
        <f>P35/P40</f>
        <v>8.7148185117588345E-2</v>
      </c>
    </row>
    <row r="48" spans="1:47" ht="15.75" thickBot="1">
      <c r="A48" s="12"/>
      <c r="B48" s="168"/>
      <c r="C48" s="172"/>
      <c r="D48" s="169"/>
      <c r="E48" s="169"/>
      <c r="F48" s="170"/>
      <c r="G48" s="169"/>
      <c r="H48" s="169"/>
      <c r="I48" s="170"/>
      <c r="J48" s="169"/>
      <c r="K48" s="169"/>
      <c r="L48" s="169"/>
      <c r="M48" s="172"/>
      <c r="N48" s="173"/>
      <c r="O48" s="173"/>
      <c r="P48" s="173"/>
      <c r="Q48" s="57"/>
      <c r="R48" s="48" t="s">
        <v>49</v>
      </c>
      <c r="S48" s="49" t="str">
        <f>P40/1000 &amp;" GWh"</f>
        <v>478,874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zoomScale="70" zoomScaleNormal="70" workbookViewId="0">
      <selection activeCell="G53" sqref="G53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82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[1]Solceller!$C$12</f>
        <v>1624.5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B7" s="59"/>
      <c r="C7" s="59">
        <f>[1]Elproduktion!$N$362</f>
        <v>0</v>
      </c>
      <c r="D7" s="59">
        <f>[1]Elproduktion!$N$363</f>
        <v>0</v>
      </c>
      <c r="E7" s="59">
        <f>[1]Elproduktion!$Q$367</f>
        <v>0</v>
      </c>
      <c r="F7" s="59">
        <f>[1]Elproduktion!$N$365</f>
        <v>0</v>
      </c>
      <c r="G7" s="59">
        <f>[1]Elproduktion!$R$366</f>
        <v>0</v>
      </c>
      <c r="H7" s="59">
        <f>[1]Elproduktion!$S$367</f>
        <v>0</v>
      </c>
      <c r="I7" s="59">
        <f>[1]Elproduktion!$N$368</f>
        <v>0</v>
      </c>
      <c r="J7" s="59">
        <f>[1]Elproduktion!$T$366</f>
        <v>0</v>
      </c>
      <c r="K7" s="59">
        <f>[1]Elproduktion!$U$367</f>
        <v>0</v>
      </c>
      <c r="L7" s="59">
        <f>[1]Elproduktion!$V$367</f>
        <v>0</v>
      </c>
      <c r="M7" s="59">
        <f>[1]Elproduktion!$W$367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59">
        <f>[1]Elproduktion!$N$370</f>
        <v>0</v>
      </c>
      <c r="D8" s="59">
        <f>[1]Elproduktion!$N$371</f>
        <v>0</v>
      </c>
      <c r="E8" s="59">
        <f>[1]Elproduktion!$Q$375</f>
        <v>0</v>
      </c>
      <c r="F8" s="59">
        <f>[1]Elproduktion!$N$373</f>
        <v>0</v>
      </c>
      <c r="G8" s="59">
        <f>[1]Elproduktion!$R$374</f>
        <v>0</v>
      </c>
      <c r="H8" s="59">
        <f>[1]Elproduktion!$S$375</f>
        <v>0</v>
      </c>
      <c r="I8" s="59">
        <f>[1]Elproduktion!$N$376</f>
        <v>0</v>
      </c>
      <c r="J8" s="59">
        <f>[1]Elproduktion!$T$374</f>
        <v>0</v>
      </c>
      <c r="K8" s="59">
        <f>[1]Elproduktion!$U$375</f>
        <v>0</v>
      </c>
      <c r="L8" s="59">
        <f>[1]Elproduktion!$V$375</f>
        <v>0</v>
      </c>
      <c r="M8" s="59">
        <f>[1]Elproduktion!$W$375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59">
        <f>[1]Elproduktion!$N$378</f>
        <v>200042</v>
      </c>
      <c r="D9" s="59">
        <f>[1]Elproduktion!$N$379</f>
        <v>0</v>
      </c>
      <c r="E9" s="59">
        <f>[1]Elproduktion!$Q$383</f>
        <v>0</v>
      </c>
      <c r="F9" s="59">
        <f>[1]Elproduktion!$N$381</f>
        <v>0</v>
      </c>
      <c r="G9" s="59">
        <f>[1]Elproduktion!$R$382</f>
        <v>0</v>
      </c>
      <c r="H9" s="59">
        <f>[1]Elproduktion!$S$383</f>
        <v>0</v>
      </c>
      <c r="I9" s="59">
        <f>[1]Elproduktion!$N$384</f>
        <v>0</v>
      </c>
      <c r="J9" s="59">
        <f>[1]Elproduktion!$T$382</f>
        <v>0</v>
      </c>
      <c r="K9" s="59">
        <f>[1]Elproduktion!$U$383</f>
        <v>0</v>
      </c>
      <c r="L9" s="59">
        <f>[1]Elproduktion!$V$383</f>
        <v>0</v>
      </c>
      <c r="M9" s="59">
        <f>[1]Elproduktion!$W$383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59">
        <f>[1]Elproduktion!$N$386</f>
        <v>192637</v>
      </c>
      <c r="D10" s="59">
        <f>[1]Elproduktion!$N$387</f>
        <v>0</v>
      </c>
      <c r="E10" s="59">
        <f>[1]Elproduktion!$Q$391</f>
        <v>0</v>
      </c>
      <c r="F10" s="59">
        <f>[1]Elproduktion!$N$389</f>
        <v>0</v>
      </c>
      <c r="G10" s="59">
        <f>[1]Elproduktion!$R$390</f>
        <v>0</v>
      </c>
      <c r="H10" s="59">
        <f>[1]Elproduktion!$S$391</f>
        <v>0</v>
      </c>
      <c r="I10" s="59">
        <f>[1]Elproduktion!$N$392</f>
        <v>0</v>
      </c>
      <c r="J10" s="59">
        <f>[1]Elproduktion!$T$390</f>
        <v>0</v>
      </c>
      <c r="K10" s="59">
        <f>[1]Elproduktion!$U$391</f>
        <v>0</v>
      </c>
      <c r="L10" s="59">
        <f>[1]Elproduktion!$V$391</f>
        <v>0</v>
      </c>
      <c r="M10" s="59">
        <f>[1]Elproduktion!$W$391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60">
        <f>SUM(C5:C10)</f>
        <v>394303.5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2062 Mora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[1]Fjärrvärmeproduktion!$N$506</f>
        <v>0</v>
      </c>
      <c r="C18" s="62"/>
      <c r="D18" s="114">
        <f>[1]Fjärrvärmeproduktion!$N$507</f>
        <v>0</v>
      </c>
      <c r="E18" s="62">
        <f>[1]Fjärrvärmeproduktion!$Q$508</f>
        <v>0</v>
      </c>
      <c r="F18" s="62">
        <f>[1]Fjärrvärmeproduktion!$N$509</f>
        <v>0</v>
      </c>
      <c r="G18" s="62">
        <f>[1]Fjärrvärmeproduktion!$R$510</f>
        <v>0</v>
      </c>
      <c r="H18" s="114">
        <f>[1]Fjärrvärmeproduktion!$S$511</f>
        <v>0</v>
      </c>
      <c r="I18" s="62">
        <f>[1]Fjärrvärmeproduktion!$N$512</f>
        <v>0</v>
      </c>
      <c r="J18" s="62">
        <f>[1]Fjärrvärmeproduktion!$T$510</f>
        <v>0</v>
      </c>
      <c r="K18" s="62">
        <f>[1]Fjärrvärmeproduktion!$U$508</f>
        <v>0</v>
      </c>
      <c r="L18" s="62">
        <f>[1]Fjärrvärmeproduktion!$V$508</f>
        <v>0</v>
      </c>
      <c r="M18" s="114">
        <f>[1]Fjärrvärmeproduktion!$W$511</f>
        <v>0</v>
      </c>
      <c r="N18" s="62"/>
      <c r="O18" s="62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[1]Fjärrvärmeproduktion!$N$514+[1]Fjärrvärmeproduktion!$N$546</f>
        <v>106567</v>
      </c>
      <c r="C19" s="62"/>
      <c r="D19" s="114">
        <f>[1]Fjärrvärmeproduktion!$N$515</f>
        <v>249</v>
      </c>
      <c r="E19" s="62">
        <f>[1]Fjärrvärmeproduktion!$Q$516</f>
        <v>0</v>
      </c>
      <c r="F19" s="62">
        <f>[1]Fjärrvärmeproduktion!$N$517</f>
        <v>0</v>
      </c>
      <c r="G19" s="62">
        <f>[1]Fjärrvärmeproduktion!$R$518</f>
        <v>0</v>
      </c>
      <c r="H19" s="114">
        <f>[1]Fjärrvärmeproduktion!$S$519</f>
        <v>35983</v>
      </c>
      <c r="I19" s="62">
        <f>[1]Fjärrvärmeproduktion!$N$520</f>
        <v>0</v>
      </c>
      <c r="J19" s="62">
        <f>[1]Fjärrvärmeproduktion!$T$518</f>
        <v>0</v>
      </c>
      <c r="K19" s="62">
        <f>[1]Fjärrvärmeproduktion!$U$516</f>
        <v>0</v>
      </c>
      <c r="L19" s="62">
        <f>[1]Fjärrvärmeproduktion!$V$516</f>
        <v>76450</v>
      </c>
      <c r="M19" s="114">
        <f>[1]Fjärrvärmeproduktion!$W$519</f>
        <v>0</v>
      </c>
      <c r="N19" s="62"/>
      <c r="O19" s="62"/>
      <c r="P19" s="62">
        <f t="shared" ref="P19:P24" si="2">SUM(C19:O19)</f>
        <v>112682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[1]Fjärrvärmeproduktion!$N$522</f>
        <v>0</v>
      </c>
      <c r="C20" s="62">
        <f>B20*1.05</f>
        <v>0</v>
      </c>
      <c r="D20" s="114">
        <f>[1]Fjärrvärmeproduktion!$N$523</f>
        <v>0</v>
      </c>
      <c r="E20" s="62">
        <f>[1]Fjärrvärmeproduktion!$Q$524</f>
        <v>0</v>
      </c>
      <c r="F20" s="62">
        <f>[1]Fjärrvärmeproduktion!$N$525</f>
        <v>0</v>
      </c>
      <c r="G20" s="62">
        <f>[1]Fjärrvärmeproduktion!$R$526</f>
        <v>0</v>
      </c>
      <c r="H20" s="114">
        <f>[1]Fjärrvärmeproduktion!$S$527</f>
        <v>0</v>
      </c>
      <c r="I20" s="62">
        <f>[1]Fjärrvärmeproduktion!$N$528</f>
        <v>0</v>
      </c>
      <c r="J20" s="62">
        <f>[1]Fjärrvärmeproduktion!$T$526</f>
        <v>0</v>
      </c>
      <c r="K20" s="62">
        <f>[1]Fjärrvärmeproduktion!$U$524</f>
        <v>0</v>
      </c>
      <c r="L20" s="62">
        <f>[1]Fjärrvärmeproduktion!$V$524</f>
        <v>0</v>
      </c>
      <c r="M20" s="114">
        <f>[1]Fjärrvärmeproduktion!$W$527</f>
        <v>0</v>
      </c>
      <c r="N20" s="62"/>
      <c r="O20" s="62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[1]Fjärrvärmeproduktion!$N$530</f>
        <v>0</v>
      </c>
      <c r="C21" s="62">
        <f>B21*0.33</f>
        <v>0</v>
      </c>
      <c r="D21" s="114">
        <f>[1]Fjärrvärmeproduktion!$N$531</f>
        <v>0</v>
      </c>
      <c r="E21" s="62">
        <f>[1]Fjärrvärmeproduktion!$Q$532</f>
        <v>0</v>
      </c>
      <c r="F21" s="62">
        <f>[1]Fjärrvärmeproduktion!$N$533</f>
        <v>0</v>
      </c>
      <c r="G21" s="62">
        <f>[1]Fjärrvärmeproduktion!$R$534</f>
        <v>0</v>
      </c>
      <c r="H21" s="114">
        <f>[1]Fjärrvärmeproduktion!$S$535</f>
        <v>0</v>
      </c>
      <c r="I21" s="62">
        <f>[1]Fjärrvärmeproduktion!$N$536</f>
        <v>0</v>
      </c>
      <c r="J21" s="62">
        <f>[1]Fjärrvärmeproduktion!$T$534</f>
        <v>0</v>
      </c>
      <c r="K21" s="62">
        <f>[1]Fjärrvärmeproduktion!$U$532</f>
        <v>0</v>
      </c>
      <c r="L21" s="62">
        <f>[1]Fjärrvärmeproduktion!$V$532</f>
        <v>0</v>
      </c>
      <c r="M21" s="114">
        <f>[1]Fjärrvärmeproduktion!$W$535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[1]Fjärrvärmeproduktion!$N$538</f>
        <v>20031</v>
      </c>
      <c r="C22" s="62"/>
      <c r="D22" s="114">
        <f>[1]Fjärrvärmeproduktion!$N$539</f>
        <v>0</v>
      </c>
      <c r="E22" s="62">
        <f>[1]Fjärrvärmeproduktion!$Q$540</f>
        <v>0</v>
      </c>
      <c r="F22" s="62">
        <f>[1]Fjärrvärmeproduktion!$N$541</f>
        <v>0</v>
      </c>
      <c r="G22" s="62">
        <f>[1]Fjärrvärmeproduktion!$R$542</f>
        <v>0</v>
      </c>
      <c r="H22" s="114">
        <f>[1]Fjärrvärmeproduktion!$S$543</f>
        <v>0</v>
      </c>
      <c r="I22" s="62">
        <f>[1]Fjärrvärmeproduktion!$N$544</f>
        <v>0</v>
      </c>
      <c r="J22" s="62">
        <f>[1]Fjärrvärmeproduktion!$T$542</f>
        <v>0</v>
      </c>
      <c r="K22" s="62">
        <f>[1]Fjärrvärmeproduktion!$U$540</f>
        <v>0</v>
      </c>
      <c r="L22" s="62">
        <f>[1]Fjärrvärmeproduktion!$V$540</f>
        <v>0</v>
      </c>
      <c r="M22" s="114">
        <f>[1]Fjärrvärmeproduktion!$W$543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739,66832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114">
        <f>[1]Fjärrvärmeproduktion!$N$547</f>
        <v>0</v>
      </c>
      <c r="E23" s="62">
        <f>[1]Fjärrvärmeproduktion!$Q$548</f>
        <v>0</v>
      </c>
      <c r="F23" s="62">
        <f>[1]Fjärrvärmeproduktion!$N$549</f>
        <v>0</v>
      </c>
      <c r="G23" s="62">
        <f>[1]Fjärrvärmeproduktion!$R$550</f>
        <v>0</v>
      </c>
      <c r="H23" s="114">
        <f>[1]Fjärrvärmeproduktion!$S$551</f>
        <v>0</v>
      </c>
      <c r="I23" s="62">
        <f>[1]Fjärrvärmeproduktion!$N$552</f>
        <v>0</v>
      </c>
      <c r="J23" s="62">
        <f>[1]Fjärrvärmeproduktion!$T$550</f>
        <v>0</v>
      </c>
      <c r="K23" s="62">
        <f>[1]Fjärrvärmeproduktion!$U$548</f>
        <v>0</v>
      </c>
      <c r="L23" s="62">
        <f>[1]Fjärrvärmeproduktion!$V$548</f>
        <v>0</v>
      </c>
      <c r="M23" s="114">
        <f>[1]Fjärrvärmeproduktion!$W$551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126598</v>
      </c>
      <c r="C24" s="62">
        <f t="shared" ref="C24:O24" si="3">SUM(C18:C23)</f>
        <v>0</v>
      </c>
      <c r="D24" s="62">
        <f t="shared" si="3"/>
        <v>249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35983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76450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112682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262,71432 GWh</v>
      </c>
      <c r="T25" s="31">
        <f>C$44</f>
        <v>0.35517854813627814</v>
      </c>
      <c r="U25" s="25"/>
    </row>
    <row r="26" spans="1:34" ht="15.75">
      <c r="B26" s="11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6" t="str">
        <f>D30</f>
        <v>Oljeprodukter</v>
      </c>
      <c r="S26" s="42" t="str">
        <f>D43/1000 &amp;" GWh"</f>
        <v>235,455 GWh</v>
      </c>
      <c r="T26" s="31">
        <f>D$44</f>
        <v>0.31832511090917071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1,454 GWh</v>
      </c>
      <c r="T28" s="31">
        <f>F$44</f>
        <v>1.9657459440739597E-3</v>
      </c>
      <c r="U28" s="25"/>
    </row>
    <row r="29" spans="1:34" ht="15.75">
      <c r="A29" s="53" t="str">
        <f>A2</f>
        <v>2062 Mora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40,732 GWh</v>
      </c>
      <c r="T29" s="31">
        <f>G$44</f>
        <v>5.5067925580481798E-2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122,863 GWh</v>
      </c>
      <c r="T30" s="31">
        <f>H$44</f>
        <v>0.16610553227424962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[1]Slutanvändning!$N$737</f>
        <v>0</v>
      </c>
      <c r="C32" s="59">
        <f>[1]Slutanvändning!$N$738</f>
        <v>78</v>
      </c>
      <c r="D32" s="65">
        <f>[1]Slutanvändning!$N$731</f>
        <v>1780</v>
      </c>
      <c r="E32" s="59">
        <f>[1]Slutanvändning!$Q$732</f>
        <v>0</v>
      </c>
      <c r="F32" s="59">
        <f>[1]Slutanvändning!$N$733</f>
        <v>0</v>
      </c>
      <c r="G32" s="59">
        <f>[1]Slutanvändning!$N$734</f>
        <v>352</v>
      </c>
      <c r="H32" s="59">
        <f>[1]Slutanvändning!$N$735</f>
        <v>0</v>
      </c>
      <c r="I32" s="59">
        <f>[1]Slutanvändning!$N$736</f>
        <v>0</v>
      </c>
      <c r="J32" s="59"/>
      <c r="K32" s="59">
        <f>[1]Slutanvändning!$U$732</f>
        <v>0</v>
      </c>
      <c r="L32" s="59">
        <f>[1]Slutanvändning!$V$732</f>
        <v>0</v>
      </c>
      <c r="M32" s="59"/>
      <c r="N32" s="59"/>
      <c r="O32" s="59"/>
      <c r="P32" s="59">
        <f t="shared" ref="P32:P38" si="4">SUM(B32:N32)</f>
        <v>2210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59">
        <f>[1]Slutanvändning!$N$746</f>
        <v>23282</v>
      </c>
      <c r="C33" s="59">
        <f>[1]Slutanvändning!$N$747</f>
        <v>60660</v>
      </c>
      <c r="D33" s="171">
        <f>[1]Slutanvändning!$N$740</f>
        <v>4842</v>
      </c>
      <c r="E33" s="59">
        <f>[1]Slutanvändning!$Q$741</f>
        <v>0</v>
      </c>
      <c r="F33" s="59">
        <f>[1]Slutanvändning!$N$742</f>
        <v>1454</v>
      </c>
      <c r="G33" s="59">
        <f>[1]Slutanvändning!$N$743</f>
        <v>0</v>
      </c>
      <c r="H33" s="59">
        <f>[1]Slutanvändning!$N$744</f>
        <v>54572</v>
      </c>
      <c r="I33" s="59">
        <f>[1]Slutanvändning!$N$745</f>
        <v>0</v>
      </c>
      <c r="J33" s="59"/>
      <c r="K33" s="59">
        <f>[1]Slutanvändning!$U$741</f>
        <v>0</v>
      </c>
      <c r="L33" s="59">
        <f>[1]Slutanvändning!$V$741</f>
        <v>0</v>
      </c>
      <c r="M33" s="59"/>
      <c r="N33" s="59"/>
      <c r="O33" s="59"/>
      <c r="P33" s="59">
        <f t="shared" si="4"/>
        <v>144810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[1]Slutanvändning!$N$755</f>
        <v>14252</v>
      </c>
      <c r="C34" s="59">
        <f>[1]Slutanvändning!$N$756</f>
        <v>28948</v>
      </c>
      <c r="D34" s="65">
        <f>[1]Slutanvändning!$N$749</f>
        <v>157</v>
      </c>
      <c r="E34" s="59">
        <f>[1]Slutanvändning!$Q$750</f>
        <v>0</v>
      </c>
      <c r="F34" s="59">
        <f>[1]Slutanvändning!$N$751</f>
        <v>0</v>
      </c>
      <c r="G34" s="59">
        <f>[1]Slutanvändning!$N$752</f>
        <v>0</v>
      </c>
      <c r="H34" s="59">
        <f>[1]Slutanvändning!$N$753</f>
        <v>0</v>
      </c>
      <c r="I34" s="59">
        <f>[1]Slutanvändning!$N$754</f>
        <v>0</v>
      </c>
      <c r="J34" s="59"/>
      <c r="K34" s="59">
        <f>[1]Slutanvändning!$U$750</f>
        <v>0</v>
      </c>
      <c r="L34" s="59">
        <f>[1]Slutanvändning!$V$750</f>
        <v>0</v>
      </c>
      <c r="M34" s="59"/>
      <c r="N34" s="59"/>
      <c r="O34" s="59"/>
      <c r="P34" s="59">
        <f t="shared" si="4"/>
        <v>43357</v>
      </c>
      <c r="Q34" s="22"/>
      <c r="R34" s="56" t="str">
        <f>L30</f>
        <v>Avfall</v>
      </c>
      <c r="S34" s="42" t="str">
        <f>L43/1000&amp;" GWh"</f>
        <v>76,45 GWh</v>
      </c>
      <c r="T34" s="31">
        <f>L$44</f>
        <v>0.1033571371557457</v>
      </c>
      <c r="U34" s="25"/>
      <c r="V34" s="7"/>
      <c r="W34" s="41"/>
    </row>
    <row r="35" spans="1:47" ht="15.75">
      <c r="A35" s="5" t="s">
        <v>34</v>
      </c>
      <c r="B35" s="59">
        <f>[1]Slutanvändning!$N$764</f>
        <v>0</v>
      </c>
      <c r="C35" s="59">
        <f>[1]Slutanvändning!$N$765</f>
        <v>170</v>
      </c>
      <c r="D35" s="65">
        <f>[1]Slutanvändning!$N$758</f>
        <v>227595</v>
      </c>
      <c r="E35" s="59">
        <f>[1]Slutanvändning!$Q$759</f>
        <v>0</v>
      </c>
      <c r="F35" s="59">
        <f>[1]Slutanvändning!$N$760</f>
        <v>0</v>
      </c>
      <c r="G35" s="59">
        <f>[1]Slutanvändning!$N$761</f>
        <v>40380</v>
      </c>
      <c r="H35" s="59">
        <f>[1]Slutanvändning!$N$762</f>
        <v>0</v>
      </c>
      <c r="I35" s="59">
        <f>[1]Slutanvändning!$N$763</f>
        <v>0</v>
      </c>
      <c r="J35" s="59"/>
      <c r="K35" s="59">
        <f>[1]Slutanvändning!$U$759</f>
        <v>0</v>
      </c>
      <c r="L35" s="59">
        <f>[1]Slutanvändning!$V$759</f>
        <v>0</v>
      </c>
      <c r="M35" s="59"/>
      <c r="N35" s="59"/>
      <c r="O35" s="59"/>
      <c r="P35" s="59">
        <f>SUM(B35:N35)</f>
        <v>268145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59">
        <f>[1]Slutanvändning!$N$773</f>
        <v>510</v>
      </c>
      <c r="C36" s="59">
        <f>[1]Slutanvändning!$N$774</f>
        <v>52303</v>
      </c>
      <c r="D36" s="65">
        <f>[1]Slutanvändning!$N$767</f>
        <v>696</v>
      </c>
      <c r="E36" s="59">
        <f>[1]Slutanvändning!$Q$768</f>
        <v>0</v>
      </c>
      <c r="F36" s="59">
        <f>[1]Slutanvändning!$N$769</f>
        <v>0</v>
      </c>
      <c r="G36" s="59">
        <f>[1]Slutanvändning!$N$770</f>
        <v>0</v>
      </c>
      <c r="H36" s="59">
        <f>[1]Slutanvändning!$N$771</f>
        <v>0</v>
      </c>
      <c r="I36" s="59">
        <f>[1]Slutanvändning!$N$772</f>
        <v>0</v>
      </c>
      <c r="J36" s="59"/>
      <c r="K36" s="59">
        <f>[1]Slutanvändning!$U$768</f>
        <v>0</v>
      </c>
      <c r="L36" s="59">
        <f>[1]Slutanvändning!$V$768</f>
        <v>0</v>
      </c>
      <c r="M36" s="59"/>
      <c r="N36" s="59"/>
      <c r="O36" s="59"/>
      <c r="P36" s="59">
        <f t="shared" si="4"/>
        <v>53509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[1]Slutanvändning!$N$782</f>
        <v>20747</v>
      </c>
      <c r="C37" s="59">
        <f>[1]Slutanvändning!$N$783</f>
        <v>94368</v>
      </c>
      <c r="D37" s="65">
        <f>[1]Slutanvändning!$N$776</f>
        <v>136</v>
      </c>
      <c r="E37" s="59">
        <f>[1]Slutanvändning!$Q$777</f>
        <v>0</v>
      </c>
      <c r="F37" s="59">
        <f>[1]Slutanvändning!$N$778</f>
        <v>0</v>
      </c>
      <c r="G37" s="59">
        <f>[1]Slutanvändning!$N$779</f>
        <v>0</v>
      </c>
      <c r="H37" s="59">
        <f>[1]Slutanvändning!$N$780</f>
        <v>32308</v>
      </c>
      <c r="I37" s="59">
        <f>[1]Slutanvändning!$N$781</f>
        <v>0</v>
      </c>
      <c r="J37" s="59"/>
      <c r="K37" s="59">
        <f>[1]Slutanvändning!$U$777</f>
        <v>0</v>
      </c>
      <c r="L37" s="59">
        <f>[1]Slutanvändning!$V$777</f>
        <v>0</v>
      </c>
      <c r="M37" s="59"/>
      <c r="N37" s="59"/>
      <c r="O37" s="59"/>
      <c r="P37" s="59">
        <f t="shared" si="4"/>
        <v>147559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[1]Slutanvändning!$N$791</f>
        <v>33043</v>
      </c>
      <c r="C38" s="59">
        <f>[1]Slutanvändning!$N$792</f>
        <v>6265</v>
      </c>
      <c r="D38" s="65">
        <f>[1]Slutanvändning!$N$785</f>
        <v>0</v>
      </c>
      <c r="E38" s="59">
        <f>[1]Slutanvändning!$Q$786</f>
        <v>0</v>
      </c>
      <c r="F38" s="59">
        <f>[1]Slutanvändning!$N$787</f>
        <v>0</v>
      </c>
      <c r="G38" s="59">
        <f>[1]Slutanvändning!$N$788</f>
        <v>0</v>
      </c>
      <c r="H38" s="59">
        <f>[1]Slutanvändning!$N$789</f>
        <v>0</v>
      </c>
      <c r="I38" s="59">
        <f>[1]Slutanvändning!$N$790</f>
        <v>0</v>
      </c>
      <c r="J38" s="59"/>
      <c r="K38" s="59">
        <f>[1]Slutanvändning!$U$786</f>
        <v>0</v>
      </c>
      <c r="L38" s="59">
        <f>[1]Slutanvändning!$V$786</f>
        <v>0</v>
      </c>
      <c r="M38" s="59"/>
      <c r="N38" s="59"/>
      <c r="O38" s="59"/>
      <c r="P38" s="59">
        <f t="shared" si="4"/>
        <v>39308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[1]Slutanvändning!$N$800</f>
        <v>0</v>
      </c>
      <c r="C39" s="59">
        <f>[1]Slutanvändning!$N$801</f>
        <v>462</v>
      </c>
      <c r="D39" s="65">
        <f>[1]Slutanvändning!$N$794</f>
        <v>0</v>
      </c>
      <c r="E39" s="59">
        <f>[1]Slutanvändning!$Q$795</f>
        <v>0</v>
      </c>
      <c r="F39" s="59">
        <f>[1]Slutanvändning!$N$796</f>
        <v>0</v>
      </c>
      <c r="G39" s="59">
        <f>[1]Slutanvändning!$N$797</f>
        <v>0</v>
      </c>
      <c r="H39" s="59">
        <f>[1]Slutanvändning!$N$798</f>
        <v>0</v>
      </c>
      <c r="I39" s="59">
        <f>[1]Slutanvändning!$N$799</f>
        <v>0</v>
      </c>
      <c r="J39" s="59"/>
      <c r="K39" s="59">
        <f>[1]Slutanvändning!$U$795</f>
        <v>0</v>
      </c>
      <c r="L39" s="59">
        <f>[1]Slutanvändning!$V$795</f>
        <v>0</v>
      </c>
      <c r="M39" s="59"/>
      <c r="N39" s="59"/>
      <c r="O39" s="59"/>
      <c r="P39" s="59">
        <f>SUM(B39:N39)</f>
        <v>462</v>
      </c>
      <c r="Q39" s="22"/>
      <c r="R39" s="30"/>
      <c r="S39" s="9"/>
      <c r="T39" s="45"/>
    </row>
    <row r="40" spans="1:47" ht="15.75">
      <c r="A40" s="5" t="s">
        <v>13</v>
      </c>
      <c r="B40" s="59">
        <f>SUM(B32:B39)</f>
        <v>91834</v>
      </c>
      <c r="C40" s="59">
        <f t="shared" ref="C40:O40" si="5">SUM(C32:C39)</f>
        <v>243254</v>
      </c>
      <c r="D40" s="59">
        <f t="shared" si="5"/>
        <v>235206</v>
      </c>
      <c r="E40" s="59">
        <f t="shared" si="5"/>
        <v>0</v>
      </c>
      <c r="F40" s="59">
        <f>SUM(F32:F39)</f>
        <v>1454</v>
      </c>
      <c r="G40" s="59">
        <f t="shared" si="5"/>
        <v>40732</v>
      </c>
      <c r="H40" s="59">
        <f t="shared" si="5"/>
        <v>86880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699360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54,22432 GWh</v>
      </c>
      <c r="T41" s="63"/>
    </row>
    <row r="42" spans="1:47">
      <c r="A42" s="35" t="s">
        <v>42</v>
      </c>
      <c r="B42" s="105">
        <f>B39+B38+B37</f>
        <v>53790</v>
      </c>
      <c r="C42" s="105">
        <f>C39+C38+C37</f>
        <v>101095</v>
      </c>
      <c r="D42" s="105">
        <f>D39+D38+D37</f>
        <v>136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32308</v>
      </c>
      <c r="I42" s="101">
        <f t="shared" si="6"/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187329</v>
      </c>
      <c r="Q42" s="23"/>
      <c r="R42" s="30" t="s">
        <v>40</v>
      </c>
      <c r="S42" s="10" t="str">
        <f>P42/1000 &amp;" GWh"</f>
        <v>187,329 GWh</v>
      </c>
      <c r="T42" s="31">
        <f>P42/P40</f>
        <v>0.26785775566231984</v>
      </c>
    </row>
    <row r="43" spans="1:47">
      <c r="A43" s="36" t="s">
        <v>44</v>
      </c>
      <c r="B43" s="159"/>
      <c r="C43" s="111">
        <f>C40+C24-C7+C46</f>
        <v>262714.32</v>
      </c>
      <c r="D43" s="111">
        <f t="shared" ref="D43:O43" si="7">D11+D24+D40</f>
        <v>235455</v>
      </c>
      <c r="E43" s="111">
        <f t="shared" si="7"/>
        <v>0</v>
      </c>
      <c r="F43" s="111">
        <f t="shared" si="7"/>
        <v>1454</v>
      </c>
      <c r="G43" s="111">
        <f t="shared" si="7"/>
        <v>40732</v>
      </c>
      <c r="H43" s="111">
        <f t="shared" si="7"/>
        <v>122863</v>
      </c>
      <c r="I43" s="111">
        <f t="shared" si="7"/>
        <v>0</v>
      </c>
      <c r="J43" s="111">
        <f t="shared" si="7"/>
        <v>0</v>
      </c>
      <c r="K43" s="111">
        <f t="shared" si="7"/>
        <v>0</v>
      </c>
      <c r="L43" s="111">
        <f t="shared" si="7"/>
        <v>76450</v>
      </c>
      <c r="M43" s="111">
        <f t="shared" si="7"/>
        <v>0</v>
      </c>
      <c r="N43" s="111">
        <f t="shared" si="7"/>
        <v>0</v>
      </c>
      <c r="O43" s="111">
        <f t="shared" si="7"/>
        <v>0</v>
      </c>
      <c r="P43" s="160">
        <f>SUM(C43:O43)</f>
        <v>739668.32000000007</v>
      </c>
      <c r="Q43" s="23"/>
      <c r="R43" s="30" t="s">
        <v>41</v>
      </c>
      <c r="S43" s="10" t="str">
        <f>P36/1000 &amp;" GWh"</f>
        <v>53,509 GWh</v>
      </c>
      <c r="T43" s="43">
        <f>P36/P40</f>
        <v>7.6511381834820411E-2</v>
      </c>
    </row>
    <row r="44" spans="1:47">
      <c r="A44" s="36" t="s">
        <v>45</v>
      </c>
      <c r="B44" s="105"/>
      <c r="C44" s="165">
        <f>C43/$P$43</f>
        <v>0.35517854813627814</v>
      </c>
      <c r="D44" s="165">
        <f t="shared" ref="D44:P44" si="8">D43/$P$43</f>
        <v>0.31832511090917071</v>
      </c>
      <c r="E44" s="165">
        <f t="shared" si="8"/>
        <v>0</v>
      </c>
      <c r="F44" s="165">
        <f t="shared" si="8"/>
        <v>1.9657459440739597E-3</v>
      </c>
      <c r="G44" s="165">
        <f t="shared" si="8"/>
        <v>5.5067925580481798E-2</v>
      </c>
      <c r="H44" s="165">
        <f t="shared" si="8"/>
        <v>0.16610553227424962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0.1033571371557457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43,357 GWh</v>
      </c>
      <c r="T44" s="31">
        <f>P34/P40</f>
        <v>6.1995252802562344E-2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2,21 GWh</v>
      </c>
      <c r="T45" s="31">
        <f>P32/P40</f>
        <v>3.1600320292839166E-3</v>
      </c>
      <c r="U45" s="25"/>
    </row>
    <row r="46" spans="1:47">
      <c r="A46" s="37" t="s">
        <v>48</v>
      </c>
      <c r="B46" s="111">
        <f>B24-B40</f>
        <v>34764</v>
      </c>
      <c r="C46" s="111">
        <f>(C24+C40)*0.08</f>
        <v>19460.32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144,81 GWh</v>
      </c>
      <c r="T46" s="43">
        <f>P33/P40</f>
        <v>0.20706074124914206</v>
      </c>
      <c r="U46" s="25"/>
    </row>
    <row r="47" spans="1:47">
      <c r="A47" s="37" t="s">
        <v>50</v>
      </c>
      <c r="B47" s="166">
        <f>B46/B24</f>
        <v>0.27460149449438381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268,145 GWh</v>
      </c>
      <c r="T47" s="43">
        <f>P35/P40</f>
        <v>0.38341483642187141</v>
      </c>
    </row>
    <row r="48" spans="1:47" ht="15.75" thickBot="1">
      <c r="A48" s="12"/>
      <c r="B48" s="168"/>
      <c r="C48" s="172"/>
      <c r="D48" s="169"/>
      <c r="E48" s="169"/>
      <c r="F48" s="170"/>
      <c r="G48" s="169"/>
      <c r="H48" s="169"/>
      <c r="I48" s="170"/>
      <c r="J48" s="169"/>
      <c r="K48" s="169"/>
      <c r="L48" s="169"/>
      <c r="M48" s="172"/>
      <c r="N48" s="173"/>
      <c r="O48" s="173"/>
      <c r="P48" s="173"/>
      <c r="Q48" s="57"/>
      <c r="R48" s="48" t="s">
        <v>49</v>
      </c>
      <c r="S48" s="49" t="str">
        <f>P40/1000 &amp;" GWh"</f>
        <v>699,36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68"/>
      <c r="C49" s="172"/>
      <c r="D49" s="169"/>
      <c r="E49" s="169"/>
      <c r="F49" s="170"/>
      <c r="G49" s="169"/>
      <c r="H49" s="169"/>
      <c r="I49" s="170"/>
      <c r="J49" s="169"/>
      <c r="K49" s="169"/>
      <c r="L49" s="169"/>
      <c r="M49" s="172"/>
      <c r="N49" s="173"/>
      <c r="O49" s="173"/>
      <c r="P49" s="173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zoomScale="70" zoomScaleNormal="70" workbookViewId="0">
      <selection activeCell="C44" sqref="C44"/>
    </sheetView>
  </sheetViews>
  <sheetFormatPr defaultColWidth="8.625" defaultRowHeight="15"/>
  <cols>
    <col min="1" max="1" width="49.5" style="11" customWidth="1"/>
    <col min="2" max="2" width="18.875" style="86" bestFit="1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83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[1]Solceller!$C$13</f>
        <v>5063.5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60">
        <f>[1]Elproduktion!$AB$402</f>
        <v>832.26</v>
      </c>
      <c r="D6" s="59"/>
      <c r="E6" s="59"/>
      <c r="F6" s="59"/>
      <c r="G6" s="59"/>
      <c r="H6" s="194">
        <f>[1]Elproduktion!$AB$407</f>
        <v>1013</v>
      </c>
      <c r="I6" s="59"/>
      <c r="J6" s="59"/>
      <c r="K6" s="59"/>
      <c r="L6" s="59"/>
      <c r="M6" s="59"/>
      <c r="N6" s="59"/>
      <c r="O6" s="59"/>
      <c r="P6" s="61">
        <f t="shared" ref="P6:P11" si="0">SUM(D6:O6)</f>
        <v>1013</v>
      </c>
      <c r="Q6" s="40"/>
      <c r="AG6" s="40"/>
      <c r="AH6" s="40"/>
    </row>
    <row r="7" spans="1:34" ht="15.75">
      <c r="A7" s="5" t="s">
        <v>17</v>
      </c>
      <c r="B7" s="59"/>
      <c r="C7" s="193">
        <f>[1]Elproduktion!$AA$402</f>
        <v>39414.01</v>
      </c>
      <c r="D7" s="59">
        <f>[1]Elproduktion!$N$403</f>
        <v>0</v>
      </c>
      <c r="E7" s="59">
        <f>[1]Elproduktion!$Q$404</f>
        <v>0</v>
      </c>
      <c r="F7" s="59">
        <f>[1]Elproduktion!$N$405</f>
        <v>0</v>
      </c>
      <c r="G7" s="59">
        <f>[1]Elproduktion!$R$406</f>
        <v>0</v>
      </c>
      <c r="H7" s="59">
        <f>[1]Elproduktion!$S$407</f>
        <v>0</v>
      </c>
      <c r="I7" s="59">
        <f>[1]Elproduktion!$N$408</f>
        <v>0</v>
      </c>
      <c r="J7" s="59">
        <f>[1]Elproduktion!$T$406</f>
        <v>0</v>
      </c>
      <c r="K7" s="59">
        <f>[1]Elproduktion!$U$404</f>
        <v>0</v>
      </c>
      <c r="L7" s="59">
        <f>[1]Elproduktion!$V$404</f>
        <v>0</v>
      </c>
      <c r="M7" s="59">
        <f>[1]Elproduktion!$W$407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65">
        <f>[1]Elproduktion!$N$410</f>
        <v>0</v>
      </c>
      <c r="D8" s="59">
        <f>[1]Elproduktion!$N$411</f>
        <v>0</v>
      </c>
      <c r="E8" s="59">
        <f>[1]Elproduktion!$Q$412</f>
        <v>0</v>
      </c>
      <c r="F8" s="59">
        <f>[1]Elproduktion!$N$413</f>
        <v>0</v>
      </c>
      <c r="G8" s="59">
        <f>[1]Elproduktion!$R$414</f>
        <v>0</v>
      </c>
      <c r="H8" s="59">
        <f>[1]Elproduktion!$S$415</f>
        <v>0</v>
      </c>
      <c r="I8" s="59">
        <f>[1]Elproduktion!$N$416</f>
        <v>0</v>
      </c>
      <c r="J8" s="59">
        <f>[1]Elproduktion!$T$414</f>
        <v>0</v>
      </c>
      <c r="K8" s="59">
        <f>[1]Elproduktion!$U$412</f>
        <v>0</v>
      </c>
      <c r="L8" s="59">
        <f>[1]Elproduktion!$V$412</f>
        <v>0</v>
      </c>
      <c r="M8" s="59">
        <f>[1]Elproduktion!$W$415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65">
        <f>[1]Elproduktion!$N$418</f>
        <v>61063</v>
      </c>
      <c r="D9" s="59">
        <f>[1]Elproduktion!$N$419</f>
        <v>0</v>
      </c>
      <c r="E9" s="59">
        <f>[1]Elproduktion!$Q$420</f>
        <v>0</v>
      </c>
      <c r="F9" s="59">
        <f>[1]Elproduktion!$N$421</f>
        <v>0</v>
      </c>
      <c r="G9" s="59">
        <f>[1]Elproduktion!$R$422</f>
        <v>0</v>
      </c>
      <c r="H9" s="59">
        <f>[1]Elproduktion!$S$423</f>
        <v>0</v>
      </c>
      <c r="I9" s="59">
        <f>[1]Elproduktion!$N$424</f>
        <v>0</v>
      </c>
      <c r="J9" s="59">
        <f>[1]Elproduktion!$T$422</f>
        <v>0</v>
      </c>
      <c r="K9" s="59">
        <f>[1]Elproduktion!$U$420</f>
        <v>0</v>
      </c>
      <c r="L9" s="59">
        <f>[1]Elproduktion!$V$420</f>
        <v>0</v>
      </c>
      <c r="M9" s="59">
        <f>[1]Elproduktion!$W$423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188">
        <f>[1]Elproduktion!$N$426</f>
        <v>533793.73</v>
      </c>
      <c r="D10" s="59">
        <f>[1]Elproduktion!$N$427</f>
        <v>0</v>
      </c>
      <c r="E10" s="59">
        <f>[1]Elproduktion!$Q$428</f>
        <v>0</v>
      </c>
      <c r="F10" s="59">
        <f>[1]Elproduktion!$N$429</f>
        <v>0</v>
      </c>
      <c r="G10" s="59">
        <f>[1]Elproduktion!$R$430</f>
        <v>0</v>
      </c>
      <c r="H10" s="59">
        <f>[1]Elproduktion!$S$431</f>
        <v>0</v>
      </c>
      <c r="I10" s="59">
        <f>[1]Elproduktion!$N$432</f>
        <v>0</v>
      </c>
      <c r="J10" s="59">
        <f>[1]Elproduktion!$T$430</f>
        <v>0</v>
      </c>
      <c r="K10" s="59">
        <f>[1]Elproduktion!$U$428</f>
        <v>0</v>
      </c>
      <c r="L10" s="59">
        <f>[1]Elproduktion!$V$428</f>
        <v>0</v>
      </c>
      <c r="M10" s="59">
        <f>[1]Elproduktion!$W$431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60">
        <f>SUM(C5:C10)</f>
        <v>640166.5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190">
        <f t="shared" si="1"/>
        <v>1013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196">
        <f t="shared" si="0"/>
        <v>1013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2080 Falun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95">
        <f>[1]Fjärrvärmeproduktion!$N$562+[1]Fjärrvärmeproduktion!$N$602</f>
        <v>331424</v>
      </c>
      <c r="C18" s="62"/>
      <c r="D18" s="62">
        <f>[1]Fjärrvärmeproduktion!$N$563</f>
        <v>1284</v>
      </c>
      <c r="E18" s="62">
        <f>[1]Fjärrvärmeproduktion!$Q$564</f>
        <v>0</v>
      </c>
      <c r="F18" s="62">
        <f>[1]Fjärrvärmeproduktion!$N$565</f>
        <v>0</v>
      </c>
      <c r="G18" s="62">
        <f>[1]Fjärrvärmeproduktion!$R$566</f>
        <v>0</v>
      </c>
      <c r="H18" s="61">
        <f>[1]Fjärrvärmeproduktion!$S$567</f>
        <v>277840</v>
      </c>
      <c r="I18" s="62">
        <f>[1]Fjärrvärmeproduktion!$N$568</f>
        <v>0</v>
      </c>
      <c r="J18" s="62">
        <f>[1]Fjärrvärmeproduktion!$T$566</f>
        <v>0</v>
      </c>
      <c r="K18" s="62">
        <f>[1]Fjärrvärmeproduktion!$U$564</f>
        <v>0</v>
      </c>
      <c r="L18" s="62">
        <f>[1]Fjärrvärmeproduktion!$V$564</f>
        <v>0</v>
      </c>
      <c r="M18" s="61">
        <f>[1]Fjärrvärmeproduktion!$W$567</f>
        <v>69340</v>
      </c>
      <c r="N18" s="62"/>
      <c r="O18" s="62"/>
      <c r="P18" s="61">
        <f>SUM(C18:O18)</f>
        <v>348464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[1]Fjärrvärmeproduktion!$N$570</f>
        <v>22288</v>
      </c>
      <c r="C19" s="62"/>
      <c r="D19" s="62">
        <f>[1]Fjärrvärmeproduktion!$N$571</f>
        <v>219</v>
      </c>
      <c r="E19" s="62">
        <f>[1]Fjärrvärmeproduktion!$Q$572</f>
        <v>0</v>
      </c>
      <c r="F19" s="62">
        <f>[1]Fjärrvärmeproduktion!$N$573</f>
        <v>1138</v>
      </c>
      <c r="G19" s="62">
        <f>[1]Fjärrvärmeproduktion!$R$574</f>
        <v>0</v>
      </c>
      <c r="H19" s="62">
        <f>[1]Fjärrvärmeproduktion!$S$575</f>
        <v>23354</v>
      </c>
      <c r="I19" s="62">
        <f>[1]Fjärrvärmeproduktion!$N$576</f>
        <v>0</v>
      </c>
      <c r="J19" s="62">
        <f>[1]Fjärrvärmeproduktion!$T$574</f>
        <v>0</v>
      </c>
      <c r="K19" s="62">
        <f>[1]Fjärrvärmeproduktion!$U$572</f>
        <v>0</v>
      </c>
      <c r="L19" s="62">
        <f>[1]Fjärrvärmeproduktion!$V$572</f>
        <v>0</v>
      </c>
      <c r="M19" s="62">
        <f>[1]Fjärrvärmeproduktion!$W$575</f>
        <v>0</v>
      </c>
      <c r="N19" s="62"/>
      <c r="O19" s="62"/>
      <c r="P19" s="62">
        <f>SUM(C19:O19)</f>
        <v>24711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[1]Fjärrvärmeproduktion!$N$578</f>
        <v>0</v>
      </c>
      <c r="C20" s="62">
        <f>B20*1.05</f>
        <v>0</v>
      </c>
      <c r="D20" s="62">
        <f>[1]Fjärrvärmeproduktion!$N$579</f>
        <v>0</v>
      </c>
      <c r="E20" s="62">
        <f>[1]Fjärrvärmeproduktion!$Q$580</f>
        <v>0</v>
      </c>
      <c r="F20" s="62">
        <f>[1]Fjärrvärmeproduktion!$N$581</f>
        <v>0</v>
      </c>
      <c r="G20" s="62">
        <f>[1]Fjärrvärmeproduktion!$R$582</f>
        <v>0</v>
      </c>
      <c r="H20" s="62">
        <f>[1]Fjärrvärmeproduktion!$S$583</f>
        <v>0</v>
      </c>
      <c r="I20" s="62">
        <f>[1]Fjärrvärmeproduktion!$N$584</f>
        <v>0</v>
      </c>
      <c r="J20" s="62">
        <f>[1]Fjärrvärmeproduktion!$T$582</f>
        <v>0</v>
      </c>
      <c r="K20" s="62">
        <f>[1]Fjärrvärmeproduktion!$U$580</f>
        <v>0</v>
      </c>
      <c r="L20" s="62">
        <f>[1]Fjärrvärmeproduktion!$V$580</f>
        <v>0</v>
      </c>
      <c r="M20" s="62">
        <f>[1]Fjärrvärmeproduktion!$W$583</f>
        <v>0</v>
      </c>
      <c r="N20" s="62"/>
      <c r="O20" s="62"/>
      <c r="P20" s="62">
        <f t="shared" ref="P20:P24" si="2">SUM(C20:O20)</f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[1]Fjärrvärmeproduktion!$N$586</f>
        <v>0</v>
      </c>
      <c r="C21" s="62">
        <f>B21*0.33</f>
        <v>0</v>
      </c>
      <c r="D21" s="62">
        <f>[1]Fjärrvärmeproduktion!$N$587</f>
        <v>0</v>
      </c>
      <c r="E21" s="62">
        <f>[1]Fjärrvärmeproduktion!$Q$588</f>
        <v>0</v>
      </c>
      <c r="F21" s="62">
        <f>[1]Fjärrvärmeproduktion!$N$589</f>
        <v>0</v>
      </c>
      <c r="G21" s="62">
        <f>[1]Fjärrvärmeproduktion!$R$590</f>
        <v>0</v>
      </c>
      <c r="H21" s="62">
        <f>[1]Fjärrvärmeproduktion!$S$591</f>
        <v>0</v>
      </c>
      <c r="I21" s="62">
        <f>[1]Fjärrvärmeproduktion!$N$592</f>
        <v>0</v>
      </c>
      <c r="J21" s="62">
        <f>[1]Fjärrvärmeproduktion!$T$590</f>
        <v>0</v>
      </c>
      <c r="K21" s="62">
        <f>[1]Fjärrvärmeproduktion!$U$588</f>
        <v>0</v>
      </c>
      <c r="L21" s="62">
        <f>[1]Fjärrvärmeproduktion!$V$588</f>
        <v>0</v>
      </c>
      <c r="M21" s="62">
        <f>[1]Fjärrvärmeproduktion!$W$591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[1]Fjärrvärmeproduktion!$N$594</f>
        <v>0</v>
      </c>
      <c r="C22" s="62"/>
      <c r="D22" s="62">
        <f>[1]Fjärrvärmeproduktion!$N$595</f>
        <v>0</v>
      </c>
      <c r="E22" s="62">
        <f>[1]Fjärrvärmeproduktion!$Q$596</f>
        <v>0</v>
      </c>
      <c r="F22" s="62">
        <f>[1]Fjärrvärmeproduktion!$N$597</f>
        <v>0</v>
      </c>
      <c r="G22" s="62">
        <f>[1]Fjärrvärmeproduktion!$R$598</f>
        <v>0</v>
      </c>
      <c r="H22" s="62">
        <f>[1]Fjärrvärmeproduktion!$S$599</f>
        <v>0</v>
      </c>
      <c r="I22" s="62">
        <f>[1]Fjärrvärmeproduktion!$N$600</f>
        <v>0</v>
      </c>
      <c r="J22" s="62">
        <f>[1]Fjärrvärmeproduktion!$T$598</f>
        <v>0</v>
      </c>
      <c r="K22" s="62">
        <f>[1]Fjärrvärmeproduktion!$U$596</f>
        <v>0</v>
      </c>
      <c r="L22" s="62">
        <f>[1]Fjärrvärmeproduktion!$V$596</f>
        <v>0</v>
      </c>
      <c r="M22" s="62">
        <f>[1]Fjärrvärmeproduktion!$W$599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1745,41865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62">
        <f>[1]Fjärrvärmeproduktion!$N$603</f>
        <v>0</v>
      </c>
      <c r="E23" s="62">
        <f>[1]Fjärrvärmeproduktion!$Q$604</f>
        <v>0</v>
      </c>
      <c r="F23" s="62">
        <f>[1]Fjärrvärmeproduktion!$N$605</f>
        <v>0</v>
      </c>
      <c r="G23" s="62">
        <f>[1]Fjärrvärmeproduktion!$R$606</f>
        <v>0</v>
      </c>
      <c r="H23" s="62">
        <f>[1]Fjärrvärmeproduktion!$S$607</f>
        <v>0</v>
      </c>
      <c r="I23" s="62">
        <f>[1]Fjärrvärmeproduktion!$N$608</f>
        <v>0</v>
      </c>
      <c r="J23" s="62">
        <f>[1]Fjärrvärmeproduktion!$T$606</f>
        <v>0</v>
      </c>
      <c r="K23" s="62">
        <f>[1]Fjärrvärmeproduktion!$U$604</f>
        <v>0</v>
      </c>
      <c r="L23" s="62">
        <f>[1]Fjärrvärmeproduktion!$V$604</f>
        <v>0</v>
      </c>
      <c r="M23" s="62">
        <f>[1]Fjärrvärmeproduktion!$W$607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353712</v>
      </c>
      <c r="C24" s="62">
        <f t="shared" ref="C24:O24" si="3">SUM(C18:C23)</f>
        <v>0</v>
      </c>
      <c r="D24" s="62">
        <f t="shared" si="3"/>
        <v>1503</v>
      </c>
      <c r="E24" s="62">
        <f>SUM(E18:E23)</f>
        <v>0</v>
      </c>
      <c r="F24" s="62">
        <f t="shared" si="3"/>
        <v>1138</v>
      </c>
      <c r="G24" s="62">
        <f t="shared" si="3"/>
        <v>0</v>
      </c>
      <c r="H24" s="62">
        <f t="shared" si="3"/>
        <v>301194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69340</v>
      </c>
      <c r="N24" s="62">
        <f t="shared" si="3"/>
        <v>0</v>
      </c>
      <c r="O24" s="62">
        <f t="shared" si="3"/>
        <v>0</v>
      </c>
      <c r="P24" s="62">
        <f t="shared" si="2"/>
        <v>373175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748,55765 GWh</v>
      </c>
      <c r="T25" s="31">
        <f>C$44</f>
        <v>0.42886997340151034</v>
      </c>
      <c r="U25" s="25"/>
    </row>
    <row r="26" spans="1:34" ht="15.75">
      <c r="A26" s="180" t="s">
        <v>90</v>
      </c>
      <c r="B26" s="181">
        <f>'FV imp-exp'!B4</f>
        <v>17360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6" t="str">
        <f>D30</f>
        <v>Oljeprodukter</v>
      </c>
      <c r="S26" s="42" t="str">
        <f>D43/1000 &amp;" GWh"</f>
        <v>350,491 GWh</v>
      </c>
      <c r="T26" s="31">
        <f>D$44</f>
        <v>0.20080626501842411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1,138 GWh</v>
      </c>
      <c r="T28" s="31">
        <f>F$44</f>
        <v>6.519925749618867E-4</v>
      </c>
      <c r="U28" s="25"/>
    </row>
    <row r="29" spans="1:34" ht="15.75">
      <c r="A29" s="53" t="str">
        <f>A2</f>
        <v>2080 Falun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70,06 GWh</v>
      </c>
      <c r="T29" s="31">
        <f>G$44</f>
        <v>4.0139367136933023E-2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503,824 GWh</v>
      </c>
      <c r="T30" s="31">
        <f>H$44</f>
        <v>0.28865510288892582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[1]Slutanvändning!$N$818</f>
        <v>0</v>
      </c>
      <c r="C32" s="59">
        <f>[1]Slutanvändning!$N$819</f>
        <v>872</v>
      </c>
      <c r="D32" s="59">
        <f>[1]Slutanvändning!$N$812</f>
        <v>3090</v>
      </c>
      <c r="E32" s="59">
        <f>[1]Slutanvändning!$Q$813</f>
        <v>0</v>
      </c>
      <c r="F32" s="59">
        <f>[1]Slutanvändning!$N$814</f>
        <v>0</v>
      </c>
      <c r="G32" s="59">
        <f>[1]Slutanvändning!$N$815</f>
        <v>617</v>
      </c>
      <c r="H32" s="59">
        <f>[1]Slutanvändning!$N$816</f>
        <v>0</v>
      </c>
      <c r="I32" s="59">
        <f>[1]Slutanvändning!$N$817</f>
        <v>0</v>
      </c>
      <c r="J32" s="59">
        <v>0</v>
      </c>
      <c r="K32" s="59">
        <f>[1]Slutanvändning!$U$813</f>
        <v>0</v>
      </c>
      <c r="L32" s="59">
        <f>[1]Slutanvändning!$V$813</f>
        <v>0</v>
      </c>
      <c r="M32" s="59"/>
      <c r="N32" s="59"/>
      <c r="O32" s="59"/>
      <c r="P32" s="59">
        <f t="shared" ref="P32:P38" si="4">SUM(B32:N32)</f>
        <v>4579</v>
      </c>
      <c r="Q32" s="22"/>
      <c r="R32" s="56" t="str">
        <f>J30</f>
        <v>Beckolja</v>
      </c>
      <c r="S32" s="42" t="str">
        <f>J43/1000 &amp;" GWh"</f>
        <v>2,008 GWh</v>
      </c>
      <c r="T32" s="31">
        <f>J$44</f>
        <v>1.1504403255918E-3</v>
      </c>
      <c r="U32" s="25"/>
    </row>
    <row r="33" spans="1:47" ht="15.75">
      <c r="A33" s="5" t="s">
        <v>32</v>
      </c>
      <c r="B33" s="59">
        <f>[1]Slutanvändning!$N$827</f>
        <v>62100</v>
      </c>
      <c r="C33" s="59">
        <f>[1]Slutanvändning!$N$828</f>
        <v>302966</v>
      </c>
      <c r="D33" s="59">
        <f>[1]Slutanvändning!$N$821</f>
        <v>5731</v>
      </c>
      <c r="E33" s="59">
        <f>[1]Slutanvändning!$Q$822</f>
        <v>0</v>
      </c>
      <c r="F33" s="59">
        <f>[1]Slutanvändning!$N$823</f>
        <v>0</v>
      </c>
      <c r="G33" s="59">
        <f>[1]Slutanvändning!$R$824</f>
        <v>0</v>
      </c>
      <c r="H33" s="189">
        <f>[1]Slutanvändning!$N$825</f>
        <v>134633</v>
      </c>
      <c r="I33" s="59">
        <f>[1]Slutanvändning!$N$826</f>
        <v>0</v>
      </c>
      <c r="J33" s="60">
        <f>[1]Slutanvändning!$T$824</f>
        <v>2008</v>
      </c>
      <c r="K33" s="59">
        <f>[1]Slutanvändning!$U$822</f>
        <v>0</v>
      </c>
      <c r="L33" s="59">
        <f>[1]Slutanvändning!$V$822</f>
        <v>0</v>
      </c>
      <c r="M33" s="59"/>
      <c r="N33" s="59"/>
      <c r="O33" s="59"/>
      <c r="P33" s="189">
        <f t="shared" si="4"/>
        <v>507438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[1]Slutanvändning!$N$836</f>
        <v>55432</v>
      </c>
      <c r="C34" s="59">
        <f>[1]Slutanvändning!$N$837</f>
        <v>56713</v>
      </c>
      <c r="D34" s="59">
        <f>[1]Slutanvändning!$N$830</f>
        <v>2197</v>
      </c>
      <c r="E34" s="59">
        <f>[1]Slutanvändning!$Q$831</f>
        <v>0</v>
      </c>
      <c r="F34" s="59">
        <f>[1]Slutanvändning!$N$832</f>
        <v>0</v>
      </c>
      <c r="G34" s="59">
        <f>[1]Slutanvändning!$N$833</f>
        <v>0</v>
      </c>
      <c r="H34" s="59">
        <f>[1]Slutanvändning!$N$834</f>
        <v>0</v>
      </c>
      <c r="I34" s="59">
        <f>[1]Slutanvändning!$N$835</f>
        <v>0</v>
      </c>
      <c r="J34" s="59">
        <v>0</v>
      </c>
      <c r="K34" s="59">
        <f>[1]Slutanvändning!$U$831</f>
        <v>0</v>
      </c>
      <c r="L34" s="59">
        <f>[1]Slutanvändning!$V$831</f>
        <v>0</v>
      </c>
      <c r="M34" s="59"/>
      <c r="N34" s="59"/>
      <c r="O34" s="59"/>
      <c r="P34" s="59">
        <f t="shared" si="4"/>
        <v>114342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59">
        <f>[1]Slutanvändning!$N$845</f>
        <v>0</v>
      </c>
      <c r="C35" s="59">
        <f>[1]Slutanvändning!$N$846</f>
        <v>1210</v>
      </c>
      <c r="D35" s="59">
        <f>[1]Slutanvändning!$N$839</f>
        <v>337474</v>
      </c>
      <c r="E35" s="59">
        <f>[1]Slutanvändning!$Q$840</f>
        <v>0</v>
      </c>
      <c r="F35" s="59">
        <f>[1]Slutanvändning!$N$841</f>
        <v>0</v>
      </c>
      <c r="G35" s="59">
        <f>[1]Slutanvändning!$N$842</f>
        <v>69443</v>
      </c>
      <c r="H35" s="59">
        <f>[1]Slutanvändning!$N$843</f>
        <v>0</v>
      </c>
      <c r="I35" s="59">
        <f>[1]Slutanvändning!$N$844</f>
        <v>0</v>
      </c>
      <c r="J35" s="59">
        <v>0</v>
      </c>
      <c r="K35" s="59">
        <f>[1]Slutanvändning!$U$840</f>
        <v>0</v>
      </c>
      <c r="L35" s="59">
        <f>[1]Slutanvändning!$V$840</f>
        <v>0</v>
      </c>
      <c r="M35" s="59"/>
      <c r="N35" s="59"/>
      <c r="O35" s="59"/>
      <c r="P35" s="59">
        <f>SUM(B35:N35)</f>
        <v>408127</v>
      </c>
      <c r="Q35" s="22"/>
      <c r="R35" s="55" t="str">
        <f>M30</f>
        <v>RT-flis</v>
      </c>
      <c r="S35" s="42" t="str">
        <f>M43/1000&amp;" GWh"</f>
        <v>69,34 GWh</v>
      </c>
      <c r="T35" s="31">
        <f>M$44</f>
        <v>3.9726858653653094E-2</v>
      </c>
      <c r="U35" s="25"/>
    </row>
    <row r="36" spans="1:47" ht="15.75">
      <c r="A36" s="5" t="s">
        <v>35</v>
      </c>
      <c r="B36" s="59">
        <f>[1]Slutanvändning!$N$854</f>
        <v>34542</v>
      </c>
      <c r="C36" s="59">
        <f>[1]Slutanvändning!$N$855</f>
        <v>136938</v>
      </c>
      <c r="D36" s="59">
        <f>[1]Slutanvändning!$N$848</f>
        <v>171</v>
      </c>
      <c r="E36" s="59">
        <f>[1]Slutanvändning!$Q$849</f>
        <v>0</v>
      </c>
      <c r="F36" s="59">
        <f>[1]Slutanvändning!$N$850</f>
        <v>0</v>
      </c>
      <c r="G36" s="59">
        <f>[1]Slutanvändning!$N$851</f>
        <v>0</v>
      </c>
      <c r="H36" s="59">
        <f>[1]Slutanvändning!$N$852</f>
        <v>0</v>
      </c>
      <c r="I36" s="59">
        <f>[1]Slutanvändning!$N$853</f>
        <v>0</v>
      </c>
      <c r="J36" s="59">
        <v>0</v>
      </c>
      <c r="K36" s="59">
        <f>[1]Slutanvändning!$U$849</f>
        <v>0</v>
      </c>
      <c r="L36" s="59">
        <f>[1]Slutanvändning!$V$849</f>
        <v>0</v>
      </c>
      <c r="M36" s="59"/>
      <c r="N36" s="59"/>
      <c r="O36" s="59"/>
      <c r="P36" s="59">
        <f t="shared" si="4"/>
        <v>171651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[1]Slutanvändning!$N$863</f>
        <v>40432</v>
      </c>
      <c r="C37" s="59">
        <f>[1]Slutanvändning!$N$864</f>
        <v>207247</v>
      </c>
      <c r="D37" s="59">
        <f>[1]Slutanvändning!$N$857</f>
        <v>299</v>
      </c>
      <c r="E37" s="59">
        <f>[1]Slutanvändning!$Q$858</f>
        <v>0</v>
      </c>
      <c r="F37" s="59">
        <f>[1]Slutanvändning!$N$859</f>
        <v>0</v>
      </c>
      <c r="G37" s="59">
        <f>[1]Slutanvändning!$N$860</f>
        <v>0</v>
      </c>
      <c r="H37" s="59">
        <f>[1]Slutanvändning!$N$861</f>
        <v>66984</v>
      </c>
      <c r="I37" s="59">
        <f>[1]Slutanvändning!$N$862</f>
        <v>0</v>
      </c>
      <c r="J37" s="59">
        <v>0</v>
      </c>
      <c r="K37" s="59">
        <f>[1]Slutanvändning!$U$858</f>
        <v>0</v>
      </c>
      <c r="L37" s="59">
        <f>[1]Slutanvändning!$V$858</f>
        <v>0</v>
      </c>
      <c r="M37" s="59"/>
      <c r="N37" s="59"/>
      <c r="O37" s="59"/>
      <c r="P37" s="59">
        <f t="shared" si="4"/>
        <v>314962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[1]Slutanvändning!$N$872</f>
        <v>125932</v>
      </c>
      <c r="C38" s="59">
        <f>[1]Slutanvändning!$N$873</f>
        <v>24105</v>
      </c>
      <c r="D38" s="59">
        <f>[1]Slutanvändning!$N$866</f>
        <v>26</v>
      </c>
      <c r="E38" s="59">
        <f>[1]Slutanvändning!$Q$867</f>
        <v>0</v>
      </c>
      <c r="F38" s="59">
        <f>[1]Slutanvändning!$N$868</f>
        <v>0</v>
      </c>
      <c r="G38" s="59">
        <f>[1]Slutanvändning!$N$869</f>
        <v>0</v>
      </c>
      <c r="H38" s="59">
        <f>[1]Slutanvändning!$N$870</f>
        <v>0</v>
      </c>
      <c r="I38" s="59">
        <f>[1]Slutanvändning!$N$871</f>
        <v>0</v>
      </c>
      <c r="J38" s="59">
        <v>0</v>
      </c>
      <c r="K38" s="59">
        <f>[1]Slutanvändning!$U$867</f>
        <v>0</v>
      </c>
      <c r="L38" s="59">
        <f>[1]Slutanvändning!$V$867</f>
        <v>0</v>
      </c>
      <c r="M38" s="59"/>
      <c r="N38" s="59"/>
      <c r="O38" s="59"/>
      <c r="P38" s="59">
        <f t="shared" si="4"/>
        <v>150063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[1]Slutanvändning!$N$881</f>
        <v>0</v>
      </c>
      <c r="C39" s="59">
        <f>[1]Slutanvändning!$N$882</f>
        <v>323</v>
      </c>
      <c r="D39" s="59">
        <f>[1]Slutanvändning!$N$875</f>
        <v>0</v>
      </c>
      <c r="E39" s="59">
        <f>[1]Slutanvändning!$Q$876</f>
        <v>0</v>
      </c>
      <c r="F39" s="59">
        <f>[1]Slutanvändning!$N$877</f>
        <v>0</v>
      </c>
      <c r="G39" s="59">
        <f>[1]Slutanvändning!$N$878</f>
        <v>0</v>
      </c>
      <c r="H39" s="59">
        <f>[1]Slutanvändning!$N$879</f>
        <v>0</v>
      </c>
      <c r="I39" s="59">
        <f>[1]Slutanvändning!$N$880</f>
        <v>0</v>
      </c>
      <c r="J39" s="59">
        <v>0</v>
      </c>
      <c r="K39" s="59">
        <f>[1]Slutanvändning!$U$876</f>
        <v>0</v>
      </c>
      <c r="L39" s="59">
        <f>[1]Slutanvändning!$V$876</f>
        <v>0</v>
      </c>
      <c r="M39" s="59"/>
      <c r="N39" s="59"/>
      <c r="O39" s="59"/>
      <c r="P39" s="59">
        <f>SUM(B39:N39)</f>
        <v>323</v>
      </c>
      <c r="Q39" s="22"/>
      <c r="R39" s="30"/>
      <c r="S39" s="9"/>
      <c r="T39" s="45"/>
    </row>
    <row r="40" spans="1:47" ht="15.75">
      <c r="A40" s="5" t="s">
        <v>13</v>
      </c>
      <c r="B40" s="59">
        <f>SUM(B32:B39)</f>
        <v>318438</v>
      </c>
      <c r="C40" s="59">
        <f t="shared" ref="C40:O40" si="5">SUM(C32:C39)</f>
        <v>730374</v>
      </c>
      <c r="D40" s="59">
        <f t="shared" si="5"/>
        <v>348988</v>
      </c>
      <c r="E40" s="59">
        <f t="shared" si="5"/>
        <v>0</v>
      </c>
      <c r="F40" s="59">
        <f>SUM(F32:F39)</f>
        <v>0</v>
      </c>
      <c r="G40" s="189">
        <f t="shared" si="5"/>
        <v>70060</v>
      </c>
      <c r="H40" s="189">
        <f t="shared" si="5"/>
        <v>201617</v>
      </c>
      <c r="I40" s="59">
        <f t="shared" si="5"/>
        <v>0</v>
      </c>
      <c r="J40" s="59">
        <f t="shared" si="5"/>
        <v>2008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89">
        <f>SUM(B40:N40)</f>
        <v>1671485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111,06392 GWh</v>
      </c>
      <c r="T41" s="63"/>
    </row>
    <row r="42" spans="1:47">
      <c r="A42" s="35" t="s">
        <v>42</v>
      </c>
      <c r="B42" s="105">
        <f>B39+B38+B37</f>
        <v>166364</v>
      </c>
      <c r="C42" s="105">
        <f>C39+C38+C37</f>
        <v>231675</v>
      </c>
      <c r="D42" s="105">
        <f>D39+D38+D37</f>
        <v>325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66984</v>
      </c>
      <c r="I42" s="101">
        <f t="shared" si="6"/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465348</v>
      </c>
      <c r="Q42" s="23"/>
      <c r="R42" s="30" t="s">
        <v>40</v>
      </c>
      <c r="S42" s="10" t="str">
        <f>P42/1000 &amp;" GWh"</f>
        <v>465,348 GWh</v>
      </c>
      <c r="T42" s="31">
        <f>P42/P40</f>
        <v>0.27840393422615217</v>
      </c>
    </row>
    <row r="43" spans="1:47">
      <c r="A43" s="36" t="s">
        <v>44</v>
      </c>
      <c r="B43" s="159"/>
      <c r="C43" s="111">
        <f>C40+C24-C6-C7+C46</f>
        <v>748557.65</v>
      </c>
      <c r="D43" s="111">
        <f t="shared" ref="D43:O43" si="7">D11+D24+D40</f>
        <v>350491</v>
      </c>
      <c r="E43" s="111">
        <f t="shared" si="7"/>
        <v>0</v>
      </c>
      <c r="F43" s="111">
        <f t="shared" si="7"/>
        <v>1138</v>
      </c>
      <c r="G43" s="111">
        <f t="shared" si="7"/>
        <v>70060</v>
      </c>
      <c r="H43" s="111">
        <f t="shared" si="7"/>
        <v>503824</v>
      </c>
      <c r="I43" s="111">
        <f t="shared" si="7"/>
        <v>0</v>
      </c>
      <c r="J43" s="111">
        <f t="shared" si="7"/>
        <v>2008</v>
      </c>
      <c r="K43" s="111">
        <f t="shared" si="7"/>
        <v>0</v>
      </c>
      <c r="L43" s="111">
        <f t="shared" si="7"/>
        <v>0</v>
      </c>
      <c r="M43" s="111">
        <f t="shared" si="7"/>
        <v>69340</v>
      </c>
      <c r="N43" s="111">
        <f t="shared" si="7"/>
        <v>0</v>
      </c>
      <c r="O43" s="111">
        <f t="shared" si="7"/>
        <v>0</v>
      </c>
      <c r="P43" s="160">
        <f>SUM(C43:O43)</f>
        <v>1745418.65</v>
      </c>
      <c r="Q43" s="23"/>
      <c r="R43" s="30" t="s">
        <v>41</v>
      </c>
      <c r="S43" s="10" t="str">
        <f>P36/1000 &amp;" GWh"</f>
        <v>171,651 GWh</v>
      </c>
      <c r="T43" s="43">
        <f>P36/P40</f>
        <v>0.10269371247722833</v>
      </c>
    </row>
    <row r="44" spans="1:47">
      <c r="A44" s="36" t="s">
        <v>45</v>
      </c>
      <c r="B44" s="165"/>
      <c r="C44" s="165">
        <f>C43/$P$43</f>
        <v>0.42886997340151034</v>
      </c>
      <c r="D44" s="165">
        <f t="shared" ref="D44:O44" si="8">D43/$P$43</f>
        <v>0.20080626501842411</v>
      </c>
      <c r="E44" s="165">
        <f t="shared" si="8"/>
        <v>0</v>
      </c>
      <c r="F44" s="165">
        <f t="shared" si="8"/>
        <v>6.519925749618867E-4</v>
      </c>
      <c r="G44" s="165">
        <f t="shared" si="8"/>
        <v>4.0139367136933023E-2</v>
      </c>
      <c r="H44" s="165">
        <f t="shared" si="8"/>
        <v>0.28865510288892582</v>
      </c>
      <c r="I44" s="165">
        <f t="shared" si="8"/>
        <v>0</v>
      </c>
      <c r="J44" s="165">
        <f t="shared" si="8"/>
        <v>1.1504403255918E-3</v>
      </c>
      <c r="K44" s="165">
        <f t="shared" si="8"/>
        <v>0</v>
      </c>
      <c r="L44" s="165">
        <f t="shared" si="8"/>
        <v>0</v>
      </c>
      <c r="M44" s="165">
        <f t="shared" si="8"/>
        <v>3.9726858653653094E-2</v>
      </c>
      <c r="N44" s="165">
        <f t="shared" si="8"/>
        <v>0</v>
      </c>
      <c r="O44" s="165">
        <f t="shared" si="8"/>
        <v>0</v>
      </c>
      <c r="P44" s="165">
        <f>P43/$P$43</f>
        <v>1</v>
      </c>
      <c r="Q44" s="23"/>
      <c r="R44" s="30" t="s">
        <v>43</v>
      </c>
      <c r="S44" s="10" t="str">
        <f>P34/1000 &amp;" GWh"</f>
        <v>114,342 GWh</v>
      </c>
      <c r="T44" s="31">
        <f>P34/P40</f>
        <v>6.8407434107993784E-2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4,579 GWh</v>
      </c>
      <c r="T45" s="31">
        <f>P32/P40</f>
        <v>2.7394801628492027E-3</v>
      </c>
      <c r="U45" s="25"/>
    </row>
    <row r="46" spans="1:47">
      <c r="A46" s="37" t="s">
        <v>48</v>
      </c>
      <c r="B46" s="111">
        <f>B24+B26-B40</f>
        <v>52634</v>
      </c>
      <c r="C46" s="111">
        <f>(C24+C40)*0.08</f>
        <v>58429.919999999998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507,438 GWh</v>
      </c>
      <c r="T46" s="43">
        <f>P33/P40</f>
        <v>0.3035851353736348</v>
      </c>
      <c r="U46" s="25"/>
    </row>
    <row r="47" spans="1:47">
      <c r="A47" s="37" t="s">
        <v>50</v>
      </c>
      <c r="B47" s="166">
        <f>(B24+B26-B40)/B24</f>
        <v>0.14880467725154928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408,127 GWh</v>
      </c>
      <c r="T47" s="43">
        <f>P35/P40</f>
        <v>0.24417030365214165</v>
      </c>
    </row>
    <row r="48" spans="1:47" ht="15.75" thickBot="1">
      <c r="A48" s="12"/>
      <c r="B48" s="168"/>
      <c r="C48" s="172"/>
      <c r="D48" s="169"/>
      <c r="E48" s="169"/>
      <c r="F48" s="170"/>
      <c r="G48" s="169"/>
      <c r="H48" s="169"/>
      <c r="I48" s="170"/>
      <c r="J48" s="169"/>
      <c r="K48" s="169"/>
      <c r="L48" s="169"/>
      <c r="M48" s="172"/>
      <c r="N48" s="173"/>
      <c r="O48" s="173"/>
      <c r="P48" s="173"/>
      <c r="Q48" s="57"/>
      <c r="R48" s="48" t="s">
        <v>49</v>
      </c>
      <c r="S48" s="49" t="str">
        <f>P40/1000 &amp;" GWh"</f>
        <v>1671,485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B49" s="117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zoomScale="70" zoomScaleNormal="70" workbookViewId="0">
      <selection activeCell="C44" sqref="C44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84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[1]Solceller!$C$14</f>
        <v>2973.5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190">
        <f>[1]Elproduktion!$AB$442</f>
        <v>3984.7299999999959</v>
      </c>
      <c r="D6" s="59"/>
      <c r="E6" s="59">
        <f>[1]Elproduktion!$AB$444</f>
        <v>0</v>
      </c>
      <c r="F6" s="59"/>
      <c r="G6" s="59"/>
      <c r="H6" s="59">
        <f>[1]Elproduktion!$AB$447</f>
        <v>0</v>
      </c>
      <c r="I6" s="59">
        <f>[1]Elproduktion!$AB$448</f>
        <v>0</v>
      </c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B7" s="59"/>
      <c r="C7" s="60">
        <f>[1]Elproduktion!$AA$442</f>
        <v>24842</v>
      </c>
      <c r="D7" s="59">
        <f>[1]Elproduktion!$N$443</f>
        <v>0</v>
      </c>
      <c r="E7" s="59">
        <f>[1]Elproduktion!$Q$444</f>
        <v>0</v>
      </c>
      <c r="F7" s="59">
        <f>[1]Elproduktion!$N$445</f>
        <v>0</v>
      </c>
      <c r="G7" s="59">
        <f>[1]Elproduktion!$R$446</f>
        <v>0</v>
      </c>
      <c r="H7" s="59">
        <f>[1]Elproduktion!$S$447</f>
        <v>0</v>
      </c>
      <c r="I7" s="59">
        <f>[1]Elproduktion!$N$448</f>
        <v>0</v>
      </c>
      <c r="J7" s="59">
        <f>[1]Elproduktion!$T$446</f>
        <v>0</v>
      </c>
      <c r="K7" s="59">
        <f>[1]Elproduktion!$U$444</f>
        <v>0</v>
      </c>
      <c r="L7" s="59">
        <f>[1]Elproduktion!$V$444</f>
        <v>0</v>
      </c>
      <c r="M7" s="59">
        <f>[1]Elproduktion!$W$447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59">
        <f>[1]Elproduktion!$N$450</f>
        <v>0</v>
      </c>
      <c r="D8" s="59">
        <f>[1]Elproduktion!$N$451</f>
        <v>0</v>
      </c>
      <c r="E8" s="59">
        <f>[1]Elproduktion!$Q$452</f>
        <v>0</v>
      </c>
      <c r="F8" s="59">
        <f>[1]Elproduktion!$N$453</f>
        <v>0</v>
      </c>
      <c r="G8" s="59">
        <f>[1]Elproduktion!$R$454</f>
        <v>0</v>
      </c>
      <c r="H8" s="59">
        <f>[1]Elproduktion!$S$455</f>
        <v>0</v>
      </c>
      <c r="I8" s="59">
        <f>[1]Elproduktion!$N$456</f>
        <v>0</v>
      </c>
      <c r="J8" s="59">
        <f>[1]Elproduktion!$T$454</f>
        <v>0</v>
      </c>
      <c r="K8" s="59">
        <f>[1]Elproduktion!$U$452</f>
        <v>0</v>
      </c>
      <c r="L8" s="59">
        <f>[1]Elproduktion!$V$452</f>
        <v>0</v>
      </c>
      <c r="M8" s="59">
        <f>[1]Elproduktion!$W$455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59">
        <f>[1]Elproduktion!$N$458</f>
        <v>944681</v>
      </c>
      <c r="D9" s="59">
        <f>[1]Elproduktion!$N$459</f>
        <v>0</v>
      </c>
      <c r="E9" s="59">
        <f>[1]Elproduktion!$Q$460</f>
        <v>0</v>
      </c>
      <c r="F9" s="59">
        <f>[1]Elproduktion!$N$461</f>
        <v>0</v>
      </c>
      <c r="G9" s="59">
        <f>[1]Elproduktion!$R$462</f>
        <v>0</v>
      </c>
      <c r="H9" s="59">
        <f>[1]Elproduktion!$S$463</f>
        <v>0</v>
      </c>
      <c r="I9" s="59">
        <f>[1]Elproduktion!$N$464</f>
        <v>0</v>
      </c>
      <c r="J9" s="59">
        <f>[1]Elproduktion!$T$462</f>
        <v>0</v>
      </c>
      <c r="K9" s="59">
        <f>[1]Elproduktion!$U$460</f>
        <v>0</v>
      </c>
      <c r="L9" s="59">
        <f>[1]Elproduktion!$V$460</f>
        <v>0</v>
      </c>
      <c r="M9" s="59">
        <f>[1]Elproduktion!$W$463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189">
        <f>[1]Elproduktion!$N$466</f>
        <v>87847.27</v>
      </c>
      <c r="D10" s="59">
        <f>[1]Elproduktion!$N$467</f>
        <v>0</v>
      </c>
      <c r="E10" s="59">
        <f>[1]Elproduktion!$Q$468</f>
        <v>0</v>
      </c>
      <c r="F10" s="59">
        <f>[1]Elproduktion!$N$469</f>
        <v>0</v>
      </c>
      <c r="G10" s="59">
        <f>[1]Elproduktion!$R$470</f>
        <v>0</v>
      </c>
      <c r="H10" s="59">
        <f>[1]Elproduktion!$S$471</f>
        <v>0</v>
      </c>
      <c r="I10" s="59">
        <f>[1]Elproduktion!$N$472</f>
        <v>0</v>
      </c>
      <c r="J10" s="59">
        <f>[1]Elproduktion!$T$470</f>
        <v>0</v>
      </c>
      <c r="K10" s="59">
        <f>[1]Elproduktion!$U$468</f>
        <v>0</v>
      </c>
      <c r="L10" s="59">
        <f>[1]Elproduktion!$V$468</f>
        <v>0</v>
      </c>
      <c r="M10" s="59">
        <f>[1]Elproduktion!$W$471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60">
        <f>SUM(C5:C10)</f>
        <v>1064328.5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2081 Borlänge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93">
        <f>[1]Fjärrvärmeproduktion!$N$618+([1]Fjärrvärmeproduktion!$N$658*([1]Fjärrvärmeproduktion!$N$618/([1]Fjärrvärmeproduktion!$N$618+[1]Fjärrvärmeproduktion!$N$626)))</f>
        <v>284040.99526505836</v>
      </c>
      <c r="C18" s="59"/>
      <c r="D18" s="193">
        <f>[1]Fjärrvärmeproduktion!$N$619</f>
        <v>44.800000000000004</v>
      </c>
      <c r="E18" s="59">
        <f>[1]Fjärrvärmeproduktion!$Q$620</f>
        <v>0</v>
      </c>
      <c r="F18" s="59">
        <f>[1]Fjärrvärmeproduktion!$N$621</f>
        <v>0</v>
      </c>
      <c r="G18" s="60">
        <f>[1]Fjärrvärmeproduktion!$R$622</f>
        <v>1344</v>
      </c>
      <c r="H18" s="193">
        <f>[1]Fjärrvärmeproduktion!$S$623</f>
        <v>97664</v>
      </c>
      <c r="I18" s="193">
        <f>[1]Fjärrvärmeproduktion!$N$624</f>
        <v>2688</v>
      </c>
      <c r="J18" s="59">
        <f>[1]Fjärrvärmeproduktion!$T$622</f>
        <v>0</v>
      </c>
      <c r="K18" s="59">
        <f>[1]Fjärrvärmeproduktion!$U$620</f>
        <v>0</v>
      </c>
      <c r="L18" s="60">
        <f>[1]Fjärrvärmeproduktion!$V$620</f>
        <v>225344</v>
      </c>
      <c r="M18" s="60">
        <f>[1]Fjärrvärmeproduktion!$W$623</f>
        <v>2688</v>
      </c>
      <c r="N18" s="59"/>
      <c r="O18" s="59"/>
      <c r="P18" s="200">
        <f>SUM(C18:O18)</f>
        <v>329772.79999999999</v>
      </c>
      <c r="Q18" s="4"/>
      <c r="R18" s="4"/>
      <c r="S18" s="4"/>
      <c r="T18" s="4"/>
    </row>
    <row r="19" spans="1:34" ht="15.75">
      <c r="A19" s="5" t="s">
        <v>18</v>
      </c>
      <c r="B19" s="65">
        <f>[1]Fjärrvärmeproduktion!$N$626+([1]Fjärrvärmeproduktion!$N$658*([1]Fjärrvärmeproduktion!$N$626/([1]Fjärrvärmeproduktion!$N$626+[1]Fjärrvärmeproduktion!$N$618)))</f>
        <v>11498.004734941622</v>
      </c>
      <c r="C19" s="59"/>
      <c r="D19" s="65">
        <f>[1]Fjärrvärmeproduktion!$N$627</f>
        <v>0</v>
      </c>
      <c r="E19" s="59">
        <f>[1]Fjärrvärmeproduktion!$Q$628</f>
        <v>0</v>
      </c>
      <c r="F19" s="59">
        <f>[1]Fjärrvärmeproduktion!$N$629</f>
        <v>0</v>
      </c>
      <c r="G19" s="59">
        <f>[1]Fjärrvärmeproduktion!$R$630</f>
        <v>10</v>
      </c>
      <c r="H19" s="65">
        <f>[1]Fjärrvärmeproduktion!$S$631</f>
        <v>12645</v>
      </c>
      <c r="I19" s="65">
        <f>[1]Fjärrvärmeproduktion!$N$632</f>
        <v>0</v>
      </c>
      <c r="J19" s="59">
        <f>[1]Fjärrvärmeproduktion!$T$630</f>
        <v>0</v>
      </c>
      <c r="K19" s="59">
        <f>[1]Fjärrvärmeproduktion!$U$628</f>
        <v>0</v>
      </c>
      <c r="L19" s="59">
        <f>[1]Fjärrvärmeproduktion!$V$628</f>
        <v>0</v>
      </c>
      <c r="M19" s="59">
        <f>[1]Fjärrvärmeproduktion!$W$631</f>
        <v>0</v>
      </c>
      <c r="N19" s="59"/>
      <c r="O19" s="59"/>
      <c r="P19" s="62">
        <f t="shared" ref="P19:P24" si="2">SUM(C19:O19)</f>
        <v>12655</v>
      </c>
      <c r="Q19" s="4"/>
      <c r="R19" s="4"/>
      <c r="S19" s="4"/>
      <c r="T19" s="4"/>
    </row>
    <row r="20" spans="1:34" ht="15.75">
      <c r="A20" s="5" t="s">
        <v>19</v>
      </c>
      <c r="B20" s="65">
        <f>[1]Fjärrvärmeproduktion!$N$634</f>
        <v>77</v>
      </c>
      <c r="C20" s="190">
        <f>B20*1.05</f>
        <v>80.850000000000009</v>
      </c>
      <c r="D20" s="65">
        <f>[1]Fjärrvärmeproduktion!$N$635</f>
        <v>0</v>
      </c>
      <c r="E20" s="59">
        <f>[1]Fjärrvärmeproduktion!$Q$636</f>
        <v>0</v>
      </c>
      <c r="F20" s="59">
        <f>[1]Fjärrvärmeproduktion!$N$637</f>
        <v>0</v>
      </c>
      <c r="G20" s="59">
        <f>[1]Fjärrvärmeproduktion!$R$638</f>
        <v>0</v>
      </c>
      <c r="H20" s="65">
        <f>[1]Fjärrvärmeproduktion!$S$639</f>
        <v>0</v>
      </c>
      <c r="I20" s="65">
        <f>[1]Fjärrvärmeproduktion!$N$640</f>
        <v>0</v>
      </c>
      <c r="J20" s="59">
        <f>[1]Fjärrvärmeproduktion!$T$638</f>
        <v>0</v>
      </c>
      <c r="K20" s="59">
        <f>[1]Fjärrvärmeproduktion!$U$636</f>
        <v>0</v>
      </c>
      <c r="L20" s="59">
        <f>[1]Fjärrvärmeproduktion!$V$636</f>
        <v>0</v>
      </c>
      <c r="M20" s="59">
        <f>[1]Fjärrvärmeproduktion!$W$639</f>
        <v>0</v>
      </c>
      <c r="N20" s="59"/>
      <c r="O20" s="59"/>
      <c r="P20" s="62">
        <f t="shared" si="2"/>
        <v>80.850000000000009</v>
      </c>
      <c r="Q20" s="4"/>
      <c r="R20" s="4"/>
      <c r="S20" s="4"/>
      <c r="T20" s="4"/>
    </row>
    <row r="21" spans="1:34" ht="16.5" thickBot="1">
      <c r="A21" s="5" t="s">
        <v>20</v>
      </c>
      <c r="B21" s="65">
        <f>[1]Fjärrvärmeproduktion!$N$642</f>
        <v>0</v>
      </c>
      <c r="C21" s="59">
        <f>B21*0.33</f>
        <v>0</v>
      </c>
      <c r="D21" s="65">
        <f>[1]Fjärrvärmeproduktion!$N$643</f>
        <v>0</v>
      </c>
      <c r="E21" s="59">
        <f>[1]Fjärrvärmeproduktion!$Q$644</f>
        <v>0</v>
      </c>
      <c r="F21" s="59">
        <f>[1]Fjärrvärmeproduktion!$N$645</f>
        <v>0</v>
      </c>
      <c r="G21" s="59">
        <f>[1]Fjärrvärmeproduktion!$R$646</f>
        <v>0</v>
      </c>
      <c r="H21" s="65">
        <f>[1]Fjärrvärmeproduktion!$S$647</f>
        <v>0</v>
      </c>
      <c r="I21" s="65">
        <f>[1]Fjärrvärmeproduktion!$N$648</f>
        <v>0</v>
      </c>
      <c r="J21" s="59">
        <f>[1]Fjärrvärmeproduktion!$T$646</f>
        <v>0</v>
      </c>
      <c r="K21" s="59">
        <f>[1]Fjärrvärmeproduktion!$U$644</f>
        <v>0</v>
      </c>
      <c r="L21" s="59">
        <f>[1]Fjärrvärmeproduktion!$V$644</f>
        <v>0</v>
      </c>
      <c r="M21" s="59">
        <f>[1]Fjärrvärmeproduktion!$W$647</f>
        <v>0</v>
      </c>
      <c r="N21" s="59"/>
      <c r="O21" s="59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65">
        <f>[1]Fjärrvärmeproduktion!$N$650</f>
        <v>166412</v>
      </c>
      <c r="C22" s="59"/>
      <c r="D22" s="65">
        <f>[1]Fjärrvärmeproduktion!$N$651</f>
        <v>0</v>
      </c>
      <c r="E22" s="59">
        <f>[1]Fjärrvärmeproduktion!$Q$652</f>
        <v>0</v>
      </c>
      <c r="F22" s="59">
        <f>[1]Fjärrvärmeproduktion!$N$653</f>
        <v>0</v>
      </c>
      <c r="G22" s="59">
        <f>[1]Fjärrvärmeproduktion!$R$654</f>
        <v>0</v>
      </c>
      <c r="H22" s="65">
        <f>[1]Fjärrvärmeproduktion!$S$655</f>
        <v>0</v>
      </c>
      <c r="I22" s="65">
        <f>[1]Fjärrvärmeproduktion!$N$656</f>
        <v>0</v>
      </c>
      <c r="J22" s="59">
        <f>[1]Fjärrvärmeproduktion!$T$654</f>
        <v>0</v>
      </c>
      <c r="K22" s="59">
        <f>[1]Fjärrvärmeproduktion!$U$652</f>
        <v>0</v>
      </c>
      <c r="L22" s="59">
        <f>[1]Fjärrvärmeproduktion!$V$652</f>
        <v>0</v>
      </c>
      <c r="M22" s="59">
        <f>[1]Fjärrvärmeproduktion!$W$655</f>
        <v>0</v>
      </c>
      <c r="N22" s="59"/>
      <c r="O22" s="59"/>
      <c r="P22" s="62">
        <f t="shared" si="2"/>
        <v>0</v>
      </c>
      <c r="Q22" s="20"/>
      <c r="R22" s="32" t="s">
        <v>23</v>
      </c>
      <c r="S22" s="58" t="str">
        <f>P43/1000 &amp;" GWh"</f>
        <v>4382,126368 GWh</v>
      </c>
      <c r="T22" s="27"/>
      <c r="U22" s="25"/>
    </row>
    <row r="23" spans="1:34" ht="15.75">
      <c r="A23" s="5" t="s">
        <v>22</v>
      </c>
      <c r="B23" s="65">
        <v>0</v>
      </c>
      <c r="C23" s="59"/>
      <c r="D23" s="65">
        <f>[1]Fjärrvärmeproduktion!$N$659</f>
        <v>0</v>
      </c>
      <c r="E23" s="59">
        <f>[1]Fjärrvärmeproduktion!$Q$660</f>
        <v>0</v>
      </c>
      <c r="F23" s="59">
        <f>[1]Fjärrvärmeproduktion!$N$661</f>
        <v>0</v>
      </c>
      <c r="G23" s="59">
        <f>[1]Fjärrvärmeproduktion!$R$662</f>
        <v>0</v>
      </c>
      <c r="H23" s="65">
        <f>[1]Fjärrvärmeproduktion!$S$663</f>
        <v>0</v>
      </c>
      <c r="I23" s="65">
        <f>[1]Fjärrvärmeproduktion!$N$664</f>
        <v>0</v>
      </c>
      <c r="J23" s="59">
        <f>[1]Fjärrvärmeproduktion!$T$662</f>
        <v>0</v>
      </c>
      <c r="K23" s="59">
        <f>[1]Fjärrvärmeproduktion!$U$660</f>
        <v>0</v>
      </c>
      <c r="L23" s="59">
        <f>[1]Fjärrvärmeproduktion!$V$660</f>
        <v>0</v>
      </c>
      <c r="M23" s="59">
        <f>[1]Fjärrvärmeproduktion!$W$663</f>
        <v>0</v>
      </c>
      <c r="N23" s="59"/>
      <c r="O23" s="59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189">
        <f>SUM(B18:B23)</f>
        <v>462028</v>
      </c>
      <c r="C24" s="59">
        <f t="shared" ref="C24:O24" si="3">SUM(C18:C23)</f>
        <v>80.850000000000009</v>
      </c>
      <c r="D24" s="189">
        <f t="shared" si="3"/>
        <v>44.800000000000004</v>
      </c>
      <c r="E24" s="59">
        <f t="shared" si="3"/>
        <v>0</v>
      </c>
      <c r="F24" s="59">
        <f t="shared" si="3"/>
        <v>0</v>
      </c>
      <c r="G24" s="189">
        <f>SUM(G18:G23)</f>
        <v>1354</v>
      </c>
      <c r="H24" s="60">
        <f t="shared" si="3"/>
        <v>110309</v>
      </c>
      <c r="I24" s="60">
        <f t="shared" si="3"/>
        <v>2688</v>
      </c>
      <c r="J24" s="59">
        <f t="shared" si="3"/>
        <v>0</v>
      </c>
      <c r="K24" s="59">
        <f t="shared" si="3"/>
        <v>0</v>
      </c>
      <c r="L24" s="60">
        <f t="shared" si="3"/>
        <v>225344</v>
      </c>
      <c r="M24" s="60">
        <f t="shared" si="3"/>
        <v>2688</v>
      </c>
      <c r="N24" s="59">
        <f t="shared" si="3"/>
        <v>0</v>
      </c>
      <c r="O24" s="59">
        <f t="shared" si="3"/>
        <v>0</v>
      </c>
      <c r="P24" s="196">
        <f t="shared" si="2"/>
        <v>342508.65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1923,448068 GWh</v>
      </c>
      <c r="T25" s="31">
        <f>C$44</f>
        <v>0.43893030608285732</v>
      </c>
      <c r="U25" s="25"/>
    </row>
    <row r="26" spans="1:34" ht="15.75">
      <c r="A26" s="182"/>
      <c r="B26" s="183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539,2508 GWh</v>
      </c>
      <c r="T26" s="31">
        <f>D$44</f>
        <v>0.12305688031678413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29 GWh</v>
      </c>
      <c r="T27" s="31">
        <f>E$44</f>
        <v>6.6177918126162066E-3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956,001 GWh</v>
      </c>
      <c r="T28" s="31">
        <f>F$44</f>
        <v>0.21815915829837609</v>
      </c>
      <c r="U28" s="25"/>
    </row>
    <row r="29" spans="1:34" ht="15.75">
      <c r="A29" s="53" t="str">
        <f>A2</f>
        <v>2081 Borlänge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133,974 GWh</v>
      </c>
      <c r="T29" s="31">
        <f>G$44</f>
        <v>3.0572828975980817E-2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566,5355 GWh</v>
      </c>
      <c r="T30" s="31">
        <f>H$44</f>
        <v>0.12928324115366996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5,885 GWh</v>
      </c>
      <c r="T31" s="31">
        <f>I$44</f>
        <v>1.3429553385257372E-3</v>
      </c>
      <c r="U31" s="24"/>
      <c r="AG31" s="19"/>
      <c r="AH31" s="19"/>
    </row>
    <row r="32" spans="1:34" ht="15.75">
      <c r="A32" s="5" t="s">
        <v>29</v>
      </c>
      <c r="B32" s="114">
        <f>[1]Slutanvändning!$N$899</f>
        <v>0</v>
      </c>
      <c r="C32" s="62">
        <f>[1]Slutanvändning!$N$900</f>
        <v>10045</v>
      </c>
      <c r="D32" s="114">
        <f>[1]Slutanvändning!$N$893</f>
        <v>3778</v>
      </c>
      <c r="E32" s="62">
        <f>[1]Slutanvändning!$Q$894</f>
        <v>0</v>
      </c>
      <c r="F32" s="62">
        <f>[1]Slutanvändning!$N$895</f>
        <v>0</v>
      </c>
      <c r="G32" s="62">
        <f>[1]Slutanvändning!$N$896</f>
        <v>842</v>
      </c>
      <c r="H32" s="62">
        <f>[1]Slutanvändning!$N$897</f>
        <v>0</v>
      </c>
      <c r="I32" s="62">
        <f>[1]Slutanvändning!$N$898</f>
        <v>0</v>
      </c>
      <c r="J32" s="62"/>
      <c r="K32" s="62">
        <f>[1]Slutanvändning!$U$894</f>
        <v>0</v>
      </c>
      <c r="L32" s="62">
        <f>[1]Slutanvändning!$V$894</f>
        <v>0</v>
      </c>
      <c r="M32" s="62"/>
      <c r="N32" s="62"/>
      <c r="O32" s="62"/>
      <c r="P32" s="62">
        <f t="shared" ref="P32:P38" si="4">SUM(B32:N32)</f>
        <v>14665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114">
        <f>[1]Slutanvändning!$N$908</f>
        <v>39290</v>
      </c>
      <c r="C33" s="62">
        <f>[1]Slutanvändning!$N$909</f>
        <v>1416518</v>
      </c>
      <c r="D33" s="114">
        <f>[1]Slutanvändning!$N$902</f>
        <v>17159</v>
      </c>
      <c r="E33" s="61">
        <f>[1]Slutanvändning!$Q$903</f>
        <v>29000</v>
      </c>
      <c r="F33" s="62">
        <f>[1]Slutanvändning!$N$904</f>
        <v>956001</v>
      </c>
      <c r="G33" s="62">
        <f>[1]Slutanvändning!$N$905</f>
        <v>0</v>
      </c>
      <c r="H33" s="196">
        <f>[1]Slutanvändning!$N$906</f>
        <v>414207.5</v>
      </c>
      <c r="I33" s="62">
        <f>[1]Slutanvändning!$N$907</f>
        <v>3197</v>
      </c>
      <c r="J33" s="62"/>
      <c r="K33" s="62">
        <f>[1]Slutanvändning!$U$903</f>
        <v>0</v>
      </c>
      <c r="L33" s="62">
        <f>[1]Slutanvändning!$V$903</f>
        <v>0</v>
      </c>
      <c r="M33" s="62"/>
      <c r="N33" s="62"/>
      <c r="O33" s="62"/>
      <c r="P33" s="196">
        <f t="shared" si="4"/>
        <v>2875372.5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114">
        <f>[1]Slutanvändning!$N$917</f>
        <v>45964</v>
      </c>
      <c r="C34" s="62">
        <f>[1]Slutanvändning!$N$918</f>
        <v>46916</v>
      </c>
      <c r="D34" s="114">
        <f>[1]Slutanvändning!$N$911</f>
        <v>18485</v>
      </c>
      <c r="E34" s="62">
        <f>[1]Slutanvändning!$Q$912</f>
        <v>0</v>
      </c>
      <c r="F34" s="62">
        <f>[1]Slutanvändning!$N$913</f>
        <v>0</v>
      </c>
      <c r="G34" s="62">
        <f>[1]Slutanvändning!$N$914</f>
        <v>0</v>
      </c>
      <c r="H34" s="62">
        <f>[1]Slutanvändning!$N$915</f>
        <v>0</v>
      </c>
      <c r="I34" s="62">
        <f>[1]Slutanvändning!$N$916</f>
        <v>0</v>
      </c>
      <c r="J34" s="62"/>
      <c r="K34" s="62">
        <f>[1]Slutanvändning!$U$912</f>
        <v>0</v>
      </c>
      <c r="L34" s="62">
        <f>[1]Slutanvändning!$V$912</f>
        <v>0</v>
      </c>
      <c r="M34" s="62"/>
      <c r="N34" s="62"/>
      <c r="O34" s="62"/>
      <c r="P34" s="62">
        <f t="shared" si="4"/>
        <v>111365</v>
      </c>
      <c r="Q34" s="22"/>
      <c r="R34" s="56" t="str">
        <f>L30</f>
        <v>Avfall</v>
      </c>
      <c r="S34" s="42" t="str">
        <f>L43/1000&amp;" GWh"</f>
        <v>225,344 GWh</v>
      </c>
      <c r="T34" s="31">
        <f>L$44</f>
        <v>5.1423437180075394E-2</v>
      </c>
      <c r="U34" s="25"/>
      <c r="V34" s="7"/>
      <c r="W34" s="41"/>
    </row>
    <row r="35" spans="1:47" ht="15.75">
      <c r="A35" s="5" t="s">
        <v>34</v>
      </c>
      <c r="B35" s="114">
        <f>[1]Slutanvändning!$N$926</f>
        <v>0</v>
      </c>
      <c r="C35" s="62">
        <f>[1]Slutanvändning!$N$927</f>
        <v>50358</v>
      </c>
      <c r="D35" s="114">
        <f>[1]Slutanvändning!$N$920</f>
        <v>499486</v>
      </c>
      <c r="E35" s="62">
        <f>[1]Slutanvändning!$Q$921</f>
        <v>0</v>
      </c>
      <c r="F35" s="62">
        <f>[1]Slutanvändning!$N$922</f>
        <v>0</v>
      </c>
      <c r="G35" s="62">
        <f>[1]Slutanvändning!$N$923</f>
        <v>131778</v>
      </c>
      <c r="H35" s="62">
        <f>[1]Slutanvändning!$N$924</f>
        <v>0</v>
      </c>
      <c r="I35" s="62">
        <f>[1]Slutanvändning!$N$925</f>
        <v>0</v>
      </c>
      <c r="J35" s="62"/>
      <c r="K35" s="62">
        <f>[1]Slutanvändning!$U$921</f>
        <v>0</v>
      </c>
      <c r="L35" s="62">
        <f>[1]Slutanvändning!$V$921</f>
        <v>0</v>
      </c>
      <c r="M35" s="62"/>
      <c r="N35" s="62"/>
      <c r="O35" s="62"/>
      <c r="P35" s="62">
        <f>SUM(B35:N35)</f>
        <v>681622</v>
      </c>
      <c r="Q35" s="22"/>
      <c r="R35" s="55" t="str">
        <f>M30</f>
        <v>RT-flis</v>
      </c>
      <c r="S35" s="42" t="str">
        <f>M43/1000&amp;" GWh"</f>
        <v>2,688 GWh</v>
      </c>
      <c r="T35" s="31">
        <f>M$44</f>
        <v>6.1340084111421945E-4</v>
      </c>
      <c r="U35" s="25"/>
    </row>
    <row r="36" spans="1:47" ht="15.75">
      <c r="A36" s="5" t="s">
        <v>35</v>
      </c>
      <c r="B36" s="114">
        <f>[1]Slutanvändning!$N$935</f>
        <v>34354</v>
      </c>
      <c r="C36" s="62">
        <f>[1]Slutanvändning!$N$936</f>
        <v>129930</v>
      </c>
      <c r="D36" s="114">
        <f>[1]Slutanvändning!$N$929</f>
        <v>107</v>
      </c>
      <c r="E36" s="62">
        <f>[1]Slutanvändning!$Q$930</f>
        <v>0</v>
      </c>
      <c r="F36" s="62">
        <f>[1]Slutanvändning!$N$931</f>
        <v>0</v>
      </c>
      <c r="G36" s="62">
        <f>[1]Slutanvändning!$N$932</f>
        <v>0</v>
      </c>
      <c r="H36" s="62">
        <f>[1]Slutanvändning!$N$933</f>
        <v>0</v>
      </c>
      <c r="I36" s="62">
        <f>[1]Slutanvändning!$N$934</f>
        <v>0</v>
      </c>
      <c r="J36" s="62"/>
      <c r="K36" s="62">
        <f>[1]Slutanvändning!$U$930</f>
        <v>0</v>
      </c>
      <c r="L36" s="62">
        <f>[1]Slutanvändning!$V$930</f>
        <v>0</v>
      </c>
      <c r="M36" s="62"/>
      <c r="N36" s="62"/>
      <c r="O36" s="62"/>
      <c r="P36" s="62">
        <f t="shared" si="4"/>
        <v>164391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114">
        <f>[1]Slutanvändning!$N$944</f>
        <v>99502</v>
      </c>
      <c r="C37" s="62">
        <f>[1]Slutanvändning!$N$945</f>
        <v>117287</v>
      </c>
      <c r="D37" s="114">
        <f>[1]Slutanvändning!$N$938</f>
        <v>169</v>
      </c>
      <c r="E37" s="62">
        <f>[1]Slutanvändning!$Q$939</f>
        <v>0</v>
      </c>
      <c r="F37" s="62">
        <f>[1]Slutanvändning!$N$940</f>
        <v>0</v>
      </c>
      <c r="G37" s="62">
        <f>[1]Slutanvändning!$N$941</f>
        <v>0</v>
      </c>
      <c r="H37" s="62">
        <f>[1]Slutanvändning!$N$942</f>
        <v>42019</v>
      </c>
      <c r="I37" s="62">
        <f>[1]Slutanvändning!$N$943</f>
        <v>0</v>
      </c>
      <c r="J37" s="62"/>
      <c r="K37" s="62">
        <f>[1]Slutanvändning!$U$939</f>
        <v>0</v>
      </c>
      <c r="L37" s="62">
        <f>[1]Slutanvändning!$V$939</f>
        <v>0</v>
      </c>
      <c r="M37" s="62"/>
      <c r="N37" s="62"/>
      <c r="O37" s="62"/>
      <c r="P37" s="62">
        <f t="shared" si="4"/>
        <v>258977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114">
        <f>[1]Slutanvändning!$N$953</f>
        <v>134414</v>
      </c>
      <c r="C38" s="62">
        <f>[1]Slutanvändning!$N$954</f>
        <v>27429</v>
      </c>
      <c r="D38" s="114">
        <f>[1]Slutanvändning!$N$947</f>
        <v>22</v>
      </c>
      <c r="E38" s="62">
        <f>[1]Slutanvändning!$Q$948</f>
        <v>0</v>
      </c>
      <c r="F38" s="62">
        <f>[1]Slutanvändning!$N$949</f>
        <v>0</v>
      </c>
      <c r="G38" s="62">
        <f>[1]Slutanvändning!$N$950</f>
        <v>0</v>
      </c>
      <c r="H38" s="62">
        <f>[1]Slutanvändning!$N$951</f>
        <v>0</v>
      </c>
      <c r="I38" s="62">
        <f>[1]Slutanvändning!$N$952</f>
        <v>0</v>
      </c>
      <c r="J38" s="62"/>
      <c r="K38" s="62">
        <f>[1]Slutanvändning!$U$948</f>
        <v>0</v>
      </c>
      <c r="L38" s="62">
        <f>[1]Slutanvändning!$V$948</f>
        <v>0</v>
      </c>
      <c r="M38" s="62"/>
      <c r="N38" s="62"/>
      <c r="O38" s="62"/>
      <c r="P38" s="62">
        <f t="shared" si="4"/>
        <v>161865</v>
      </c>
      <c r="Q38" s="22"/>
      <c r="R38" s="33"/>
      <c r="S38" s="18"/>
      <c r="T38" s="29"/>
      <c r="U38" s="25"/>
    </row>
    <row r="39" spans="1:47" ht="15.75">
      <c r="A39" s="5" t="s">
        <v>38</v>
      </c>
      <c r="B39" s="114">
        <f>[1]Slutanvändning!$N$962</f>
        <v>0</v>
      </c>
      <c r="C39" s="62">
        <f>[1]Slutanvändning!$N$963</f>
        <v>9098</v>
      </c>
      <c r="D39" s="114">
        <f>[1]Slutanvändning!$N$956</f>
        <v>0</v>
      </c>
      <c r="E39" s="62">
        <f>[1]Slutanvändning!$Q$957</f>
        <v>0</v>
      </c>
      <c r="F39" s="62">
        <f>[1]Slutanvändning!$N$958</f>
        <v>0</v>
      </c>
      <c r="G39" s="62">
        <f>[1]Slutanvändning!$N$959</f>
        <v>0</v>
      </c>
      <c r="H39" s="62">
        <f>[1]Slutanvändning!$N$960</f>
        <v>0</v>
      </c>
      <c r="I39" s="62">
        <f>[1]Slutanvändning!$N$961</f>
        <v>0</v>
      </c>
      <c r="J39" s="62"/>
      <c r="K39" s="62">
        <f>[1]Slutanvändning!$U$957</f>
        <v>0</v>
      </c>
      <c r="L39" s="62">
        <f>[1]Slutanvändning!$V$957</f>
        <v>0</v>
      </c>
      <c r="M39" s="62"/>
      <c r="N39" s="62"/>
      <c r="O39" s="62"/>
      <c r="P39" s="62">
        <f>SUM(B39:N39)</f>
        <v>9098</v>
      </c>
      <c r="Q39" s="22"/>
      <c r="R39" s="30"/>
      <c r="S39" s="9"/>
      <c r="T39" s="45"/>
    </row>
    <row r="40" spans="1:47" ht="15.75">
      <c r="A40" s="5" t="s">
        <v>13</v>
      </c>
      <c r="B40" s="62">
        <f>SUM(B32:B39)</f>
        <v>353524</v>
      </c>
      <c r="C40" s="62">
        <f t="shared" ref="C40:O40" si="5">SUM(C32:C39)</f>
        <v>1807581</v>
      </c>
      <c r="D40" s="62">
        <f t="shared" si="5"/>
        <v>539206</v>
      </c>
      <c r="E40" s="196">
        <f t="shared" si="5"/>
        <v>29000</v>
      </c>
      <c r="F40" s="62">
        <f>SUM(F32:F39)</f>
        <v>956001</v>
      </c>
      <c r="G40" s="62">
        <f t="shared" si="5"/>
        <v>132620</v>
      </c>
      <c r="H40" s="196">
        <f t="shared" si="5"/>
        <v>456226.5</v>
      </c>
      <c r="I40" s="62">
        <f t="shared" si="5"/>
        <v>3197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196">
        <f>SUM(B40:N40)</f>
        <v>4277355.5</v>
      </c>
      <c r="Q40" s="22"/>
      <c r="R40" s="30"/>
      <c r="S40" s="9" t="s">
        <v>24</v>
      </c>
      <c r="T40" s="45" t="s">
        <v>25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7"/>
      <c r="R41" s="30" t="s">
        <v>39</v>
      </c>
      <c r="S41" s="46" t="str">
        <f>(B46+C46)/1000 &amp;" GWh"</f>
        <v>235,756948 GWh</v>
      </c>
      <c r="T41" s="63"/>
    </row>
    <row r="42" spans="1:47">
      <c r="A42" s="35" t="s">
        <v>42</v>
      </c>
      <c r="B42" s="150">
        <f>B39+B38+B37</f>
        <v>233916</v>
      </c>
      <c r="C42" s="150">
        <f>C39+C38+C37</f>
        <v>153814</v>
      </c>
      <c r="D42" s="150">
        <f>D39+D38+D37</f>
        <v>191</v>
      </c>
      <c r="E42" s="150">
        <f t="shared" ref="E42:P42" si="6">E39+E38+E37</f>
        <v>0</v>
      </c>
      <c r="F42" s="148">
        <f t="shared" si="6"/>
        <v>0</v>
      </c>
      <c r="G42" s="150">
        <f t="shared" si="6"/>
        <v>0</v>
      </c>
      <c r="H42" s="150">
        <f t="shared" si="6"/>
        <v>42019</v>
      </c>
      <c r="I42" s="148">
        <f t="shared" si="6"/>
        <v>0</v>
      </c>
      <c r="J42" s="150">
        <f t="shared" si="6"/>
        <v>0</v>
      </c>
      <c r="K42" s="150">
        <f t="shared" si="6"/>
        <v>0</v>
      </c>
      <c r="L42" s="150">
        <f t="shared" si="6"/>
        <v>0</v>
      </c>
      <c r="M42" s="150">
        <f t="shared" si="6"/>
        <v>0</v>
      </c>
      <c r="N42" s="150">
        <f t="shared" si="6"/>
        <v>0</v>
      </c>
      <c r="O42" s="150">
        <f t="shared" si="6"/>
        <v>0</v>
      </c>
      <c r="P42" s="150">
        <f t="shared" si="6"/>
        <v>429940</v>
      </c>
      <c r="Q42" s="23"/>
      <c r="R42" s="30" t="s">
        <v>40</v>
      </c>
      <c r="S42" s="10" t="str">
        <f>P42/1000 &amp;" GWh"</f>
        <v>429,94 GWh</v>
      </c>
      <c r="T42" s="31">
        <f>P42/P40</f>
        <v>0.1005153768490835</v>
      </c>
    </row>
    <row r="43" spans="1:47">
      <c r="A43" s="36" t="s">
        <v>44</v>
      </c>
      <c r="B43" s="152"/>
      <c r="C43" s="153">
        <f>C40+C24-C6-C7+C46</f>
        <v>1923448.0680000002</v>
      </c>
      <c r="D43" s="153">
        <f t="shared" ref="D43:O43" si="7">D11+D24+D40</f>
        <v>539250.80000000005</v>
      </c>
      <c r="E43" s="153">
        <f t="shared" si="7"/>
        <v>29000</v>
      </c>
      <c r="F43" s="153">
        <f t="shared" si="7"/>
        <v>956001</v>
      </c>
      <c r="G43" s="153">
        <f t="shared" si="7"/>
        <v>133974</v>
      </c>
      <c r="H43" s="153">
        <f t="shared" si="7"/>
        <v>566535.5</v>
      </c>
      <c r="I43" s="153">
        <f t="shared" si="7"/>
        <v>5885</v>
      </c>
      <c r="J43" s="153">
        <f t="shared" si="7"/>
        <v>0</v>
      </c>
      <c r="K43" s="153">
        <f t="shared" si="7"/>
        <v>0</v>
      </c>
      <c r="L43" s="153">
        <f t="shared" si="7"/>
        <v>225344</v>
      </c>
      <c r="M43" s="153">
        <f t="shared" si="7"/>
        <v>2688</v>
      </c>
      <c r="N43" s="153">
        <f t="shared" si="7"/>
        <v>0</v>
      </c>
      <c r="O43" s="153">
        <f t="shared" si="7"/>
        <v>0</v>
      </c>
      <c r="P43" s="154">
        <f>SUM(C43:O43)</f>
        <v>4382126.3680000007</v>
      </c>
      <c r="Q43" s="23"/>
      <c r="R43" s="30" t="s">
        <v>41</v>
      </c>
      <c r="S43" s="10" t="str">
        <f>P36/1000 &amp;" GWh"</f>
        <v>164,391 GWh</v>
      </c>
      <c r="T43" s="43">
        <f>P36/P40</f>
        <v>3.843285880727005E-2</v>
      </c>
    </row>
    <row r="44" spans="1:47">
      <c r="A44" s="36" t="s">
        <v>45</v>
      </c>
      <c r="B44" s="105"/>
      <c r="C44" s="165">
        <f>C43/$P$43</f>
        <v>0.43893030608285732</v>
      </c>
      <c r="D44" s="165">
        <f t="shared" ref="D44:P44" si="8">D43/$P$43</f>
        <v>0.12305688031678413</v>
      </c>
      <c r="E44" s="165">
        <f t="shared" si="8"/>
        <v>6.6177918126162066E-3</v>
      </c>
      <c r="F44" s="165">
        <f t="shared" si="8"/>
        <v>0.21815915829837609</v>
      </c>
      <c r="G44" s="165">
        <f t="shared" si="8"/>
        <v>3.0572828975980817E-2</v>
      </c>
      <c r="H44" s="165">
        <f t="shared" si="8"/>
        <v>0.12928324115366996</v>
      </c>
      <c r="I44" s="165">
        <f t="shared" si="8"/>
        <v>1.3429553385257372E-3</v>
      </c>
      <c r="J44" s="165">
        <f t="shared" si="8"/>
        <v>0</v>
      </c>
      <c r="K44" s="165">
        <f t="shared" si="8"/>
        <v>0</v>
      </c>
      <c r="L44" s="165">
        <f t="shared" si="8"/>
        <v>5.1423437180075394E-2</v>
      </c>
      <c r="M44" s="165">
        <f t="shared" si="8"/>
        <v>6.1340084111421945E-4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111,365 GWh</v>
      </c>
      <c r="T44" s="31">
        <f>P34/P40</f>
        <v>2.6035946743262279E-2</v>
      </c>
      <c r="U44" s="25"/>
    </row>
    <row r="45" spans="1:47">
      <c r="A45" s="12" t="s">
        <v>92</v>
      </c>
      <c r="B45" s="174">
        <f>'FV imp-exp'!D5</f>
        <v>17360</v>
      </c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14,665 GWh</v>
      </c>
      <c r="T45" s="31">
        <f>P32/P40</f>
        <v>3.4285202621105494E-3</v>
      </c>
      <c r="U45" s="25"/>
    </row>
    <row r="46" spans="1:47">
      <c r="A46" s="37" t="s">
        <v>48</v>
      </c>
      <c r="B46" s="111">
        <f>B24-B40-B45</f>
        <v>91144</v>
      </c>
      <c r="C46" s="111">
        <f>(C24+C40)*0.08</f>
        <v>144612.948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2875,3725 GWh</v>
      </c>
      <c r="T46" s="43">
        <f>P33/P40</f>
        <v>0.67223135883842244</v>
      </c>
      <c r="U46" s="25"/>
    </row>
    <row r="47" spans="1:47">
      <c r="A47" s="37" t="s">
        <v>50</v>
      </c>
      <c r="B47" s="166">
        <f>(B46-B45)/B24</f>
        <v>0.15969594916325416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681,622 GWh</v>
      </c>
      <c r="T47" s="43">
        <f>P35/P40</f>
        <v>0.15935593849985114</v>
      </c>
    </row>
    <row r="48" spans="1:47" ht="15.75" thickBot="1">
      <c r="A48" s="12"/>
      <c r="B48" s="168"/>
      <c r="C48" s="172"/>
      <c r="D48" s="169"/>
      <c r="E48" s="169"/>
      <c r="F48" s="170"/>
      <c r="G48" s="169"/>
      <c r="H48" s="169"/>
      <c r="I48" s="170"/>
      <c r="J48" s="169"/>
      <c r="K48" s="169"/>
      <c r="L48" s="169"/>
      <c r="M48" s="172"/>
      <c r="N48" s="173"/>
      <c r="O48" s="173"/>
      <c r="P48" s="173"/>
      <c r="Q48" s="57"/>
      <c r="R48" s="48" t="s">
        <v>49</v>
      </c>
      <c r="S48" s="49" t="str">
        <f>P40/1000 &amp;" GWh"</f>
        <v>4277,3555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B49" s="59"/>
      <c r="C49" s="172"/>
      <c r="D49" s="169"/>
      <c r="E49" s="169"/>
      <c r="F49" s="170"/>
      <c r="G49" s="169"/>
      <c r="H49" s="169"/>
      <c r="I49" s="170"/>
      <c r="J49" s="169"/>
      <c r="K49" s="169"/>
      <c r="L49" s="169"/>
      <c r="M49" s="172"/>
      <c r="N49" s="173"/>
      <c r="O49" s="173"/>
      <c r="P49" s="173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74"/>
      <c r="C50" s="175"/>
      <c r="D50" s="169"/>
      <c r="E50" s="169"/>
      <c r="F50" s="170"/>
      <c r="G50" s="169"/>
      <c r="H50" s="169"/>
      <c r="I50" s="170"/>
      <c r="J50" s="169"/>
      <c r="K50" s="169"/>
      <c r="L50" s="169"/>
      <c r="M50" s="172"/>
      <c r="N50" s="173"/>
      <c r="O50" s="173"/>
      <c r="P50" s="173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71"/>
  <sheetViews>
    <sheetView zoomScale="70" zoomScaleNormal="70" workbookViewId="0">
      <selection activeCell="D54" sqref="D54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85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[1]Solceller!$C$15</f>
        <v>912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B7" s="59"/>
      <c r="C7" s="59">
        <f>[1]Elproduktion!$N$482</f>
        <v>4433</v>
      </c>
      <c r="D7" s="59">
        <f>[1]Elproduktion!$N$483</f>
        <v>0</v>
      </c>
      <c r="E7" s="59">
        <f>[1]Elproduktion!$Q$484</f>
        <v>0</v>
      </c>
      <c r="F7" s="59">
        <f>[1]Elproduktion!$N$485</f>
        <v>0</v>
      </c>
      <c r="G7" s="59">
        <f>[1]Elproduktion!$R$486</f>
        <v>0</v>
      </c>
      <c r="H7" s="59">
        <f>[1]Elproduktion!$S$487</f>
        <v>0</v>
      </c>
      <c r="I7" s="59">
        <f>[1]Elproduktion!$N$488</f>
        <v>0</v>
      </c>
      <c r="J7" s="59">
        <f>[1]Elproduktion!$T$486</f>
        <v>0</v>
      </c>
      <c r="K7" s="59">
        <f>[1]Elproduktion!$U$484</f>
        <v>0</v>
      </c>
      <c r="L7" s="59">
        <f>[1]Elproduktion!$V$484</f>
        <v>0</v>
      </c>
      <c r="M7" s="59">
        <f>[1]Elproduktion!$W$487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59">
        <f>[1]Elproduktion!$N$490</f>
        <v>0</v>
      </c>
      <c r="D8" s="59">
        <f>[1]Elproduktion!$N$491</f>
        <v>0</v>
      </c>
      <c r="E8" s="59">
        <f>[1]Elproduktion!$Q$492</f>
        <v>0</v>
      </c>
      <c r="F8" s="59">
        <f>[1]Elproduktion!$N$493</f>
        <v>0</v>
      </c>
      <c r="G8" s="59">
        <f>[1]Elproduktion!$R$494</f>
        <v>0</v>
      </c>
      <c r="H8" s="59">
        <f>[1]Elproduktion!$S$495</f>
        <v>0</v>
      </c>
      <c r="I8" s="59">
        <f>[1]Elproduktion!$N$496</f>
        <v>0</v>
      </c>
      <c r="J8" s="59">
        <f>[1]Elproduktion!$T$494</f>
        <v>0</v>
      </c>
      <c r="K8" s="59">
        <f>[1]Elproduktion!$U$492</f>
        <v>0</v>
      </c>
      <c r="L8" s="59">
        <f>[1]Elproduktion!$V$492</f>
        <v>0</v>
      </c>
      <c r="M8" s="59">
        <f>[1]Elproduktion!$W$495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59">
        <f>[1]Elproduktion!$N$498</f>
        <v>525232</v>
      </c>
      <c r="D9" s="59">
        <f>[1]Elproduktion!$N$499</f>
        <v>0</v>
      </c>
      <c r="E9" s="59">
        <f>[1]Elproduktion!$Q$500</f>
        <v>0</v>
      </c>
      <c r="F9" s="59">
        <f>[1]Elproduktion!$N$501</f>
        <v>0</v>
      </c>
      <c r="G9" s="59">
        <f>[1]Elproduktion!$R$502</f>
        <v>0</v>
      </c>
      <c r="H9" s="59">
        <f>[1]Elproduktion!$S$503</f>
        <v>0</v>
      </c>
      <c r="I9" s="59">
        <f>[1]Elproduktion!$N$504</f>
        <v>0</v>
      </c>
      <c r="J9" s="59">
        <f>[1]Elproduktion!$T$502</f>
        <v>0</v>
      </c>
      <c r="K9" s="59">
        <f>[1]Elproduktion!$U$500</f>
        <v>0</v>
      </c>
      <c r="L9" s="59">
        <f>[1]Elproduktion!$V$500</f>
        <v>0</v>
      </c>
      <c r="M9" s="59">
        <f>[1]Elproduktion!$W$503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59">
        <f>[1]Elproduktion!$N$506</f>
        <v>0</v>
      </c>
      <c r="D10" s="59">
        <f>[1]Elproduktion!$N$507</f>
        <v>0</v>
      </c>
      <c r="E10" s="59">
        <f>[1]Elproduktion!$Q$508</f>
        <v>0</v>
      </c>
      <c r="F10" s="59">
        <f>[1]Elproduktion!$N$509</f>
        <v>0</v>
      </c>
      <c r="G10" s="59">
        <f>[1]Elproduktion!$R$510</f>
        <v>0</v>
      </c>
      <c r="H10" s="59">
        <f>[1]Elproduktion!$S$511</f>
        <v>0</v>
      </c>
      <c r="I10" s="59">
        <f>[1]Elproduktion!$N$512</f>
        <v>0</v>
      </c>
      <c r="J10" s="59">
        <f>[1]Elproduktion!$T$510</f>
        <v>0</v>
      </c>
      <c r="K10" s="59">
        <f>[1]Elproduktion!$U$508</f>
        <v>0</v>
      </c>
      <c r="L10" s="59">
        <f>[1]Elproduktion!$V$508</f>
        <v>0</v>
      </c>
      <c r="M10" s="59">
        <f>[1]Elproduktion!$W$511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60">
        <f>SUM(C5:C10)</f>
        <v>530577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2082 Säter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[1]Fjärrvärmeproduktion!$N$674+([1]Fjärrvärmeproduktion!$N$714*([1]Fjärrvärmeproduktion!$N$674/([1]Fjärrvärmeproduktion!$N$674+[1]Fjärrvärmeproduktion!$N$682)))</f>
        <v>54962.35673520602</v>
      </c>
      <c r="C18" s="62"/>
      <c r="D18" s="62">
        <f>[1]Fjärrvärmeproduktion!$N$675</f>
        <v>1373</v>
      </c>
      <c r="E18" s="62">
        <f>[1]Fjärrvärmeproduktion!$Q$676</f>
        <v>0</v>
      </c>
      <c r="F18" s="62">
        <f>[1]Fjärrvärmeproduktion!$N$677</f>
        <v>0</v>
      </c>
      <c r="G18" s="62">
        <f>[1]Fjärrvärmeproduktion!$R$678</f>
        <v>0</v>
      </c>
      <c r="H18" s="62">
        <f>[1]Fjärrvärmeproduktion!$S$679</f>
        <v>56369</v>
      </c>
      <c r="I18" s="62">
        <f>[1]Fjärrvärmeproduktion!$N$680</f>
        <v>0</v>
      </c>
      <c r="J18" s="62">
        <f>[1]Fjärrvärmeproduktion!$T$678</f>
        <v>0</v>
      </c>
      <c r="K18" s="62">
        <f>[1]Fjärrvärmeproduktion!$U$676</f>
        <v>0</v>
      </c>
      <c r="L18" s="62">
        <f>[1]Fjärrvärmeproduktion!$V$676</f>
        <v>0</v>
      </c>
      <c r="M18" s="62">
        <f>[1]Fjärrvärmeproduktion!$W$679</f>
        <v>0</v>
      </c>
      <c r="N18" s="62"/>
      <c r="O18" s="62"/>
      <c r="P18" s="62">
        <f>SUM(C18:O18)</f>
        <v>57742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[1]Fjärrvärmeproduktion!$N$682+([1]Fjärrvärmeproduktion!$N$714*([1]Fjärrvärmeproduktion!$N$682/([1]Fjärrvärmeproduktion!$N$682+[1]Fjärrvärmeproduktion!$N$674)))</f>
        <v>2804.6432647939773</v>
      </c>
      <c r="C19" s="62"/>
      <c r="D19" s="62">
        <f>[1]Fjärrvärmeproduktion!$N$683</f>
        <v>0</v>
      </c>
      <c r="E19" s="62">
        <f>[1]Fjärrvärmeproduktion!$Q$684</f>
        <v>0</v>
      </c>
      <c r="F19" s="62">
        <f>[1]Fjärrvärmeproduktion!$N$685</f>
        <v>0</v>
      </c>
      <c r="G19" s="62">
        <f>[1]Fjärrvärmeproduktion!$R$686</f>
        <v>0</v>
      </c>
      <c r="H19" s="62">
        <f>[1]Fjärrvärmeproduktion!$S$687</f>
        <v>2687</v>
      </c>
      <c r="I19" s="62">
        <f>[1]Fjärrvärmeproduktion!$N$688</f>
        <v>0</v>
      </c>
      <c r="J19" s="62">
        <f>[1]Fjärrvärmeproduktion!$T$686</f>
        <v>0</v>
      </c>
      <c r="K19" s="62">
        <f>[1]Fjärrvärmeproduktion!$U$684</f>
        <v>0</v>
      </c>
      <c r="L19" s="62">
        <f>[1]Fjärrvärmeproduktion!$V$684</f>
        <v>0</v>
      </c>
      <c r="M19" s="62">
        <f>[1]Fjärrvärmeproduktion!$W$687</f>
        <v>0</v>
      </c>
      <c r="N19" s="62"/>
      <c r="O19" s="62"/>
      <c r="P19" s="62">
        <f t="shared" ref="P19:P24" si="2">SUM(C19:O19)</f>
        <v>2687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[1]Fjärrvärmeproduktion!$N$690</f>
        <v>0</v>
      </c>
      <c r="C20" s="62">
        <f>B20*1.05</f>
        <v>0</v>
      </c>
      <c r="D20" s="62">
        <f>[1]Fjärrvärmeproduktion!$N$691</f>
        <v>0</v>
      </c>
      <c r="E20" s="62">
        <f>[1]Fjärrvärmeproduktion!$Q$692</f>
        <v>0</v>
      </c>
      <c r="F20" s="62">
        <f>[1]Fjärrvärmeproduktion!$N$693</f>
        <v>0</v>
      </c>
      <c r="G20" s="62">
        <f>[1]Fjärrvärmeproduktion!$R$694</f>
        <v>0</v>
      </c>
      <c r="H20" s="62">
        <f>[1]Fjärrvärmeproduktion!$S$695</f>
        <v>0</v>
      </c>
      <c r="I20" s="62">
        <f>[1]Fjärrvärmeproduktion!$N$696</f>
        <v>0</v>
      </c>
      <c r="J20" s="62">
        <f>[1]Fjärrvärmeproduktion!$T$694</f>
        <v>0</v>
      </c>
      <c r="K20" s="62">
        <f>[1]Fjärrvärmeproduktion!$U$692</f>
        <v>0</v>
      </c>
      <c r="L20" s="62">
        <f>[1]Fjärrvärmeproduktion!$V$692</f>
        <v>0</v>
      </c>
      <c r="M20" s="62">
        <f>[1]Fjärrvärmeproduktion!$W$695</f>
        <v>0</v>
      </c>
      <c r="N20" s="62"/>
      <c r="O20" s="62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[1]Fjärrvärmeproduktion!$N$698</f>
        <v>0</v>
      </c>
      <c r="C21" s="62">
        <f>B21*0.33</f>
        <v>0</v>
      </c>
      <c r="D21" s="62">
        <f>[1]Fjärrvärmeproduktion!$N$699</f>
        <v>0</v>
      </c>
      <c r="E21" s="62">
        <f>[1]Fjärrvärmeproduktion!$Q$700</f>
        <v>0</v>
      </c>
      <c r="F21" s="62">
        <f>[1]Fjärrvärmeproduktion!$N$701</f>
        <v>0</v>
      </c>
      <c r="G21" s="62">
        <f>[1]Fjärrvärmeproduktion!$R$702</f>
        <v>0</v>
      </c>
      <c r="H21" s="62">
        <f>[1]Fjärrvärmeproduktion!$S$703</f>
        <v>0</v>
      </c>
      <c r="I21" s="62">
        <f>[1]Fjärrvärmeproduktion!$N$704</f>
        <v>0</v>
      </c>
      <c r="J21" s="62">
        <f>[1]Fjärrvärmeproduktion!$T$702</f>
        <v>0</v>
      </c>
      <c r="K21" s="62">
        <f>[1]Fjärrvärmeproduktion!$U$700</f>
        <v>0</v>
      </c>
      <c r="L21" s="62">
        <f>[1]Fjärrvärmeproduktion!$V$700</f>
        <v>0</v>
      </c>
      <c r="M21" s="62">
        <f>[1]Fjärrvärmeproduktion!$W$703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[1]Fjärrvärmeproduktion!$N$706</f>
        <v>0</v>
      </c>
      <c r="C22" s="62"/>
      <c r="D22" s="62">
        <f>[1]Fjärrvärmeproduktion!$N$707</f>
        <v>0</v>
      </c>
      <c r="E22" s="62">
        <f>[1]Fjärrvärmeproduktion!$Q$708</f>
        <v>0</v>
      </c>
      <c r="F22" s="62">
        <f>[1]Fjärrvärmeproduktion!$N$709</f>
        <v>0</v>
      </c>
      <c r="G22" s="62">
        <f>[1]Fjärrvärmeproduktion!$R$710</f>
        <v>0</v>
      </c>
      <c r="H22" s="62">
        <f>[1]Fjärrvärmeproduktion!$S$711</f>
        <v>0</v>
      </c>
      <c r="I22" s="62">
        <f>[1]Fjärrvärmeproduktion!$N$712</f>
        <v>0</v>
      </c>
      <c r="J22" s="62">
        <f>[1]Fjärrvärmeproduktion!$T$710</f>
        <v>0</v>
      </c>
      <c r="K22" s="62">
        <f>[1]Fjärrvärmeproduktion!$U$708</f>
        <v>0</v>
      </c>
      <c r="L22" s="62">
        <f>[1]Fjärrvärmeproduktion!$V$708</f>
        <v>0</v>
      </c>
      <c r="M22" s="62">
        <f>[1]Fjärrvärmeproduktion!$W$711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256,9198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62">
        <f>[1]Fjärrvärmeproduktion!$N$715</f>
        <v>0</v>
      </c>
      <c r="E23" s="62">
        <f>[1]Fjärrvärmeproduktion!$Q$716</f>
        <v>0</v>
      </c>
      <c r="F23" s="62">
        <f>[1]Fjärrvärmeproduktion!$N$717</f>
        <v>0</v>
      </c>
      <c r="G23" s="62">
        <f>[1]Fjärrvärmeproduktion!$R$718</f>
        <v>0</v>
      </c>
      <c r="H23" s="62">
        <f>[1]Fjärrvärmeproduktion!$S$719</f>
        <v>0</v>
      </c>
      <c r="I23" s="62">
        <f>[1]Fjärrvärmeproduktion!$N$720</f>
        <v>0</v>
      </c>
      <c r="J23" s="62">
        <f>[1]Fjärrvärmeproduktion!$T$718</f>
        <v>0</v>
      </c>
      <c r="K23" s="62">
        <f>[1]Fjärrvärmeproduktion!$U$716</f>
        <v>0</v>
      </c>
      <c r="L23" s="62">
        <f>[1]Fjärrvärmeproduktion!$V$716</f>
        <v>0</v>
      </c>
      <c r="M23" s="62">
        <f>[1]Fjärrvärmeproduktion!$W$719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57767</v>
      </c>
      <c r="C24" s="62">
        <f t="shared" ref="C24:O24" si="3">SUM(C18:C23)</f>
        <v>0</v>
      </c>
      <c r="D24" s="62">
        <f t="shared" si="3"/>
        <v>1373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59056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60429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93,8578 GWh</v>
      </c>
      <c r="T25" s="31">
        <f>C$44</f>
        <v>0.3653194498828039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64,504 GWh</v>
      </c>
      <c r="T26" s="31">
        <f>D$44</f>
        <v>0.25106667528154702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75">
      <c r="A29" s="53" t="str">
        <f>A2</f>
        <v>2082 Säter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9,441 GWh</v>
      </c>
      <c r="T29" s="31">
        <f>G$44</f>
        <v>3.6746875873327006E-2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89,117 GWh</v>
      </c>
      <c r="T30" s="31">
        <f>H$44</f>
        <v>0.34686699896232209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[1]Slutanvändning!$N$980</f>
        <v>0</v>
      </c>
      <c r="C32" s="59">
        <f>[1]Slutanvändning!$N$981</f>
        <v>12169</v>
      </c>
      <c r="D32" s="59">
        <f>[1]Slutanvändning!$N$974</f>
        <v>8571</v>
      </c>
      <c r="E32" s="59">
        <f>[1]Slutanvändning!$N$975</f>
        <v>0</v>
      </c>
      <c r="F32" s="59">
        <f>[1]Slutanvändning!$N$976</f>
        <v>0</v>
      </c>
      <c r="G32" s="59">
        <f>[1]Slutanvändning!$N$977</f>
        <v>2101</v>
      </c>
      <c r="H32" s="65">
        <f>[1]Slutanvändning!$N$978</f>
        <v>0</v>
      </c>
      <c r="I32" s="59">
        <f>[1]Slutanvändning!$N$979</f>
        <v>0</v>
      </c>
      <c r="J32" s="59"/>
      <c r="K32" s="59">
        <f>[1]Slutanvändning!$U$975</f>
        <v>0</v>
      </c>
      <c r="L32" s="59">
        <f>[1]Slutanvändning!$V$975</f>
        <v>0</v>
      </c>
      <c r="M32" s="59"/>
      <c r="N32" s="59"/>
      <c r="O32" s="59"/>
      <c r="P32" s="59">
        <f t="shared" ref="P32:P38" si="4">SUM(B32:N32)</f>
        <v>22841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59">
        <f>[1]Slutanvändning!$N$989</f>
        <v>16391</v>
      </c>
      <c r="C33" s="59">
        <f>[1]Slutanvändning!$N$990</f>
        <v>12224</v>
      </c>
      <c r="D33" s="59">
        <f>[1]Slutanvändning!$N$983</f>
        <v>2252</v>
      </c>
      <c r="E33" s="59">
        <f>[1]Slutanvändning!$N$984</f>
        <v>0</v>
      </c>
      <c r="F33" s="59">
        <f>[1]Slutanvändning!$N$985</f>
        <v>0</v>
      </c>
      <c r="G33" s="59">
        <f>[1]Slutanvändning!$N$986</f>
        <v>0</v>
      </c>
      <c r="H33" s="65">
        <f>[1]Slutanvändning!$N$987</f>
        <v>3804</v>
      </c>
      <c r="I33" s="59">
        <f>[1]Slutanvändning!$N$988</f>
        <v>0</v>
      </c>
      <c r="J33" s="59"/>
      <c r="K33" s="59">
        <f>[1]Slutanvändning!$U$984</f>
        <v>0</v>
      </c>
      <c r="L33" s="59">
        <f>[1]Slutanvändning!$V$984</f>
        <v>0</v>
      </c>
      <c r="M33" s="59"/>
      <c r="N33" s="59"/>
      <c r="O33" s="59"/>
      <c r="P33" s="59">
        <f t="shared" si="4"/>
        <v>34671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[1]Slutanvändning!$N$998</f>
        <v>11743</v>
      </c>
      <c r="C34" s="59">
        <f>[1]Slutanvändning!$N$999</f>
        <v>10411</v>
      </c>
      <c r="D34" s="59">
        <f>[1]Slutanvändning!$N$992</f>
        <v>0</v>
      </c>
      <c r="E34" s="59">
        <f>[1]Slutanvändning!$N$993</f>
        <v>0</v>
      </c>
      <c r="F34" s="59">
        <f>[1]Slutanvändning!$N$994</f>
        <v>0</v>
      </c>
      <c r="G34" s="59">
        <f>[1]Slutanvändning!$N$995</f>
        <v>0</v>
      </c>
      <c r="H34" s="65">
        <f>[1]Slutanvändning!$N$996</f>
        <v>0</v>
      </c>
      <c r="I34" s="59">
        <f>[1]Slutanvändning!$N$997</f>
        <v>0</v>
      </c>
      <c r="J34" s="59"/>
      <c r="K34" s="59">
        <f>[1]Slutanvändning!$U$993</f>
        <v>0</v>
      </c>
      <c r="L34" s="59">
        <f>[1]Slutanvändning!$V$993</f>
        <v>0</v>
      </c>
      <c r="M34" s="59"/>
      <c r="N34" s="59"/>
      <c r="O34" s="59"/>
      <c r="P34" s="59">
        <f t="shared" si="4"/>
        <v>22154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59">
        <f>[1]Slutanvändning!$N$1007</f>
        <v>0</v>
      </c>
      <c r="C35" s="59">
        <f>[1]Slutanvändning!$N$1008</f>
        <v>234</v>
      </c>
      <c r="D35" s="59">
        <f>[1]Slutanvändning!$N$1001</f>
        <v>52164</v>
      </c>
      <c r="E35" s="59">
        <f>[1]Slutanvändning!$N$1002</f>
        <v>0</v>
      </c>
      <c r="F35" s="59">
        <f>[1]Slutanvändning!$N$1003</f>
        <v>0</v>
      </c>
      <c r="G35" s="59">
        <f>[1]Slutanvändning!$N$1004</f>
        <v>7340</v>
      </c>
      <c r="H35" s="65">
        <f>[1]Slutanvändning!$N$1005</f>
        <v>0</v>
      </c>
      <c r="I35" s="59">
        <f>[1]Slutanvändning!$N$1006</f>
        <v>0</v>
      </c>
      <c r="J35" s="59"/>
      <c r="K35" s="59">
        <f>[1]Slutanvändning!$U$1002</f>
        <v>0</v>
      </c>
      <c r="L35" s="59">
        <f>[1]Slutanvändning!$V$1002</f>
        <v>0</v>
      </c>
      <c r="M35" s="59"/>
      <c r="N35" s="59"/>
      <c r="O35" s="59"/>
      <c r="P35" s="59">
        <f>SUM(B35:N35)</f>
        <v>59738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59">
        <f>[1]Slutanvändning!$N$1016</f>
        <v>2794</v>
      </c>
      <c r="C36" s="59">
        <f>[1]Slutanvändning!$N$1017</f>
        <v>14050</v>
      </c>
      <c r="D36" s="59">
        <f>[1]Slutanvändning!$N$1010</f>
        <v>9</v>
      </c>
      <c r="E36" s="59">
        <f>[1]Slutanvändning!$N$1011</f>
        <v>0</v>
      </c>
      <c r="F36" s="59">
        <f>[1]Slutanvändning!$N$1012</f>
        <v>0</v>
      </c>
      <c r="G36" s="59">
        <f>[1]Slutanvändning!$N$1013</f>
        <v>0</v>
      </c>
      <c r="H36" s="65">
        <f>[1]Slutanvändning!$N$1014</f>
        <v>0</v>
      </c>
      <c r="I36" s="59">
        <f>[1]Slutanvändning!$N$1015</f>
        <v>0</v>
      </c>
      <c r="J36" s="59"/>
      <c r="K36" s="59">
        <f>[1]Slutanvändning!$U$1011</f>
        <v>0</v>
      </c>
      <c r="L36" s="59">
        <f>[1]Slutanvändning!$V$1011</f>
        <v>0</v>
      </c>
      <c r="M36" s="59"/>
      <c r="N36" s="59"/>
      <c r="O36" s="59"/>
      <c r="P36" s="59">
        <f t="shared" si="4"/>
        <v>16853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[1]Slutanvändning!$N$1025</f>
        <v>6146</v>
      </c>
      <c r="C37" s="59">
        <f>[1]Slutanvändning!$N$1026</f>
        <v>35874</v>
      </c>
      <c r="D37" s="59">
        <f>[1]Slutanvändning!$N$1019</f>
        <v>125</v>
      </c>
      <c r="E37" s="59">
        <f>[1]Slutanvändning!$N$1020</f>
        <v>0</v>
      </c>
      <c r="F37" s="59">
        <f>[1]Slutanvändning!$N$1021</f>
        <v>0</v>
      </c>
      <c r="G37" s="59">
        <f>[1]Slutanvändning!$N$1022</f>
        <v>0</v>
      </c>
      <c r="H37" s="65">
        <f>[1]Slutanvändning!$N$1023</f>
        <v>26257</v>
      </c>
      <c r="I37" s="59">
        <f>[1]Slutanvändning!$N$1024</f>
        <v>0</v>
      </c>
      <c r="J37" s="59"/>
      <c r="K37" s="59">
        <f>[1]Slutanvändning!$U$1020</f>
        <v>0</v>
      </c>
      <c r="L37" s="59">
        <f>[1]Slutanvändning!$V$1020</f>
        <v>0</v>
      </c>
      <c r="M37" s="59"/>
      <c r="N37" s="59"/>
      <c r="O37" s="59"/>
      <c r="P37" s="59">
        <f t="shared" si="4"/>
        <v>68402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[1]Slutanvändning!$N$1034</f>
        <v>13476</v>
      </c>
      <c r="C38" s="59">
        <f>[1]Slutanvändning!$N$1035</f>
        <v>2828</v>
      </c>
      <c r="D38" s="59">
        <f>[1]Slutanvändning!$N$1028</f>
        <v>10</v>
      </c>
      <c r="E38" s="59">
        <f>[1]Slutanvändning!$N$1029</f>
        <v>0</v>
      </c>
      <c r="F38" s="59">
        <f>[1]Slutanvändning!$N$1030</f>
        <v>0</v>
      </c>
      <c r="G38" s="59">
        <f>[1]Slutanvändning!$N$1031</f>
        <v>0</v>
      </c>
      <c r="H38" s="65">
        <f>[1]Slutanvändning!$N$1032</f>
        <v>0</v>
      </c>
      <c r="I38" s="59">
        <f>[1]Slutanvändning!$N$1033</f>
        <v>0</v>
      </c>
      <c r="J38" s="59"/>
      <c r="K38" s="59">
        <f>[1]Slutanvändning!$U$1029</f>
        <v>0</v>
      </c>
      <c r="L38" s="59">
        <f>[1]Slutanvändning!$V$1029</f>
        <v>0</v>
      </c>
      <c r="M38" s="59"/>
      <c r="N38" s="59"/>
      <c r="O38" s="59"/>
      <c r="P38" s="59">
        <f t="shared" si="4"/>
        <v>16314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[1]Slutanvändning!$N$1043</f>
        <v>0</v>
      </c>
      <c r="C39" s="59">
        <f>[1]Slutanvändning!$N$1044</f>
        <v>3220</v>
      </c>
      <c r="D39" s="59">
        <f>[1]Slutanvändning!$N$1037</f>
        <v>0</v>
      </c>
      <c r="E39" s="59">
        <f>[1]Slutanvändning!$N$1038</f>
        <v>0</v>
      </c>
      <c r="F39" s="59">
        <f>[1]Slutanvändning!$N$1039</f>
        <v>0</v>
      </c>
      <c r="G39" s="59">
        <f>[1]Slutanvändning!$N$1040</f>
        <v>0</v>
      </c>
      <c r="H39" s="65">
        <f>[1]Slutanvändning!$N$1041</f>
        <v>0</v>
      </c>
      <c r="I39" s="59">
        <f>[1]Slutanvändning!$N$1042</f>
        <v>0</v>
      </c>
      <c r="J39" s="59"/>
      <c r="K39" s="59">
        <f>[1]Slutanvändning!$U$1038</f>
        <v>0</v>
      </c>
      <c r="L39" s="59">
        <f>[1]Slutanvändning!$V$1038</f>
        <v>0</v>
      </c>
      <c r="M39" s="59"/>
      <c r="N39" s="59"/>
      <c r="O39" s="59"/>
      <c r="P39" s="59">
        <f>SUM(B39:N39)</f>
        <v>3220</v>
      </c>
      <c r="Q39" s="22"/>
      <c r="R39" s="30"/>
      <c r="S39" s="9"/>
      <c r="T39" s="45"/>
    </row>
    <row r="40" spans="1:47" ht="15.75">
      <c r="A40" s="5" t="s">
        <v>13</v>
      </c>
      <c r="B40" s="59">
        <f>SUM(B32:B39)</f>
        <v>50550</v>
      </c>
      <c r="C40" s="59">
        <f t="shared" ref="C40:O40" si="5">SUM(C32:C39)</f>
        <v>91010</v>
      </c>
      <c r="D40" s="59">
        <f t="shared" si="5"/>
        <v>63131</v>
      </c>
      <c r="E40" s="59">
        <f t="shared" si="5"/>
        <v>0</v>
      </c>
      <c r="F40" s="59">
        <f>SUM(F32:F39)</f>
        <v>0</v>
      </c>
      <c r="G40" s="59">
        <f t="shared" si="5"/>
        <v>9441</v>
      </c>
      <c r="H40" s="59">
        <f t="shared" si="5"/>
        <v>30061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244193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14,4978 GWh</v>
      </c>
      <c r="T41" s="63"/>
    </row>
    <row r="42" spans="1:47">
      <c r="A42" s="35" t="s">
        <v>42</v>
      </c>
      <c r="B42" s="105">
        <f>B39+B38+B37</f>
        <v>19622</v>
      </c>
      <c r="C42" s="105">
        <f>C39+C38+C37</f>
        <v>41922</v>
      </c>
      <c r="D42" s="105">
        <f>D39+D38+D37</f>
        <v>135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26257</v>
      </c>
      <c r="I42" s="101">
        <f t="shared" si="6"/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87936</v>
      </c>
      <c r="Q42" s="23"/>
      <c r="R42" s="30" t="s">
        <v>40</v>
      </c>
      <c r="S42" s="10" t="str">
        <f>P42/1000 &amp;" GWh"</f>
        <v>87,936 GWh</v>
      </c>
      <c r="T42" s="31">
        <f>P42/P40</f>
        <v>0.36010860262169675</v>
      </c>
    </row>
    <row r="43" spans="1:47">
      <c r="A43" s="36" t="s">
        <v>44</v>
      </c>
      <c r="B43" s="159"/>
      <c r="C43" s="111">
        <f>C40+C24-C7+C46</f>
        <v>93857.8</v>
      </c>
      <c r="D43" s="111">
        <f t="shared" ref="D43:O43" si="7">D11+D24+D40</f>
        <v>64504</v>
      </c>
      <c r="E43" s="111">
        <f t="shared" si="7"/>
        <v>0</v>
      </c>
      <c r="F43" s="111">
        <f t="shared" si="7"/>
        <v>0</v>
      </c>
      <c r="G43" s="111">
        <f t="shared" si="7"/>
        <v>9441</v>
      </c>
      <c r="H43" s="111">
        <f t="shared" si="7"/>
        <v>89117</v>
      </c>
      <c r="I43" s="111">
        <f t="shared" si="7"/>
        <v>0</v>
      </c>
      <c r="J43" s="111">
        <f t="shared" si="7"/>
        <v>0</v>
      </c>
      <c r="K43" s="111">
        <f t="shared" si="7"/>
        <v>0</v>
      </c>
      <c r="L43" s="111">
        <f t="shared" si="7"/>
        <v>0</v>
      </c>
      <c r="M43" s="111">
        <f t="shared" si="7"/>
        <v>0</v>
      </c>
      <c r="N43" s="111">
        <f t="shared" si="7"/>
        <v>0</v>
      </c>
      <c r="O43" s="111">
        <f t="shared" si="7"/>
        <v>0</v>
      </c>
      <c r="P43" s="160">
        <f>SUM(C43:O43)</f>
        <v>256919.8</v>
      </c>
      <c r="Q43" s="23"/>
      <c r="R43" s="30" t="s">
        <v>41</v>
      </c>
      <c r="S43" s="10" t="str">
        <f>P36/1000 &amp;" GWh"</f>
        <v>16,853 GWh</v>
      </c>
      <c r="T43" s="43">
        <f>P36/P40</f>
        <v>6.9015082332417391E-2</v>
      </c>
    </row>
    <row r="44" spans="1:47">
      <c r="A44" s="36" t="s">
        <v>45</v>
      </c>
      <c r="B44" s="105"/>
      <c r="C44" s="165">
        <f>C43/$P$43</f>
        <v>0.3653194498828039</v>
      </c>
      <c r="D44" s="165">
        <f t="shared" ref="D44:P44" si="8">D43/$P$43</f>
        <v>0.25106667528154702</v>
      </c>
      <c r="E44" s="165">
        <f t="shared" si="8"/>
        <v>0</v>
      </c>
      <c r="F44" s="165">
        <f t="shared" si="8"/>
        <v>0</v>
      </c>
      <c r="G44" s="165">
        <f t="shared" si="8"/>
        <v>3.6746875873327006E-2</v>
      </c>
      <c r="H44" s="165">
        <f t="shared" si="8"/>
        <v>0.34686699896232209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22,154 GWh</v>
      </c>
      <c r="T44" s="31">
        <f>P34/P40</f>
        <v>9.0723321307326577E-2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22,841 GWh</v>
      </c>
      <c r="T45" s="31">
        <f>P32/P40</f>
        <v>9.3536669765308583E-2</v>
      </c>
      <c r="U45" s="25"/>
    </row>
    <row r="46" spans="1:47">
      <c r="A46" s="37" t="s">
        <v>48</v>
      </c>
      <c r="B46" s="111">
        <f>B24-B40</f>
        <v>7217</v>
      </c>
      <c r="C46" s="111">
        <f>(C24+C40)*0.08</f>
        <v>7280.8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34,671 GWh</v>
      </c>
      <c r="T46" s="43">
        <f>P33/P40</f>
        <v>0.14198195689475129</v>
      </c>
      <c r="U46" s="25"/>
    </row>
    <row r="47" spans="1:47">
      <c r="A47" s="37" t="s">
        <v>50</v>
      </c>
      <c r="B47" s="166">
        <f>B46/B24</f>
        <v>0.12493292017934114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59,738 GWh</v>
      </c>
      <c r="T47" s="43">
        <f>P35/P40</f>
        <v>0.24463436707849939</v>
      </c>
    </row>
    <row r="48" spans="1:47" ht="15.75" thickBot="1">
      <c r="A48" s="12"/>
      <c r="B48" s="123"/>
      <c r="C48" s="124"/>
      <c r="D48" s="125"/>
      <c r="E48" s="125"/>
      <c r="F48" s="126"/>
      <c r="G48" s="125"/>
      <c r="H48" s="125"/>
      <c r="I48" s="126"/>
      <c r="J48" s="125"/>
      <c r="K48" s="125"/>
      <c r="L48" s="125"/>
      <c r="M48" s="124"/>
      <c r="N48" s="127"/>
      <c r="O48" s="127"/>
      <c r="P48" s="127"/>
      <c r="Q48" s="57"/>
      <c r="R48" s="48" t="s">
        <v>49</v>
      </c>
      <c r="S48" s="49" t="str">
        <f>P40/1000 &amp;" GWh"</f>
        <v>244,193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71"/>
  <sheetViews>
    <sheetView zoomScale="70" zoomScaleNormal="70" workbookViewId="0">
      <selection activeCell="P33" sqref="P33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86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[1]Solceller!$C$16</f>
        <v>1197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B7" s="59"/>
      <c r="C7" s="65">
        <f>[1]Elproduktion!$N$522</f>
        <v>4897</v>
      </c>
      <c r="D7" s="59">
        <f>[1]Elproduktion!$N$523</f>
        <v>0</v>
      </c>
      <c r="E7" s="59">
        <f>[1]Elproduktion!$Q$524</f>
        <v>0</v>
      </c>
      <c r="F7" s="59">
        <f>[1]Elproduktion!$N$525</f>
        <v>0</v>
      </c>
      <c r="G7" s="59">
        <f>[1]Elproduktion!$R$526</f>
        <v>0</v>
      </c>
      <c r="H7" s="59">
        <f>[1]Elproduktion!$S$527</f>
        <v>0</v>
      </c>
      <c r="I7" s="59">
        <f>[1]Elproduktion!$N$528</f>
        <v>0</v>
      </c>
      <c r="J7" s="59">
        <f>[1]Elproduktion!$T$526</f>
        <v>0</v>
      </c>
      <c r="K7" s="59">
        <f>[1]Elproduktion!$U$524</f>
        <v>0</v>
      </c>
      <c r="L7" s="59">
        <f>[1]Elproduktion!$V$524</f>
        <v>0</v>
      </c>
      <c r="M7" s="59">
        <f>[1]Elproduktion!$W$527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65">
        <f>[1]Elproduktion!$N$530</f>
        <v>0</v>
      </c>
      <c r="D8" s="59">
        <f>[1]Elproduktion!$N$531</f>
        <v>0</v>
      </c>
      <c r="E8" s="59">
        <f>[1]Elproduktion!$Q$532</f>
        <v>0</v>
      </c>
      <c r="F8" s="59">
        <f>[1]Elproduktion!$N$533</f>
        <v>0</v>
      </c>
      <c r="G8" s="59">
        <f>[1]Elproduktion!$R$534</f>
        <v>0</v>
      </c>
      <c r="H8" s="59">
        <f>[1]Elproduktion!$S$535</f>
        <v>0</v>
      </c>
      <c r="I8" s="59">
        <f>[1]Elproduktion!$N$536</f>
        <v>0</v>
      </c>
      <c r="J8" s="59">
        <f>[1]Elproduktion!$T$534</f>
        <v>0</v>
      </c>
      <c r="K8" s="59">
        <f>[1]Elproduktion!$U$532</f>
        <v>0</v>
      </c>
      <c r="L8" s="59">
        <f>[1]Elproduktion!$V$532</f>
        <v>0</v>
      </c>
      <c r="M8" s="59">
        <f>[1]Elproduktion!$W$535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187">
        <f>[1]Elproduktion!$N$538</f>
        <v>2753</v>
      </c>
      <c r="D9" s="59">
        <f>[1]Elproduktion!$N$539</f>
        <v>0</v>
      </c>
      <c r="E9" s="59">
        <f>[1]Elproduktion!$Q$540</f>
        <v>0</v>
      </c>
      <c r="F9" s="59">
        <f>[1]Elproduktion!$N$541</f>
        <v>0</v>
      </c>
      <c r="G9" s="59">
        <f>[1]Elproduktion!$R$542</f>
        <v>0</v>
      </c>
      <c r="H9" s="59">
        <f>[1]Elproduktion!$S$543</f>
        <v>0</v>
      </c>
      <c r="I9" s="59">
        <f>[1]Elproduktion!$N$544</f>
        <v>0</v>
      </c>
      <c r="J9" s="59">
        <f>[1]Elproduktion!$T$542</f>
        <v>0</v>
      </c>
      <c r="K9" s="59">
        <f>[1]Elproduktion!$U$540</f>
        <v>0</v>
      </c>
      <c r="L9" s="59">
        <f>[1]Elproduktion!$V$540</f>
        <v>0</v>
      </c>
      <c r="M9" s="59">
        <f>[1]Elproduktion!$W$543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188">
        <f>[1]Elproduktion!$N$546</f>
        <v>43085.555555555555</v>
      </c>
      <c r="D10" s="59">
        <f>[1]Elproduktion!$N$547</f>
        <v>0</v>
      </c>
      <c r="E10" s="59">
        <f>[1]Elproduktion!$Q$548</f>
        <v>0</v>
      </c>
      <c r="F10" s="59">
        <f>[1]Elproduktion!$N$549</f>
        <v>0</v>
      </c>
      <c r="G10" s="59">
        <f>[1]Elproduktion!$R$550</f>
        <v>0</v>
      </c>
      <c r="H10" s="59">
        <f>[1]Elproduktion!$S$551</f>
        <v>0</v>
      </c>
      <c r="I10" s="59">
        <f>[1]Elproduktion!$N$552</f>
        <v>0</v>
      </c>
      <c r="J10" s="59">
        <f>[1]Elproduktion!$T$550</f>
        <v>0</v>
      </c>
      <c r="K10" s="59">
        <f>[1]Elproduktion!$U$548</f>
        <v>0</v>
      </c>
      <c r="L10" s="59">
        <f>[1]Elproduktion!$V$548</f>
        <v>0</v>
      </c>
      <c r="M10" s="59">
        <f>[1]Elproduktion!$W$551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189">
        <f>SUM(C5:C10)</f>
        <v>51932.555555555555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2083 Hedemora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[1]Fjärrvärmeproduktion!$N$730+([1]Fjärrvärmeproduktion!$N$770*([1]Fjärrvärmeproduktion!$N$730/([1]Fjärrvärmeproduktion!$N$730+[1]Fjärrvärmeproduktion!$N$738)))</f>
        <v>69018.711545485086</v>
      </c>
      <c r="C18" s="62"/>
      <c r="D18" s="62">
        <f>[1]Fjärrvärmeproduktion!$N$731</f>
        <v>1174</v>
      </c>
      <c r="E18" s="62">
        <f>[1]Fjärrvärmeproduktion!$Q$732</f>
        <v>0</v>
      </c>
      <c r="F18" s="62">
        <f>[1]Fjärrvärmeproduktion!$N$733</f>
        <v>0</v>
      </c>
      <c r="G18" s="62">
        <f>[1]Fjärrvärmeproduktion!$R$734</f>
        <v>0</v>
      </c>
      <c r="H18" s="62">
        <f>[1]Fjärrvärmeproduktion!$S$735</f>
        <v>76301</v>
      </c>
      <c r="I18" s="62">
        <f>[1]Fjärrvärmeproduktion!$N$736</f>
        <v>0</v>
      </c>
      <c r="J18" s="62">
        <f>[1]Fjärrvärmeproduktion!$T$734</f>
        <v>0</v>
      </c>
      <c r="K18" s="62">
        <f>[1]Fjärrvärmeproduktion!$U$732</f>
        <v>0</v>
      </c>
      <c r="L18" s="62">
        <f>[1]Fjärrvärmeproduktion!$V$732</f>
        <v>0</v>
      </c>
      <c r="M18" s="62">
        <f>[1]Fjärrvärmeproduktion!$W$735</f>
        <v>0</v>
      </c>
      <c r="N18" s="62"/>
      <c r="O18" s="62"/>
      <c r="P18" s="62">
        <f>SUM(C18:O18)</f>
        <v>77475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[1]Fjärrvärmeproduktion!$N$738+([1]Fjärrvärmeproduktion!$N$770*([1]Fjärrvärmeproduktion!$N$738/([1]Fjärrvärmeproduktion!$N$738+[1]Fjärrvärmeproduktion!$N$730)))</f>
        <v>9742.2884545149082</v>
      </c>
      <c r="C19" s="62"/>
      <c r="D19" s="62">
        <f>[1]Fjärrvärmeproduktion!$N$739</f>
        <v>0</v>
      </c>
      <c r="E19" s="62">
        <f>[1]Fjärrvärmeproduktion!$Q$740</f>
        <v>0</v>
      </c>
      <c r="F19" s="62">
        <f>[1]Fjärrvärmeproduktion!$N$741</f>
        <v>0</v>
      </c>
      <c r="G19" s="62">
        <f>[1]Fjärrvärmeproduktion!$R$742</f>
        <v>0</v>
      </c>
      <c r="H19" s="62">
        <f>[1]Fjärrvärmeproduktion!$S$743</f>
        <v>10715</v>
      </c>
      <c r="I19" s="62">
        <f>[1]Fjärrvärmeproduktion!$N$744</f>
        <v>0</v>
      </c>
      <c r="J19" s="62">
        <f>[1]Fjärrvärmeproduktion!$T$742</f>
        <v>0</v>
      </c>
      <c r="K19" s="62">
        <f>[1]Fjärrvärmeproduktion!$U$740</f>
        <v>0</v>
      </c>
      <c r="L19" s="62">
        <f>[1]Fjärrvärmeproduktion!$V$740</f>
        <v>0</v>
      </c>
      <c r="M19" s="62">
        <f>[1]Fjärrvärmeproduktion!$W$743</f>
        <v>0</v>
      </c>
      <c r="N19" s="62"/>
      <c r="O19" s="62"/>
      <c r="P19" s="62">
        <f t="shared" ref="P19:P24" si="2">SUM(C19:O19)</f>
        <v>10715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[1]Fjärrvärmeproduktion!$N$746</f>
        <v>0</v>
      </c>
      <c r="C20" s="62">
        <f>B20*1.05</f>
        <v>0</v>
      </c>
      <c r="D20" s="62">
        <f>[1]Fjärrvärmeproduktion!$N$747</f>
        <v>0</v>
      </c>
      <c r="E20" s="62">
        <f>[1]Fjärrvärmeproduktion!$Q$748</f>
        <v>0</v>
      </c>
      <c r="F20" s="62">
        <f>[1]Fjärrvärmeproduktion!$N$749</f>
        <v>0</v>
      </c>
      <c r="G20" s="62">
        <f>[1]Fjärrvärmeproduktion!$R$750</f>
        <v>0</v>
      </c>
      <c r="H20" s="62">
        <f>[1]Fjärrvärmeproduktion!$S$751</f>
        <v>0</v>
      </c>
      <c r="I20" s="62">
        <f>[1]Fjärrvärmeproduktion!$N$752</f>
        <v>0</v>
      </c>
      <c r="J20" s="62">
        <f>[1]Fjärrvärmeproduktion!$T$750</f>
        <v>0</v>
      </c>
      <c r="K20" s="62">
        <f>[1]Fjärrvärmeproduktion!$U$748</f>
        <v>0</v>
      </c>
      <c r="L20" s="62">
        <f>[1]Fjärrvärmeproduktion!$V$748</f>
        <v>0</v>
      </c>
      <c r="M20" s="62">
        <f>[1]Fjärrvärmeproduktion!$W$751</f>
        <v>0</v>
      </c>
      <c r="N20" s="62"/>
      <c r="O20" s="62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[1]Fjärrvärmeproduktion!$N$754</f>
        <v>0</v>
      </c>
      <c r="C21" s="62">
        <f>B21*0.33</f>
        <v>0</v>
      </c>
      <c r="D21" s="62">
        <f>[1]Fjärrvärmeproduktion!$N$755</f>
        <v>0</v>
      </c>
      <c r="E21" s="62">
        <f>[1]Fjärrvärmeproduktion!$Q$756</f>
        <v>0</v>
      </c>
      <c r="F21" s="62">
        <f>[1]Fjärrvärmeproduktion!$N$757</f>
        <v>0</v>
      </c>
      <c r="G21" s="62">
        <f>[1]Fjärrvärmeproduktion!$R$758</f>
        <v>0</v>
      </c>
      <c r="H21" s="62">
        <f>[1]Fjärrvärmeproduktion!$S$759</f>
        <v>0</v>
      </c>
      <c r="I21" s="62">
        <f>[1]Fjärrvärmeproduktion!$N$760</f>
        <v>0</v>
      </c>
      <c r="J21" s="62">
        <f>[1]Fjärrvärmeproduktion!$T$758</f>
        <v>0</v>
      </c>
      <c r="K21" s="62">
        <f>[1]Fjärrvärmeproduktion!$U$756</f>
        <v>0</v>
      </c>
      <c r="L21" s="62">
        <f>[1]Fjärrvärmeproduktion!$V$756</f>
        <v>0</v>
      </c>
      <c r="M21" s="62">
        <f>[1]Fjärrvärmeproduktion!$W$759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[1]Fjärrvärmeproduktion!$N$762</f>
        <v>0</v>
      </c>
      <c r="C22" s="62"/>
      <c r="D22" s="62">
        <f>[1]Fjärrvärmeproduktion!$N$763</f>
        <v>0</v>
      </c>
      <c r="E22" s="62">
        <f>[1]Fjärrvärmeproduktion!$Q$764</f>
        <v>0</v>
      </c>
      <c r="F22" s="62">
        <f>[1]Fjärrvärmeproduktion!$N$765</f>
        <v>0</v>
      </c>
      <c r="G22" s="62">
        <f>[1]Fjärrvärmeproduktion!$R$766</f>
        <v>0</v>
      </c>
      <c r="H22" s="62">
        <f>[1]Fjärrvärmeproduktion!$S$767</f>
        <v>0</v>
      </c>
      <c r="I22" s="62">
        <f>[1]Fjärrvärmeproduktion!$N$768</f>
        <v>0</v>
      </c>
      <c r="J22" s="62">
        <f>[1]Fjärrvärmeproduktion!$T$766</f>
        <v>0</v>
      </c>
      <c r="K22" s="62">
        <f>[1]Fjärrvärmeproduktion!$U$764</f>
        <v>0</v>
      </c>
      <c r="L22" s="62">
        <f>[1]Fjärrvärmeproduktion!$V$764</f>
        <v>0</v>
      </c>
      <c r="M22" s="62">
        <f>[1]Fjärrvärmeproduktion!$W$767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800,70024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62">
        <f>[1]Fjärrvärmeproduktion!$N$771</f>
        <v>0</v>
      </c>
      <c r="E23" s="62">
        <f>[1]Fjärrvärmeproduktion!$Q$772</f>
        <v>0</v>
      </c>
      <c r="F23" s="62">
        <f>[1]Fjärrvärmeproduktion!$N$773</f>
        <v>0</v>
      </c>
      <c r="G23" s="62">
        <f>[1]Fjärrvärmeproduktion!$R$774</f>
        <v>0</v>
      </c>
      <c r="H23" s="62">
        <f>[1]Fjärrvärmeproduktion!$S$775</f>
        <v>0</v>
      </c>
      <c r="I23" s="62">
        <f>[1]Fjärrvärmeproduktion!$N$776</f>
        <v>0</v>
      </c>
      <c r="J23" s="62">
        <f>[1]Fjärrvärmeproduktion!$T$774</f>
        <v>0</v>
      </c>
      <c r="K23" s="62">
        <f>[1]Fjärrvärmeproduktion!$U$772</f>
        <v>0</v>
      </c>
      <c r="L23" s="62">
        <f>[1]Fjärrvärmeproduktion!$V$772</f>
        <v>0</v>
      </c>
      <c r="M23" s="62">
        <f>[1]Fjärrvärmeproduktion!$W$775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78761</v>
      </c>
      <c r="C24" s="62">
        <f t="shared" ref="C24:O24" si="3">SUM(C18:C23)</f>
        <v>0</v>
      </c>
      <c r="D24" s="62">
        <f t="shared" si="3"/>
        <v>1174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87016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88190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391,79024 GWh</v>
      </c>
      <c r="T25" s="31">
        <f>C$44</f>
        <v>0.48930950738818313</v>
      </c>
      <c r="U25" s="25"/>
    </row>
    <row r="26" spans="1:34" ht="15.75">
      <c r="B26" s="11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6" t="str">
        <f>D30</f>
        <v>Oljeprodukter</v>
      </c>
      <c r="S26" s="42" t="str">
        <f>D43/1000 &amp;" GWh"</f>
        <v>247,782 GWh</v>
      </c>
      <c r="T26" s="31">
        <f>D$44</f>
        <v>0.30945663260947692</v>
      </c>
      <c r="U26" s="25"/>
    </row>
    <row r="27" spans="1:34" ht="15.7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2,439 GWh</v>
      </c>
      <c r="T28" s="31">
        <f>F$44</f>
        <v>3.0460837628823491E-3</v>
      </c>
      <c r="U28" s="25"/>
    </row>
    <row r="29" spans="1:34" ht="15.75">
      <c r="A29" s="53" t="str">
        <f>A2</f>
        <v>2083 Hedemora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32,333 GWh</v>
      </c>
      <c r="T29" s="31">
        <f>G$44</f>
        <v>4.0380904594208691E-2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126,356 GWh</v>
      </c>
      <c r="T30" s="31">
        <f>H$44</f>
        <v>0.15780687164524893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[1]Slutanvändning!$N$1061</f>
        <v>0</v>
      </c>
      <c r="C32" s="65">
        <f>[1]Slutanvändning!$N$1062</f>
        <v>9129</v>
      </c>
      <c r="D32" s="176">
        <f>[1]Slutanvändning!$N$1055</f>
        <v>7713</v>
      </c>
      <c r="E32" s="59">
        <f>[1]Slutanvändning!$Q$1056</f>
        <v>0</v>
      </c>
      <c r="F32" s="65">
        <f>[1]Slutanvändning!$N$1057</f>
        <v>0</v>
      </c>
      <c r="G32" s="59">
        <f>[1]Slutanvändning!$N$1058</f>
        <v>1810</v>
      </c>
      <c r="H32" s="65">
        <f>[1]Slutanvändning!$N$1059</f>
        <v>0</v>
      </c>
      <c r="I32" s="59">
        <f>[1]Slutanvändning!$N$1060</f>
        <v>0</v>
      </c>
      <c r="J32" s="59"/>
      <c r="K32" s="59">
        <f>[1]Slutanvändning!$U$1056</f>
        <v>0</v>
      </c>
      <c r="L32" s="59">
        <f>[1]Slutanvändning!$V$1056</f>
        <v>0</v>
      </c>
      <c r="M32" s="59"/>
      <c r="N32" s="59"/>
      <c r="O32" s="59"/>
      <c r="P32" s="59">
        <f t="shared" ref="P32:P38" si="4">SUM(B32:N32)</f>
        <v>18652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59">
        <f>[1]Slutanvändning!$N$1070</f>
        <v>1796</v>
      </c>
      <c r="C33" s="187">
        <f>[1]Slutanvändning!$N$1071</f>
        <v>239741</v>
      </c>
      <c r="D33" s="176">
        <f>[1]Slutanvändning!$N$1064</f>
        <v>66973</v>
      </c>
      <c r="E33" s="59">
        <f>[1]Slutanvändning!$Q$1065</f>
        <v>0</v>
      </c>
      <c r="F33" s="197">
        <f>[1]Slutanvändning!$N$1066</f>
        <v>2439</v>
      </c>
      <c r="G33" s="59">
        <f>[1]Slutanvändning!$N$1067</f>
        <v>0</v>
      </c>
      <c r="H33" s="65">
        <f>[1]Slutanvändning!$N$1068</f>
        <v>3840</v>
      </c>
      <c r="I33" s="59">
        <f>[1]Slutanvändning!$N$1069</f>
        <v>0</v>
      </c>
      <c r="J33" s="59"/>
      <c r="K33" s="59">
        <f>[1]Slutanvändning!$U$1065</f>
        <v>0</v>
      </c>
      <c r="L33" s="59">
        <f>[1]Slutanvändning!$V$1065</f>
        <v>0</v>
      </c>
      <c r="M33" s="59"/>
      <c r="N33" s="59"/>
      <c r="O33" s="59"/>
      <c r="P33" s="198">
        <f t="shared" si="4"/>
        <v>314789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[1]Slutanvändning!$N$1079</f>
        <v>14186</v>
      </c>
      <c r="C34" s="65">
        <f>[1]Slutanvändning!$N$1080</f>
        <v>16467</v>
      </c>
      <c r="D34" s="176">
        <f>[1]Slutanvändning!$N$1073</f>
        <v>1221</v>
      </c>
      <c r="E34" s="59">
        <f>[1]Slutanvändning!$Q$1074</f>
        <v>0</v>
      </c>
      <c r="F34" s="65">
        <f>[1]Slutanvändning!$N$1075</f>
        <v>0</v>
      </c>
      <c r="G34" s="59">
        <f>[1]Slutanvändning!$N$1076</f>
        <v>0</v>
      </c>
      <c r="H34" s="65">
        <f>[1]Slutanvändning!$N$1077</f>
        <v>0</v>
      </c>
      <c r="I34" s="59">
        <f>[1]Slutanvändning!$N$1078</f>
        <v>0</v>
      </c>
      <c r="J34" s="59"/>
      <c r="K34" s="59">
        <f>[1]Slutanvändning!$U$1074</f>
        <v>0</v>
      </c>
      <c r="L34" s="59">
        <f>[1]Slutanvändning!$V$1074</f>
        <v>0</v>
      </c>
      <c r="M34" s="59"/>
      <c r="N34" s="59"/>
      <c r="O34" s="59"/>
      <c r="P34" s="59">
        <f t="shared" si="4"/>
        <v>31874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59">
        <f>[1]Slutanvändning!$N$1088</f>
        <v>0</v>
      </c>
      <c r="C35" s="65">
        <f>[1]Slutanvändning!$N$1089</f>
        <v>370</v>
      </c>
      <c r="D35" s="177">
        <f>[1]Slutanvändning!$N$1082</f>
        <v>167851</v>
      </c>
      <c r="E35" s="59">
        <f>[1]Slutanvändning!$Q$1083</f>
        <v>0</v>
      </c>
      <c r="F35" s="65">
        <f>[1]Slutanvändning!$N$1084</f>
        <v>0</v>
      </c>
      <c r="G35" s="59">
        <f>[1]Slutanvändning!$N$1085</f>
        <v>30523</v>
      </c>
      <c r="H35" s="65">
        <f>[1]Slutanvändning!$N$1086</f>
        <v>0</v>
      </c>
      <c r="I35" s="59">
        <f>[1]Slutanvändning!$N$1087</f>
        <v>0</v>
      </c>
      <c r="J35" s="59"/>
      <c r="K35" s="59">
        <f>[1]Slutanvändning!$U$1083</f>
        <v>0</v>
      </c>
      <c r="L35" s="59">
        <f>[1]Slutanvändning!$V$1083</f>
        <v>0</v>
      </c>
      <c r="M35" s="59"/>
      <c r="N35" s="59"/>
      <c r="O35" s="59"/>
      <c r="P35" s="59">
        <f>SUM(B35:N35)</f>
        <v>198744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59">
        <f>[1]Slutanvändning!$N$1097</f>
        <v>7642</v>
      </c>
      <c r="C36" s="65">
        <f>[1]Slutanvändning!$N$1098</f>
        <v>32681</v>
      </c>
      <c r="D36" s="176">
        <f>[1]Slutanvändning!$N$1091</f>
        <v>29</v>
      </c>
      <c r="E36" s="59">
        <f>[1]Slutanvändning!$Q$1092</f>
        <v>0</v>
      </c>
      <c r="F36" s="65">
        <f>[1]Slutanvändning!$N$1093</f>
        <v>0</v>
      </c>
      <c r="G36" s="59">
        <f>[1]Slutanvändning!$N$1094</f>
        <v>0</v>
      </c>
      <c r="H36" s="65">
        <f>[1]Slutanvändning!$N$1095</f>
        <v>0</v>
      </c>
      <c r="I36" s="59">
        <f>[1]Slutanvändning!$N$1096</f>
        <v>0</v>
      </c>
      <c r="J36" s="59"/>
      <c r="K36" s="59">
        <f>[1]Slutanvändning!$U$1092</f>
        <v>0</v>
      </c>
      <c r="L36" s="59">
        <f>[1]Slutanvändning!$V$1092</f>
        <v>0</v>
      </c>
      <c r="M36" s="59"/>
      <c r="N36" s="59"/>
      <c r="O36" s="59"/>
      <c r="P36" s="59">
        <f t="shared" si="4"/>
        <v>40352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[1]Slutanvändning!$N$1106</f>
        <v>11241</v>
      </c>
      <c r="C37" s="65">
        <f>[1]Slutanvändning!$N$1107</f>
        <v>52133</v>
      </c>
      <c r="D37" s="177">
        <f>[1]Slutanvändning!$N$1100</f>
        <v>545</v>
      </c>
      <c r="E37" s="59">
        <f>[1]Slutanvändning!$Q$1101</f>
        <v>0</v>
      </c>
      <c r="F37" s="65">
        <f>[1]Slutanvändning!$N$1102</f>
        <v>0</v>
      </c>
      <c r="G37" s="59">
        <f>[1]Slutanvändning!$N$1103</f>
        <v>0</v>
      </c>
      <c r="H37" s="65">
        <f>[1]Slutanvändning!$N$1104</f>
        <v>35500</v>
      </c>
      <c r="I37" s="59">
        <f>[1]Slutanvändning!$N$1105</f>
        <v>0</v>
      </c>
      <c r="J37" s="59"/>
      <c r="K37" s="59">
        <f>[1]Slutanvändning!$U$1101</f>
        <v>0</v>
      </c>
      <c r="L37" s="59">
        <f>[1]Slutanvändning!$V$1101</f>
        <v>0</v>
      </c>
      <c r="M37" s="59"/>
      <c r="N37" s="59"/>
      <c r="O37" s="59"/>
      <c r="P37" s="59">
        <f t="shared" si="4"/>
        <v>99419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[1]Slutanvändning!$N$1115</f>
        <v>32239</v>
      </c>
      <c r="C38" s="65">
        <f>[1]Slutanvändning!$N$1116</f>
        <v>9236</v>
      </c>
      <c r="D38" s="176">
        <f>[1]Slutanvändning!$N$1109</f>
        <v>2276</v>
      </c>
      <c r="E38" s="59">
        <f>[1]Slutanvändning!$Q$1110</f>
        <v>0</v>
      </c>
      <c r="F38" s="65">
        <f>[1]Slutanvändning!$N$1111</f>
        <v>0</v>
      </c>
      <c r="G38" s="59">
        <f>[1]Slutanvändning!$N$1112</f>
        <v>0</v>
      </c>
      <c r="H38" s="65">
        <f>[1]Slutanvändning!$N$1113</f>
        <v>0</v>
      </c>
      <c r="I38" s="59">
        <f>[1]Slutanvändning!$N$1114</f>
        <v>0</v>
      </c>
      <c r="J38" s="59"/>
      <c r="K38" s="59">
        <f>[1]Slutanvändning!$U$1110</f>
        <v>0</v>
      </c>
      <c r="L38" s="59">
        <f>[1]Slutanvändning!$V$1110</f>
        <v>0</v>
      </c>
      <c r="M38" s="59"/>
      <c r="N38" s="59"/>
      <c r="O38" s="59"/>
      <c r="P38" s="59">
        <f t="shared" si="4"/>
        <v>43751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[1]Slutanvändning!$N$1124</f>
        <v>0</v>
      </c>
      <c r="C39" s="65">
        <f>[1]Slutanvändning!$N$1125</f>
        <v>7546</v>
      </c>
      <c r="D39" s="176">
        <f>[1]Slutanvändning!$N$1118</f>
        <v>0</v>
      </c>
      <c r="E39" s="59">
        <f>[1]Slutanvändning!$Q$1119</f>
        <v>0</v>
      </c>
      <c r="F39" s="65">
        <f>[1]Slutanvändning!$N$1120</f>
        <v>0</v>
      </c>
      <c r="G39" s="59">
        <f>[1]Slutanvändning!$N$1121</f>
        <v>0</v>
      </c>
      <c r="H39" s="65">
        <f>[1]Slutanvändning!$N$1122</f>
        <v>0</v>
      </c>
      <c r="I39" s="59">
        <f>[1]Slutanvändning!$N$1123</f>
        <v>0</v>
      </c>
      <c r="J39" s="59"/>
      <c r="K39" s="59">
        <f>[1]Slutanvändning!$U$1119</f>
        <v>0</v>
      </c>
      <c r="L39" s="59">
        <f>[1]Slutanvändning!$V$1119</f>
        <v>0</v>
      </c>
      <c r="M39" s="59"/>
      <c r="N39" s="59"/>
      <c r="O39" s="59"/>
      <c r="P39" s="59">
        <f>SUM(B39:N39)</f>
        <v>7546</v>
      </c>
      <c r="Q39" s="22"/>
      <c r="R39" s="30"/>
      <c r="S39" s="9"/>
      <c r="T39" s="45"/>
    </row>
    <row r="40" spans="1:47" ht="15.75">
      <c r="A40" s="5" t="s">
        <v>13</v>
      </c>
      <c r="B40" s="59">
        <f>SUM(B32:B39)</f>
        <v>67104</v>
      </c>
      <c r="C40" s="190">
        <f t="shared" ref="C40:O40" si="5">SUM(C32:C39)</f>
        <v>367303</v>
      </c>
      <c r="D40" s="59">
        <f t="shared" si="5"/>
        <v>246608</v>
      </c>
      <c r="E40" s="59">
        <f t="shared" si="5"/>
        <v>0</v>
      </c>
      <c r="F40" s="198">
        <f>SUM(F32:F39)</f>
        <v>2439</v>
      </c>
      <c r="G40" s="59">
        <f t="shared" si="5"/>
        <v>32333</v>
      </c>
      <c r="H40" s="59">
        <f t="shared" si="5"/>
        <v>39340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98">
        <f>SUM(B40:N40)</f>
        <v>755127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41,04124 GWh</v>
      </c>
      <c r="T41" s="63"/>
    </row>
    <row r="42" spans="1:47">
      <c r="A42" s="35" t="s">
        <v>42</v>
      </c>
      <c r="B42" s="105">
        <f>B39+B38+B37</f>
        <v>43480</v>
      </c>
      <c r="C42" s="105">
        <f>C39+C38+C37</f>
        <v>68915</v>
      </c>
      <c r="D42" s="105">
        <f>D39+D38+D37</f>
        <v>2821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35500</v>
      </c>
      <c r="I42" s="101">
        <f t="shared" si="6"/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150716</v>
      </c>
      <c r="Q42" s="23"/>
      <c r="R42" s="30" t="s">
        <v>40</v>
      </c>
      <c r="S42" s="10" t="str">
        <f>P42/1000 &amp;" GWh"</f>
        <v>150,716 GWh</v>
      </c>
      <c r="T42" s="31">
        <f>P42/P40</f>
        <v>0.19959026759737103</v>
      </c>
    </row>
    <row r="43" spans="1:47">
      <c r="A43" s="36" t="s">
        <v>44</v>
      </c>
      <c r="B43" s="159"/>
      <c r="C43" s="111">
        <f>C40+C24-C7+C46</f>
        <v>391790.24</v>
      </c>
      <c r="D43" s="111">
        <f t="shared" ref="D43:O43" si="7">D11+D24+D40</f>
        <v>247782</v>
      </c>
      <c r="E43" s="111">
        <f t="shared" si="7"/>
        <v>0</v>
      </c>
      <c r="F43" s="111">
        <f t="shared" si="7"/>
        <v>2439</v>
      </c>
      <c r="G43" s="111">
        <f t="shared" si="7"/>
        <v>32333</v>
      </c>
      <c r="H43" s="111">
        <f t="shared" si="7"/>
        <v>126356</v>
      </c>
      <c r="I43" s="111">
        <f t="shared" si="7"/>
        <v>0</v>
      </c>
      <c r="J43" s="111">
        <f t="shared" si="7"/>
        <v>0</v>
      </c>
      <c r="K43" s="111">
        <f t="shared" si="7"/>
        <v>0</v>
      </c>
      <c r="L43" s="111">
        <f t="shared" si="7"/>
        <v>0</v>
      </c>
      <c r="M43" s="111">
        <f t="shared" si="7"/>
        <v>0</v>
      </c>
      <c r="N43" s="111">
        <f t="shared" si="7"/>
        <v>0</v>
      </c>
      <c r="O43" s="111">
        <f t="shared" si="7"/>
        <v>0</v>
      </c>
      <c r="P43" s="160">
        <f>SUM(C43:O43)</f>
        <v>800700.24</v>
      </c>
      <c r="Q43" s="23"/>
      <c r="R43" s="30" t="s">
        <v>41</v>
      </c>
      <c r="S43" s="10" t="str">
        <f>P36/1000 &amp;" GWh"</f>
        <v>40,352 GWh</v>
      </c>
      <c r="T43" s="43">
        <f>P36/P40</f>
        <v>5.3437368813457869E-2</v>
      </c>
    </row>
    <row r="44" spans="1:47">
      <c r="A44" s="36" t="s">
        <v>45</v>
      </c>
      <c r="B44" s="105"/>
      <c r="C44" s="165">
        <f>C43/$P$43</f>
        <v>0.48930950738818313</v>
      </c>
      <c r="D44" s="165">
        <f t="shared" ref="D44:P44" si="8">D43/$P$43</f>
        <v>0.30945663260947692</v>
      </c>
      <c r="E44" s="165">
        <f t="shared" si="8"/>
        <v>0</v>
      </c>
      <c r="F44" s="165">
        <f t="shared" si="8"/>
        <v>3.0460837628823491E-3</v>
      </c>
      <c r="G44" s="165">
        <f t="shared" si="8"/>
        <v>4.0380904594208691E-2</v>
      </c>
      <c r="H44" s="165">
        <f t="shared" si="8"/>
        <v>0.15780687164524893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31,874 GWh</v>
      </c>
      <c r="T44" s="31">
        <f>P34/P40</f>
        <v>4.2210118297981665E-2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18,652 GWh</v>
      </c>
      <c r="T45" s="31">
        <f>P32/P40</f>
        <v>2.4700480846268243E-2</v>
      </c>
      <c r="U45" s="25"/>
    </row>
    <row r="46" spans="1:47">
      <c r="A46" s="37" t="s">
        <v>48</v>
      </c>
      <c r="B46" s="111">
        <f>B24-B40</f>
        <v>11657</v>
      </c>
      <c r="C46" s="111">
        <f>(C24+C40)*0.08</f>
        <v>29384.240000000002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314,789 GWh</v>
      </c>
      <c r="T46" s="43">
        <f>P33/P40</f>
        <v>0.41686895052090578</v>
      </c>
      <c r="U46" s="25"/>
    </row>
    <row r="47" spans="1:47">
      <c r="A47" s="37" t="s">
        <v>50</v>
      </c>
      <c r="B47" s="166">
        <f>B46/B24</f>
        <v>0.14800472314978225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198,744 GWh</v>
      </c>
      <c r="T47" s="43">
        <f>P35/P40</f>
        <v>0.26319281392401545</v>
      </c>
    </row>
    <row r="48" spans="1:47" ht="15.75" thickBot="1">
      <c r="A48" s="12"/>
      <c r="B48" s="168"/>
      <c r="C48" s="172"/>
      <c r="D48" s="169"/>
      <c r="E48" s="169"/>
      <c r="F48" s="170"/>
      <c r="G48" s="169"/>
      <c r="H48" s="169"/>
      <c r="I48" s="170"/>
      <c r="J48" s="169"/>
      <c r="K48" s="169"/>
      <c r="L48" s="169"/>
      <c r="M48" s="172"/>
      <c r="N48" s="173"/>
      <c r="O48" s="173"/>
      <c r="P48" s="173"/>
      <c r="Q48" s="57"/>
      <c r="R48" s="48" t="s">
        <v>49</v>
      </c>
      <c r="S48" s="49" t="str">
        <f>P40/1000 &amp;" GWh"</f>
        <v>755,127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71"/>
  <sheetViews>
    <sheetView zoomScale="70" zoomScaleNormal="70" workbookViewId="0">
      <selection activeCell="C44" sqref="C44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87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[1]Solceller!$C$17</f>
        <v>2460.5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59">
        <f>[1]Elproduktion!$N$562</f>
        <v>35336</v>
      </c>
      <c r="D6" s="59">
        <f>[1]Elproduktion!$N$563</f>
        <v>454</v>
      </c>
      <c r="E6" s="59"/>
      <c r="F6" s="59"/>
      <c r="G6" s="59"/>
      <c r="H6" s="59">
        <f>[1]Elproduktion!$S$567</f>
        <v>36423</v>
      </c>
      <c r="I6" s="59"/>
      <c r="J6" s="59"/>
      <c r="K6" s="59"/>
      <c r="L6" s="59"/>
      <c r="M6" s="59"/>
      <c r="N6" s="59"/>
      <c r="O6" s="59"/>
      <c r="P6" s="62">
        <f t="shared" ref="P6:P11" si="0">SUM(D6:O6)</f>
        <v>36877</v>
      </c>
      <c r="Q6" s="40"/>
      <c r="AG6" s="40"/>
      <c r="AH6" s="40"/>
    </row>
    <row r="7" spans="1:34" ht="15.75">
      <c r="A7" s="5" t="s">
        <v>91</v>
      </c>
      <c r="B7" s="59"/>
      <c r="C7" s="65">
        <v>0</v>
      </c>
      <c r="D7" s="65">
        <v>0</v>
      </c>
      <c r="E7" s="59">
        <f>[1]Elproduktion!$Q$564</f>
        <v>0</v>
      </c>
      <c r="F7" s="59">
        <f>[1]Elproduktion!$N$565</f>
        <v>0</v>
      </c>
      <c r="G7" s="59">
        <f>[1]Elproduktion!$R$566</f>
        <v>0</v>
      </c>
      <c r="H7" s="59">
        <v>0</v>
      </c>
      <c r="I7" s="59">
        <f>[1]Elproduktion!$N$568</f>
        <v>0</v>
      </c>
      <c r="J7" s="59">
        <f>[1]Elproduktion!$T$566</f>
        <v>0</v>
      </c>
      <c r="K7" s="59">
        <f>[1]Elproduktion!$U$564</f>
        <v>0</v>
      </c>
      <c r="L7" s="59">
        <f>[1]Elproduktion!$V$564</f>
        <v>0</v>
      </c>
      <c r="M7" s="59">
        <f>[1]Elproduktion!$W$567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65">
        <f>[1]Elproduktion!$N$570</f>
        <v>0</v>
      </c>
      <c r="D8" s="65">
        <f>[1]Elproduktion!$N$571</f>
        <v>0</v>
      </c>
      <c r="E8" s="59">
        <f>[1]Elproduktion!$Q$572</f>
        <v>0</v>
      </c>
      <c r="F8" s="59">
        <f>[1]Elproduktion!$N$573</f>
        <v>0</v>
      </c>
      <c r="G8" s="59">
        <f>[1]Elproduktion!$R$574</f>
        <v>0</v>
      </c>
      <c r="H8" s="59">
        <f>[1]Elproduktion!$S$575</f>
        <v>0</v>
      </c>
      <c r="I8" s="59">
        <f>[1]Elproduktion!$N$576</f>
        <v>0</v>
      </c>
      <c r="J8" s="59">
        <f>[1]Elproduktion!$T$574</f>
        <v>0</v>
      </c>
      <c r="K8" s="59">
        <f>[1]Elproduktion!$U$572</f>
        <v>0</v>
      </c>
      <c r="L8" s="59">
        <f>[1]Elproduktion!$V$572</f>
        <v>0</v>
      </c>
      <c r="M8" s="59">
        <f>[1]Elproduktion!$W$575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187">
        <f>[1]Elproduktion!$N$578</f>
        <v>459669.63492063479</v>
      </c>
      <c r="D9" s="65">
        <f>[1]Elproduktion!$N$579</f>
        <v>0</v>
      </c>
      <c r="E9" s="59">
        <f>[1]Elproduktion!$Q$580</f>
        <v>0</v>
      </c>
      <c r="F9" s="59">
        <f>[1]Elproduktion!$N$581</f>
        <v>0</v>
      </c>
      <c r="G9" s="59">
        <f>[1]Elproduktion!$R$582</f>
        <v>0</v>
      </c>
      <c r="H9" s="59">
        <f>[1]Elproduktion!$S$583</f>
        <v>0</v>
      </c>
      <c r="I9" s="59">
        <f>[1]Elproduktion!$N$584</f>
        <v>0</v>
      </c>
      <c r="J9" s="59">
        <f>[1]Elproduktion!$T$582</f>
        <v>0</v>
      </c>
      <c r="K9" s="59">
        <f>[1]Elproduktion!$U$580</f>
        <v>0</v>
      </c>
      <c r="L9" s="59">
        <f>[1]Elproduktion!$V$580</f>
        <v>0</v>
      </c>
      <c r="M9" s="59">
        <f>[1]Elproduktion!$W$583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65">
        <f>[1]Elproduktion!$N$586</f>
        <v>0</v>
      </c>
      <c r="D10" s="65">
        <f>[1]Elproduktion!$N$587</f>
        <v>0</v>
      </c>
      <c r="E10" s="59">
        <f>[1]Elproduktion!$Q$588</f>
        <v>0</v>
      </c>
      <c r="F10" s="59">
        <f>[1]Elproduktion!$N$589</f>
        <v>0</v>
      </c>
      <c r="G10" s="59">
        <f>[1]Elproduktion!$R$590</f>
        <v>0</v>
      </c>
      <c r="H10" s="59">
        <f>[1]Elproduktion!$S$591</f>
        <v>0</v>
      </c>
      <c r="I10" s="59">
        <f>[1]Elproduktion!$N$592</f>
        <v>0</v>
      </c>
      <c r="J10" s="59">
        <f>[1]Elproduktion!$T$590</f>
        <v>0</v>
      </c>
      <c r="K10" s="59">
        <f>[1]Elproduktion!$U$588</f>
        <v>0</v>
      </c>
      <c r="L10" s="59">
        <f>[1]Elproduktion!$V$588</f>
        <v>0</v>
      </c>
      <c r="M10" s="59">
        <f>[1]Elproduktion!$W$591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189">
        <f>SUM(C5:C10)</f>
        <v>497466.13492063479</v>
      </c>
      <c r="D11" s="59">
        <f t="shared" ref="D11:O11" si="1">SUM(D5:D10)</f>
        <v>454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36423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36877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2084 Avesta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[1]Fjärrvärmeproduktion!$N$786</f>
        <v>0</v>
      </c>
      <c r="C18" s="62"/>
      <c r="D18" s="62">
        <f>[1]Fjärrvärmeproduktion!$N$787</f>
        <v>0</v>
      </c>
      <c r="E18" s="62">
        <f>[1]Fjärrvärmeproduktion!$Q$788</f>
        <v>0</v>
      </c>
      <c r="F18" s="62">
        <f>[1]Fjärrvärmeproduktion!$N$789</f>
        <v>0</v>
      </c>
      <c r="G18" s="62">
        <f>[1]Fjärrvärmeproduktion!$R$790</f>
        <v>0</v>
      </c>
      <c r="H18" s="114">
        <f>[1]Fjärrvärmeproduktion!$S$791</f>
        <v>0</v>
      </c>
      <c r="I18" s="62">
        <f>[1]Fjärrvärmeproduktion!$N$792</f>
        <v>0</v>
      </c>
      <c r="J18" s="62">
        <f>[1]Fjärrvärmeproduktion!$T$790</f>
        <v>0</v>
      </c>
      <c r="K18" s="114">
        <f>[1]Fjärrvärmeproduktion!$U$788</f>
        <v>0</v>
      </c>
      <c r="L18" s="114">
        <f>[1]Fjärrvärmeproduktion!$V$788</f>
        <v>0</v>
      </c>
      <c r="M18" s="62">
        <f>[1]Fjärrvärmeproduktion!$W$791</f>
        <v>0</v>
      </c>
      <c r="N18" s="62"/>
      <c r="O18" s="62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[1]Fjärrvärmeproduktion!$N$794+[1]Fjärrvärmeproduktion!$N$826</f>
        <v>206007</v>
      </c>
      <c r="C19" s="62"/>
      <c r="D19" s="62">
        <f>[1]Fjärrvärmeproduktion!$N$795</f>
        <v>22650</v>
      </c>
      <c r="E19" s="62">
        <f>[1]Fjärrvärmeproduktion!$Q$796</f>
        <v>0</v>
      </c>
      <c r="F19" s="62">
        <f>[1]Fjärrvärmeproduktion!$N$797</f>
        <v>0</v>
      </c>
      <c r="G19" s="62">
        <f>[1]Fjärrvärmeproduktion!$R$798</f>
        <v>0</v>
      </c>
      <c r="H19" s="114">
        <f>[1]Fjärrvärmeproduktion!$S$799</f>
        <v>25118.75</v>
      </c>
      <c r="I19" s="62">
        <f>[1]Fjärrvärmeproduktion!$N$800</f>
        <v>0</v>
      </c>
      <c r="J19" s="62">
        <f>[1]Fjärrvärmeproduktion!$T$798</f>
        <v>0</v>
      </c>
      <c r="K19" s="114">
        <f>[1]Fjärrvärmeproduktion!$U$796</f>
        <v>0</v>
      </c>
      <c r="L19" s="114">
        <f>[1]Fjärrvärmeproduktion!$V$796</f>
        <v>170056.25</v>
      </c>
      <c r="M19" s="62">
        <f>[1]Fjärrvärmeproduktion!$W$799</f>
        <v>0</v>
      </c>
      <c r="N19" s="62"/>
      <c r="O19" s="62"/>
      <c r="P19" s="62">
        <f t="shared" ref="P19:P24" si="2">SUM(C19:O19)</f>
        <v>217825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[1]Fjärrvärmeproduktion!$N$802</f>
        <v>0</v>
      </c>
      <c r="C20" s="62">
        <f>B20*1.05</f>
        <v>0</v>
      </c>
      <c r="D20" s="62">
        <f>[1]Fjärrvärmeproduktion!$N$803</f>
        <v>0</v>
      </c>
      <c r="E20" s="62">
        <f>[1]Fjärrvärmeproduktion!$Q$804</f>
        <v>0</v>
      </c>
      <c r="F20" s="62">
        <f>[1]Fjärrvärmeproduktion!$N$805</f>
        <v>0</v>
      </c>
      <c r="G20" s="62">
        <f>[1]Fjärrvärmeproduktion!$R$806</f>
        <v>0</v>
      </c>
      <c r="H20" s="114">
        <f>[1]Fjärrvärmeproduktion!$S$807</f>
        <v>0</v>
      </c>
      <c r="I20" s="62">
        <f>[1]Fjärrvärmeproduktion!$N$808</f>
        <v>0</v>
      </c>
      <c r="J20" s="62">
        <f>[1]Fjärrvärmeproduktion!$T$806</f>
        <v>0</v>
      </c>
      <c r="K20" s="114">
        <f>[1]Fjärrvärmeproduktion!$U$804</f>
        <v>0</v>
      </c>
      <c r="L20" s="114">
        <f>[1]Fjärrvärmeproduktion!$V$804</f>
        <v>0</v>
      </c>
      <c r="M20" s="62">
        <f>[1]Fjärrvärmeproduktion!$W$807</f>
        <v>0</v>
      </c>
      <c r="N20" s="62"/>
      <c r="O20" s="62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[1]Fjärrvärmeproduktion!$N$810</f>
        <v>0</v>
      </c>
      <c r="C21" s="62">
        <f>B21*0.33</f>
        <v>0</v>
      </c>
      <c r="D21" s="62">
        <f>[1]Fjärrvärmeproduktion!$N$811</f>
        <v>0</v>
      </c>
      <c r="E21" s="62">
        <f>[1]Fjärrvärmeproduktion!$Q$812</f>
        <v>0</v>
      </c>
      <c r="F21" s="62">
        <f>[1]Fjärrvärmeproduktion!$N$813</f>
        <v>0</v>
      </c>
      <c r="G21" s="62">
        <f>[1]Fjärrvärmeproduktion!$R$814</f>
        <v>0</v>
      </c>
      <c r="H21" s="114">
        <f>[1]Fjärrvärmeproduktion!$S$815</f>
        <v>0</v>
      </c>
      <c r="I21" s="62">
        <f>[1]Fjärrvärmeproduktion!$N$816</f>
        <v>0</v>
      </c>
      <c r="J21" s="62">
        <f>[1]Fjärrvärmeproduktion!$T$814</f>
        <v>0</v>
      </c>
      <c r="K21" s="114">
        <f>[1]Fjärrvärmeproduktion!$U$812</f>
        <v>0</v>
      </c>
      <c r="L21" s="114">
        <f>[1]Fjärrvärmeproduktion!$V$812</f>
        <v>0</v>
      </c>
      <c r="M21" s="62">
        <f>[1]Fjärrvärmeproduktion!$W$815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[1]Fjärrvärmeproduktion!$N$818</f>
        <v>39957</v>
      </c>
      <c r="C22" s="62"/>
      <c r="D22" s="62">
        <f>[1]Fjärrvärmeproduktion!$N$819</f>
        <v>0</v>
      </c>
      <c r="E22" s="62">
        <f>[1]Fjärrvärmeproduktion!$Q$820</f>
        <v>0</v>
      </c>
      <c r="F22" s="62">
        <f>[1]Fjärrvärmeproduktion!$N$821</f>
        <v>0</v>
      </c>
      <c r="G22" s="62">
        <f>[1]Fjärrvärmeproduktion!$R$822</f>
        <v>0</v>
      </c>
      <c r="H22" s="114">
        <f>[1]Fjärrvärmeproduktion!$S$823</f>
        <v>0</v>
      </c>
      <c r="I22" s="62">
        <f>[1]Fjärrvärmeproduktion!$N$824</f>
        <v>0</v>
      </c>
      <c r="J22" s="62">
        <f>[1]Fjärrvärmeproduktion!$T$822</f>
        <v>0</v>
      </c>
      <c r="K22" s="114">
        <f>[1]Fjärrvärmeproduktion!$U$820</f>
        <v>0</v>
      </c>
      <c r="L22" s="114">
        <f>[1]Fjärrvärmeproduktion!$V$820</f>
        <v>0</v>
      </c>
      <c r="M22" s="62">
        <f>[1]Fjärrvärmeproduktion!$W$823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2530,83324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62">
        <f>[1]Fjärrvärmeproduktion!$N$827</f>
        <v>0</v>
      </c>
      <c r="E23" s="62">
        <f>[1]Fjärrvärmeproduktion!$Q$828</f>
        <v>0</v>
      </c>
      <c r="F23" s="62">
        <f>[1]Fjärrvärmeproduktion!$N$829</f>
        <v>0</v>
      </c>
      <c r="G23" s="62">
        <f>[1]Fjärrvärmeproduktion!$R$830</f>
        <v>0</v>
      </c>
      <c r="H23" s="114">
        <f>[1]Fjärrvärmeproduktion!$S$831</f>
        <v>0</v>
      </c>
      <c r="I23" s="62">
        <f>[1]Fjärrvärmeproduktion!$N$832</f>
        <v>0</v>
      </c>
      <c r="J23" s="62">
        <f>[1]Fjärrvärmeproduktion!$T$830</f>
        <v>0</v>
      </c>
      <c r="K23" s="114">
        <f>[1]Fjärrvärmeproduktion!$U$828</f>
        <v>0</v>
      </c>
      <c r="L23" s="114">
        <f>[1]Fjärrvärmeproduktion!$V$828</f>
        <v>0</v>
      </c>
      <c r="M23" s="62">
        <f>[1]Fjärrvärmeproduktion!$W$831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245964</v>
      </c>
      <c r="C24" s="62">
        <f t="shared" ref="C24:O24" si="3">SUM(C18:C23)</f>
        <v>0</v>
      </c>
      <c r="D24" s="62">
        <f t="shared" si="3"/>
        <v>22650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25118.75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170056.25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217825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1242,82024 GWh</v>
      </c>
      <c r="T25" s="31">
        <f>C$44</f>
        <v>0.49107156503128585</v>
      </c>
      <c r="U25" s="25"/>
    </row>
    <row r="26" spans="1:34" ht="15.75">
      <c r="B26" s="11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6" t="str">
        <f>D30</f>
        <v>Oljeprodukter</v>
      </c>
      <c r="S26" s="42" t="str">
        <f>D43/1000 &amp;" GWh"</f>
        <v>304,233 GWh</v>
      </c>
      <c r="T26" s="31">
        <f>D$44</f>
        <v>0.12021060700151069</v>
      </c>
      <c r="U26" s="25"/>
    </row>
    <row r="27" spans="1:34" ht="15.7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278,075 GWh</v>
      </c>
      <c r="T28" s="31">
        <f>F$44</f>
        <v>0.10987488057490503</v>
      </c>
      <c r="U28" s="25"/>
    </row>
    <row r="29" spans="1:34" ht="15.75">
      <c r="A29" s="53" t="str">
        <f>A2</f>
        <v>2084 Avesta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37,227 GWh</v>
      </c>
      <c r="T29" s="31">
        <f>G$44</f>
        <v>1.4709384803243693E-2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498,42175 GWh</v>
      </c>
      <c r="T30" s="31">
        <f>H$44</f>
        <v>0.19693978335767393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114">
        <f>[1]Slutanvändning!$N$1142</f>
        <v>0</v>
      </c>
      <c r="C32" s="114">
        <f>[1]Slutanvändning!$N$1143</f>
        <v>6569</v>
      </c>
      <c r="D32" s="114">
        <f>[1]Slutanvändning!$N$1136</f>
        <v>6928</v>
      </c>
      <c r="E32" s="62">
        <f>[1]Slutanvändning!$Q$1137</f>
        <v>0</v>
      </c>
      <c r="F32" s="114">
        <f>[1]Slutanvändning!$N$1138</f>
        <v>0</v>
      </c>
      <c r="G32" s="62">
        <f>[1]Slutanvändning!$N$1139</f>
        <v>1608</v>
      </c>
      <c r="H32" s="114">
        <f>[1]Slutanvändning!$N$1140</f>
        <v>0</v>
      </c>
      <c r="I32" s="62">
        <f>[1]Slutanvändning!$N$1141</f>
        <v>0</v>
      </c>
      <c r="J32" s="62"/>
      <c r="K32" s="62">
        <f>[1]Slutanvändning!$U$1137</f>
        <v>0</v>
      </c>
      <c r="L32" s="62">
        <f>[1]Slutanvändning!$V$1137</f>
        <v>0</v>
      </c>
      <c r="M32" s="62"/>
      <c r="N32" s="62"/>
      <c r="O32" s="62"/>
      <c r="P32" s="62">
        <f t="shared" ref="P32:P38" si="4">SUM(B32:N32)</f>
        <v>15105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114">
        <f>[1]Slutanvändning!$N$1151</f>
        <v>83808</v>
      </c>
      <c r="C33" s="191">
        <f>[1]Slutanvändning!$N$1152</f>
        <v>1020483</v>
      </c>
      <c r="D33" s="191">
        <f>[1]Slutanvändning!$N$1145</f>
        <v>99853</v>
      </c>
      <c r="E33" s="62">
        <f>[1]Slutanvändning!$Q$1146</f>
        <v>0</v>
      </c>
      <c r="F33" s="114">
        <f>[1]Slutanvändning!$N$1147</f>
        <v>278075</v>
      </c>
      <c r="G33" s="184">
        <f>[1]Slutanvändning!$N$1148</f>
        <v>4850</v>
      </c>
      <c r="H33" s="114">
        <f>[1]Slutanvändning!$N$1149</f>
        <v>391439</v>
      </c>
      <c r="I33" s="62">
        <f>[1]Slutanvändning!$N$1150</f>
        <v>0</v>
      </c>
      <c r="J33" s="62"/>
      <c r="K33" s="62">
        <f>[1]Slutanvändning!$U$1146</f>
        <v>0</v>
      </c>
      <c r="L33" s="62">
        <f>[1]Slutanvändning!$V$1146</f>
        <v>0</v>
      </c>
      <c r="M33" s="62"/>
      <c r="N33" s="62"/>
      <c r="O33" s="62"/>
      <c r="P33" s="186">
        <f t="shared" si="4"/>
        <v>1878508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114">
        <f>[1]Slutanvändning!$N$1160</f>
        <v>20712</v>
      </c>
      <c r="C34" s="114">
        <f>[1]Slutanvändning!$N$1161</f>
        <v>15276</v>
      </c>
      <c r="D34" s="114">
        <f>[1]Slutanvändning!$N$1154</f>
        <v>391</v>
      </c>
      <c r="E34" s="62">
        <f>[1]Slutanvändning!$Q$1155</f>
        <v>0</v>
      </c>
      <c r="F34" s="114">
        <f>[1]Slutanvändning!$N$1156</f>
        <v>0</v>
      </c>
      <c r="G34" s="62">
        <f>[1]Slutanvändning!$N$1157</f>
        <v>0</v>
      </c>
      <c r="H34" s="114">
        <f>[1]Slutanvändning!$N$1158</f>
        <v>0</v>
      </c>
      <c r="I34" s="62">
        <f>[1]Slutanvändning!$N$1159</f>
        <v>0</v>
      </c>
      <c r="J34" s="62"/>
      <c r="K34" s="62">
        <f>[1]Slutanvändning!$U$1155</f>
        <v>0</v>
      </c>
      <c r="L34" s="62">
        <f>[1]Slutanvändning!$V$1155</f>
        <v>0</v>
      </c>
      <c r="M34" s="62"/>
      <c r="N34" s="62"/>
      <c r="O34" s="62"/>
      <c r="P34" s="62">
        <f t="shared" si="4"/>
        <v>36379</v>
      </c>
      <c r="Q34" s="22"/>
      <c r="R34" s="56" t="str">
        <f>L30</f>
        <v>Avfall</v>
      </c>
      <c r="S34" s="42" t="str">
        <f>L43/1000&amp;" GWh"</f>
        <v>170,05625 GWh</v>
      </c>
      <c r="T34" s="31">
        <f>L$44</f>
        <v>6.7193779231380729E-2</v>
      </c>
      <c r="U34" s="25"/>
      <c r="V34" s="7"/>
      <c r="W34" s="41"/>
    </row>
    <row r="35" spans="1:47" ht="15.75">
      <c r="A35" s="5" t="s">
        <v>34</v>
      </c>
      <c r="B35" s="114">
        <f>[1]Slutanvändning!$N$1169</f>
        <v>0</v>
      </c>
      <c r="C35" s="114">
        <f>[1]Slutanvändning!$N$1170</f>
        <v>324</v>
      </c>
      <c r="D35" s="114">
        <f>[1]Slutanvändning!$N$1163</f>
        <v>173475</v>
      </c>
      <c r="E35" s="62">
        <f>[1]Slutanvändning!$Q$1164</f>
        <v>0</v>
      </c>
      <c r="F35" s="114">
        <f>[1]Slutanvändning!$N$1165</f>
        <v>0</v>
      </c>
      <c r="G35" s="62">
        <f>[1]Slutanvändning!$N$1166</f>
        <v>30769</v>
      </c>
      <c r="H35" s="114">
        <f>[1]Slutanvändning!$N$1167</f>
        <v>0</v>
      </c>
      <c r="I35" s="62">
        <f>[1]Slutanvändning!$N$1168</f>
        <v>0</v>
      </c>
      <c r="J35" s="62"/>
      <c r="K35" s="62">
        <f>[1]Slutanvändning!$U$1164</f>
        <v>0</v>
      </c>
      <c r="L35" s="62">
        <f>[1]Slutanvändning!$V$1164</f>
        <v>0</v>
      </c>
      <c r="M35" s="62"/>
      <c r="N35" s="62"/>
      <c r="O35" s="62"/>
      <c r="P35" s="62">
        <f>SUM(B35:N35)</f>
        <v>204568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114">
        <f>[1]Slutanvändning!$N$1178</f>
        <v>13357</v>
      </c>
      <c r="C36" s="114">
        <f>[1]Slutanvändning!$N$1179</f>
        <v>60708</v>
      </c>
      <c r="D36" s="114">
        <f>[1]Slutanvändning!$N$1172</f>
        <v>165</v>
      </c>
      <c r="E36" s="62">
        <f>[1]Slutanvändning!$Q$1173</f>
        <v>0</v>
      </c>
      <c r="F36" s="114">
        <f>[1]Slutanvändning!$N$1174</f>
        <v>0</v>
      </c>
      <c r="G36" s="62">
        <f>[1]Slutanvändning!$N$1175</f>
        <v>0</v>
      </c>
      <c r="H36" s="114">
        <f>[1]Slutanvändning!$N$1176</f>
        <v>0</v>
      </c>
      <c r="I36" s="62">
        <f>[1]Slutanvändning!$N$1177</f>
        <v>0</v>
      </c>
      <c r="J36" s="62"/>
      <c r="K36" s="62">
        <f>[1]Slutanvändning!$U$1173</f>
        <v>0</v>
      </c>
      <c r="L36" s="62">
        <f>[1]Slutanvändning!$V$1173</f>
        <v>0</v>
      </c>
      <c r="M36" s="62"/>
      <c r="N36" s="62"/>
      <c r="O36" s="62"/>
      <c r="P36" s="62">
        <f t="shared" si="4"/>
        <v>74230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114">
        <f>[1]Slutanvändning!$N$1187</f>
        <v>19448</v>
      </c>
      <c r="C37" s="114">
        <f>[1]Slutanvändning!$N$1188</f>
        <v>64945</v>
      </c>
      <c r="D37" s="114">
        <f>[1]Slutanvändning!$N$1181</f>
        <v>271</v>
      </c>
      <c r="E37" s="62">
        <f>[1]Slutanvändning!$Q$1182</f>
        <v>0</v>
      </c>
      <c r="F37" s="114">
        <f>[1]Slutanvändning!$N$1183</f>
        <v>0</v>
      </c>
      <c r="G37" s="62">
        <f>[1]Slutanvändning!$N$1184</f>
        <v>0</v>
      </c>
      <c r="H37" s="114">
        <f>[1]Slutanvändning!$N$1185</f>
        <v>45441</v>
      </c>
      <c r="I37" s="62">
        <f>[1]Slutanvändning!$N$1186</f>
        <v>0</v>
      </c>
      <c r="J37" s="62"/>
      <c r="K37" s="62">
        <f>[1]Slutanvändning!$U$1182</f>
        <v>0</v>
      </c>
      <c r="L37" s="62">
        <f>[1]Slutanvändning!$V$1182</f>
        <v>0</v>
      </c>
      <c r="M37" s="62"/>
      <c r="N37" s="62"/>
      <c r="O37" s="62"/>
      <c r="P37" s="62">
        <f t="shared" si="4"/>
        <v>130105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114">
        <f>[1]Slutanvändning!$N$1196</f>
        <v>59802</v>
      </c>
      <c r="C38" s="114">
        <f>[1]Slutanvändning!$N$1197</f>
        <v>7587</v>
      </c>
      <c r="D38" s="114">
        <f>[1]Slutanvändning!$N$1190</f>
        <v>46</v>
      </c>
      <c r="E38" s="62">
        <f>[1]Slutanvändning!$Q$1191</f>
        <v>0</v>
      </c>
      <c r="F38" s="114">
        <f>[1]Slutanvändning!$N$1192</f>
        <v>0</v>
      </c>
      <c r="G38" s="62">
        <f>[1]Slutanvändning!$N$1193</f>
        <v>0</v>
      </c>
      <c r="H38" s="114">
        <f>[1]Slutanvändning!$N$1194</f>
        <v>0</v>
      </c>
      <c r="I38" s="62">
        <f>[1]Slutanvändning!$N$1195</f>
        <v>0</v>
      </c>
      <c r="J38" s="62"/>
      <c r="K38" s="62">
        <f>[1]Slutanvändning!$U$1191</f>
        <v>0</v>
      </c>
      <c r="L38" s="62">
        <f>[1]Slutanvändning!$V$1191</f>
        <v>0</v>
      </c>
      <c r="M38" s="62"/>
      <c r="N38" s="62"/>
      <c r="O38" s="62"/>
      <c r="P38" s="62">
        <f t="shared" si="4"/>
        <v>67435</v>
      </c>
      <c r="Q38" s="22"/>
      <c r="R38" s="33"/>
      <c r="S38" s="18"/>
      <c r="T38" s="29"/>
      <c r="U38" s="25"/>
    </row>
    <row r="39" spans="1:47" ht="15.75">
      <c r="A39" s="5" t="s">
        <v>38</v>
      </c>
      <c r="B39" s="114">
        <f>[1]Slutanvändning!$N$1205</f>
        <v>0</v>
      </c>
      <c r="C39" s="114">
        <f>[1]Slutanvändning!$N$1206</f>
        <v>7586</v>
      </c>
      <c r="D39" s="114">
        <f>[1]Slutanvändning!$N$1199</f>
        <v>0</v>
      </c>
      <c r="E39" s="62">
        <f>[1]Slutanvändning!$Q$1200</f>
        <v>0</v>
      </c>
      <c r="F39" s="114">
        <f>[1]Slutanvändning!$N$1201</f>
        <v>0</v>
      </c>
      <c r="G39" s="62">
        <f>[1]Slutanvändning!$N$1202</f>
        <v>0</v>
      </c>
      <c r="H39" s="114">
        <f>[1]Slutanvändning!$N$1203</f>
        <v>0</v>
      </c>
      <c r="I39" s="62">
        <f>[1]Slutanvändning!$N$1204</f>
        <v>0</v>
      </c>
      <c r="J39" s="62"/>
      <c r="K39" s="62">
        <f>[1]Slutanvändning!$U$1200</f>
        <v>0</v>
      </c>
      <c r="L39" s="62">
        <f>[1]Slutanvändning!$V$1200</f>
        <v>0</v>
      </c>
      <c r="M39" s="62"/>
      <c r="N39" s="62"/>
      <c r="O39" s="62"/>
      <c r="P39" s="62">
        <f>SUM(B39:N39)</f>
        <v>7586</v>
      </c>
      <c r="Q39" s="22"/>
      <c r="R39" s="30"/>
      <c r="S39" s="9"/>
      <c r="T39" s="45"/>
    </row>
    <row r="40" spans="1:47" ht="15.75">
      <c r="A40" s="5" t="s">
        <v>13</v>
      </c>
      <c r="B40" s="62">
        <f>SUM(B32:B39)</f>
        <v>197127</v>
      </c>
      <c r="C40" s="185">
        <f t="shared" ref="C40:O40" si="5">SUM(C32:C39)</f>
        <v>1183478</v>
      </c>
      <c r="D40" s="185">
        <f t="shared" si="5"/>
        <v>281129</v>
      </c>
      <c r="E40" s="62">
        <f t="shared" si="5"/>
        <v>0</v>
      </c>
      <c r="F40" s="62">
        <f>SUM(F32:F39)</f>
        <v>278075</v>
      </c>
      <c r="G40" s="186">
        <f t="shared" si="5"/>
        <v>37227</v>
      </c>
      <c r="H40" s="62">
        <f t="shared" si="5"/>
        <v>436880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186">
        <f>SUM(B40:N40)</f>
        <v>2413916</v>
      </c>
      <c r="Q40" s="22"/>
      <c r="R40" s="30"/>
      <c r="S40" s="9" t="s">
        <v>24</v>
      </c>
      <c r="T40" s="45" t="s">
        <v>25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7"/>
      <c r="R41" s="30" t="s">
        <v>39</v>
      </c>
      <c r="S41" s="46" t="str">
        <f>(B46+C46)/1000 &amp;" GWh"</f>
        <v>143,51524 GWh</v>
      </c>
      <c r="T41" s="63"/>
    </row>
    <row r="42" spans="1:47">
      <c r="A42" s="35" t="s">
        <v>42</v>
      </c>
      <c r="B42" s="150">
        <f>B39+B38+B37</f>
        <v>79250</v>
      </c>
      <c r="C42" s="150">
        <f>C39+C38+C37</f>
        <v>80118</v>
      </c>
      <c r="D42" s="150">
        <f>D39+D38+D37</f>
        <v>317</v>
      </c>
      <c r="E42" s="150">
        <f t="shared" ref="E42:P42" si="6">E39+E38+E37</f>
        <v>0</v>
      </c>
      <c r="F42" s="148">
        <f t="shared" si="6"/>
        <v>0</v>
      </c>
      <c r="G42" s="150">
        <f t="shared" si="6"/>
        <v>0</v>
      </c>
      <c r="H42" s="150">
        <f t="shared" si="6"/>
        <v>45441</v>
      </c>
      <c r="I42" s="148">
        <f t="shared" si="6"/>
        <v>0</v>
      </c>
      <c r="J42" s="150">
        <f t="shared" si="6"/>
        <v>0</v>
      </c>
      <c r="K42" s="150">
        <f t="shared" si="6"/>
        <v>0</v>
      </c>
      <c r="L42" s="150">
        <f t="shared" si="6"/>
        <v>0</v>
      </c>
      <c r="M42" s="150">
        <f t="shared" si="6"/>
        <v>0</v>
      </c>
      <c r="N42" s="150">
        <f t="shared" si="6"/>
        <v>0</v>
      </c>
      <c r="O42" s="150">
        <f t="shared" si="6"/>
        <v>0</v>
      </c>
      <c r="P42" s="150">
        <f t="shared" si="6"/>
        <v>205126</v>
      </c>
      <c r="Q42" s="23"/>
      <c r="R42" s="30" t="s">
        <v>40</v>
      </c>
      <c r="S42" s="10" t="str">
        <f>P42/1000 &amp;" GWh"</f>
        <v>205,126 GWh</v>
      </c>
      <c r="T42" s="31">
        <f>P42/P40</f>
        <v>8.4976444913576116E-2</v>
      </c>
    </row>
    <row r="43" spans="1:47">
      <c r="A43" s="36" t="s">
        <v>44</v>
      </c>
      <c r="B43" s="152"/>
      <c r="C43" s="153">
        <f>C40+C24-C6-C7+C46</f>
        <v>1242820.24</v>
      </c>
      <c r="D43" s="153">
        <f t="shared" ref="D43:O43" si="7">D11+D24+D40</f>
        <v>304233</v>
      </c>
      <c r="E43" s="153">
        <f t="shared" si="7"/>
        <v>0</v>
      </c>
      <c r="F43" s="153">
        <f t="shared" si="7"/>
        <v>278075</v>
      </c>
      <c r="G43" s="153">
        <f t="shared" si="7"/>
        <v>37227</v>
      </c>
      <c r="H43" s="153">
        <f t="shared" si="7"/>
        <v>498421.75</v>
      </c>
      <c r="I43" s="153">
        <f t="shared" si="7"/>
        <v>0</v>
      </c>
      <c r="J43" s="153">
        <f t="shared" si="7"/>
        <v>0</v>
      </c>
      <c r="K43" s="153">
        <f t="shared" si="7"/>
        <v>0</v>
      </c>
      <c r="L43" s="153">
        <f t="shared" si="7"/>
        <v>170056.25</v>
      </c>
      <c r="M43" s="153">
        <f t="shared" si="7"/>
        <v>0</v>
      </c>
      <c r="N43" s="153">
        <f t="shared" si="7"/>
        <v>0</v>
      </c>
      <c r="O43" s="153">
        <f t="shared" si="7"/>
        <v>0</v>
      </c>
      <c r="P43" s="154">
        <f>SUM(C43:O43)</f>
        <v>2530833.2400000002</v>
      </c>
      <c r="Q43" s="23"/>
      <c r="R43" s="30" t="s">
        <v>41</v>
      </c>
      <c r="S43" s="10" t="str">
        <f>P36/1000 &amp;" GWh"</f>
        <v>74,23 GWh</v>
      </c>
      <c r="T43" s="43">
        <f>P36/P40</f>
        <v>3.0750862913208249E-2</v>
      </c>
    </row>
    <row r="44" spans="1:47">
      <c r="A44" s="36" t="s">
        <v>45</v>
      </c>
      <c r="B44" s="105"/>
      <c r="C44" s="165">
        <f>C43/$P$43</f>
        <v>0.49107156503128585</v>
      </c>
      <c r="D44" s="165">
        <f t="shared" ref="D44:P44" si="8">D43/$P$43</f>
        <v>0.12021060700151069</v>
      </c>
      <c r="E44" s="165">
        <f t="shared" si="8"/>
        <v>0</v>
      </c>
      <c r="F44" s="165">
        <f t="shared" si="8"/>
        <v>0.10987488057490503</v>
      </c>
      <c r="G44" s="165">
        <f t="shared" si="8"/>
        <v>1.4709384803243693E-2</v>
      </c>
      <c r="H44" s="165">
        <f t="shared" si="8"/>
        <v>0.19693978335767393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6.7193779231380729E-2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36,379 GWh</v>
      </c>
      <c r="T44" s="31">
        <f>P34/P40</f>
        <v>1.5070532694592522E-2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15,105 GWh</v>
      </c>
      <c r="T45" s="31">
        <f>P32/P40</f>
        <v>6.2574671198169281E-3</v>
      </c>
      <c r="U45" s="25"/>
    </row>
    <row r="46" spans="1:47">
      <c r="A46" s="37" t="s">
        <v>48</v>
      </c>
      <c r="B46" s="111">
        <f>B24-B40</f>
        <v>48837</v>
      </c>
      <c r="C46" s="111">
        <f>(C24+C40)*0.08</f>
        <v>94678.24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1878,508 GWh</v>
      </c>
      <c r="T46" s="43">
        <f>P33/P40</f>
        <v>0.77819940710447255</v>
      </c>
      <c r="U46" s="25"/>
    </row>
    <row r="47" spans="1:47">
      <c r="A47" s="37" t="s">
        <v>50</v>
      </c>
      <c r="B47" s="166">
        <f>B46/B24</f>
        <v>0.19855344684587989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204,568 GWh</v>
      </c>
      <c r="T47" s="43">
        <f>P35/P40</f>
        <v>8.4745285254333627E-2</v>
      </c>
    </row>
    <row r="48" spans="1:47" ht="15.75" thickBot="1">
      <c r="A48" s="12"/>
      <c r="B48" s="168"/>
      <c r="C48" s="172"/>
      <c r="D48" s="169"/>
      <c r="E48" s="169"/>
      <c r="F48" s="170"/>
      <c r="G48" s="169"/>
      <c r="H48" s="169"/>
      <c r="I48" s="170"/>
      <c r="J48" s="169"/>
      <c r="K48" s="169"/>
      <c r="L48" s="169"/>
      <c r="M48" s="172"/>
      <c r="N48" s="173"/>
      <c r="O48" s="173"/>
      <c r="P48" s="173"/>
      <c r="Q48" s="57"/>
      <c r="R48" s="48" t="s">
        <v>49</v>
      </c>
      <c r="S48" s="49" t="str">
        <f>P40/1000 &amp;" GWh"</f>
        <v>2413,916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U71"/>
  <sheetViews>
    <sheetView zoomScale="70" zoomScaleNormal="70" workbookViewId="0">
      <selection activeCell="P20" sqref="P20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88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B5" s="59"/>
      <c r="C5" s="60">
        <f>[1]Solceller!$C$18</f>
        <v>1928.4999999999998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B7" s="59"/>
      <c r="C7" s="65">
        <f>[1]Elproduktion!$N$602</f>
        <v>0</v>
      </c>
      <c r="D7" s="59">
        <f>[1]Elproduktion!$N$603</f>
        <v>0</v>
      </c>
      <c r="E7" s="59">
        <f>[1]Elproduktion!$Q$604</f>
        <v>0</v>
      </c>
      <c r="F7" s="59">
        <f>[1]Elproduktion!$N$605</f>
        <v>0</v>
      </c>
      <c r="G7" s="59">
        <f>[1]Elproduktion!$R$606</f>
        <v>0</v>
      </c>
      <c r="H7" s="59">
        <f>[1]Elproduktion!$S$607</f>
        <v>0</v>
      </c>
      <c r="I7" s="59">
        <f>[1]Elproduktion!$N$608</f>
        <v>0</v>
      </c>
      <c r="J7" s="59">
        <f>[1]Elproduktion!$T$606</f>
        <v>0</v>
      </c>
      <c r="K7" s="59">
        <f>[1]Elproduktion!$U$604</f>
        <v>0</v>
      </c>
      <c r="L7" s="59">
        <f>[1]Elproduktion!$V$604</f>
        <v>0</v>
      </c>
      <c r="M7" s="59">
        <f>[1]Elproduktion!$W$607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B8" s="59"/>
      <c r="C8" s="65">
        <f>[1]Elproduktion!$N$610</f>
        <v>0</v>
      </c>
      <c r="D8" s="59">
        <f>[1]Elproduktion!$N$611</f>
        <v>0</v>
      </c>
      <c r="E8" s="59">
        <f>[1]Elproduktion!$Q$612</f>
        <v>0</v>
      </c>
      <c r="F8" s="59">
        <f>[1]Elproduktion!$N$613</f>
        <v>0</v>
      </c>
      <c r="G8" s="59">
        <f>[1]Elproduktion!$R$614</f>
        <v>0</v>
      </c>
      <c r="H8" s="59">
        <f>[1]Elproduktion!$S$615</f>
        <v>0</v>
      </c>
      <c r="I8" s="59">
        <f>[1]Elproduktion!$N$616</f>
        <v>0</v>
      </c>
      <c r="J8" s="59">
        <f>[1]Elproduktion!$T$614</f>
        <v>0</v>
      </c>
      <c r="K8" s="59">
        <f>[1]Elproduktion!$U$612</f>
        <v>0</v>
      </c>
      <c r="L8" s="59">
        <f>[1]Elproduktion!$V$612</f>
        <v>0</v>
      </c>
      <c r="M8" s="59">
        <f>[1]Elproduktion!$W$615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B9" s="59"/>
      <c r="C9" s="65">
        <f>[1]Elproduktion!$N$618</f>
        <v>45695</v>
      </c>
      <c r="D9" s="59">
        <f>[1]Elproduktion!$N$619</f>
        <v>0</v>
      </c>
      <c r="E9" s="59">
        <f>[1]Elproduktion!$Q$620</f>
        <v>0</v>
      </c>
      <c r="F9" s="59">
        <f>[1]Elproduktion!$N$621</f>
        <v>0</v>
      </c>
      <c r="G9" s="59">
        <f>[1]Elproduktion!$R$622</f>
        <v>0</v>
      </c>
      <c r="H9" s="59">
        <f>[1]Elproduktion!$S$623</f>
        <v>0</v>
      </c>
      <c r="I9" s="59">
        <f>[1]Elproduktion!$N$624</f>
        <v>0</v>
      </c>
      <c r="J9" s="59">
        <f>[1]Elproduktion!$T$622</f>
        <v>0</v>
      </c>
      <c r="K9" s="59">
        <f>[1]Elproduktion!$U$620</f>
        <v>0</v>
      </c>
      <c r="L9" s="59">
        <f>[1]Elproduktion!$V$620</f>
        <v>0</v>
      </c>
      <c r="M9" s="59">
        <f>[1]Elproduktion!$W$623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B10" s="59"/>
      <c r="C10" s="188">
        <f>[1]Elproduktion!$N$626</f>
        <v>190807.4603174603</v>
      </c>
      <c r="D10" s="59">
        <f>[1]Elproduktion!$N$627</f>
        <v>0</v>
      </c>
      <c r="E10" s="59">
        <f>[1]Elproduktion!$Q$628</f>
        <v>0</v>
      </c>
      <c r="F10" s="59">
        <f>[1]Elproduktion!$N$629</f>
        <v>0</v>
      </c>
      <c r="G10" s="59">
        <f>[1]Elproduktion!$R$630</f>
        <v>0</v>
      </c>
      <c r="H10" s="59">
        <f>[1]Elproduktion!$S$631</f>
        <v>0</v>
      </c>
      <c r="I10" s="59">
        <f>[1]Elproduktion!$N$632</f>
        <v>0</v>
      </c>
      <c r="J10" s="59">
        <f>[1]Elproduktion!$T$630</f>
        <v>0</v>
      </c>
      <c r="K10" s="59">
        <f>[1]Elproduktion!$U$628</f>
        <v>0</v>
      </c>
      <c r="L10" s="59">
        <f>[1]Elproduktion!$V$628</f>
        <v>0</v>
      </c>
      <c r="M10" s="59">
        <f>[1]Elproduktion!$W$631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59"/>
      <c r="C11" s="189">
        <f>SUM(C5:C10)</f>
        <v>238430.9603174603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2085 Ludvika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[1]Fjärrvärmeproduktion!$N$842</f>
        <v>0</v>
      </c>
      <c r="C18" s="62"/>
      <c r="D18" s="114">
        <f>[1]Fjärrvärmeproduktion!$N$843</f>
        <v>0</v>
      </c>
      <c r="E18" s="62">
        <f>[1]Fjärrvärmeproduktion!$Q$844</f>
        <v>0</v>
      </c>
      <c r="F18" s="62">
        <f>[1]Fjärrvärmeproduktion!$N$845</f>
        <v>0</v>
      </c>
      <c r="G18" s="114">
        <f>[1]Fjärrvärmeproduktion!$R$846</f>
        <v>0</v>
      </c>
      <c r="H18" s="114">
        <f>[1]Fjärrvärmeproduktion!$S$847</f>
        <v>0</v>
      </c>
      <c r="I18" s="62">
        <f>[1]Fjärrvärmeproduktion!$N$848</f>
        <v>0</v>
      </c>
      <c r="J18" s="62">
        <f>[1]Fjärrvärmeproduktion!$T$846</f>
        <v>0</v>
      </c>
      <c r="K18" s="62">
        <f>[1]Fjärrvärmeproduktion!$U$844</f>
        <v>0</v>
      </c>
      <c r="L18" s="62">
        <f>[1]Fjärrvärmeproduktion!$V$844</f>
        <v>0</v>
      </c>
      <c r="M18" s="114">
        <f>[1]Fjärrvärmeproduktion!$W$847</f>
        <v>0</v>
      </c>
      <c r="N18" s="62"/>
      <c r="O18" s="62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91">
        <f>[1]Fjärrvärmeproduktion!$N$850+[1]Fjärrvärmeproduktion!$N$882</f>
        <v>117650</v>
      </c>
      <c r="C19" s="62"/>
      <c r="D19" s="114">
        <f>[1]Fjärrvärmeproduktion!$N$851</f>
        <v>289</v>
      </c>
      <c r="E19" s="62">
        <f>[1]Fjärrvärmeproduktion!$Q$852</f>
        <v>0</v>
      </c>
      <c r="F19" s="62">
        <f>[1]Fjärrvärmeproduktion!$N$853</f>
        <v>0</v>
      </c>
      <c r="G19" s="114">
        <f>[1]Fjärrvärmeproduktion!$R$854</f>
        <v>4627</v>
      </c>
      <c r="H19" s="191">
        <f>[1]Fjärrvärmeproduktion!$S$855</f>
        <v>117560.93025641027</v>
      </c>
      <c r="I19" s="62">
        <f>[1]Fjärrvärmeproduktion!$N$856</f>
        <v>0</v>
      </c>
      <c r="J19" s="62">
        <f>[1]Fjärrvärmeproduktion!$T$854</f>
        <v>0</v>
      </c>
      <c r="K19" s="62">
        <f>[1]Fjärrvärmeproduktion!$U$852</f>
        <v>0</v>
      </c>
      <c r="L19" s="62">
        <f>[1]Fjärrvärmeproduktion!$V$852</f>
        <v>0</v>
      </c>
      <c r="M19" s="114">
        <f>[1]Fjärrvärmeproduktion!$W$855</f>
        <v>0</v>
      </c>
      <c r="N19" s="62"/>
      <c r="O19" s="62"/>
      <c r="P19" s="185">
        <f t="shared" ref="P19:P23" si="2">SUM(C19:O19)</f>
        <v>122476.93025641027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[1]Fjärrvärmeproduktion!$N$858</f>
        <v>473</v>
      </c>
      <c r="C20" s="185">
        <f>B20*1.05</f>
        <v>496.65000000000003</v>
      </c>
      <c r="D20" s="114">
        <f>[1]Fjärrvärmeproduktion!$N$859</f>
        <v>0</v>
      </c>
      <c r="E20" s="62">
        <f>[1]Fjärrvärmeproduktion!$Q$860</f>
        <v>0</v>
      </c>
      <c r="F20" s="62">
        <f>[1]Fjärrvärmeproduktion!$N$861</f>
        <v>0</v>
      </c>
      <c r="G20" s="114">
        <f>[1]Fjärrvärmeproduktion!$R$862</f>
        <v>0</v>
      </c>
      <c r="H20" s="114">
        <f>[1]Fjärrvärmeproduktion!$S$863</f>
        <v>0</v>
      </c>
      <c r="I20" s="62">
        <f>[1]Fjärrvärmeproduktion!$N$864</f>
        <v>0</v>
      </c>
      <c r="J20" s="62">
        <f>[1]Fjärrvärmeproduktion!$T$862</f>
        <v>0</v>
      </c>
      <c r="K20" s="62">
        <f>[1]Fjärrvärmeproduktion!$U$860</f>
        <v>0</v>
      </c>
      <c r="L20" s="62">
        <f>[1]Fjärrvärmeproduktion!$V$860</f>
        <v>0</v>
      </c>
      <c r="M20" s="114">
        <f>[1]Fjärrvärmeproduktion!$W$863</f>
        <v>0</v>
      </c>
      <c r="N20" s="62"/>
      <c r="O20" s="62"/>
      <c r="P20" s="62">
        <f t="shared" si="2"/>
        <v>496.65000000000003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[1]Fjärrvärmeproduktion!$N$866</f>
        <v>0</v>
      </c>
      <c r="C21" s="62">
        <f>B21*0.33</f>
        <v>0</v>
      </c>
      <c r="D21" s="114">
        <f>[1]Fjärrvärmeproduktion!$N$867</f>
        <v>0</v>
      </c>
      <c r="E21" s="62">
        <f>[1]Fjärrvärmeproduktion!$Q$868</f>
        <v>0</v>
      </c>
      <c r="F21" s="62">
        <f>[1]Fjärrvärmeproduktion!$N$869</f>
        <v>0</v>
      </c>
      <c r="G21" s="114">
        <f>[1]Fjärrvärmeproduktion!$R$870</f>
        <v>0</v>
      </c>
      <c r="H21" s="114">
        <f>[1]Fjärrvärmeproduktion!$S$871</f>
        <v>0</v>
      </c>
      <c r="I21" s="62">
        <f>[1]Fjärrvärmeproduktion!$N$872</f>
        <v>0</v>
      </c>
      <c r="J21" s="62">
        <f>[1]Fjärrvärmeproduktion!$T$870</f>
        <v>0</v>
      </c>
      <c r="K21" s="62">
        <f>[1]Fjärrvärmeproduktion!$U$868</f>
        <v>0</v>
      </c>
      <c r="L21" s="62">
        <f>[1]Fjärrvärmeproduktion!$V$868</f>
        <v>0</v>
      </c>
      <c r="M21" s="114">
        <f>[1]Fjärrvärmeproduktion!$W$871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[1]Fjärrvärmeproduktion!$N$874</f>
        <v>1540</v>
      </c>
      <c r="C22" s="62"/>
      <c r="D22" s="114">
        <f>[1]Fjärrvärmeproduktion!$N$875</f>
        <v>0</v>
      </c>
      <c r="E22" s="62">
        <f>[1]Fjärrvärmeproduktion!$Q$876</f>
        <v>0</v>
      </c>
      <c r="F22" s="62">
        <f>[1]Fjärrvärmeproduktion!$N$877</f>
        <v>0</v>
      </c>
      <c r="G22" s="114">
        <f>[1]Fjärrvärmeproduktion!$R$878</f>
        <v>0</v>
      </c>
      <c r="H22" s="114">
        <f>[1]Fjärrvärmeproduktion!$S$879</f>
        <v>0</v>
      </c>
      <c r="I22" s="62">
        <f>[1]Fjärrvärmeproduktion!$N$880</f>
        <v>0</v>
      </c>
      <c r="J22" s="62">
        <f>[1]Fjärrvärmeproduktion!$T$878</f>
        <v>0</v>
      </c>
      <c r="K22" s="62">
        <f>[1]Fjärrvärmeproduktion!$U$876</f>
        <v>0</v>
      </c>
      <c r="L22" s="62">
        <f>[1]Fjärrvärmeproduktion!$V$876</f>
        <v>0</v>
      </c>
      <c r="M22" s="114">
        <f>[1]Fjärrvärmeproduktion!$W$879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729,94071225641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114">
        <f>[1]Fjärrvärmeproduktion!$N$883</f>
        <v>0</v>
      </c>
      <c r="E23" s="62">
        <f>[1]Fjärrvärmeproduktion!$Q$884</f>
        <v>0</v>
      </c>
      <c r="F23" s="62">
        <f>[1]Fjärrvärmeproduktion!$N$885</f>
        <v>0</v>
      </c>
      <c r="G23" s="114">
        <f>[1]Fjärrvärmeproduktion!$R$886</f>
        <v>0</v>
      </c>
      <c r="H23" s="114">
        <f>[1]Fjärrvärmeproduktion!$S$887</f>
        <v>0</v>
      </c>
      <c r="I23" s="62">
        <f>[1]Fjärrvärmeproduktion!$N$888</f>
        <v>0</v>
      </c>
      <c r="J23" s="62">
        <f>[1]Fjärrvärmeproduktion!$T$886</f>
        <v>0</v>
      </c>
      <c r="K23" s="62">
        <f>[1]Fjärrvärmeproduktion!$U$884</f>
        <v>0</v>
      </c>
      <c r="L23" s="62">
        <f>[1]Fjärrvärmeproduktion!$V$884</f>
        <v>0</v>
      </c>
      <c r="M23" s="114">
        <f>[1]Fjärrvärmeproduktion!$W$887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185">
        <f>SUM(B18:B23)</f>
        <v>119663</v>
      </c>
      <c r="C24" s="62">
        <f t="shared" ref="C24:O24" si="3">SUM(C18:C23)</f>
        <v>496.65000000000003</v>
      </c>
      <c r="D24" s="62">
        <f t="shared" si="3"/>
        <v>289</v>
      </c>
      <c r="E24" s="62">
        <f t="shared" si="3"/>
        <v>0</v>
      </c>
      <c r="F24" s="62">
        <f t="shared" si="3"/>
        <v>0</v>
      </c>
      <c r="G24" s="62">
        <f t="shared" si="3"/>
        <v>4627</v>
      </c>
      <c r="H24" s="185">
        <f t="shared" si="3"/>
        <v>117560.93025641027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185">
        <f>SUM(C24:O24)</f>
        <v>122973.58025641026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368,956782 GWh</v>
      </c>
      <c r="T25" s="31">
        <f>C$44</f>
        <v>0.50546130090411312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130,218 GWh</v>
      </c>
      <c r="T26" s="31">
        <f>D$44</f>
        <v>0.17839531048688459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1,911 GWh</v>
      </c>
      <c r="T28" s="31">
        <f>F$44</f>
        <v>2.61802084458705E-3</v>
      </c>
      <c r="U28" s="25"/>
    </row>
    <row r="29" spans="1:34" ht="15.75">
      <c r="A29" s="53" t="str">
        <f>A2</f>
        <v>2085 Ludvika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45,528 GWh</v>
      </c>
      <c r="T29" s="31">
        <f>G$44</f>
        <v>6.2372188912799165E-2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182,01393025641 GWh</v>
      </c>
      <c r="T30" s="31">
        <f>H$44</f>
        <v>0.24935440262506312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1,313 GWh</v>
      </c>
      <c r="T31" s="31">
        <f>I$44</f>
        <v>1.798776226553007E-3</v>
      </c>
      <c r="U31" s="24"/>
      <c r="AG31" s="19"/>
      <c r="AH31" s="19"/>
    </row>
    <row r="32" spans="1:34" ht="15.75">
      <c r="A32" s="5" t="s">
        <v>29</v>
      </c>
      <c r="B32" s="176">
        <f>[1]Slutanvändning!$N$1223</f>
        <v>0</v>
      </c>
      <c r="C32" s="177">
        <f>[1]Slutanvändning!$N$1224</f>
        <v>1457</v>
      </c>
      <c r="D32" s="176">
        <f>[1]Slutanvändning!$N$1217</f>
        <v>839</v>
      </c>
      <c r="E32" s="62">
        <f>[1]Slutanvändning!$Q$1218</f>
        <v>0</v>
      </c>
      <c r="F32" s="114">
        <f>[1]Slutanvändning!$N$1219</f>
        <v>0</v>
      </c>
      <c r="G32" s="114">
        <f>[1]Slutanvändning!$N$1220</f>
        <v>167</v>
      </c>
      <c r="H32" s="62">
        <f>[1]Slutanvändning!$N$1221</f>
        <v>0</v>
      </c>
      <c r="I32" s="62">
        <f>[1]Slutanvändning!$N$1222</f>
        <v>0</v>
      </c>
      <c r="J32" s="62"/>
      <c r="K32" s="62">
        <f>[1]Slutanvändning!$U$1218</f>
        <v>0</v>
      </c>
      <c r="L32" s="62">
        <f>[1]Slutanvändning!$V$1218</f>
        <v>0</v>
      </c>
      <c r="M32" s="62"/>
      <c r="N32" s="62"/>
      <c r="O32" s="62"/>
      <c r="P32" s="62">
        <f t="shared" ref="P32:P38" si="4">SUM(B32:N32)</f>
        <v>2463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177">
        <f>[1]Slutanvändning!$N$1232</f>
        <v>21711</v>
      </c>
      <c r="C33" s="177">
        <f>[1]Slutanvändning!$N$1233</f>
        <v>139147</v>
      </c>
      <c r="D33" s="177">
        <f>[1]Slutanvändning!$N$1226</f>
        <v>1850</v>
      </c>
      <c r="E33" s="62">
        <f>[1]Slutanvändning!$Q$1227</f>
        <v>0</v>
      </c>
      <c r="F33" s="114">
        <f>[1]Slutanvändning!$N$1228</f>
        <v>1911</v>
      </c>
      <c r="G33" s="114">
        <f>[1]Slutanvändning!$N$1229</f>
        <v>22745</v>
      </c>
      <c r="H33" s="62">
        <f>[1]Slutanvändning!$N$1230</f>
        <v>22810</v>
      </c>
      <c r="I33" s="62">
        <f>[1]Slutanvändning!$N$1231</f>
        <v>1313</v>
      </c>
      <c r="J33" s="62"/>
      <c r="K33" s="62">
        <f>[1]Slutanvändning!$U$1227</f>
        <v>0</v>
      </c>
      <c r="L33" s="62">
        <f>[1]Slutanvändning!$V$1227</f>
        <v>0</v>
      </c>
      <c r="M33" s="62"/>
      <c r="N33" s="62"/>
      <c r="O33" s="62"/>
      <c r="P33" s="62">
        <f t="shared" si="4"/>
        <v>211487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177">
        <f>[1]Slutanvändning!$N$1241</f>
        <v>14328.5</v>
      </c>
      <c r="C34" s="177">
        <f>[1]Slutanvändning!$N$1242</f>
        <v>30112</v>
      </c>
      <c r="D34" s="176">
        <f>[1]Slutanvändning!$N$1235</f>
        <v>912</v>
      </c>
      <c r="E34" s="62">
        <f>[1]Slutanvändning!$Q$1236</f>
        <v>0</v>
      </c>
      <c r="F34" s="114">
        <f>[1]Slutanvändning!$N$1237</f>
        <v>0</v>
      </c>
      <c r="G34" s="114">
        <f>[1]Slutanvändning!$N$1238</f>
        <v>0</v>
      </c>
      <c r="H34" s="62">
        <f>[1]Slutanvändning!$N$1239</f>
        <v>0</v>
      </c>
      <c r="I34" s="62">
        <f>[1]Slutanvändning!$N$1240</f>
        <v>0</v>
      </c>
      <c r="J34" s="62"/>
      <c r="K34" s="62">
        <f>[1]Slutanvändning!$U$1236</f>
        <v>0</v>
      </c>
      <c r="L34" s="62">
        <f>[1]Slutanvändning!$V$1236</f>
        <v>0</v>
      </c>
      <c r="M34" s="62"/>
      <c r="N34" s="62"/>
      <c r="O34" s="62"/>
      <c r="P34" s="62">
        <f t="shared" si="4"/>
        <v>45352.5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176">
        <f>[1]Slutanvändning!$N$1250</f>
        <v>0</v>
      </c>
      <c r="C35" s="177">
        <f>[1]Slutanvändning!$N$1251</f>
        <v>1125</v>
      </c>
      <c r="D35" s="177">
        <f>[1]Slutanvändning!$N$1244</f>
        <v>125742</v>
      </c>
      <c r="E35" s="62">
        <f>[1]Slutanvändning!$Q$1245</f>
        <v>0</v>
      </c>
      <c r="F35" s="114">
        <f>[1]Slutanvändning!$N$1246</f>
        <v>0</v>
      </c>
      <c r="G35" s="114">
        <f>[1]Slutanvändning!$N$1247</f>
        <v>17989</v>
      </c>
      <c r="H35" s="62">
        <f>[1]Slutanvändning!$N$1248</f>
        <v>0</v>
      </c>
      <c r="I35" s="62">
        <f>[1]Slutanvändning!$N$1249</f>
        <v>0</v>
      </c>
      <c r="J35" s="62"/>
      <c r="K35" s="62">
        <f>[1]Slutanvändning!$U$1245</f>
        <v>0</v>
      </c>
      <c r="L35" s="62">
        <f>[1]Slutanvändning!$V$1245</f>
        <v>0</v>
      </c>
      <c r="M35" s="62"/>
      <c r="N35" s="62"/>
      <c r="O35" s="62"/>
      <c r="P35" s="62">
        <f>SUM(B35:N35)</f>
        <v>144856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177">
        <f>[1]Slutanvändning!$N$1259</f>
        <v>13591</v>
      </c>
      <c r="C36" s="177">
        <f>[1]Slutanvändning!$N$1260</f>
        <v>56319</v>
      </c>
      <c r="D36" s="176">
        <f>[1]Slutanvändning!$N$1253</f>
        <v>48</v>
      </c>
      <c r="E36" s="62">
        <f>[1]Slutanvändning!$Q$1254</f>
        <v>0</v>
      </c>
      <c r="F36" s="114">
        <f>[1]Slutanvändning!$N$1255</f>
        <v>0</v>
      </c>
      <c r="G36" s="114">
        <f>[1]Slutanvändning!$N$1256</f>
        <v>0</v>
      </c>
      <c r="H36" s="62">
        <f>[1]Slutanvändning!$N$1257</f>
        <v>0</v>
      </c>
      <c r="I36" s="62">
        <f>[1]Slutanvändning!$N$1258</f>
        <v>0</v>
      </c>
      <c r="J36" s="62"/>
      <c r="K36" s="62">
        <f>[1]Slutanvändning!$U$1254</f>
        <v>0</v>
      </c>
      <c r="L36" s="62">
        <f>[1]Slutanvändning!$V$1254</f>
        <v>0</v>
      </c>
      <c r="M36" s="62"/>
      <c r="N36" s="62"/>
      <c r="O36" s="62"/>
      <c r="P36" s="62">
        <f t="shared" si="4"/>
        <v>69958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178">
        <f>[1]Slutanvändning!$N$1268</f>
        <v>2175</v>
      </c>
      <c r="C37" s="177">
        <f>[1]Slutanvändning!$N$1269</f>
        <v>93864</v>
      </c>
      <c r="D37" s="176">
        <f>[1]Slutanvändning!$N$1262</f>
        <v>528</v>
      </c>
      <c r="E37" s="62">
        <f>[1]Slutanvändning!$Q$1263</f>
        <v>0</v>
      </c>
      <c r="F37" s="114">
        <f>[1]Slutanvändning!$N$1264</f>
        <v>0</v>
      </c>
      <c r="G37" s="114">
        <f>[1]Slutanvändning!$N$1265</f>
        <v>0</v>
      </c>
      <c r="H37" s="62">
        <f>[1]Slutanvändning!$N$1266</f>
        <v>41643</v>
      </c>
      <c r="I37" s="62">
        <f>[1]Slutanvändning!$N$1267</f>
        <v>0</v>
      </c>
      <c r="J37" s="62"/>
      <c r="K37" s="62">
        <f>[1]Slutanvändning!$U$1263</f>
        <v>0</v>
      </c>
      <c r="L37" s="62">
        <f>[1]Slutanvändning!$V$1263</f>
        <v>0</v>
      </c>
      <c r="M37" s="62"/>
      <c r="N37" s="62"/>
      <c r="O37" s="62"/>
      <c r="P37" s="62">
        <f t="shared" si="4"/>
        <v>138210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178">
        <f>[1]Slutanvändning!$N$1277</f>
        <v>60350.5</v>
      </c>
      <c r="C38" s="177">
        <f>[1]Slutanvändning!$N$1278</f>
        <v>10664</v>
      </c>
      <c r="D38" s="176">
        <f>[1]Slutanvändning!$N$1271</f>
        <v>10</v>
      </c>
      <c r="E38" s="62">
        <f>[1]Slutanvändning!$Q$1272</f>
        <v>0</v>
      </c>
      <c r="F38" s="114">
        <f>[1]Slutanvändning!$N$1273</f>
        <v>0</v>
      </c>
      <c r="G38" s="114">
        <f>[1]Slutanvändning!$N$1274</f>
        <v>0</v>
      </c>
      <c r="H38" s="62">
        <f>[1]Slutanvändning!$N$1275</f>
        <v>0</v>
      </c>
      <c r="I38" s="62">
        <f>[1]Slutanvändning!$N$1276</f>
        <v>0</v>
      </c>
      <c r="J38" s="62"/>
      <c r="K38" s="62">
        <f>[1]Slutanvändning!$U$1272</f>
        <v>0</v>
      </c>
      <c r="L38" s="62">
        <f>[1]Slutanvändning!$V$1272</f>
        <v>0</v>
      </c>
      <c r="M38" s="62"/>
      <c r="N38" s="62"/>
      <c r="O38" s="62"/>
      <c r="P38" s="62">
        <f t="shared" si="4"/>
        <v>71024.5</v>
      </c>
      <c r="Q38" s="22"/>
      <c r="R38" s="33"/>
      <c r="S38" s="18"/>
      <c r="T38" s="29"/>
      <c r="U38" s="25"/>
    </row>
    <row r="39" spans="1:47" ht="15.75">
      <c r="A39" s="5" t="s">
        <v>38</v>
      </c>
      <c r="B39" s="176">
        <f>[1]Slutanvändning!$N$1286</f>
        <v>0</v>
      </c>
      <c r="C39" s="178">
        <f>[1]Slutanvändning!$N$1287</f>
        <v>8442</v>
      </c>
      <c r="D39" s="176">
        <f>[1]Slutanvändning!$N$1280</f>
        <v>0</v>
      </c>
      <c r="E39" s="62">
        <f>[1]Slutanvändning!$Q$1281</f>
        <v>0</v>
      </c>
      <c r="F39" s="114">
        <f>[1]Slutanvändning!$N$1282</f>
        <v>0</v>
      </c>
      <c r="G39" s="114">
        <f>[1]Slutanvändning!$N$1283</f>
        <v>0</v>
      </c>
      <c r="H39" s="62">
        <f>[1]Slutanvändning!$N$1284</f>
        <v>0</v>
      </c>
      <c r="I39" s="62">
        <f>[1]Slutanvändning!$N$1285</f>
        <v>0</v>
      </c>
      <c r="J39" s="62"/>
      <c r="K39" s="62">
        <f>[1]Slutanvändning!$U$1281</f>
        <v>0</v>
      </c>
      <c r="L39" s="62">
        <f>[1]Slutanvändning!$V$1281</f>
        <v>0</v>
      </c>
      <c r="M39" s="62"/>
      <c r="N39" s="62"/>
      <c r="O39" s="62"/>
      <c r="P39" s="62">
        <f>SUM(B39:N39)</f>
        <v>8442</v>
      </c>
      <c r="Q39" s="22"/>
      <c r="R39" s="30"/>
      <c r="S39" s="9"/>
      <c r="T39" s="45"/>
    </row>
    <row r="40" spans="1:47" ht="15.75">
      <c r="A40" s="5" t="s">
        <v>13</v>
      </c>
      <c r="B40" s="62">
        <f>SUM(B32:B39)</f>
        <v>112156</v>
      </c>
      <c r="C40" s="62">
        <f t="shared" ref="C40:O40" si="5">SUM(C32:C39)</f>
        <v>341130</v>
      </c>
      <c r="D40" s="62">
        <f t="shared" si="5"/>
        <v>129929</v>
      </c>
      <c r="E40" s="62">
        <f t="shared" si="5"/>
        <v>0</v>
      </c>
      <c r="F40" s="62">
        <f>SUM(F32:F39)</f>
        <v>1911</v>
      </c>
      <c r="G40" s="62">
        <f t="shared" si="5"/>
        <v>40901</v>
      </c>
      <c r="H40" s="62">
        <f t="shared" si="5"/>
        <v>64453</v>
      </c>
      <c r="I40" s="62">
        <f t="shared" si="5"/>
        <v>1313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62">
        <f>SUM(B40:N40)</f>
        <v>691793</v>
      </c>
      <c r="Q40" s="22"/>
      <c r="R40" s="30"/>
      <c r="S40" s="9" t="s">
        <v>24</v>
      </c>
      <c r="T40" s="45" t="s">
        <v>25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7"/>
      <c r="R41" s="30" t="s">
        <v>39</v>
      </c>
      <c r="S41" s="46" t="str">
        <f>(B46+C46)/1000 &amp;" GWh"</f>
        <v>34,837132 GWh</v>
      </c>
      <c r="T41" s="63"/>
    </row>
    <row r="42" spans="1:47">
      <c r="A42" s="35" t="s">
        <v>42</v>
      </c>
      <c r="B42" s="150">
        <f>B39+B38+B37</f>
        <v>62525.5</v>
      </c>
      <c r="C42" s="150">
        <f>C39+C38+C37</f>
        <v>112970</v>
      </c>
      <c r="D42" s="150">
        <f>D39+D38+D37</f>
        <v>538</v>
      </c>
      <c r="E42" s="150">
        <f t="shared" ref="E42:P42" si="6">E39+E38+E37</f>
        <v>0</v>
      </c>
      <c r="F42" s="148">
        <f t="shared" si="6"/>
        <v>0</v>
      </c>
      <c r="G42" s="150">
        <f t="shared" si="6"/>
        <v>0</v>
      </c>
      <c r="H42" s="150">
        <f t="shared" si="6"/>
        <v>41643</v>
      </c>
      <c r="I42" s="148">
        <f t="shared" si="6"/>
        <v>0</v>
      </c>
      <c r="J42" s="150">
        <f t="shared" si="6"/>
        <v>0</v>
      </c>
      <c r="K42" s="150">
        <f t="shared" si="6"/>
        <v>0</v>
      </c>
      <c r="L42" s="150">
        <f t="shared" si="6"/>
        <v>0</v>
      </c>
      <c r="M42" s="150">
        <f t="shared" si="6"/>
        <v>0</v>
      </c>
      <c r="N42" s="150">
        <f t="shared" si="6"/>
        <v>0</v>
      </c>
      <c r="O42" s="150">
        <f t="shared" si="6"/>
        <v>0</v>
      </c>
      <c r="P42" s="150">
        <f t="shared" si="6"/>
        <v>217676.5</v>
      </c>
      <c r="Q42" s="23"/>
      <c r="R42" s="30" t="s">
        <v>40</v>
      </c>
      <c r="S42" s="10" t="str">
        <f>P42/1000 &amp;" GWh"</f>
        <v>217,6765 GWh</v>
      </c>
      <c r="T42" s="31">
        <f>P42/P40</f>
        <v>0.31465554002425583</v>
      </c>
    </row>
    <row r="43" spans="1:47">
      <c r="A43" s="36" t="s">
        <v>44</v>
      </c>
      <c r="B43" s="152"/>
      <c r="C43" s="153">
        <f>C40+C24-C7+C46</f>
        <v>368956.78200000001</v>
      </c>
      <c r="D43" s="153">
        <f t="shared" ref="D43:O43" si="7">D11+D24+D40</f>
        <v>130218</v>
      </c>
      <c r="E43" s="153">
        <f t="shared" si="7"/>
        <v>0</v>
      </c>
      <c r="F43" s="153">
        <f t="shared" si="7"/>
        <v>1911</v>
      </c>
      <c r="G43" s="153">
        <f t="shared" si="7"/>
        <v>45528</v>
      </c>
      <c r="H43" s="153">
        <f t="shared" si="7"/>
        <v>182013.93025641027</v>
      </c>
      <c r="I43" s="153">
        <f t="shared" si="7"/>
        <v>1313</v>
      </c>
      <c r="J43" s="153">
        <f t="shared" si="7"/>
        <v>0</v>
      </c>
      <c r="K43" s="153">
        <f t="shared" si="7"/>
        <v>0</v>
      </c>
      <c r="L43" s="153">
        <f t="shared" si="7"/>
        <v>0</v>
      </c>
      <c r="M43" s="153">
        <f t="shared" si="7"/>
        <v>0</v>
      </c>
      <c r="N43" s="153">
        <f t="shared" si="7"/>
        <v>0</v>
      </c>
      <c r="O43" s="153">
        <f t="shared" si="7"/>
        <v>0</v>
      </c>
      <c r="P43" s="154">
        <f>SUM(C43:O43)</f>
        <v>729940.71225641028</v>
      </c>
      <c r="Q43" s="23"/>
      <c r="R43" s="30" t="s">
        <v>41</v>
      </c>
      <c r="S43" s="10" t="str">
        <f>P36/1000 &amp;" GWh"</f>
        <v>69,958 GWh</v>
      </c>
      <c r="T43" s="43">
        <f>P36/P40</f>
        <v>0.10112562572908369</v>
      </c>
    </row>
    <row r="44" spans="1:47">
      <c r="A44" s="36" t="s">
        <v>45</v>
      </c>
      <c r="B44" s="105"/>
      <c r="C44" s="165">
        <f>C43/$P$43</f>
        <v>0.50546130090411312</v>
      </c>
      <c r="D44" s="165">
        <f t="shared" ref="D44:P44" si="8">D43/$P$43</f>
        <v>0.17839531048688459</v>
      </c>
      <c r="E44" s="165">
        <f t="shared" si="8"/>
        <v>0</v>
      </c>
      <c r="F44" s="165">
        <f t="shared" si="8"/>
        <v>2.61802084458705E-3</v>
      </c>
      <c r="G44" s="165">
        <f t="shared" si="8"/>
        <v>6.2372188912799165E-2</v>
      </c>
      <c r="H44" s="165">
        <f t="shared" si="8"/>
        <v>0.24935440262506312</v>
      </c>
      <c r="I44" s="165">
        <f t="shared" si="8"/>
        <v>1.798776226553007E-3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45,3525 GWh</v>
      </c>
      <c r="T44" s="31">
        <f>P34/P40</f>
        <v>6.5557905327171567E-2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2,463 GWh</v>
      </c>
      <c r="T45" s="31">
        <f>P32/P40</f>
        <v>3.5603135620048193E-3</v>
      </c>
      <c r="U45" s="25"/>
    </row>
    <row r="46" spans="1:47">
      <c r="A46" s="37" t="s">
        <v>48</v>
      </c>
      <c r="B46" s="111">
        <f>B24-B40</f>
        <v>7507</v>
      </c>
      <c r="C46" s="111">
        <f>(C24+C40)*0.08</f>
        <v>27330.132000000001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211,487 GWh</v>
      </c>
      <c r="T46" s="43">
        <f>P33/P40</f>
        <v>0.30570849950780077</v>
      </c>
      <c r="U46" s="25"/>
    </row>
    <row r="47" spans="1:47">
      <c r="A47" s="37" t="s">
        <v>50</v>
      </c>
      <c r="B47" s="166">
        <f>B46/B24</f>
        <v>6.2734512756658284E-2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144,856 GWh</v>
      </c>
      <c r="T47" s="43">
        <f>P35/P40</f>
        <v>0.20939211584968337</v>
      </c>
    </row>
    <row r="48" spans="1:47" ht="15.75" thickBot="1">
      <c r="A48" s="12"/>
      <c r="B48" s="123"/>
      <c r="C48" s="124"/>
      <c r="D48" s="125"/>
      <c r="E48" s="125"/>
      <c r="F48" s="126"/>
      <c r="G48" s="125"/>
      <c r="H48" s="125"/>
      <c r="I48" s="126"/>
      <c r="J48" s="125"/>
      <c r="K48" s="125"/>
      <c r="L48" s="125"/>
      <c r="M48" s="124"/>
      <c r="N48" s="127"/>
      <c r="O48" s="127"/>
      <c r="P48" s="127"/>
      <c r="Q48" s="57"/>
      <c r="R48" s="48" t="s">
        <v>49</v>
      </c>
      <c r="S48" s="49" t="str">
        <f>P40/1000 &amp;" GWh"</f>
        <v>691,793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F26" sqref="F26"/>
    </sheetView>
  </sheetViews>
  <sheetFormatPr defaultColWidth="11" defaultRowHeight="15.75"/>
  <cols>
    <col min="1" max="1" width="17.125" customWidth="1"/>
    <col min="2" max="2" width="11.75" bestFit="1" customWidth="1"/>
    <col min="3" max="3" width="15.625" bestFit="1" customWidth="1"/>
    <col min="4" max="4" width="11.75" bestFit="1" customWidth="1"/>
    <col min="8" max="8" width="24.875" bestFit="1" customWidth="1"/>
  </cols>
  <sheetData>
    <row r="1" spans="1:11">
      <c r="A1" s="2" t="s">
        <v>53</v>
      </c>
      <c r="G1">
        <v>2017</v>
      </c>
      <c r="H1" t="s">
        <v>53</v>
      </c>
    </row>
    <row r="2" spans="1:11">
      <c r="A2" s="2">
        <v>2020</v>
      </c>
    </row>
    <row r="3" spans="1:11">
      <c r="A3" t="s">
        <v>54</v>
      </c>
      <c r="B3" t="s">
        <v>55</v>
      </c>
      <c r="C3" t="s">
        <v>56</v>
      </c>
      <c r="D3" t="s">
        <v>55</v>
      </c>
      <c r="H3" t="s">
        <v>54</v>
      </c>
      <c r="I3" t="s">
        <v>55</v>
      </c>
      <c r="J3" t="s">
        <v>56</v>
      </c>
      <c r="K3" t="s">
        <v>55</v>
      </c>
    </row>
    <row r="4" spans="1:11">
      <c r="A4" s="84" t="s">
        <v>105</v>
      </c>
      <c r="B4" s="179">
        <f>31360-14000</f>
        <v>17360</v>
      </c>
      <c r="C4" s="85"/>
      <c r="D4" s="85"/>
      <c r="H4" t="s">
        <v>105</v>
      </c>
      <c r="I4">
        <v>51450</v>
      </c>
      <c r="J4">
        <v>0</v>
      </c>
      <c r="K4">
        <v>0</v>
      </c>
    </row>
    <row r="5" spans="1:11">
      <c r="A5" s="84"/>
      <c r="B5" s="85"/>
      <c r="C5" s="85" t="s">
        <v>106</v>
      </c>
      <c r="D5" s="179">
        <f>B4</f>
        <v>17360</v>
      </c>
      <c r="H5" s="1">
        <v>0</v>
      </c>
      <c r="I5" s="1">
        <v>0</v>
      </c>
      <c r="J5" t="s">
        <v>106</v>
      </c>
      <c r="K5">
        <v>51450</v>
      </c>
    </row>
    <row r="6" spans="1:11">
      <c r="A6" s="84"/>
      <c r="B6" s="85"/>
      <c r="C6" s="85"/>
      <c r="D6" s="85"/>
      <c r="H6">
        <v>0</v>
      </c>
      <c r="I6">
        <v>0</v>
      </c>
      <c r="J6">
        <v>0</v>
      </c>
      <c r="K6">
        <v>0</v>
      </c>
    </row>
    <row r="7" spans="1:11">
      <c r="A7" s="84"/>
      <c r="B7" s="85"/>
      <c r="C7" s="85"/>
      <c r="D7" s="85"/>
      <c r="H7">
        <v>0</v>
      </c>
      <c r="I7">
        <v>0</v>
      </c>
      <c r="J7">
        <v>0</v>
      </c>
      <c r="K7">
        <v>0</v>
      </c>
    </row>
    <row r="8" spans="1:11">
      <c r="A8" s="84"/>
      <c r="B8" s="85"/>
      <c r="C8" s="85"/>
      <c r="D8" s="85"/>
      <c r="H8">
        <v>0</v>
      </c>
      <c r="I8">
        <v>0</v>
      </c>
      <c r="J8">
        <v>0</v>
      </c>
      <c r="K8">
        <v>0</v>
      </c>
    </row>
    <row r="9" spans="1:11">
      <c r="A9" s="84"/>
      <c r="B9" s="85"/>
      <c r="C9" s="85"/>
      <c r="D9" s="85"/>
      <c r="H9">
        <v>0</v>
      </c>
      <c r="I9">
        <v>0</v>
      </c>
      <c r="J9">
        <v>0</v>
      </c>
      <c r="K9">
        <v>0</v>
      </c>
    </row>
    <row r="10" spans="1:11">
      <c r="A10" t="s">
        <v>107</v>
      </c>
      <c r="B10" s="85"/>
      <c r="C10" s="85"/>
      <c r="D10" s="85"/>
      <c r="H10">
        <v>0</v>
      </c>
      <c r="I10">
        <v>0</v>
      </c>
      <c r="J10">
        <v>0</v>
      </c>
      <c r="K10">
        <v>0</v>
      </c>
    </row>
    <row r="11" spans="1:11">
      <c r="A11" s="84" t="s">
        <v>108</v>
      </c>
      <c r="B11" s="85"/>
      <c r="C11" s="85"/>
      <c r="D11" s="85"/>
      <c r="H11">
        <v>0</v>
      </c>
      <c r="I11">
        <v>0</v>
      </c>
      <c r="J11">
        <v>0</v>
      </c>
      <c r="K11">
        <v>0</v>
      </c>
    </row>
    <row r="12" spans="1:11">
      <c r="A12" t="s">
        <v>109</v>
      </c>
    </row>
    <row r="13" spans="1:11">
      <c r="B13" s="1"/>
    </row>
    <row r="21" spans="5:5">
      <c r="E21" s="84"/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abSelected="1" zoomScale="70" zoomScaleNormal="70" workbookViewId="0">
      <selection activeCell="I50" sqref="I50"/>
    </sheetView>
  </sheetViews>
  <sheetFormatPr defaultColWidth="8.625" defaultRowHeight="15"/>
  <cols>
    <col min="1" max="1" width="49.5" style="11" customWidth="1"/>
    <col min="2" max="2" width="18.875" style="86" bestFit="1" customWidth="1"/>
    <col min="3" max="3" width="17.625" style="87" customWidth="1"/>
    <col min="4" max="12" width="17.625" style="86" customWidth="1"/>
    <col min="13" max="17" width="17.625" style="87" customWidth="1"/>
    <col min="18" max="20" width="17.625" style="11" customWidth="1"/>
    <col min="21" max="16384" width="8.625" style="11"/>
  </cols>
  <sheetData>
    <row r="1" spans="1:34" ht="18.75">
      <c r="A1" s="3" t="s">
        <v>0</v>
      </c>
      <c r="Q1" s="88"/>
      <c r="R1" s="4"/>
      <c r="S1" s="4"/>
      <c r="T1" s="4"/>
    </row>
    <row r="2" spans="1:34" ht="15.75">
      <c r="A2" s="53" t="s">
        <v>70</v>
      </c>
      <c r="Q2" s="89"/>
      <c r="AG2" s="40"/>
      <c r="AH2" s="5"/>
    </row>
    <row r="3" spans="1:34" ht="30">
      <c r="A3" s="6"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0" t="s">
        <v>68</v>
      </c>
      <c r="O3" s="91" t="s">
        <v>68</v>
      </c>
      <c r="P3" s="92" t="s">
        <v>9</v>
      </c>
      <c r="Q3" s="93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6"/>
      <c r="O4" s="97"/>
      <c r="P4" s="98" t="s">
        <v>66</v>
      </c>
      <c r="Q4" s="99"/>
      <c r="AG4" s="19"/>
      <c r="AH4" s="19"/>
    </row>
    <row r="5" spans="1:34" ht="15.75">
      <c r="A5" s="5" t="s">
        <v>52</v>
      </c>
      <c r="C5" s="60">
        <f>SUM(Vansbro:Ludvika!C5)</f>
        <v>22372.5</v>
      </c>
      <c r="D5" s="59">
        <f>SUM(Vansbro:Ludvika!D5)</f>
        <v>0</v>
      </c>
      <c r="E5" s="59">
        <f>SUM(Vansbro:Ludvika!E5)</f>
        <v>0</v>
      </c>
      <c r="F5" s="59">
        <f>SUM(Vansbro:Ludvika!F5)</f>
        <v>0</v>
      </c>
      <c r="G5" s="59">
        <f>SUM(Vansbro:Ludvika!G5)</f>
        <v>0</v>
      </c>
      <c r="H5" s="59">
        <f>SUM(Vansbro:Ludvika!H5)</f>
        <v>0</v>
      </c>
      <c r="I5" s="59">
        <f>SUM(Vansbro:Ludvika!I5)</f>
        <v>0</v>
      </c>
      <c r="J5" s="59">
        <f>SUM(Vansbro:Ludvika!J5)</f>
        <v>0</v>
      </c>
      <c r="K5" s="59">
        <f>SUM(Vansbro:Ludvika!K5)</f>
        <v>0</v>
      </c>
      <c r="L5" s="59">
        <f>SUM(Vansbro:Ludvika!L5)</f>
        <v>0</v>
      </c>
      <c r="M5" s="59">
        <f>SUM(Vansbro:Ludvika!M5)</f>
        <v>0</v>
      </c>
      <c r="N5" s="59">
        <f>SUM(Vansbro:Ludvika!N5)</f>
        <v>0</v>
      </c>
      <c r="O5" s="59">
        <f>SUM(Vansbro:Ludvika!O5)</f>
        <v>0</v>
      </c>
      <c r="P5" s="59">
        <f>SUM(Vansbro:Ludvika!P5)</f>
        <v>0</v>
      </c>
      <c r="Q5" s="93"/>
      <c r="AG5" s="40"/>
      <c r="AH5" s="40"/>
    </row>
    <row r="6" spans="1:34" ht="15.75">
      <c r="A6" s="5" t="s">
        <v>57</v>
      </c>
      <c r="C6" s="60">
        <f>SUM(Vansbro:Ludvika!C6)</f>
        <v>40152.99</v>
      </c>
      <c r="D6" s="59">
        <f>SUM(Vansbro:Ludvika!D6)</f>
        <v>454</v>
      </c>
      <c r="E6" s="59">
        <f>SUM(Vansbro:Ludvika!E6)</f>
        <v>0</v>
      </c>
      <c r="F6" s="59">
        <f>SUM(Vansbro:Ludvika!F6)</f>
        <v>0</v>
      </c>
      <c r="G6" s="59">
        <f>SUM(Vansbro:Ludvika!G6)</f>
        <v>0</v>
      </c>
      <c r="H6" s="59">
        <f>SUM(Vansbro:Ludvika!H6)</f>
        <v>37436</v>
      </c>
      <c r="I6" s="59">
        <f>SUM(Vansbro:Ludvika!I6)</f>
        <v>0</v>
      </c>
      <c r="J6" s="59">
        <f>SUM(Vansbro:Ludvika!J6)</f>
        <v>0</v>
      </c>
      <c r="K6" s="59">
        <f>SUM(Vansbro:Ludvika!K6)</f>
        <v>0</v>
      </c>
      <c r="L6" s="59">
        <f>SUM(Vansbro:Ludvika!L6)</f>
        <v>0</v>
      </c>
      <c r="M6" s="59">
        <f>SUM(Vansbro:Ludvika!M6)</f>
        <v>0</v>
      </c>
      <c r="N6" s="59">
        <f>SUM(Vansbro:Ludvika!N6)</f>
        <v>0</v>
      </c>
      <c r="O6" s="59">
        <f>SUM(Vansbro:Ludvika!O6)</f>
        <v>0</v>
      </c>
      <c r="P6" s="59">
        <f>SUM(Vansbro:Ludvika!P6)</f>
        <v>37890</v>
      </c>
      <c r="Q6" s="93"/>
      <c r="AG6" s="40"/>
      <c r="AH6" s="40"/>
    </row>
    <row r="7" spans="1:34" ht="15.75">
      <c r="A7" s="5" t="s">
        <v>17</v>
      </c>
      <c r="C7" s="60">
        <f>SUM(Vansbro:Ludvika!C7)</f>
        <v>73586.010000000009</v>
      </c>
      <c r="D7" s="59">
        <f>SUM(Vansbro:Ludvika!D7)</f>
        <v>0</v>
      </c>
      <c r="E7" s="59">
        <f>SUM(Vansbro:Ludvika!E7)</f>
        <v>0</v>
      </c>
      <c r="F7" s="59">
        <f>SUM(Vansbro:Ludvika!F7)</f>
        <v>0</v>
      </c>
      <c r="G7" s="59">
        <f>SUM(Vansbro:Ludvika!G7)</f>
        <v>0</v>
      </c>
      <c r="H7" s="59">
        <f>SUM(Vansbro:Ludvika!H7)</f>
        <v>0</v>
      </c>
      <c r="I7" s="59">
        <f>SUM(Vansbro:Ludvika!I7)</f>
        <v>0</v>
      </c>
      <c r="J7" s="59">
        <f>SUM(Vansbro:Ludvika!J7)</f>
        <v>0</v>
      </c>
      <c r="K7" s="59">
        <f>SUM(Vansbro:Ludvika!K7)</f>
        <v>0</v>
      </c>
      <c r="L7" s="59">
        <f>SUM(Vansbro:Ludvika!L7)</f>
        <v>0</v>
      </c>
      <c r="M7" s="59">
        <f>SUM(Vansbro:Ludvika!M7)</f>
        <v>0</v>
      </c>
      <c r="N7" s="59">
        <f>SUM(Vansbro:Ludvika!N7)</f>
        <v>0</v>
      </c>
      <c r="O7" s="59">
        <f>SUM(Vansbro:Ludvika!O7)</f>
        <v>0</v>
      </c>
      <c r="P7" s="59">
        <f>SUM(Vansbro:Ludvika!P7)</f>
        <v>0</v>
      </c>
      <c r="Q7" s="93"/>
      <c r="AG7" s="40"/>
      <c r="AH7" s="40"/>
    </row>
    <row r="8" spans="1:34" ht="15.75">
      <c r="A8" s="5" t="s">
        <v>10</v>
      </c>
      <c r="C8" s="59">
        <f>SUM(Vansbro:Ludvika!C8)</f>
        <v>0</v>
      </c>
      <c r="D8" s="59">
        <f>SUM(Vansbro:Ludvika!D8)</f>
        <v>0</v>
      </c>
      <c r="E8" s="59">
        <f>SUM(Vansbro:Ludvika!E8)</f>
        <v>0</v>
      </c>
      <c r="F8" s="59">
        <f>SUM(Vansbro:Ludvika!F8)</f>
        <v>0</v>
      </c>
      <c r="G8" s="59">
        <f>SUM(Vansbro:Ludvika!G8)</f>
        <v>0</v>
      </c>
      <c r="H8" s="59">
        <f>SUM(Vansbro:Ludvika!H8)</f>
        <v>0</v>
      </c>
      <c r="I8" s="59">
        <f>SUM(Vansbro:Ludvika!I8)</f>
        <v>0</v>
      </c>
      <c r="J8" s="59">
        <f>SUM(Vansbro:Ludvika!J8)</f>
        <v>0</v>
      </c>
      <c r="K8" s="59">
        <f>SUM(Vansbro:Ludvika!K8)</f>
        <v>0</v>
      </c>
      <c r="L8" s="59">
        <f>SUM(Vansbro:Ludvika!L8)</f>
        <v>0</v>
      </c>
      <c r="M8" s="59">
        <f>SUM(Vansbro:Ludvika!M8)</f>
        <v>0</v>
      </c>
      <c r="N8" s="59">
        <f>SUM(Vansbro:Ludvika!N8)</f>
        <v>0</v>
      </c>
      <c r="O8" s="59">
        <f>SUM(Vansbro:Ludvika!O8)</f>
        <v>0</v>
      </c>
      <c r="P8" s="59">
        <f>SUM(Vansbro:Ludvika!P8)</f>
        <v>0</v>
      </c>
      <c r="Q8" s="93"/>
      <c r="AG8" s="40"/>
      <c r="AH8" s="40"/>
    </row>
    <row r="9" spans="1:34" ht="15.75">
      <c r="A9" s="5" t="s">
        <v>11</v>
      </c>
      <c r="C9" s="194">
        <f>SUM(Vansbro:Ludvika!C9)</f>
        <v>4045994</v>
      </c>
      <c r="D9" s="59">
        <f>SUM(Vansbro:Ludvika!D9)</f>
        <v>0</v>
      </c>
      <c r="E9" s="59">
        <f>SUM(Vansbro:Ludvika!E9)</f>
        <v>0</v>
      </c>
      <c r="F9" s="59">
        <f>SUM(Vansbro:Ludvika!F9)</f>
        <v>0</v>
      </c>
      <c r="G9" s="59">
        <f>SUM(Vansbro:Ludvika!G9)</f>
        <v>0</v>
      </c>
      <c r="H9" s="59">
        <f>SUM(Vansbro:Ludvika!H9)</f>
        <v>0</v>
      </c>
      <c r="I9" s="59">
        <f>SUM(Vansbro:Ludvika!I9)</f>
        <v>0</v>
      </c>
      <c r="J9" s="59">
        <f>SUM(Vansbro:Ludvika!J9)</f>
        <v>0</v>
      </c>
      <c r="K9" s="59">
        <f>SUM(Vansbro:Ludvika!K9)</f>
        <v>0</v>
      </c>
      <c r="L9" s="59">
        <f>SUM(Vansbro:Ludvika!L9)</f>
        <v>0</v>
      </c>
      <c r="M9" s="59">
        <f>SUM(Vansbro:Ludvika!M9)</f>
        <v>0</v>
      </c>
      <c r="N9" s="59">
        <f>SUM(Vansbro:Ludvika!N9)</f>
        <v>0</v>
      </c>
      <c r="O9" s="59">
        <f>SUM(Vansbro:Ludvika!O9)</f>
        <v>0</v>
      </c>
      <c r="P9" s="59">
        <f>SUM(Vansbro:Ludvika!P9)</f>
        <v>0</v>
      </c>
      <c r="Q9" s="93"/>
      <c r="AG9" s="40"/>
      <c r="AH9" s="40"/>
    </row>
    <row r="10" spans="1:34" ht="15.75">
      <c r="A10" s="5" t="s">
        <v>12</v>
      </c>
      <c r="C10" s="194">
        <f>SUM(Vansbro:Ludvika!C10)</f>
        <v>1493501</v>
      </c>
      <c r="D10" s="59">
        <f>SUM(Vansbro:Ludvika!D10)</f>
        <v>0</v>
      </c>
      <c r="E10" s="59">
        <f>SUM(Vansbro:Ludvika!E10)</f>
        <v>0</v>
      </c>
      <c r="F10" s="59">
        <f>SUM(Vansbro:Ludvika!F10)</f>
        <v>0</v>
      </c>
      <c r="G10" s="59">
        <f>SUM(Vansbro:Ludvika!G10)</f>
        <v>0</v>
      </c>
      <c r="H10" s="59">
        <f>SUM(Vansbro:Ludvika!H10)</f>
        <v>0</v>
      </c>
      <c r="I10" s="59">
        <f>SUM(Vansbro:Ludvika!I10)</f>
        <v>0</v>
      </c>
      <c r="J10" s="59">
        <f>SUM(Vansbro:Ludvika!J10)</f>
        <v>0</v>
      </c>
      <c r="K10" s="59">
        <f>SUM(Vansbro:Ludvika!K10)</f>
        <v>0</v>
      </c>
      <c r="L10" s="59">
        <f>SUM(Vansbro:Ludvika!L10)</f>
        <v>0</v>
      </c>
      <c r="M10" s="59">
        <f>SUM(Vansbro:Ludvika!M10)</f>
        <v>0</v>
      </c>
      <c r="N10" s="59">
        <f>SUM(Vansbro:Ludvika!N10)</f>
        <v>0</v>
      </c>
      <c r="O10" s="59">
        <f>SUM(Vansbro:Ludvika!O10)</f>
        <v>0</v>
      </c>
      <c r="P10" s="59">
        <f>SUM(Vansbro:Ludvika!P10)</f>
        <v>0</v>
      </c>
      <c r="Q10" s="93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C11" s="194">
        <f>SUM(Vansbro:Ludvika!C11)</f>
        <v>5675606.4999999991</v>
      </c>
      <c r="D11" s="59">
        <f>SUM(Vansbro:Ludvika!D11)</f>
        <v>454</v>
      </c>
      <c r="E11" s="59">
        <f>SUM(Vansbro:Ludvika!E11)</f>
        <v>0</v>
      </c>
      <c r="F11" s="59">
        <f>SUM(Vansbro:Ludvika!F11)</f>
        <v>0</v>
      </c>
      <c r="G11" s="59">
        <f>SUM(Vansbro:Ludvika!G11)</f>
        <v>0</v>
      </c>
      <c r="H11" s="59">
        <f>SUM(Vansbro:Ludvika!H11)</f>
        <v>37436</v>
      </c>
      <c r="I11" s="59">
        <f>SUM(Vansbro:Ludvika!I11)</f>
        <v>0</v>
      </c>
      <c r="J11" s="59">
        <f>SUM(Vansbro:Ludvika!J11)</f>
        <v>0</v>
      </c>
      <c r="K11" s="59">
        <f>SUM(Vansbro:Ludvika!K11)</f>
        <v>0</v>
      </c>
      <c r="L11" s="59">
        <f>SUM(Vansbro:Ludvika!L11)</f>
        <v>0</v>
      </c>
      <c r="M11" s="59">
        <f>SUM(Vansbro:Ludvika!M11)</f>
        <v>0</v>
      </c>
      <c r="N11" s="59">
        <f>SUM(Vansbro:Ludvika!N11)</f>
        <v>0</v>
      </c>
      <c r="O11" s="59">
        <f>SUM(Vansbro:Ludvika!O11)</f>
        <v>0</v>
      </c>
      <c r="P11" s="59">
        <f>SUM(Vansbro:Ludvika!P11)</f>
        <v>37890</v>
      </c>
      <c r="Q11" s="93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88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88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88"/>
      <c r="R14" s="4"/>
      <c r="S14" s="4"/>
      <c r="T14" s="4"/>
    </row>
    <row r="15" spans="1:34" ht="15.75">
      <c r="A15" s="53" t="str">
        <f>A2</f>
        <v>Dalarnas län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88"/>
      <c r="R15" s="4"/>
      <c r="S15" s="4"/>
      <c r="T15" s="4"/>
    </row>
    <row r="16" spans="1:34" ht="30">
      <c r="A16" s="6">
        <f>A3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0" t="s">
        <v>68</v>
      </c>
      <c r="O16" s="91" t="s">
        <v>68</v>
      </c>
      <c r="P16" s="92" t="s">
        <v>9</v>
      </c>
      <c r="Q16" s="93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6"/>
      <c r="O17" s="97"/>
      <c r="P17" s="98" t="s">
        <v>66</v>
      </c>
      <c r="Q17" s="99"/>
      <c r="AG17" s="19"/>
      <c r="AH17" s="19"/>
    </row>
    <row r="18" spans="1:34" ht="15.75">
      <c r="A18" s="5" t="s">
        <v>17</v>
      </c>
      <c r="B18" s="189">
        <f>SUM(Vansbro:Ludvika!B18)</f>
        <v>739446.06354574941</v>
      </c>
      <c r="C18" s="59">
        <f>SUM(Vansbro:Ludvika!C18)</f>
        <v>0</v>
      </c>
      <c r="D18" s="189">
        <f>SUM(Vansbro:Ludvika!D18)</f>
        <v>3875.8</v>
      </c>
      <c r="E18" s="59">
        <f>SUM(Vansbro:Ludvika!E18)</f>
        <v>0</v>
      </c>
      <c r="F18" s="59">
        <f>SUM(Vansbro:Ludvika!F18)</f>
        <v>0</v>
      </c>
      <c r="G18" s="189">
        <f>SUM(Vansbro:Ludvika!G18)</f>
        <v>1344</v>
      </c>
      <c r="H18" s="189">
        <f>SUM(Vansbro:Ludvika!H18)</f>
        <v>508174</v>
      </c>
      <c r="I18" s="189">
        <f>SUM(Vansbro:Ludvika!I18)</f>
        <v>2688</v>
      </c>
      <c r="J18" s="59">
        <f>SUM(Vansbro:Ludvika!J18)</f>
        <v>0</v>
      </c>
      <c r="K18" s="59">
        <f>SUM(Vansbro:Ludvika!K18)</f>
        <v>0</v>
      </c>
      <c r="L18" s="189">
        <f>SUM(Vansbro:Ludvika!L18)</f>
        <v>225344</v>
      </c>
      <c r="M18" s="60">
        <f>SUM(Vansbro:Ludvika!M18)</f>
        <v>72028</v>
      </c>
      <c r="N18" s="59">
        <f>SUM(Vansbro:Ludvika!N18)</f>
        <v>0</v>
      </c>
      <c r="O18" s="59">
        <f>SUM(Vansbro:Ludvika!O18)</f>
        <v>0</v>
      </c>
      <c r="P18" s="60">
        <f>SUM(Vansbro:Ludvika!P18)</f>
        <v>813453.8</v>
      </c>
      <c r="Q18" s="88"/>
      <c r="R18" s="4"/>
      <c r="S18" s="4"/>
      <c r="T18" s="4"/>
    </row>
    <row r="19" spans="1:34" ht="15.75">
      <c r="A19" s="5" t="s">
        <v>18</v>
      </c>
      <c r="B19" s="198">
        <f>SUM(Vansbro:Ludvika!B19)</f>
        <v>718559.93645425048</v>
      </c>
      <c r="C19" s="59">
        <f>SUM(Vansbro:Ludvika!C19)</f>
        <v>0</v>
      </c>
      <c r="D19" s="59">
        <f>SUM(Vansbro:Ludvika!D19)</f>
        <v>26268</v>
      </c>
      <c r="E19" s="59">
        <f>SUM(Vansbro:Ludvika!E19)</f>
        <v>0</v>
      </c>
      <c r="F19" s="59">
        <f>SUM(Vansbro:Ludvika!F19)</f>
        <v>1138</v>
      </c>
      <c r="G19" s="59">
        <f>SUM(Vansbro:Ludvika!G19)</f>
        <v>4637</v>
      </c>
      <c r="H19" s="198">
        <f>SUM(Vansbro:Ludvika!H19)</f>
        <v>495096.75</v>
      </c>
      <c r="I19" s="59">
        <f>SUM(Vansbro:Ludvika!I19)</f>
        <v>0</v>
      </c>
      <c r="J19" s="59">
        <f>SUM(Vansbro:Ludvika!J19)</f>
        <v>0</v>
      </c>
      <c r="K19" s="59">
        <f>SUM(Vansbro:Ludvika!K19)</f>
        <v>0</v>
      </c>
      <c r="L19" s="59">
        <f>SUM(Vansbro:Ludvika!L19)</f>
        <v>246506.25</v>
      </c>
      <c r="M19" s="59">
        <f>SUM(Vansbro:Ludvika!M19)</f>
        <v>0</v>
      </c>
      <c r="N19" s="59">
        <f>SUM(Vansbro:Ludvika!N19)</f>
        <v>0</v>
      </c>
      <c r="O19" s="59">
        <f>SUM(Vansbro:Ludvika!O19)</f>
        <v>0</v>
      </c>
      <c r="P19" s="198">
        <f>SUM(Vansbro:Ludvika!P19)</f>
        <v>773646</v>
      </c>
      <c r="Q19" s="88"/>
      <c r="R19" s="4"/>
      <c r="S19" s="4"/>
      <c r="T19" s="4"/>
    </row>
    <row r="20" spans="1:34" ht="15.75">
      <c r="A20" s="5" t="s">
        <v>19</v>
      </c>
      <c r="B20" s="59">
        <f>SUM(Vansbro:Ludvika!B20)</f>
        <v>7730</v>
      </c>
      <c r="C20" s="190">
        <f>SUM(Vansbro:Ludvika!C20)</f>
        <v>8116.5</v>
      </c>
      <c r="D20" s="59">
        <f>SUM(Vansbro:Ludvika!D20)</f>
        <v>0</v>
      </c>
      <c r="E20" s="59">
        <f>SUM(Vansbro:Ludvika!E20)</f>
        <v>0</v>
      </c>
      <c r="F20" s="59">
        <f>SUM(Vansbro:Ludvika!F20)</f>
        <v>0</v>
      </c>
      <c r="G20" s="59">
        <f>SUM(Vansbro:Ludvika!G20)</f>
        <v>0</v>
      </c>
      <c r="H20" s="59">
        <f>SUM(Vansbro:Ludvika!H20)</f>
        <v>0</v>
      </c>
      <c r="I20" s="59">
        <f>SUM(Vansbro:Ludvika!I20)</f>
        <v>0</v>
      </c>
      <c r="J20" s="59">
        <f>SUM(Vansbro:Ludvika!J20)</f>
        <v>0</v>
      </c>
      <c r="K20" s="59">
        <f>SUM(Vansbro:Ludvika!K20)</f>
        <v>0</v>
      </c>
      <c r="L20" s="59">
        <f>SUM(Vansbro:Ludvika!L20)</f>
        <v>0</v>
      </c>
      <c r="M20" s="59">
        <f>SUM(Vansbro:Ludvika!M20)</f>
        <v>0</v>
      </c>
      <c r="N20" s="59">
        <f>SUM(Vansbro:Ludvika!N20)</f>
        <v>0</v>
      </c>
      <c r="O20" s="59">
        <f>SUM(Vansbro:Ludvika!O20)</f>
        <v>0</v>
      </c>
      <c r="P20" s="190">
        <f>SUM(Vansbro:Ludvika!P20)</f>
        <v>8116.5</v>
      </c>
      <c r="Q20" s="88"/>
      <c r="R20" s="4"/>
      <c r="S20" s="4"/>
      <c r="T20" s="4"/>
    </row>
    <row r="21" spans="1:34" ht="16.5" thickBot="1">
      <c r="A21" s="5" t="s">
        <v>20</v>
      </c>
      <c r="B21" s="59">
        <f>SUM(Vansbro:Ludvika!B21)</f>
        <v>0</v>
      </c>
      <c r="C21" s="59">
        <f>SUM(Vansbro:Ludvika!C21)</f>
        <v>0</v>
      </c>
      <c r="D21" s="59">
        <f>SUM(Vansbro:Ludvika!D21)</f>
        <v>0</v>
      </c>
      <c r="E21" s="59">
        <f>SUM(Vansbro:Ludvika!E21)</f>
        <v>0</v>
      </c>
      <c r="F21" s="59">
        <f>SUM(Vansbro:Ludvika!F21)</f>
        <v>0</v>
      </c>
      <c r="G21" s="59">
        <f>SUM(Vansbro:Ludvika!G21)</f>
        <v>0</v>
      </c>
      <c r="H21" s="59">
        <f>SUM(Vansbro:Ludvika!H21)</f>
        <v>0</v>
      </c>
      <c r="I21" s="59">
        <f>SUM(Vansbro:Ludvika!I21)</f>
        <v>0</v>
      </c>
      <c r="J21" s="59">
        <f>SUM(Vansbro:Ludvika!J21)</f>
        <v>0</v>
      </c>
      <c r="K21" s="59">
        <f>SUM(Vansbro:Ludvika!K21)</f>
        <v>0</v>
      </c>
      <c r="L21" s="59">
        <f>SUM(Vansbro:Ludvika!L21)</f>
        <v>0</v>
      </c>
      <c r="M21" s="59">
        <f>SUM(Vansbro:Ludvika!M21)</f>
        <v>0</v>
      </c>
      <c r="N21" s="59">
        <f>SUM(Vansbro:Ludvika!N21)</f>
        <v>0</v>
      </c>
      <c r="O21" s="59">
        <f>SUM(Vansbro:Ludvika!O21)</f>
        <v>0</v>
      </c>
      <c r="P21" s="59">
        <f>SUM(Vansbro:Ludvika!P21)</f>
        <v>0</v>
      </c>
      <c r="Q21" s="88"/>
      <c r="R21" s="26"/>
      <c r="S21" s="26"/>
      <c r="T21" s="26"/>
    </row>
    <row r="22" spans="1:34" ht="15.75">
      <c r="A22" s="5" t="s">
        <v>21</v>
      </c>
      <c r="B22" s="59">
        <f>SUM(Vansbro:Ludvika!B22)</f>
        <v>254784</v>
      </c>
      <c r="C22" s="59">
        <f>SUM(Vansbro:Ludvika!C22)</f>
        <v>0</v>
      </c>
      <c r="D22" s="59">
        <f>SUM(Vansbro:Ludvika!D22)</f>
        <v>0</v>
      </c>
      <c r="E22" s="59">
        <f>SUM(Vansbro:Ludvika!E22)</f>
        <v>0</v>
      </c>
      <c r="F22" s="59">
        <f>SUM(Vansbro:Ludvika!F22)</f>
        <v>0</v>
      </c>
      <c r="G22" s="59">
        <f>SUM(Vansbro:Ludvika!G22)</f>
        <v>0</v>
      </c>
      <c r="H22" s="59">
        <f>SUM(Vansbro:Ludvika!H22)</f>
        <v>0</v>
      </c>
      <c r="I22" s="59">
        <f>SUM(Vansbro:Ludvika!I22)</f>
        <v>0</v>
      </c>
      <c r="J22" s="59">
        <f>SUM(Vansbro:Ludvika!J22)</f>
        <v>0</v>
      </c>
      <c r="K22" s="59">
        <f>SUM(Vansbro:Ludvika!K22)</f>
        <v>0</v>
      </c>
      <c r="L22" s="59">
        <f>SUM(Vansbro:Ludvika!L22)</f>
        <v>0</v>
      </c>
      <c r="M22" s="59">
        <f>SUM(Vansbro:Ludvika!M22)</f>
        <v>0</v>
      </c>
      <c r="N22" s="59">
        <f>SUM(Vansbro:Ludvika!N22)</f>
        <v>0</v>
      </c>
      <c r="O22" s="59">
        <f>SUM(Vansbro:Ludvika!O22)</f>
        <v>0</v>
      </c>
      <c r="P22" s="59">
        <f>SUM(Vansbro:Ludvika!P22)</f>
        <v>0</v>
      </c>
      <c r="Q22" s="103"/>
      <c r="R22" s="32" t="s">
        <v>23</v>
      </c>
      <c r="S22" s="58" t="str">
        <f>ROUND(P43/1000,0) &amp;" GWh"</f>
        <v>14687 GWh</v>
      </c>
      <c r="T22" s="27"/>
      <c r="U22" s="25"/>
    </row>
    <row r="23" spans="1:34" ht="15.75">
      <c r="A23" s="5" t="s">
        <v>22</v>
      </c>
      <c r="B23" s="59">
        <f>SUM(Vansbro:Ludvika!B23)</f>
        <v>0</v>
      </c>
      <c r="C23" s="59">
        <f>SUM(Vansbro:Ludvika!C23)</f>
        <v>0</v>
      </c>
      <c r="D23" s="59">
        <f>SUM(Vansbro:Ludvika!D23)</f>
        <v>0</v>
      </c>
      <c r="E23" s="59">
        <f>SUM(Vansbro:Ludvika!E23)</f>
        <v>0</v>
      </c>
      <c r="F23" s="59">
        <f>SUM(Vansbro:Ludvika!F23)</f>
        <v>0</v>
      </c>
      <c r="G23" s="59">
        <f>SUM(Vansbro:Ludvika!G23)</f>
        <v>0</v>
      </c>
      <c r="H23" s="59">
        <f>SUM(Vansbro:Ludvika!H23)</f>
        <v>0</v>
      </c>
      <c r="I23" s="59">
        <f>SUM(Vansbro:Ludvika!I23)</f>
        <v>0</v>
      </c>
      <c r="J23" s="59">
        <f>SUM(Vansbro:Ludvika!J23)</f>
        <v>0</v>
      </c>
      <c r="K23" s="59">
        <f>SUM(Vansbro:Ludvika!K23)</f>
        <v>0</v>
      </c>
      <c r="L23" s="59">
        <f>SUM(Vansbro:Ludvika!L23)</f>
        <v>0</v>
      </c>
      <c r="M23" s="59">
        <f>SUM(Vansbro:Ludvika!M23)</f>
        <v>0</v>
      </c>
      <c r="N23" s="59">
        <f>SUM(Vansbro:Ludvika!N23)</f>
        <v>0</v>
      </c>
      <c r="O23" s="59">
        <f>SUM(Vansbro:Ludvika!O23)</f>
        <v>0</v>
      </c>
      <c r="P23" s="59">
        <f>SUM(Vansbro:Ludvika!P23)</f>
        <v>0</v>
      </c>
      <c r="Q23" s="103"/>
      <c r="R23" s="30"/>
      <c r="S23" s="4"/>
      <c r="T23" s="28"/>
      <c r="U23" s="25"/>
    </row>
    <row r="24" spans="1:34" ht="15.75">
      <c r="A24" s="5" t="s">
        <v>13</v>
      </c>
      <c r="B24" s="199">
        <f>SUM(Vansbro:Ludvika!B24)</f>
        <v>1720520</v>
      </c>
      <c r="C24" s="190">
        <f>SUM(Vansbro:Ludvika!C24)</f>
        <v>8116.5</v>
      </c>
      <c r="D24" s="189">
        <f>SUM(Vansbro:Ludvika!D24)</f>
        <v>30143.8</v>
      </c>
      <c r="E24" s="59">
        <f>SUM(Vansbro:Ludvika!E24)</f>
        <v>0</v>
      </c>
      <c r="F24" s="59">
        <f>SUM(Vansbro:Ludvika!F24)</f>
        <v>1138</v>
      </c>
      <c r="G24" s="189">
        <f>SUM(Vansbro:Ludvika!G24)</f>
        <v>5981</v>
      </c>
      <c r="H24" s="199">
        <f>SUM(Vansbro:Ludvika!H24)</f>
        <v>1003270.75</v>
      </c>
      <c r="I24" s="189">
        <f>SUM(Vansbro:Ludvika!I24)</f>
        <v>2688</v>
      </c>
      <c r="J24" s="59">
        <f>SUM(Vansbro:Ludvika!J24)</f>
        <v>0</v>
      </c>
      <c r="K24" s="59">
        <f>SUM(Vansbro:Ludvika!K24)</f>
        <v>0</v>
      </c>
      <c r="L24" s="190">
        <f>SUM(Vansbro:Ludvika!L24)</f>
        <v>471850.25</v>
      </c>
      <c r="M24" s="60">
        <f>SUM(Vansbro:Ludvika!M24)</f>
        <v>72028</v>
      </c>
      <c r="N24" s="59">
        <f>SUM(Vansbro:Ludvika!N24)</f>
        <v>0</v>
      </c>
      <c r="O24" s="59">
        <f>SUM(Vansbro:Ludvika!O24)</f>
        <v>0</v>
      </c>
      <c r="P24" s="199">
        <f>SUM(Vansbro:Ludvika!P24)</f>
        <v>1595216.3</v>
      </c>
      <c r="Q24" s="103"/>
      <c r="R24" s="30"/>
      <c r="S24" s="4" t="s">
        <v>24</v>
      </c>
      <c r="T24" s="28" t="s">
        <v>25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103"/>
      <c r="R25" s="55" t="str">
        <f>C30</f>
        <v>El</v>
      </c>
      <c r="S25" s="42" t="str">
        <f>ROUND(C43/1000,0) &amp;" GWh"</f>
        <v>6457 GWh</v>
      </c>
      <c r="T25" s="31">
        <f>C$44</f>
        <v>0.4396209248761746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103"/>
      <c r="R26" s="56" t="str">
        <f>D30</f>
        <v>Oljeprodukter</v>
      </c>
      <c r="S26" s="42" t="str">
        <f>ROUND(D43/1000,0) &amp;" GWh"</f>
        <v>2786 GWh</v>
      </c>
      <c r="T26" s="31">
        <f>D$44</f>
        <v>0.18967826200028862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103"/>
      <c r="R27" s="56" t="str">
        <f>E30</f>
        <v>Kol och koks</v>
      </c>
      <c r="S27" s="42" t="str">
        <f>ROUND(E43/1000,0) &amp;" GWh"</f>
        <v>92 GWh</v>
      </c>
      <c r="T27" s="31">
        <f>E$44</f>
        <v>6.24908163471784E-3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103"/>
      <c r="R28" s="56" t="str">
        <f>F30</f>
        <v>Gasol/naturgas</v>
      </c>
      <c r="S28" s="42" t="str">
        <f>ROUND(F43/1000,0) &amp;" GWh"</f>
        <v>1312 GWh</v>
      </c>
      <c r="T28" s="31">
        <f>F$44</f>
        <v>8.9305540359687352E-2</v>
      </c>
      <c r="U28" s="25"/>
    </row>
    <row r="29" spans="1:34" ht="15.75">
      <c r="A29" s="53" t="str">
        <f>A2</f>
        <v>Dalarnas län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103"/>
      <c r="R29" s="56" t="str">
        <f>G30</f>
        <v>Biodrivmedel</v>
      </c>
      <c r="S29" s="42" t="str">
        <f>ROUND(G43/1000,0) &amp;" GWh"</f>
        <v>499 GWh</v>
      </c>
      <c r="T29" s="31">
        <f>G$44</f>
        <v>3.3944542984211082E-2</v>
      </c>
      <c r="U29" s="25"/>
    </row>
    <row r="30" spans="1:34" ht="30">
      <c r="A30" s="6">
        <f>A3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1" t="s">
        <v>72</v>
      </c>
      <c r="K30" s="90" t="s">
        <v>6</v>
      </c>
      <c r="L30" s="90" t="s">
        <v>7</v>
      </c>
      <c r="M30" s="90" t="s">
        <v>73</v>
      </c>
      <c r="N30" s="90" t="s">
        <v>68</v>
      </c>
      <c r="O30" s="91" t="s">
        <v>68</v>
      </c>
      <c r="P30" s="91" t="s">
        <v>28</v>
      </c>
      <c r="Q30" s="103"/>
      <c r="R30" s="55" t="str">
        <f>H30</f>
        <v>Biobränslen</v>
      </c>
      <c r="S30" s="42" t="str">
        <f>ROUND(H43/1000,0) &amp;" GWh"</f>
        <v>2985 GWh</v>
      </c>
      <c r="T30" s="31">
        <f>H$44</f>
        <v>0.20326735140627594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6"/>
      <c r="O31" s="97"/>
      <c r="P31" s="95" t="s">
        <v>67</v>
      </c>
      <c r="Q31" s="107"/>
      <c r="R31" s="55" t="str">
        <f>I30</f>
        <v>Biogas</v>
      </c>
      <c r="S31" s="42" t="str">
        <f>ROUND(I43/1000,0) &amp;" GWh"</f>
        <v>11 GWh</v>
      </c>
      <c r="T31" s="31">
        <f>I$44</f>
        <v>7.6518950081402393E-4</v>
      </c>
      <c r="U31" s="24"/>
      <c r="AG31" s="19"/>
      <c r="AH31" s="19"/>
    </row>
    <row r="32" spans="1:34" ht="15.75">
      <c r="A32" s="5" t="s">
        <v>29</v>
      </c>
      <c r="B32" s="208">
        <f>SUM(Vansbro:Ludvika!B32)</f>
        <v>0</v>
      </c>
      <c r="C32" s="208">
        <f>SUM(Vansbro:Ludvika!C32)</f>
        <v>51151</v>
      </c>
      <c r="D32" s="208">
        <f>SUM(Vansbro:Ludvika!D32)</f>
        <v>47576</v>
      </c>
      <c r="E32" s="208">
        <f>SUM(Vansbro:Ludvika!E32)</f>
        <v>0</v>
      </c>
      <c r="F32" s="208">
        <f>SUM(Vansbro:Ludvika!F32)</f>
        <v>0</v>
      </c>
      <c r="G32" s="208">
        <f>SUM(Vansbro:Ludvika!G32)</f>
        <v>10676</v>
      </c>
      <c r="H32" s="208">
        <f>SUM(Vansbro:Ludvika!H32)</f>
        <v>0</v>
      </c>
      <c r="I32" s="208">
        <f>SUM(Vansbro:Ludvika!I32)</f>
        <v>0</v>
      </c>
      <c r="J32" s="208">
        <f>SUM(Vansbro:Ludvika!J32)</f>
        <v>0</v>
      </c>
      <c r="K32" s="208">
        <f>SUM(Vansbro:Ludvika!K32)</f>
        <v>0</v>
      </c>
      <c r="L32" s="208">
        <f>SUM(Vansbro:Ludvika!L32)</f>
        <v>0</v>
      </c>
      <c r="M32" s="208">
        <f>SUM(Vansbro:Ludvika!M32)</f>
        <v>0</v>
      </c>
      <c r="N32" s="208">
        <f>SUM(Vansbro:Ludvika!N32)</f>
        <v>0</v>
      </c>
      <c r="O32" s="208">
        <f>SUM(Vansbro:Ludvika!O32)</f>
        <v>0</v>
      </c>
      <c r="P32" s="208">
        <f>SUM(Vansbro:Ludvika!P32)</f>
        <v>109403</v>
      </c>
      <c r="Q32" s="108"/>
      <c r="R32" s="56" t="str">
        <f>J30</f>
        <v>Beckolja</v>
      </c>
      <c r="S32" s="42" t="str">
        <f>ROUND(J43/1000,0) &amp;" GWh"</f>
        <v>2 GWh</v>
      </c>
      <c r="T32" s="31">
        <f>J$44</f>
        <v>1.3672366236292579E-4</v>
      </c>
      <c r="U32" s="25"/>
    </row>
    <row r="33" spans="1:47" ht="15.75">
      <c r="A33" s="5" t="s">
        <v>32</v>
      </c>
      <c r="B33" s="194">
        <f>SUM(Vansbro:Ludvika!B33)</f>
        <v>318205</v>
      </c>
      <c r="C33" s="208">
        <f>SUM(Vansbro:Ludvika!C33)</f>
        <v>3594885</v>
      </c>
      <c r="D33" s="209">
        <f>SUM(Vansbro:Ludvika!D33)</f>
        <v>376073</v>
      </c>
      <c r="E33" s="189">
        <f>SUM(Vansbro:Ludvika!E33)</f>
        <v>91777.5</v>
      </c>
      <c r="F33" s="209">
        <f>SUM(Vansbro:Ludvika!F33)</f>
        <v>1310453</v>
      </c>
      <c r="G33" s="190">
        <f>SUM(Vansbro:Ludvika!G33)</f>
        <v>27781.5</v>
      </c>
      <c r="H33" s="210">
        <f>SUM(Vansbro:Ludvika!H33)</f>
        <v>1440908</v>
      </c>
      <c r="I33" s="190">
        <f>SUM(Vansbro:Ludvika!I33)</f>
        <v>4510</v>
      </c>
      <c r="J33" s="194">
        <f>SUM(Vansbro:Ludvika!J33)</f>
        <v>2008</v>
      </c>
      <c r="K33" s="208">
        <f>SUM(Vansbro:Ludvika!K33)</f>
        <v>0</v>
      </c>
      <c r="L33" s="208">
        <f>SUM(Vansbro:Ludvika!L33)</f>
        <v>0</v>
      </c>
      <c r="M33" s="208">
        <f>SUM(Vansbro:Ludvika!M33)</f>
        <v>0</v>
      </c>
      <c r="N33" s="208">
        <f>SUM(Vansbro:Ludvika!N33)</f>
        <v>0</v>
      </c>
      <c r="O33" s="208">
        <f>SUM(Vansbro:Ludvika!O33)</f>
        <v>0</v>
      </c>
      <c r="P33" s="210">
        <f>SUM(Vansbro:Ludvika!P33)</f>
        <v>7166601</v>
      </c>
      <c r="Q33" s="108"/>
      <c r="R33" s="55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33</v>
      </c>
      <c r="B34" s="190">
        <f>SUM(Vansbro:Ludvika!B34)</f>
        <v>233980.5</v>
      </c>
      <c r="C34" s="208">
        <f>SUM(Vansbro:Ludvika!C34)</f>
        <v>315569</v>
      </c>
      <c r="D34" s="208">
        <f>SUM(Vansbro:Ludvika!D34)</f>
        <v>34522</v>
      </c>
      <c r="E34" s="208">
        <f>SUM(Vansbro:Ludvika!E34)</f>
        <v>0</v>
      </c>
      <c r="F34" s="208">
        <f>SUM(Vansbro:Ludvika!F34)</f>
        <v>0</v>
      </c>
      <c r="G34" s="208">
        <f>SUM(Vansbro:Ludvika!G34)</f>
        <v>0</v>
      </c>
      <c r="H34" s="208">
        <f>SUM(Vansbro:Ludvika!H34)</f>
        <v>0</v>
      </c>
      <c r="I34" s="208">
        <f>SUM(Vansbro:Ludvika!I34)</f>
        <v>0</v>
      </c>
      <c r="J34" s="208">
        <f>SUM(Vansbro:Ludvika!J34)</f>
        <v>0</v>
      </c>
      <c r="K34" s="208">
        <f>SUM(Vansbro:Ludvika!K34)</f>
        <v>0</v>
      </c>
      <c r="L34" s="208">
        <f>SUM(Vansbro:Ludvika!L34)</f>
        <v>0</v>
      </c>
      <c r="M34" s="208">
        <f>SUM(Vansbro:Ludvika!M34)</f>
        <v>0</v>
      </c>
      <c r="N34" s="208">
        <f>SUM(Vansbro:Ludvika!N34)</f>
        <v>0</v>
      </c>
      <c r="O34" s="208">
        <f>SUM(Vansbro:Ludvika!O34)</f>
        <v>0</v>
      </c>
      <c r="P34" s="190">
        <f>SUM(Vansbro:Ludvika!P34)</f>
        <v>584071.5</v>
      </c>
      <c r="Q34" s="108"/>
      <c r="R34" s="56" t="str">
        <f>L30</f>
        <v>Avfall</v>
      </c>
      <c r="S34" s="42" t="str">
        <f>ROUND(L43/1000,0) &amp;" GWh"</f>
        <v>472 GWh</v>
      </c>
      <c r="T34" s="31">
        <f>L$44</f>
        <v>3.2128034993457233E-2</v>
      </c>
      <c r="U34" s="25"/>
      <c r="V34" s="7"/>
      <c r="W34" s="41"/>
    </row>
    <row r="35" spans="1:47" ht="15.75">
      <c r="A35" s="5" t="s">
        <v>34</v>
      </c>
      <c r="B35" s="208">
        <f>SUM(Vansbro:Ludvika!B35)</f>
        <v>0</v>
      </c>
      <c r="C35" s="208">
        <f>SUM(Vansbro:Ludvika!C35)</f>
        <v>55764</v>
      </c>
      <c r="D35" s="208">
        <f>SUM(Vansbro:Ludvika!D35)</f>
        <v>2271746</v>
      </c>
      <c r="E35" s="208">
        <f>SUM(Vansbro:Ludvika!E35)</f>
        <v>0</v>
      </c>
      <c r="F35" s="208">
        <f>SUM(Vansbro:Ludvika!F35)</f>
        <v>0</v>
      </c>
      <c r="G35" s="208">
        <f>SUM(Vansbro:Ludvika!G35)</f>
        <v>454090</v>
      </c>
      <c r="H35" s="208">
        <f>SUM(Vansbro:Ludvika!H35)</f>
        <v>0</v>
      </c>
      <c r="I35" s="194">
        <f>SUM(Vansbro:Ludvika!I35)+4040</f>
        <v>4040</v>
      </c>
      <c r="J35" s="208">
        <f>SUM(Vansbro:Ludvika!J35)</f>
        <v>0</v>
      </c>
      <c r="K35" s="208">
        <f>SUM(Vansbro:Ludvika!K35)</f>
        <v>0</v>
      </c>
      <c r="L35" s="208">
        <f>SUM(Vansbro:Ludvika!L35)</f>
        <v>0</v>
      </c>
      <c r="M35" s="208">
        <f>SUM(Vansbro:Ludvika!M35)</f>
        <v>0</v>
      </c>
      <c r="N35" s="208">
        <f>SUM(Vansbro:Ludvika!N35)</f>
        <v>0</v>
      </c>
      <c r="O35" s="208">
        <f>SUM(Vansbro:Ludvika!O35)</f>
        <v>0</v>
      </c>
      <c r="P35" s="208">
        <f>SUM(B35:O35)</f>
        <v>2785640</v>
      </c>
      <c r="Q35" s="108"/>
      <c r="R35" s="55" t="str">
        <f>M30</f>
        <v>RT-flis</v>
      </c>
      <c r="S35" s="42" t="str">
        <f>ROUND(M43/1000,0) &amp;" GWh"</f>
        <v>72 GWh</v>
      </c>
      <c r="T35" s="31">
        <f>M$44</f>
        <v>4.9043485820103681E-3</v>
      </c>
      <c r="U35" s="25"/>
    </row>
    <row r="36" spans="1:47" ht="15.75">
      <c r="A36" s="5" t="s">
        <v>35</v>
      </c>
      <c r="B36" s="208">
        <f>SUM(Vansbro:Ludvika!B36)</f>
        <v>124750</v>
      </c>
      <c r="C36" s="208">
        <f>SUM(Vansbro:Ludvika!C36)</f>
        <v>693372</v>
      </c>
      <c r="D36" s="208">
        <f>SUM(Vansbro:Ludvika!D36)</f>
        <v>17558</v>
      </c>
      <c r="E36" s="208">
        <f>SUM(Vansbro:Ludvika!E36)</f>
        <v>0</v>
      </c>
      <c r="F36" s="208">
        <f>SUM(Vansbro:Ludvika!F36)</f>
        <v>0</v>
      </c>
      <c r="G36" s="208">
        <f>SUM(Vansbro:Ludvika!G36)</f>
        <v>0</v>
      </c>
      <c r="H36" s="208">
        <f>SUM(Vansbro:Ludvika!H36)</f>
        <v>0</v>
      </c>
      <c r="I36" s="208">
        <f>SUM(Vansbro:Ludvika!I36)</f>
        <v>0</v>
      </c>
      <c r="J36" s="208">
        <f>SUM(Vansbro:Ludvika!J36)</f>
        <v>0</v>
      </c>
      <c r="K36" s="208">
        <f>SUM(Vansbro:Ludvika!K36)</f>
        <v>0</v>
      </c>
      <c r="L36" s="208">
        <f>SUM(Vansbro:Ludvika!L36)</f>
        <v>0</v>
      </c>
      <c r="M36" s="208">
        <f>SUM(Vansbro:Ludvika!M36)</f>
        <v>0</v>
      </c>
      <c r="N36" s="208">
        <f>SUM(Vansbro:Ludvika!N36)</f>
        <v>0</v>
      </c>
      <c r="O36" s="208">
        <f>SUM(Vansbro:Ludvika!O36)</f>
        <v>0</v>
      </c>
      <c r="P36" s="208">
        <f>SUM(Vansbro:Ludvika!P36)</f>
        <v>835680</v>
      </c>
      <c r="Q36" s="108"/>
      <c r="R36" s="55" t="str">
        <f>N30</f>
        <v>Övrigt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36</v>
      </c>
      <c r="B37" s="208">
        <f>SUM(Vansbro:Ludvika!B37)</f>
        <v>220511</v>
      </c>
      <c r="C37" s="208">
        <f>SUM(Vansbro:Ludvika!C37)</f>
        <v>1076671</v>
      </c>
      <c r="D37" s="208">
        <f>SUM(Vansbro:Ludvika!D37)</f>
        <v>4167</v>
      </c>
      <c r="E37" s="208">
        <f>SUM(Vansbro:Ludvika!E37)</f>
        <v>0</v>
      </c>
      <c r="F37" s="208">
        <f>SUM(Vansbro:Ludvika!F37)</f>
        <v>0</v>
      </c>
      <c r="G37" s="208">
        <f>SUM(Vansbro:Ludvika!G37)</f>
        <v>0</v>
      </c>
      <c r="H37" s="208">
        <f>SUM(Vansbro:Ludvika!H37)</f>
        <v>503683</v>
      </c>
      <c r="I37" s="208">
        <f>SUM(Vansbro:Ludvika!I37)</f>
        <v>0</v>
      </c>
      <c r="J37" s="208">
        <f>SUM(Vansbro:Ludvika!J37)</f>
        <v>0</v>
      </c>
      <c r="K37" s="208">
        <f>SUM(Vansbro:Ludvika!K37)</f>
        <v>0</v>
      </c>
      <c r="L37" s="208">
        <f>SUM(Vansbro:Ludvika!L37)</f>
        <v>0</v>
      </c>
      <c r="M37" s="208">
        <f>SUM(Vansbro:Ludvika!M37)</f>
        <v>0</v>
      </c>
      <c r="N37" s="208">
        <f>SUM(Vansbro:Ludvika!N37)</f>
        <v>0</v>
      </c>
      <c r="O37" s="208">
        <f>SUM(Vansbro:Ludvika!O37)</f>
        <v>0</v>
      </c>
      <c r="P37" s="208">
        <f>SUM(Vansbro:Ludvika!P37)</f>
        <v>1805032</v>
      </c>
      <c r="Q37" s="108"/>
      <c r="R37" s="56" t="str">
        <f>O30</f>
        <v>Övrigt</v>
      </c>
      <c r="S37" s="42" t="str">
        <f>ROUND(O43/1000,0) &amp;" GWh"</f>
        <v>0 GWh</v>
      </c>
      <c r="T37" s="31">
        <f>O$44</f>
        <v>0</v>
      </c>
      <c r="U37" s="25"/>
    </row>
    <row r="38" spans="1:47" ht="15.75">
      <c r="A38" s="5" t="s">
        <v>37</v>
      </c>
      <c r="B38" s="190">
        <f>SUM(Vansbro:Ludvika!B38)</f>
        <v>525283.5</v>
      </c>
      <c r="C38" s="208">
        <f>SUM(Vansbro:Ludvika!C38)</f>
        <v>126405</v>
      </c>
      <c r="D38" s="208">
        <f>SUM(Vansbro:Ludvika!D38)</f>
        <v>3481</v>
      </c>
      <c r="E38" s="208">
        <f>SUM(Vansbro:Ludvika!E38)</f>
        <v>0</v>
      </c>
      <c r="F38" s="208">
        <f>SUM(Vansbro:Ludvika!F38)</f>
        <v>0</v>
      </c>
      <c r="G38" s="208">
        <f>SUM(Vansbro:Ludvika!G38)</f>
        <v>0</v>
      </c>
      <c r="H38" s="208">
        <f>SUM(Vansbro:Ludvika!H38)</f>
        <v>0</v>
      </c>
      <c r="I38" s="208">
        <f>SUM(Vansbro:Ludvika!I38)</f>
        <v>0</v>
      </c>
      <c r="J38" s="208">
        <f>SUM(Vansbro:Ludvika!J38)</f>
        <v>0</v>
      </c>
      <c r="K38" s="208">
        <f>SUM(Vansbro:Ludvika!K38)</f>
        <v>0</v>
      </c>
      <c r="L38" s="208">
        <f>SUM(Vansbro:Ludvika!L38)</f>
        <v>0</v>
      </c>
      <c r="M38" s="208">
        <f>SUM(Vansbro:Ludvika!M38)</f>
        <v>0</v>
      </c>
      <c r="N38" s="208">
        <f>SUM(Vansbro:Ludvika!N38)</f>
        <v>0</v>
      </c>
      <c r="O38" s="208">
        <f>SUM(Vansbro:Ludvika!O38)</f>
        <v>0</v>
      </c>
      <c r="P38" s="190">
        <f>SUM(Vansbro:Ludvika!P38)</f>
        <v>655169.5</v>
      </c>
      <c r="Q38" s="108"/>
      <c r="R38" s="33"/>
      <c r="S38" s="18"/>
      <c r="T38" s="29"/>
      <c r="U38" s="25"/>
    </row>
    <row r="39" spans="1:47" ht="15.75">
      <c r="A39" s="5" t="s">
        <v>38</v>
      </c>
      <c r="B39" s="208">
        <f>SUM(Vansbro:Ludvika!B39)</f>
        <v>0</v>
      </c>
      <c r="C39" s="208">
        <f>SUM(Vansbro:Ludvika!C39)</f>
        <v>161638</v>
      </c>
      <c r="D39" s="208">
        <f>SUM(Vansbro:Ludvika!D39)</f>
        <v>0</v>
      </c>
      <c r="E39" s="208">
        <f>SUM(Vansbro:Ludvika!E39)</f>
        <v>0</v>
      </c>
      <c r="F39" s="208">
        <f>SUM(Vansbro:Ludvika!F39)</f>
        <v>0</v>
      </c>
      <c r="G39" s="208">
        <f>SUM(Vansbro:Ludvika!G39)</f>
        <v>0</v>
      </c>
      <c r="H39" s="208">
        <f>SUM(Vansbro:Ludvika!H39)</f>
        <v>0</v>
      </c>
      <c r="I39" s="208">
        <f>SUM(Vansbro:Ludvika!I39)</f>
        <v>0</v>
      </c>
      <c r="J39" s="208">
        <f>SUM(Vansbro:Ludvika!J39)</f>
        <v>0</v>
      </c>
      <c r="K39" s="208">
        <f>SUM(Vansbro:Ludvika!K39)</f>
        <v>0</v>
      </c>
      <c r="L39" s="208">
        <f>SUM(Vansbro:Ludvika!L39)</f>
        <v>0</v>
      </c>
      <c r="M39" s="208">
        <f>SUM(Vansbro:Ludvika!M39)</f>
        <v>0</v>
      </c>
      <c r="N39" s="208">
        <f>SUM(Vansbro:Ludvika!N39)</f>
        <v>0</v>
      </c>
      <c r="O39" s="208">
        <f>SUM(Vansbro:Ludvika!O39)</f>
        <v>0</v>
      </c>
      <c r="P39" s="208">
        <f>SUM(Vansbro:Ludvika!P39)</f>
        <v>161638</v>
      </c>
      <c r="Q39" s="108"/>
      <c r="R39" s="30"/>
      <c r="S39" s="9"/>
      <c r="T39" s="45"/>
      <c r="U39" s="25"/>
    </row>
    <row r="40" spans="1:47" ht="15.75">
      <c r="A40" s="5" t="s">
        <v>13</v>
      </c>
      <c r="B40" s="194">
        <f>SUM(Vansbro:Ludvika!B40)</f>
        <v>1422730</v>
      </c>
      <c r="C40" s="208">
        <f>SUM(Vansbro:Ludvika!C40)</f>
        <v>6075455</v>
      </c>
      <c r="D40" s="209">
        <f>SUM(Vansbro:Ludvika!D40)</f>
        <v>2755123</v>
      </c>
      <c r="E40" s="189">
        <f>SUM(Vansbro:Ludvika!E40)</f>
        <v>91777.5</v>
      </c>
      <c r="F40" s="209">
        <f>SUM(Vansbro:Ludvika!F40)</f>
        <v>1310453</v>
      </c>
      <c r="G40" s="189">
        <f>SUM(Vansbro:Ludvika!G40)</f>
        <v>492547.5</v>
      </c>
      <c r="H40" s="210">
        <f>SUM(Vansbro:Ludvika!H40)</f>
        <v>1944591</v>
      </c>
      <c r="I40" s="190">
        <f>SUM(I32:I39)</f>
        <v>8550</v>
      </c>
      <c r="J40" s="194">
        <f>SUM(Vansbro:Ludvika!J40)</f>
        <v>2008</v>
      </c>
      <c r="K40" s="208">
        <f>SUM(Vansbro:Ludvika!K40)</f>
        <v>0</v>
      </c>
      <c r="L40" s="208">
        <f>SUM(Vansbro:Ludvika!L40)</f>
        <v>0</v>
      </c>
      <c r="M40" s="208">
        <f>SUM(Vansbro:Ludvika!M40)</f>
        <v>0</v>
      </c>
      <c r="N40" s="208">
        <f>SUM(Vansbro:Ludvika!N40)</f>
        <v>0</v>
      </c>
      <c r="O40" s="208">
        <f>SUM(Vansbro:Ludvika!O40)</f>
        <v>0</v>
      </c>
      <c r="P40" s="210">
        <f>SUM(B40:O40)</f>
        <v>14103235</v>
      </c>
      <c r="Q40" s="108"/>
      <c r="R40" s="30"/>
      <c r="S40" s="9" t="s">
        <v>24</v>
      </c>
      <c r="T40" s="45" t="s">
        <v>25</v>
      </c>
      <c r="U40" s="25"/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109"/>
      <c r="R41" s="30" t="s">
        <v>39</v>
      </c>
      <c r="S41" s="46" t="str">
        <f>ROUND((B46+C46)/1000,0) &amp;" GWh"</f>
        <v>784 GWh</v>
      </c>
      <c r="T41" s="63"/>
      <c r="U41" s="25"/>
    </row>
    <row r="42" spans="1:47">
      <c r="A42" s="35" t="s">
        <v>42</v>
      </c>
      <c r="B42" s="105">
        <f>B39+B38+B37</f>
        <v>745794.5</v>
      </c>
      <c r="C42" s="105">
        <f>C39+C38+C37</f>
        <v>1364714</v>
      </c>
      <c r="D42" s="105">
        <f>D39+D38+D37</f>
        <v>7648</v>
      </c>
      <c r="E42" s="105">
        <f t="shared" ref="E42:O42" si="0">E39+E38+E37</f>
        <v>0</v>
      </c>
      <c r="F42" s="101">
        <f t="shared" si="0"/>
        <v>0</v>
      </c>
      <c r="G42" s="105">
        <f t="shared" si="0"/>
        <v>0</v>
      </c>
      <c r="H42" s="105">
        <f t="shared" si="0"/>
        <v>503683</v>
      </c>
      <c r="I42" s="101">
        <f t="shared" si="0"/>
        <v>0</v>
      </c>
      <c r="J42" s="105">
        <f>J39+J38+J37</f>
        <v>0</v>
      </c>
      <c r="K42" s="105">
        <f>K39+K38+K37</f>
        <v>0</v>
      </c>
      <c r="L42" s="105">
        <f>L39+L38+L37</f>
        <v>0</v>
      </c>
      <c r="M42" s="105">
        <f t="shared" si="0"/>
        <v>0</v>
      </c>
      <c r="N42" s="105">
        <f t="shared" si="0"/>
        <v>0</v>
      </c>
      <c r="O42" s="105">
        <f t="shared" si="0"/>
        <v>0</v>
      </c>
      <c r="P42" s="59">
        <f>SUM(Vansbro:Ludvika!P42)</f>
        <v>2621839.5</v>
      </c>
      <c r="Q42" s="110"/>
      <c r="R42" s="30" t="s">
        <v>40</v>
      </c>
      <c r="S42" s="10" t="str">
        <f>ROUND(P42/1000,0) &amp;" GWh"</f>
        <v>2622 GWh</v>
      </c>
      <c r="T42" s="31">
        <f>P42/P40</f>
        <v>0.18590341152225004</v>
      </c>
      <c r="U42" s="25"/>
    </row>
    <row r="43" spans="1:47">
      <c r="A43" s="36" t="s">
        <v>44</v>
      </c>
      <c r="B43" s="105"/>
      <c r="C43" s="111">
        <f>SUM(Vansbro:Ludvika!C43)</f>
        <v>6456518.2199999997</v>
      </c>
      <c r="D43" s="111">
        <f>SUM(Vansbro:Ludvika!D43)</f>
        <v>2785720.8</v>
      </c>
      <c r="E43" s="111">
        <f>SUM(Vansbro:Ludvika!E43)</f>
        <v>91777.5</v>
      </c>
      <c r="F43" s="111">
        <f>F40+F24+F11</f>
        <v>1311591</v>
      </c>
      <c r="G43" s="111">
        <f>SUM(Vansbro:Ludvika!G43)</f>
        <v>498528.5</v>
      </c>
      <c r="H43" s="111">
        <f>SUM(Vansbro:Ludvika!H43)</f>
        <v>2985297.75</v>
      </c>
      <c r="I43" s="111">
        <f>I40+I24+I11</f>
        <v>11238</v>
      </c>
      <c r="J43" s="111">
        <f>SUM(Vansbro:Ludvika!J43)</f>
        <v>2008</v>
      </c>
      <c r="K43" s="111">
        <f>SUM(Vansbro:Ludvika!K43)</f>
        <v>0</v>
      </c>
      <c r="L43" s="111">
        <f>SUM(Vansbro:Ludvika!L43)</f>
        <v>471850.25</v>
      </c>
      <c r="M43" s="111">
        <f>SUM(Vansbro:Ludvika!M43)</f>
        <v>72028</v>
      </c>
      <c r="N43" s="111">
        <f>SUM(Vansbro:Ludvika!N43)</f>
        <v>0</v>
      </c>
      <c r="O43" s="111">
        <f>SUM(Vansbro:Ludvika!O43)</f>
        <v>0</v>
      </c>
      <c r="P43" s="101">
        <f>SUM(C43:O43)</f>
        <v>14686558.02</v>
      </c>
      <c r="Q43" s="110"/>
      <c r="R43" s="30" t="s">
        <v>41</v>
      </c>
      <c r="S43" s="10" t="str">
        <f>ROUND(P36/1000,0) &amp;" GWh"</f>
        <v>836 GWh</v>
      </c>
      <c r="T43" s="43">
        <f>P36/P40</f>
        <v>5.9254490193207443E-2</v>
      </c>
      <c r="U43" s="25"/>
    </row>
    <row r="44" spans="1:47">
      <c r="A44" s="36" t="s">
        <v>45</v>
      </c>
      <c r="B44" s="105"/>
      <c r="C44" s="112">
        <f>C43/$P$43</f>
        <v>0.4396209248761746</v>
      </c>
      <c r="D44" s="112">
        <f t="shared" ref="D44:P44" si="1">D43/$P$43</f>
        <v>0.18967826200028862</v>
      </c>
      <c r="E44" s="112">
        <f t="shared" si="1"/>
        <v>6.24908163471784E-3</v>
      </c>
      <c r="F44" s="112">
        <f t="shared" si="1"/>
        <v>8.9305540359687352E-2</v>
      </c>
      <c r="G44" s="112">
        <f t="shared" si="1"/>
        <v>3.3944542984211082E-2</v>
      </c>
      <c r="H44" s="112">
        <f t="shared" si="1"/>
        <v>0.20326735140627594</v>
      </c>
      <c r="I44" s="113">
        <f>I43/$P$43</f>
        <v>7.6518950081402393E-4</v>
      </c>
      <c r="J44" s="112">
        <f t="shared" si="1"/>
        <v>1.3672366236292579E-4</v>
      </c>
      <c r="K44" s="112">
        <f t="shared" si="1"/>
        <v>0</v>
      </c>
      <c r="L44" s="112">
        <f t="shared" si="1"/>
        <v>3.2128034993457233E-2</v>
      </c>
      <c r="M44" s="112">
        <f t="shared" si="1"/>
        <v>4.9043485820103681E-3</v>
      </c>
      <c r="N44" s="112">
        <f t="shared" si="1"/>
        <v>0</v>
      </c>
      <c r="O44" s="112">
        <f t="shared" si="1"/>
        <v>0</v>
      </c>
      <c r="P44" s="112">
        <f t="shared" si="1"/>
        <v>1</v>
      </c>
      <c r="Q44" s="110"/>
      <c r="R44" s="30" t="s">
        <v>43</v>
      </c>
      <c r="S44" s="10" t="str">
        <f>ROUND(P34/1000,0) &amp;" GWh"</f>
        <v>584 GWh</v>
      </c>
      <c r="T44" s="31">
        <f>P34/P40</f>
        <v>4.1414008913557773E-2</v>
      </c>
      <c r="U44" s="25"/>
    </row>
    <row r="45" spans="1:47">
      <c r="A45" s="37"/>
      <c r="B45" s="114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5"/>
      <c r="O45" s="101"/>
      <c r="P45" s="101"/>
      <c r="Q45" s="110"/>
      <c r="R45" s="30" t="s">
        <v>30</v>
      </c>
      <c r="S45" s="10" t="str">
        <f>ROUND(P32/1000,0) &amp;" GWh"</f>
        <v>109 GWh</v>
      </c>
      <c r="T45" s="31">
        <f>P32/P40</f>
        <v>7.7572982368938762E-3</v>
      </c>
      <c r="U45" s="25"/>
    </row>
    <row r="46" spans="1:47">
      <c r="A46" s="37" t="s">
        <v>48</v>
      </c>
      <c r="B46" s="111">
        <f>SUM(Vansbro:Ludvika!B46)</f>
        <v>297790</v>
      </c>
      <c r="C46" s="111">
        <f>SUM(Vansbro:Ludvika!C46)</f>
        <v>486685.71999999991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5"/>
      <c r="O46" s="101"/>
      <c r="P46" s="59"/>
      <c r="Q46" s="110"/>
      <c r="R46" s="30" t="s">
        <v>46</v>
      </c>
      <c r="S46" s="10" t="str">
        <f>ROUND(P33/1000,0) &amp;" GWh"</f>
        <v>7167 GWh</v>
      </c>
      <c r="T46" s="43">
        <f>P33/P40</f>
        <v>0.50815298759469019</v>
      </c>
      <c r="U46" s="25"/>
    </row>
    <row r="47" spans="1:47">
      <c r="A47" s="37" t="s">
        <v>50</v>
      </c>
      <c r="B47" s="115">
        <f>B46/B24</f>
        <v>0.17308139399716366</v>
      </c>
      <c r="C47" s="115">
        <f>C46/(C40+C24)</f>
        <v>7.9999999999999988E-2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5"/>
      <c r="O47" s="101"/>
      <c r="P47" s="101"/>
      <c r="Q47" s="116"/>
      <c r="R47" s="30" t="s">
        <v>47</v>
      </c>
      <c r="S47" s="10" t="str">
        <f>ROUND(P35/1000,0) &amp;" GWh"</f>
        <v>2786 GWh</v>
      </c>
      <c r="T47" s="43">
        <f>P35/P40</f>
        <v>0.19751780353940071</v>
      </c>
    </row>
    <row r="48" spans="1:47" ht="15.75" thickBot="1">
      <c r="A48" s="12"/>
      <c r="B48" s="117"/>
      <c r="C48" s="118"/>
      <c r="D48" s="119"/>
      <c r="E48" s="119"/>
      <c r="F48" s="120"/>
      <c r="G48" s="119"/>
      <c r="H48" s="119"/>
      <c r="I48" s="120"/>
      <c r="J48" s="119"/>
      <c r="K48" s="119"/>
      <c r="L48" s="119"/>
      <c r="M48" s="118"/>
      <c r="N48" s="118"/>
      <c r="O48" s="121"/>
      <c r="P48" s="121"/>
      <c r="Q48" s="122"/>
      <c r="R48" s="48" t="s">
        <v>49</v>
      </c>
      <c r="S48" s="10" t="str">
        <f>ROUND(P40/1000,0) &amp;" GWh"</f>
        <v>14103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4"/>
      <c r="O49" s="127"/>
      <c r="P49" s="127"/>
      <c r="Q49" s="124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4"/>
      <c r="O50" s="127"/>
      <c r="P50" s="127"/>
      <c r="Q50" s="124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4"/>
      <c r="O51" s="127"/>
      <c r="P51" s="127"/>
      <c r="Q51" s="124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4"/>
      <c r="O52" s="127"/>
      <c r="P52" s="127"/>
      <c r="Q52" s="124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4"/>
      <c r="O53" s="127"/>
      <c r="P53" s="127"/>
      <c r="Q53" s="124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4"/>
      <c r="O54" s="127"/>
      <c r="P54" s="127"/>
      <c r="Q54" s="124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4"/>
      <c r="O55" s="127"/>
      <c r="P55" s="127"/>
      <c r="Q55" s="124"/>
      <c r="R55" s="12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4"/>
      <c r="O56" s="127"/>
      <c r="P56" s="127"/>
      <c r="Q56" s="124"/>
      <c r="R56" s="12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4"/>
      <c r="O57" s="127"/>
      <c r="P57" s="127"/>
      <c r="Q57" s="124"/>
      <c r="R57" s="12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2"/>
      <c r="O58" s="133"/>
      <c r="P58" s="134"/>
      <c r="Q58" s="116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2"/>
      <c r="O59" s="133"/>
      <c r="P59" s="134"/>
      <c r="Q59" s="116"/>
      <c r="R59" s="9"/>
      <c r="S59" s="34"/>
      <c r="T59" s="38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2"/>
      <c r="O60" s="133"/>
      <c r="P60" s="134"/>
      <c r="Q60" s="116"/>
      <c r="R60" s="9"/>
      <c r="S60" s="34"/>
      <c r="T60" s="38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2"/>
      <c r="O61" s="133"/>
      <c r="P61" s="134"/>
      <c r="Q61" s="116"/>
      <c r="R61" s="9"/>
      <c r="S61" s="34"/>
      <c r="T61" s="38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2"/>
      <c r="O62" s="133"/>
      <c r="P62" s="134"/>
      <c r="Q62" s="116"/>
      <c r="R62" s="9"/>
      <c r="S62" s="14"/>
      <c r="T62" s="15"/>
    </row>
    <row r="63" spans="1:47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16"/>
      <c r="O63" s="134"/>
      <c r="P63" s="134"/>
      <c r="Q63" s="116"/>
      <c r="R63" s="9"/>
      <c r="S63" s="9"/>
      <c r="T63" s="34"/>
    </row>
    <row r="64" spans="1:47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16"/>
      <c r="O64" s="134"/>
      <c r="P64" s="134"/>
      <c r="Q64" s="116"/>
      <c r="R64" s="9"/>
      <c r="S64" s="51"/>
      <c r="T64" s="52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16"/>
      <c r="O65" s="134"/>
      <c r="P65" s="134"/>
      <c r="Q65" s="116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16"/>
      <c r="O66" s="134"/>
      <c r="P66" s="134"/>
      <c r="Q66" s="116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16"/>
      <c r="O67" s="134"/>
      <c r="P67" s="134"/>
      <c r="Q67" s="116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16"/>
      <c r="O68" s="134"/>
      <c r="P68" s="134"/>
      <c r="Q68" s="116"/>
      <c r="R68" s="9"/>
      <c r="S68" s="34"/>
      <c r="T68" s="38"/>
    </row>
    <row r="69" spans="1:20" ht="15.75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16"/>
      <c r="O69" s="134"/>
      <c r="P69" s="134"/>
      <c r="Q69" s="116"/>
      <c r="R69" s="9"/>
      <c r="S69" s="34"/>
      <c r="T69" s="38"/>
    </row>
    <row r="70" spans="1:20" ht="15.75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16"/>
      <c r="O70" s="134"/>
      <c r="P70" s="134"/>
      <c r="Q70" s="116"/>
      <c r="R70" s="9"/>
      <c r="S70" s="34"/>
      <c r="T70" s="38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16"/>
      <c r="O71" s="134"/>
      <c r="P71" s="134"/>
      <c r="Q71" s="116"/>
      <c r="R71" s="39"/>
      <c r="S71" s="14"/>
      <c r="T71" s="16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zoomScale="70" zoomScaleNormal="70" workbookViewId="0">
      <selection activeCell="P40" sqref="P40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7" width="17.625" style="87" customWidth="1"/>
    <col min="18" max="20" width="17.625" style="11" customWidth="1"/>
    <col min="21" max="16384" width="8.625" style="11"/>
  </cols>
  <sheetData>
    <row r="1" spans="1:34" ht="18.75">
      <c r="A1" s="3" t="s">
        <v>0</v>
      </c>
      <c r="Q1" s="88"/>
      <c r="R1" s="4"/>
      <c r="S1" s="4"/>
      <c r="T1" s="4"/>
    </row>
    <row r="2" spans="1:34" ht="15.75">
      <c r="A2" s="53" t="s">
        <v>74</v>
      </c>
      <c r="C2" s="86"/>
      <c r="M2" s="86"/>
      <c r="N2" s="86"/>
      <c r="O2" s="86"/>
      <c r="P2" s="86"/>
      <c r="Q2" s="89"/>
      <c r="AG2" s="40"/>
      <c r="AH2" s="5"/>
    </row>
    <row r="3" spans="1:34" ht="30">
      <c r="A3" s="6">
        <f>'Dalarnas län'!A3</f>
        <v>2020</v>
      </c>
      <c r="B3" s="138"/>
      <c r="C3" s="139" t="s">
        <v>1</v>
      </c>
      <c r="D3" s="139" t="s">
        <v>31</v>
      </c>
      <c r="E3" s="139" t="s">
        <v>2</v>
      </c>
      <c r="F3" s="140" t="s">
        <v>3</v>
      </c>
      <c r="G3" s="139" t="s">
        <v>16</v>
      </c>
      <c r="H3" s="139" t="s">
        <v>51</v>
      </c>
      <c r="I3" s="140" t="s">
        <v>5</v>
      </c>
      <c r="J3" s="139" t="s">
        <v>4</v>
      </c>
      <c r="K3" s="139" t="s">
        <v>6</v>
      </c>
      <c r="L3" s="139" t="s">
        <v>7</v>
      </c>
      <c r="M3" s="139" t="s">
        <v>73</v>
      </c>
      <c r="N3" s="140" t="s">
        <v>68</v>
      </c>
      <c r="O3" s="140" t="s">
        <v>68</v>
      </c>
      <c r="P3" s="141" t="s">
        <v>9</v>
      </c>
      <c r="Q3" s="93"/>
      <c r="AG3" s="40"/>
      <c r="AH3" s="40"/>
    </row>
    <row r="4" spans="1:34" s="18" customFormat="1" ht="11.25">
      <c r="A4" s="54" t="s">
        <v>60</v>
      </c>
      <c r="B4" s="142"/>
      <c r="C4" s="143" t="s">
        <v>58</v>
      </c>
      <c r="D4" s="143" t="s">
        <v>59</v>
      </c>
      <c r="E4" s="144"/>
      <c r="F4" s="143" t="s">
        <v>61</v>
      </c>
      <c r="G4" s="144"/>
      <c r="H4" s="144"/>
      <c r="I4" s="143" t="s">
        <v>62</v>
      </c>
      <c r="J4" s="144"/>
      <c r="K4" s="144"/>
      <c r="L4" s="144"/>
      <c r="M4" s="144"/>
      <c r="N4" s="145"/>
      <c r="O4" s="145"/>
      <c r="P4" s="146" t="s">
        <v>66</v>
      </c>
      <c r="Q4" s="99"/>
      <c r="AG4" s="19"/>
      <c r="AH4" s="19"/>
    </row>
    <row r="5" spans="1:34" ht="15.75">
      <c r="A5" s="5" t="s">
        <v>52</v>
      </c>
      <c r="B5" s="138"/>
      <c r="C5" s="61">
        <f>[1]Solceller!$C$4</f>
        <v>1016.5000000000001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>
        <f>SUM(D5:O5)</f>
        <v>0</v>
      </c>
      <c r="Q5" s="93"/>
      <c r="AG5" s="40"/>
      <c r="AH5" s="40"/>
    </row>
    <row r="6" spans="1:34" ht="15.75">
      <c r="A6" s="5" t="s">
        <v>57</v>
      </c>
      <c r="B6" s="138"/>
      <c r="C6" s="62">
        <v>0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>
        <f>SUM(D6:O6)</f>
        <v>0</v>
      </c>
      <c r="Q6" s="93"/>
      <c r="AG6" s="40"/>
      <c r="AH6" s="40"/>
    </row>
    <row r="7" spans="1:34" ht="15.75">
      <c r="A7" s="5" t="s">
        <v>17</v>
      </c>
      <c r="B7" s="138"/>
      <c r="C7" s="62">
        <f>[1]Elproduktion!$N$42</f>
        <v>0</v>
      </c>
      <c r="D7" s="62">
        <f>[1]Elproduktion!$N$43</f>
        <v>0</v>
      </c>
      <c r="E7" s="62">
        <f>[1]Elproduktion!$Q$44</f>
        <v>0</v>
      </c>
      <c r="F7" s="62">
        <f>[1]Elproduktion!$N$45</f>
        <v>0</v>
      </c>
      <c r="G7" s="62">
        <f>[1]Elproduktion!$R$46</f>
        <v>0</v>
      </c>
      <c r="H7" s="62">
        <f>[1]Elproduktion!$S$47</f>
        <v>0</v>
      </c>
      <c r="I7" s="62">
        <f>[1]Elproduktion!$N$48</f>
        <v>0</v>
      </c>
      <c r="J7" s="62">
        <f>[1]Elproduktion!$T$46</f>
        <v>0</v>
      </c>
      <c r="K7" s="62">
        <f>[1]Elproduktion!$U$44</f>
        <v>0</v>
      </c>
      <c r="L7" s="62">
        <f>[1]Elproduktion!$V$44</f>
        <v>0</v>
      </c>
      <c r="M7" s="62">
        <f>[1]Elproduktion!$W$47</f>
        <v>0</v>
      </c>
      <c r="N7" s="62"/>
      <c r="O7" s="62"/>
      <c r="P7" s="62">
        <f>SUM(D7:O7)</f>
        <v>0</v>
      </c>
      <c r="Q7" s="93"/>
      <c r="AG7" s="40"/>
      <c r="AH7" s="40"/>
    </row>
    <row r="8" spans="1:34" ht="15.75">
      <c r="A8" s="5" t="s">
        <v>10</v>
      </c>
      <c r="B8" s="138"/>
      <c r="C8" s="62">
        <f>[1]Elproduktion!$N$50</f>
        <v>0</v>
      </c>
      <c r="D8" s="62">
        <f>[1]Elproduktion!$N$51</f>
        <v>0</v>
      </c>
      <c r="E8" s="62">
        <f>[1]Elproduktion!$Q$52</f>
        <v>0</v>
      </c>
      <c r="F8" s="62">
        <f>[1]Elproduktion!$N$53</f>
        <v>0</v>
      </c>
      <c r="G8" s="62">
        <f>[1]Elproduktion!$R$54</f>
        <v>0</v>
      </c>
      <c r="H8" s="62">
        <f>[1]Elproduktion!$S$55</f>
        <v>0</v>
      </c>
      <c r="I8" s="62">
        <f>[1]Elproduktion!$N$56</f>
        <v>0</v>
      </c>
      <c r="J8" s="62">
        <f>[1]Elproduktion!$T$54</f>
        <v>0</v>
      </c>
      <c r="K8" s="62">
        <f>[1]Elproduktion!$U$52</f>
        <v>0</v>
      </c>
      <c r="L8" s="62">
        <f>[1]Elproduktion!$V$52</f>
        <v>0</v>
      </c>
      <c r="M8" s="62">
        <f>[1]Elproduktion!$W$55</f>
        <v>0</v>
      </c>
      <c r="N8" s="62"/>
      <c r="O8" s="62"/>
      <c r="P8" s="62">
        <f>SUM(D8:O8)</f>
        <v>0</v>
      </c>
      <c r="Q8" s="93"/>
      <c r="AG8" s="40"/>
      <c r="AH8" s="40"/>
    </row>
    <row r="9" spans="1:34" ht="15.75">
      <c r="A9" s="5" t="s">
        <v>11</v>
      </c>
      <c r="B9" s="138"/>
      <c r="C9" s="62">
        <f>[1]Elproduktion!$N$58</f>
        <v>134057</v>
      </c>
      <c r="D9" s="62">
        <f>[1]Elproduktion!$N$59</f>
        <v>0</v>
      </c>
      <c r="E9" s="62">
        <f>[1]Elproduktion!$Q$60</f>
        <v>0</v>
      </c>
      <c r="F9" s="62">
        <f>[1]Elproduktion!$N$61</f>
        <v>0</v>
      </c>
      <c r="G9" s="62">
        <f>[1]Elproduktion!$R$62</f>
        <v>0</v>
      </c>
      <c r="H9" s="62">
        <f>[1]Elproduktion!$S$63</f>
        <v>0</v>
      </c>
      <c r="I9" s="62">
        <f>[1]Elproduktion!$N$64</f>
        <v>0</v>
      </c>
      <c r="J9" s="62">
        <f>[1]Elproduktion!$T$62</f>
        <v>0</v>
      </c>
      <c r="K9" s="62">
        <f>[1]Elproduktion!$U$60</f>
        <v>0</v>
      </c>
      <c r="L9" s="62">
        <f>[1]Elproduktion!$V$60</f>
        <v>0</v>
      </c>
      <c r="M9" s="62">
        <f>[1]Elproduktion!$W$63</f>
        <v>0</v>
      </c>
      <c r="N9" s="62"/>
      <c r="O9" s="62"/>
      <c r="P9" s="62">
        <f t="shared" ref="P9:P11" si="0">SUM(D9:O9)</f>
        <v>0</v>
      </c>
      <c r="Q9" s="93"/>
      <c r="AG9" s="40"/>
      <c r="AH9" s="40"/>
    </row>
    <row r="10" spans="1:34" ht="15.75">
      <c r="A10" s="5" t="s">
        <v>12</v>
      </c>
      <c r="B10" s="138"/>
      <c r="C10" s="62">
        <f>[1]Elproduktion!$N$66</f>
        <v>125724</v>
      </c>
      <c r="D10" s="62">
        <f>[1]Elproduktion!$N$67</f>
        <v>0</v>
      </c>
      <c r="E10" s="62">
        <f>[1]Elproduktion!$Q$68</f>
        <v>0</v>
      </c>
      <c r="F10" s="62">
        <f>[1]Elproduktion!$N$69</f>
        <v>0</v>
      </c>
      <c r="G10" s="62">
        <f>[1]Elproduktion!$R$70</f>
        <v>0</v>
      </c>
      <c r="H10" s="62">
        <f>[1]Elproduktion!$S$71</f>
        <v>0</v>
      </c>
      <c r="I10" s="62">
        <f>[1]Elproduktion!$N$72</f>
        <v>0</v>
      </c>
      <c r="J10" s="62">
        <f>[1]Elproduktion!$T$70</f>
        <v>0</v>
      </c>
      <c r="K10" s="62">
        <f>[1]Elproduktion!$U$68</f>
        <v>0</v>
      </c>
      <c r="L10" s="62">
        <f>[1]Elproduktion!$V$68</f>
        <v>0</v>
      </c>
      <c r="M10" s="62">
        <f>[1]Elproduktion!$W$71</f>
        <v>0</v>
      </c>
      <c r="N10" s="62"/>
      <c r="O10" s="62"/>
      <c r="P10" s="62">
        <f t="shared" si="0"/>
        <v>0</v>
      </c>
      <c r="Q10" s="93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B11" s="138"/>
      <c r="C11" s="61">
        <f>SUM(C5:C10)</f>
        <v>260797.5</v>
      </c>
      <c r="D11" s="62">
        <f t="shared" ref="D11:O11" si="1">SUM(D5:D10)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2">
        <f t="shared" si="1"/>
        <v>0</v>
      </c>
      <c r="I11" s="62">
        <f t="shared" si="1"/>
        <v>0</v>
      </c>
      <c r="J11" s="62">
        <f t="shared" si="1"/>
        <v>0</v>
      </c>
      <c r="K11" s="62">
        <f t="shared" si="1"/>
        <v>0</v>
      </c>
      <c r="L11" s="62">
        <f t="shared" si="1"/>
        <v>0</v>
      </c>
      <c r="M11" s="62">
        <f t="shared" si="1"/>
        <v>0</v>
      </c>
      <c r="N11" s="62">
        <f t="shared" si="1"/>
        <v>0</v>
      </c>
      <c r="O11" s="62">
        <f t="shared" si="1"/>
        <v>0</v>
      </c>
      <c r="P11" s="62">
        <f t="shared" si="0"/>
        <v>0</v>
      </c>
      <c r="Q11" s="93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88"/>
      <c r="R12" s="4"/>
      <c r="S12" s="4"/>
      <c r="T12" s="4"/>
    </row>
    <row r="13" spans="1:34" ht="15.7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88"/>
      <c r="R13" s="4"/>
      <c r="S13" s="4"/>
      <c r="T13" s="4"/>
    </row>
    <row r="14" spans="1:34" ht="18.75">
      <c r="A14" s="3" t="s">
        <v>14</v>
      </c>
      <c r="B14" s="147"/>
      <c r="C14" s="62"/>
      <c r="D14" s="147"/>
      <c r="E14" s="147"/>
      <c r="F14" s="147"/>
      <c r="G14" s="147"/>
      <c r="H14" s="147"/>
      <c r="I14" s="147"/>
      <c r="J14" s="62"/>
      <c r="K14" s="62"/>
      <c r="L14" s="62"/>
      <c r="M14" s="62"/>
      <c r="N14" s="62"/>
      <c r="O14" s="62"/>
      <c r="P14" s="147"/>
      <c r="Q14" s="88"/>
      <c r="R14" s="4"/>
      <c r="S14" s="4"/>
      <c r="T14" s="4"/>
    </row>
    <row r="15" spans="1:34" ht="15.75">
      <c r="A15" s="53" t="str">
        <f>A2</f>
        <v>2021 Vansbro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88"/>
      <c r="R15" s="4"/>
      <c r="S15" s="4"/>
      <c r="T15" s="4"/>
    </row>
    <row r="16" spans="1:34" ht="30">
      <c r="A16" s="6">
        <f>'Dalarnas län'!A16</f>
        <v>2020</v>
      </c>
      <c r="B16" s="139" t="s">
        <v>15</v>
      </c>
      <c r="C16" s="148" t="s">
        <v>8</v>
      </c>
      <c r="D16" s="139" t="s">
        <v>31</v>
      </c>
      <c r="E16" s="139" t="s">
        <v>2</v>
      </c>
      <c r="F16" s="140" t="s">
        <v>3</v>
      </c>
      <c r="G16" s="139" t="s">
        <v>16</v>
      </c>
      <c r="H16" s="139" t="s">
        <v>51</v>
      </c>
      <c r="I16" s="140" t="s">
        <v>5</v>
      </c>
      <c r="J16" s="139" t="s">
        <v>4</v>
      </c>
      <c r="K16" s="139" t="s">
        <v>6</v>
      </c>
      <c r="L16" s="139" t="s">
        <v>7</v>
      </c>
      <c r="M16" s="139" t="s">
        <v>73</v>
      </c>
      <c r="N16" s="140" t="s">
        <v>68</v>
      </c>
      <c r="O16" s="140" t="s">
        <v>68</v>
      </c>
      <c r="P16" s="141" t="s">
        <v>9</v>
      </c>
      <c r="Q16" s="93"/>
      <c r="AG16" s="40"/>
      <c r="AH16" s="40"/>
    </row>
    <row r="17" spans="1:34" s="18" customFormat="1" ht="11.25">
      <c r="A17" s="54" t="s">
        <v>60</v>
      </c>
      <c r="B17" s="143" t="s">
        <v>63</v>
      </c>
      <c r="C17" s="149"/>
      <c r="D17" s="143" t="s">
        <v>59</v>
      </c>
      <c r="E17" s="144"/>
      <c r="F17" s="143" t="s">
        <v>61</v>
      </c>
      <c r="G17" s="144"/>
      <c r="H17" s="144"/>
      <c r="I17" s="143" t="s">
        <v>62</v>
      </c>
      <c r="J17" s="144"/>
      <c r="K17" s="144"/>
      <c r="L17" s="144"/>
      <c r="M17" s="144"/>
      <c r="N17" s="145"/>
      <c r="O17" s="145"/>
      <c r="P17" s="146" t="s">
        <v>66</v>
      </c>
      <c r="Q17" s="99"/>
      <c r="AG17" s="19"/>
      <c r="AH17" s="19"/>
    </row>
    <row r="18" spans="1:34" ht="15.75">
      <c r="A18" s="5" t="s">
        <v>17</v>
      </c>
      <c r="B18" s="114">
        <f>[1]Fjärrvärmeproduktion!$N$58</f>
        <v>0</v>
      </c>
      <c r="C18" s="62"/>
      <c r="D18" s="114">
        <f>[1]Fjärrvärmeproduktion!$N$59</f>
        <v>0</v>
      </c>
      <c r="E18" s="62">
        <f>[1]Fjärrvärmeproduktion!$Q$60</f>
        <v>0</v>
      </c>
      <c r="F18" s="62">
        <f>[1]Fjärrvärmeproduktion!$N$61</f>
        <v>0</v>
      </c>
      <c r="G18" s="62">
        <f>[1]Fjärrvärmeproduktion!$R$62</f>
        <v>0</v>
      </c>
      <c r="H18" s="114">
        <f>[1]Fjärrvärmeproduktion!$S$63</f>
        <v>0</v>
      </c>
      <c r="I18" s="62">
        <f>[1]Fjärrvärmeproduktion!$N$64</f>
        <v>0</v>
      </c>
      <c r="J18" s="62">
        <f>[1]Fjärrvärmeproduktion!$T$62</f>
        <v>0</v>
      </c>
      <c r="K18" s="62">
        <f>[1]Fjärrvärmeproduktion!$U$60</f>
        <v>0</v>
      </c>
      <c r="L18" s="62">
        <f>[1]Fjärrvärmeproduktion!$V$60</f>
        <v>0</v>
      </c>
      <c r="M18" s="62">
        <f>[1]Fjärrvärmeproduktion!$W$63</f>
        <v>0</v>
      </c>
      <c r="N18" s="62"/>
      <c r="O18" s="62"/>
      <c r="P18" s="62">
        <f>SUM(C18:O18)</f>
        <v>0</v>
      </c>
      <c r="Q18" s="88"/>
      <c r="R18" s="4"/>
      <c r="S18" s="4"/>
      <c r="T18" s="4"/>
    </row>
    <row r="19" spans="1:34" ht="15.75">
      <c r="A19" s="5" t="s">
        <v>18</v>
      </c>
      <c r="B19" s="114">
        <f>[1]Fjärrvärmeproduktion!$N$66</f>
        <v>21083</v>
      </c>
      <c r="C19" s="62"/>
      <c r="D19" s="114">
        <f>[1]Fjärrvärmeproduktion!$N$67</f>
        <v>915</v>
      </c>
      <c r="E19" s="62">
        <f>[1]Fjärrvärmeproduktion!$Q$68</f>
        <v>0</v>
      </c>
      <c r="F19" s="62">
        <f>[1]Fjärrvärmeproduktion!$N$69</f>
        <v>0</v>
      </c>
      <c r="G19" s="62">
        <f>[1]Fjärrvärmeproduktion!$R$70</f>
        <v>0</v>
      </c>
      <c r="H19" s="114">
        <f>[1]Fjärrvärmeproduktion!$S$71</f>
        <v>25202</v>
      </c>
      <c r="I19" s="62">
        <f>[1]Fjärrvärmeproduktion!$N$72</f>
        <v>0</v>
      </c>
      <c r="J19" s="62">
        <f>[1]Fjärrvärmeproduktion!$T$70</f>
        <v>0</v>
      </c>
      <c r="K19" s="62">
        <f>[1]Fjärrvärmeproduktion!$U$68</f>
        <v>0</v>
      </c>
      <c r="L19" s="62">
        <f>[1]Fjärrvärmeproduktion!$V$68</f>
        <v>0</v>
      </c>
      <c r="M19" s="62">
        <f>[1]Fjärrvärmeproduktion!$W$71</f>
        <v>0</v>
      </c>
      <c r="N19" s="62"/>
      <c r="O19" s="62"/>
      <c r="P19" s="62">
        <f>SUM(C19:O19)</f>
        <v>26117</v>
      </c>
      <c r="Q19" s="88"/>
      <c r="R19" s="4"/>
      <c r="S19" s="4"/>
      <c r="T19" s="4"/>
    </row>
    <row r="20" spans="1:34" ht="15.75">
      <c r="A20" s="5" t="s">
        <v>19</v>
      </c>
      <c r="B20" s="114">
        <f>[1]Fjärrvärmeproduktion!$N$74</f>
        <v>0</v>
      </c>
      <c r="C20" s="62">
        <f>B20*1.05</f>
        <v>0</v>
      </c>
      <c r="D20" s="114">
        <f>[1]Fjärrvärmeproduktion!$N$75</f>
        <v>0</v>
      </c>
      <c r="E20" s="62">
        <f>[1]Fjärrvärmeproduktion!$Q$76</f>
        <v>0</v>
      </c>
      <c r="F20" s="62">
        <f>[1]Fjärrvärmeproduktion!$N$77</f>
        <v>0</v>
      </c>
      <c r="G20" s="62">
        <f>[1]Fjärrvärmeproduktion!$R$78</f>
        <v>0</v>
      </c>
      <c r="H20" s="114">
        <f>[1]Fjärrvärmeproduktion!$S$79</f>
        <v>0</v>
      </c>
      <c r="I20" s="62">
        <f>[1]Fjärrvärmeproduktion!$N$80</f>
        <v>0</v>
      </c>
      <c r="J20" s="62">
        <f>[1]Fjärrvärmeproduktion!$T$78</f>
        <v>0</v>
      </c>
      <c r="K20" s="62">
        <f>[1]Fjärrvärmeproduktion!$U$76</f>
        <v>0</v>
      </c>
      <c r="L20" s="62">
        <f>[1]Fjärrvärmeproduktion!$V$76</f>
        <v>0</v>
      </c>
      <c r="M20" s="62">
        <f>[1]Fjärrvärmeproduktion!$W$79</f>
        <v>0</v>
      </c>
      <c r="N20" s="62"/>
      <c r="O20" s="62"/>
      <c r="P20" s="62">
        <f t="shared" ref="P20:P24" si="2">SUM(C20:O20)</f>
        <v>0</v>
      </c>
      <c r="Q20" s="88"/>
      <c r="R20" s="4"/>
      <c r="S20" s="4"/>
      <c r="T20" s="4"/>
    </row>
    <row r="21" spans="1:34" ht="16.5" thickBot="1">
      <c r="A21" s="5" t="s">
        <v>20</v>
      </c>
      <c r="B21" s="114">
        <f>[1]Fjärrvärmeproduktion!$N$82</f>
        <v>0</v>
      </c>
      <c r="C21" s="62">
        <f>B21*0.33</f>
        <v>0</v>
      </c>
      <c r="D21" s="114">
        <f>[1]Fjärrvärmeproduktion!$N$83</f>
        <v>0</v>
      </c>
      <c r="E21" s="62">
        <f>[1]Fjärrvärmeproduktion!$Q$84</f>
        <v>0</v>
      </c>
      <c r="F21" s="62">
        <f>[1]Fjärrvärmeproduktion!$N$85</f>
        <v>0</v>
      </c>
      <c r="G21" s="62">
        <f>[1]Fjärrvärmeproduktion!$R$86</f>
        <v>0</v>
      </c>
      <c r="H21" s="114">
        <f>[1]Fjärrvärmeproduktion!$S$87</f>
        <v>0</v>
      </c>
      <c r="I21" s="62">
        <f>[1]Fjärrvärmeproduktion!$N$88</f>
        <v>0</v>
      </c>
      <c r="J21" s="62">
        <f>[1]Fjärrvärmeproduktion!$T$86</f>
        <v>0</v>
      </c>
      <c r="K21" s="62">
        <f>[1]Fjärrvärmeproduktion!$U$84</f>
        <v>0</v>
      </c>
      <c r="L21" s="62">
        <f>[1]Fjärrvärmeproduktion!$V$84</f>
        <v>0</v>
      </c>
      <c r="M21" s="62">
        <f>[1]Fjärrvärmeproduktion!$W$87</f>
        <v>0</v>
      </c>
      <c r="N21" s="62"/>
      <c r="O21" s="62"/>
      <c r="P21" s="62">
        <f t="shared" si="2"/>
        <v>0</v>
      </c>
      <c r="Q21" s="88"/>
      <c r="R21" s="26"/>
      <c r="S21" s="26"/>
      <c r="T21" s="26"/>
    </row>
    <row r="22" spans="1:34" ht="15.75">
      <c r="A22" s="5" t="s">
        <v>21</v>
      </c>
      <c r="B22" s="114">
        <f>[1]Fjärrvärmeproduktion!$N$90</f>
        <v>0</v>
      </c>
      <c r="C22" s="62"/>
      <c r="D22" s="114">
        <f>[1]Fjärrvärmeproduktion!$N$91</f>
        <v>0</v>
      </c>
      <c r="E22" s="62">
        <f>[1]Fjärrvärmeproduktion!$Q$92</f>
        <v>0</v>
      </c>
      <c r="F22" s="62">
        <f>[1]Fjärrvärmeproduktion!$N$93</f>
        <v>0</v>
      </c>
      <c r="G22" s="62">
        <f>[1]Fjärrvärmeproduktion!$R$94</f>
        <v>0</v>
      </c>
      <c r="H22" s="114">
        <f>[1]Fjärrvärmeproduktion!$S$95</f>
        <v>0</v>
      </c>
      <c r="I22" s="62">
        <f>[1]Fjärrvärmeproduktion!$N$96</f>
        <v>0</v>
      </c>
      <c r="J22" s="62">
        <f>[1]Fjärrvärmeproduktion!$T$94</f>
        <v>0</v>
      </c>
      <c r="K22" s="62">
        <f>[1]Fjärrvärmeproduktion!$U$92</f>
        <v>0</v>
      </c>
      <c r="L22" s="62">
        <f>[1]Fjärrvärmeproduktion!$V$92</f>
        <v>0</v>
      </c>
      <c r="M22" s="62">
        <f>[1]Fjärrvärmeproduktion!$W$95</f>
        <v>0</v>
      </c>
      <c r="N22" s="62"/>
      <c r="O22" s="62"/>
      <c r="P22" s="62">
        <f t="shared" si="2"/>
        <v>0</v>
      </c>
      <c r="Q22" s="103"/>
      <c r="R22" s="32" t="s">
        <v>23</v>
      </c>
      <c r="S22" s="58" t="str">
        <f>P43/1000 &amp;" GWh"</f>
        <v>284,80484 GWh</v>
      </c>
      <c r="T22" s="27"/>
      <c r="U22" s="25"/>
    </row>
    <row r="23" spans="1:34" ht="15.75">
      <c r="A23" s="5" t="s">
        <v>22</v>
      </c>
      <c r="B23" s="114">
        <f>[1]Fjärrvärmeproduktion!$N$98</f>
        <v>0</v>
      </c>
      <c r="C23" s="62"/>
      <c r="D23" s="114">
        <f>[1]Fjärrvärmeproduktion!$N$99</f>
        <v>0</v>
      </c>
      <c r="E23" s="62">
        <f>[1]Fjärrvärmeproduktion!$Q$100</f>
        <v>0</v>
      </c>
      <c r="F23" s="62">
        <f>[1]Fjärrvärmeproduktion!$N$101</f>
        <v>0</v>
      </c>
      <c r="G23" s="62">
        <f>[1]Fjärrvärmeproduktion!$R$102</f>
        <v>0</v>
      </c>
      <c r="H23" s="114">
        <f>[1]Fjärrvärmeproduktion!$S$103</f>
        <v>0</v>
      </c>
      <c r="I23" s="62">
        <f>[1]Fjärrvärmeproduktion!$N$104</f>
        <v>0</v>
      </c>
      <c r="J23" s="62">
        <f>[1]Fjärrvärmeproduktion!$T$102</f>
        <v>0</v>
      </c>
      <c r="K23" s="62">
        <f>[1]Fjärrvärmeproduktion!$U$100</f>
        <v>0</v>
      </c>
      <c r="L23" s="62">
        <f>[1]Fjärrvärmeproduktion!$V$100</f>
        <v>0</v>
      </c>
      <c r="M23" s="62">
        <f>[1]Fjärrvärmeproduktion!$W$103</f>
        <v>0</v>
      </c>
      <c r="N23" s="62"/>
      <c r="O23" s="62"/>
      <c r="P23" s="62">
        <f t="shared" si="2"/>
        <v>0</v>
      </c>
      <c r="Q23" s="103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21083</v>
      </c>
      <c r="C24" s="62">
        <f t="shared" ref="C24:O24" si="3">SUM(C18:C23)</f>
        <v>0</v>
      </c>
      <c r="D24" s="62">
        <f t="shared" si="3"/>
        <v>915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25202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26117</v>
      </c>
      <c r="Q24" s="103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103"/>
      <c r="R25" s="55" t="str">
        <f>C30</f>
        <v>El</v>
      </c>
      <c r="S25" s="42" t="str">
        <f>C43/1000 &amp;" GWh"</f>
        <v>88,96284 GWh</v>
      </c>
      <c r="T25" s="31">
        <f>C$44</f>
        <v>0.31236421403512665</v>
      </c>
      <c r="U25" s="25"/>
    </row>
    <row r="26" spans="1:34" ht="15.75">
      <c r="B26" s="11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03"/>
      <c r="R26" s="56" t="str">
        <f>D30</f>
        <v>Oljeprodukter</v>
      </c>
      <c r="S26" s="42" t="str">
        <f>D43/1000 &amp;" GWh"</f>
        <v>86,339 GWh</v>
      </c>
      <c r="T26" s="31">
        <f>D$44</f>
        <v>0.30315144925205628</v>
      </c>
      <c r="U26" s="25"/>
    </row>
    <row r="27" spans="1:34" ht="15.7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103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47"/>
      <c r="C28" s="62"/>
      <c r="D28" s="147"/>
      <c r="E28" s="147"/>
      <c r="F28" s="147"/>
      <c r="G28" s="147"/>
      <c r="H28" s="147"/>
      <c r="I28" s="62"/>
      <c r="J28" s="62"/>
      <c r="K28" s="62"/>
      <c r="L28" s="62"/>
      <c r="M28" s="62"/>
      <c r="N28" s="62"/>
      <c r="O28" s="62"/>
      <c r="P28" s="62"/>
      <c r="Q28" s="103"/>
      <c r="R28" s="56" t="str">
        <f>F30</f>
        <v>Gasol/naturgas</v>
      </c>
      <c r="S28" s="44" t="str">
        <f>F43/1000 &amp;" GWh"</f>
        <v>3,71 GWh</v>
      </c>
      <c r="T28" s="31">
        <f>F$44</f>
        <v>1.302646401655253E-2</v>
      </c>
      <c r="U28" s="25"/>
    </row>
    <row r="29" spans="1:34" ht="15.75">
      <c r="A29" s="53" t="str">
        <f>A2</f>
        <v>2021 Vansbro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103"/>
      <c r="R29" s="56" t="str">
        <f>G30</f>
        <v>Biodrivmedel</v>
      </c>
      <c r="S29" s="42" t="str">
        <f>G43/1000&amp;" GWh"</f>
        <v>13,261 GWh</v>
      </c>
      <c r="T29" s="31">
        <f>G$44</f>
        <v>4.6561708712534525E-2</v>
      </c>
      <c r="U29" s="25"/>
    </row>
    <row r="30" spans="1:34" ht="30">
      <c r="A30" s="6">
        <f>'Dalarnas län'!A30</f>
        <v>2020</v>
      </c>
      <c r="B30" s="148" t="s">
        <v>71</v>
      </c>
      <c r="C30" s="150" t="s">
        <v>8</v>
      </c>
      <c r="D30" s="139" t="s">
        <v>31</v>
      </c>
      <c r="E30" s="139" t="s">
        <v>2</v>
      </c>
      <c r="F30" s="140" t="s">
        <v>3</v>
      </c>
      <c r="G30" s="139" t="s">
        <v>27</v>
      </c>
      <c r="H30" s="139" t="s">
        <v>51</v>
      </c>
      <c r="I30" s="140" t="s">
        <v>5</v>
      </c>
      <c r="J30" s="139" t="s">
        <v>72</v>
      </c>
      <c r="K30" s="139" t="s">
        <v>6</v>
      </c>
      <c r="L30" s="139" t="s">
        <v>7</v>
      </c>
      <c r="M30" s="139" t="s">
        <v>73</v>
      </c>
      <c r="N30" s="140" t="s">
        <v>68</v>
      </c>
      <c r="O30" s="140" t="s">
        <v>68</v>
      </c>
      <c r="P30" s="140" t="s">
        <v>28</v>
      </c>
      <c r="Q30" s="103"/>
      <c r="R30" s="55" t="str">
        <f>H30</f>
        <v>Biobränslen</v>
      </c>
      <c r="S30" s="42" t="str">
        <f>H43/1000&amp;" GWh"</f>
        <v>92,532 GWh</v>
      </c>
      <c r="T30" s="31">
        <f>H$44</f>
        <v>0.32489616398373011</v>
      </c>
      <c r="U30" s="25"/>
    </row>
    <row r="31" spans="1:34" s="18" customFormat="1">
      <c r="A31" s="17"/>
      <c r="B31" s="143" t="s">
        <v>65</v>
      </c>
      <c r="C31" s="151" t="s">
        <v>64</v>
      </c>
      <c r="D31" s="143" t="s">
        <v>59</v>
      </c>
      <c r="E31" s="144"/>
      <c r="F31" s="143" t="s">
        <v>61</v>
      </c>
      <c r="G31" s="143" t="s">
        <v>89</v>
      </c>
      <c r="H31" s="143" t="s">
        <v>69</v>
      </c>
      <c r="I31" s="143" t="s">
        <v>62</v>
      </c>
      <c r="J31" s="144"/>
      <c r="K31" s="144"/>
      <c r="L31" s="144"/>
      <c r="M31" s="144"/>
      <c r="N31" s="145"/>
      <c r="O31" s="145"/>
      <c r="P31" s="143" t="s">
        <v>67</v>
      </c>
      <c r="Q31" s="107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114">
        <f>[1]Slutanvändning!$N$89</f>
        <v>0</v>
      </c>
      <c r="C32" s="114">
        <f>[1]Slutanvändning!$N$90</f>
        <v>8</v>
      </c>
      <c r="D32" s="62">
        <f>[1]Slutanvändning!$N$83</f>
        <v>3720</v>
      </c>
      <c r="E32" s="62">
        <f>[1]Slutanvändning!$Q$84</f>
        <v>0</v>
      </c>
      <c r="F32" s="62">
        <f>[1]Slutanvändning!$N$85</f>
        <v>0</v>
      </c>
      <c r="G32" s="62">
        <f>[1]Slutanvändning!$N$86</f>
        <v>882</v>
      </c>
      <c r="H32" s="62">
        <f>[1]Slutanvändning!$N$87</f>
        <v>0</v>
      </c>
      <c r="I32" s="62">
        <f>[1]Slutanvändning!$N$88</f>
        <v>0</v>
      </c>
      <c r="J32" s="62"/>
      <c r="K32" s="62">
        <f>[1]Slutanvändning!$U$84</f>
        <v>0</v>
      </c>
      <c r="L32" s="62">
        <f>[1]Slutanvändning!$V$84</f>
        <v>0</v>
      </c>
      <c r="M32" s="62"/>
      <c r="N32" s="62"/>
      <c r="O32" s="62"/>
      <c r="P32" s="62">
        <f t="shared" ref="P32:P38" si="4">SUM(B32:N32)</f>
        <v>4610</v>
      </c>
      <c r="Q32" s="108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114">
        <f>[1]Slutanvändning!$N$98</f>
        <v>2415</v>
      </c>
      <c r="C33" s="114">
        <f>[1]Slutanvändning!$N$99</f>
        <v>27128</v>
      </c>
      <c r="D33" s="184">
        <f>[1]Slutanvändning!$N$92</f>
        <v>3480</v>
      </c>
      <c r="E33" s="62">
        <f>[1]Slutanvändning!$Q$93</f>
        <v>0</v>
      </c>
      <c r="F33" s="62">
        <f>[1]Slutanvändning!$N$94</f>
        <v>3710</v>
      </c>
      <c r="G33" s="62">
        <f>[1]Slutanvändning!$N$95</f>
        <v>0</v>
      </c>
      <c r="H33" s="186">
        <f>[1]Slutanvändning!$N$96</f>
        <v>42424</v>
      </c>
      <c r="I33" s="62">
        <f>[1]Slutanvändning!$N$97</f>
        <v>0</v>
      </c>
      <c r="J33" s="62"/>
      <c r="K33" s="62">
        <f>[1]Slutanvändning!$U$93</f>
        <v>0</v>
      </c>
      <c r="L33" s="62">
        <f>[1]Slutanvändning!$V$93</f>
        <v>0</v>
      </c>
      <c r="M33" s="62"/>
      <c r="N33" s="62"/>
      <c r="O33" s="62"/>
      <c r="P33" s="186">
        <f t="shared" si="4"/>
        <v>79157</v>
      </c>
      <c r="Q33" s="108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114">
        <f>[1]Slutanvändning!$N$107</f>
        <v>5603</v>
      </c>
      <c r="C34" s="114">
        <f>[1]Slutanvändning!$N$108</f>
        <v>7471</v>
      </c>
      <c r="D34" s="62">
        <f>[1]Slutanvändning!$N$101</f>
        <v>1589</v>
      </c>
      <c r="E34" s="62">
        <f>[1]Slutanvändning!$Q$102</f>
        <v>0</v>
      </c>
      <c r="F34" s="62">
        <f>[1]Slutanvändning!$N$103</f>
        <v>0</v>
      </c>
      <c r="G34" s="62">
        <f>[1]Slutanvändning!$N$104</f>
        <v>0</v>
      </c>
      <c r="H34" s="62">
        <f>[1]Slutanvändning!$N$105</f>
        <v>0</v>
      </c>
      <c r="I34" s="62">
        <f>[1]Slutanvändning!$N$106</f>
        <v>0</v>
      </c>
      <c r="J34" s="62"/>
      <c r="K34" s="62">
        <f>[1]Slutanvändning!$U$102</f>
        <v>0</v>
      </c>
      <c r="L34" s="62">
        <f>[1]Slutanvändning!$V$102</f>
        <v>0</v>
      </c>
      <c r="M34" s="62"/>
      <c r="N34" s="62"/>
      <c r="O34" s="62"/>
      <c r="P34" s="62">
        <f t="shared" si="4"/>
        <v>14663</v>
      </c>
      <c r="Q34" s="108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114">
        <f>[1]Slutanvändning!$N$116</f>
        <v>0</v>
      </c>
      <c r="C35" s="114">
        <f>[1]Slutanvändning!$N$117</f>
        <v>0</v>
      </c>
      <c r="D35" s="62">
        <f>[1]Slutanvändning!$N$110</f>
        <v>76285</v>
      </c>
      <c r="E35" s="62">
        <f>[1]Slutanvändning!$Q$111</f>
        <v>0</v>
      </c>
      <c r="F35" s="62">
        <f>[1]Slutanvändning!$N$112</f>
        <v>0</v>
      </c>
      <c r="G35" s="62">
        <f>[1]Slutanvändning!$N$113</f>
        <v>12379</v>
      </c>
      <c r="H35" s="62">
        <f>[1]Slutanvändning!$N$114</f>
        <v>0</v>
      </c>
      <c r="I35" s="62">
        <f>[1]Slutanvändning!$N$115</f>
        <v>0</v>
      </c>
      <c r="J35" s="62"/>
      <c r="K35" s="62">
        <f>[1]Slutanvändning!$U$111</f>
        <v>0</v>
      </c>
      <c r="L35" s="62">
        <f>[1]Slutanvändning!$V$111</f>
        <v>0</v>
      </c>
      <c r="M35" s="62"/>
      <c r="N35" s="62"/>
      <c r="O35" s="62"/>
      <c r="P35" s="62">
        <f>SUM(B35:N35)</f>
        <v>88664</v>
      </c>
      <c r="Q35" s="108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114">
        <f>[1]Slutanvändning!$N$125</f>
        <v>3022</v>
      </c>
      <c r="C36" s="114">
        <f>[1]Slutanvändning!$N$126</f>
        <v>12456</v>
      </c>
      <c r="D36" s="62">
        <f>[1]Slutanvändning!$N$119</f>
        <v>0</v>
      </c>
      <c r="E36" s="62">
        <f>[1]Slutanvändning!$Q$120</f>
        <v>0</v>
      </c>
      <c r="F36" s="62">
        <f>[1]Slutanvändning!$N$121</f>
        <v>0</v>
      </c>
      <c r="G36" s="62">
        <f>[1]Slutanvändning!$N$122</f>
        <v>0</v>
      </c>
      <c r="H36" s="62">
        <f>[1]Slutanvändning!$N$123</f>
        <v>0</v>
      </c>
      <c r="I36" s="62">
        <f>[1]Slutanvändning!$N$124</f>
        <v>0</v>
      </c>
      <c r="J36" s="62"/>
      <c r="K36" s="62">
        <f>[1]Slutanvändning!$U$120</f>
        <v>0</v>
      </c>
      <c r="L36" s="62">
        <f>[1]Slutanvändning!$V$120</f>
        <v>0</v>
      </c>
      <c r="M36" s="62"/>
      <c r="N36" s="62"/>
      <c r="O36" s="62"/>
      <c r="P36" s="62">
        <f t="shared" si="4"/>
        <v>15478</v>
      </c>
      <c r="Q36" s="108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114">
        <f>[1]Slutanvändning!$N$134</f>
        <v>1655</v>
      </c>
      <c r="C37" s="114">
        <f>[1]Slutanvändning!$N$135</f>
        <v>32832</v>
      </c>
      <c r="D37" s="62">
        <f>[1]Slutanvändning!$N$128</f>
        <v>321</v>
      </c>
      <c r="E37" s="62">
        <f>[1]Slutanvändning!$Q$129</f>
        <v>0</v>
      </c>
      <c r="F37" s="62">
        <f>[1]Slutanvändning!$N$130</f>
        <v>0</v>
      </c>
      <c r="G37" s="62">
        <f>[1]Slutanvändning!$N$131</f>
        <v>0</v>
      </c>
      <c r="H37" s="62">
        <f>[1]Slutanvändning!$N$132</f>
        <v>24906</v>
      </c>
      <c r="I37" s="62">
        <f>[1]Slutanvändning!$N$133</f>
        <v>0</v>
      </c>
      <c r="J37" s="62"/>
      <c r="K37" s="62">
        <f>[1]Slutanvändning!$U$129</f>
        <v>0</v>
      </c>
      <c r="L37" s="62">
        <f>[1]Slutanvändning!$V$129</f>
        <v>0</v>
      </c>
      <c r="M37" s="62"/>
      <c r="N37" s="62"/>
      <c r="O37" s="62"/>
      <c r="P37" s="62">
        <f t="shared" si="4"/>
        <v>59714</v>
      </c>
      <c r="Q37" s="108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114">
        <f>[1]Slutanvändning!$N$143</f>
        <v>5289</v>
      </c>
      <c r="C38" s="114">
        <f>[1]Slutanvändning!$N$144</f>
        <v>2478</v>
      </c>
      <c r="D38" s="62">
        <f>[1]Slutanvändning!$N$137</f>
        <v>29</v>
      </c>
      <c r="E38" s="62">
        <f>[1]Slutanvändning!$Q$138</f>
        <v>0</v>
      </c>
      <c r="F38" s="62">
        <f>[1]Slutanvändning!$N$139</f>
        <v>0</v>
      </c>
      <c r="G38" s="62">
        <f>[1]Slutanvändning!$N$140</f>
        <v>0</v>
      </c>
      <c r="H38" s="62">
        <f>[1]Slutanvändning!$N$141</f>
        <v>0</v>
      </c>
      <c r="I38" s="62">
        <f>[1]Slutanvändning!$N$142</f>
        <v>0</v>
      </c>
      <c r="J38" s="62"/>
      <c r="K38" s="62">
        <f>[1]Slutanvändning!$U$138</f>
        <v>0</v>
      </c>
      <c r="L38" s="62">
        <f>[1]Slutanvändning!$V$138</f>
        <v>0</v>
      </c>
      <c r="M38" s="62"/>
      <c r="N38" s="62"/>
      <c r="O38" s="62"/>
      <c r="P38" s="62">
        <f t="shared" si="4"/>
        <v>7796</v>
      </c>
      <c r="Q38" s="108"/>
      <c r="R38" s="33"/>
      <c r="S38" s="18"/>
      <c r="T38" s="29"/>
      <c r="U38" s="25"/>
    </row>
    <row r="39" spans="1:47" ht="15.75">
      <c r="A39" s="5" t="s">
        <v>38</v>
      </c>
      <c r="B39" s="114">
        <f>[1]Slutanvändning!$N$152</f>
        <v>0</v>
      </c>
      <c r="C39" s="62"/>
      <c r="D39" s="62">
        <f>[1]Slutanvändning!$N$146</f>
        <v>0</v>
      </c>
      <c r="E39" s="62">
        <f>[1]Slutanvändning!$Q$147</f>
        <v>0</v>
      </c>
      <c r="F39" s="62">
        <f>[1]Slutanvändning!$N$148</f>
        <v>0</v>
      </c>
      <c r="G39" s="62">
        <f>[1]Slutanvändning!$N$149</f>
        <v>0</v>
      </c>
      <c r="H39" s="62">
        <f>[1]Slutanvändning!$N$150</f>
        <v>0</v>
      </c>
      <c r="I39" s="62">
        <f>[1]Slutanvändning!$N$151</f>
        <v>0</v>
      </c>
      <c r="J39" s="62"/>
      <c r="K39" s="62">
        <f>[1]Slutanvändning!$U$147</f>
        <v>0</v>
      </c>
      <c r="L39" s="62">
        <f>[1]Slutanvändning!$V$147</f>
        <v>0</v>
      </c>
      <c r="M39" s="62"/>
      <c r="N39" s="62"/>
      <c r="O39" s="62"/>
      <c r="P39" s="62">
        <f>SUM(B39:N39)</f>
        <v>0</v>
      </c>
      <c r="Q39" s="108"/>
      <c r="R39" s="30"/>
      <c r="S39" s="9"/>
      <c r="T39" s="45"/>
    </row>
    <row r="40" spans="1:47" ht="15.75">
      <c r="A40" s="5" t="s">
        <v>13</v>
      </c>
      <c r="B40" s="62">
        <f>SUM(B32:B39)</f>
        <v>17984</v>
      </c>
      <c r="C40" s="62">
        <f t="shared" ref="C40:O40" si="5">SUM(C32:C39)</f>
        <v>82373</v>
      </c>
      <c r="D40" s="186">
        <f t="shared" si="5"/>
        <v>85424</v>
      </c>
      <c r="E40" s="62">
        <f t="shared" si="5"/>
        <v>0</v>
      </c>
      <c r="F40" s="62">
        <f>SUM(F32:F39)</f>
        <v>3710</v>
      </c>
      <c r="G40" s="62">
        <f t="shared" si="5"/>
        <v>13261</v>
      </c>
      <c r="H40" s="186">
        <f t="shared" si="5"/>
        <v>67330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186">
        <f>SUM(B40:N40)</f>
        <v>270082</v>
      </c>
      <c r="Q40" s="108"/>
      <c r="R40" s="30"/>
      <c r="S40" s="9" t="s">
        <v>24</v>
      </c>
      <c r="T40" s="45" t="s">
        <v>25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109"/>
      <c r="R41" s="30" t="s">
        <v>39</v>
      </c>
      <c r="S41" s="46" t="str">
        <f>(B46+C46)/1000 &amp;" GWh"</f>
        <v>9,68884 GWh</v>
      </c>
      <c r="T41" s="63"/>
    </row>
    <row r="42" spans="1:47">
      <c r="A42" s="35" t="s">
        <v>42</v>
      </c>
      <c r="B42" s="150">
        <f>B39+B38+B37</f>
        <v>6944</v>
      </c>
      <c r="C42" s="150">
        <f>C39+C38+C37</f>
        <v>35310</v>
      </c>
      <c r="D42" s="150">
        <f>D39+D38+D37</f>
        <v>350</v>
      </c>
      <c r="E42" s="150">
        <f t="shared" ref="E42:I42" si="6">E39+E38+E37</f>
        <v>0</v>
      </c>
      <c r="F42" s="148">
        <f t="shared" si="6"/>
        <v>0</v>
      </c>
      <c r="G42" s="150">
        <f t="shared" si="6"/>
        <v>0</v>
      </c>
      <c r="H42" s="150">
        <f t="shared" si="6"/>
        <v>24906</v>
      </c>
      <c r="I42" s="148">
        <f t="shared" si="6"/>
        <v>0</v>
      </c>
      <c r="J42" s="150">
        <f t="shared" ref="J42:P42" si="7">J39+J38+J37</f>
        <v>0</v>
      </c>
      <c r="K42" s="150">
        <f t="shared" si="7"/>
        <v>0</v>
      </c>
      <c r="L42" s="150">
        <f t="shared" si="7"/>
        <v>0</v>
      </c>
      <c r="M42" s="150">
        <f t="shared" si="7"/>
        <v>0</v>
      </c>
      <c r="N42" s="150">
        <f t="shared" si="7"/>
        <v>0</v>
      </c>
      <c r="O42" s="150">
        <f t="shared" si="7"/>
        <v>0</v>
      </c>
      <c r="P42" s="150">
        <f t="shared" si="7"/>
        <v>67510</v>
      </c>
      <c r="Q42" s="110"/>
      <c r="R42" s="30" t="s">
        <v>40</v>
      </c>
      <c r="S42" s="10" t="str">
        <f>P42/1000 &amp;" GWh"</f>
        <v>67,51 GWh</v>
      </c>
      <c r="T42" s="31">
        <f>P42/P40</f>
        <v>0.24996112291822484</v>
      </c>
    </row>
    <row r="43" spans="1:47">
      <c r="A43" s="36" t="s">
        <v>44</v>
      </c>
      <c r="B43" s="152"/>
      <c r="C43" s="153">
        <f>C40+C24-C7+C46</f>
        <v>88962.84</v>
      </c>
      <c r="D43" s="153">
        <f t="shared" ref="D43:O43" si="8">D11+D24+D40</f>
        <v>86339</v>
      </c>
      <c r="E43" s="153">
        <f t="shared" si="8"/>
        <v>0</v>
      </c>
      <c r="F43" s="153">
        <f t="shared" si="8"/>
        <v>3710</v>
      </c>
      <c r="G43" s="153">
        <f t="shared" si="8"/>
        <v>13261</v>
      </c>
      <c r="H43" s="153">
        <f t="shared" si="8"/>
        <v>92532</v>
      </c>
      <c r="I43" s="153">
        <f t="shared" si="8"/>
        <v>0</v>
      </c>
      <c r="J43" s="153">
        <f t="shared" si="8"/>
        <v>0</v>
      </c>
      <c r="K43" s="153">
        <f t="shared" si="8"/>
        <v>0</v>
      </c>
      <c r="L43" s="153">
        <f t="shared" si="8"/>
        <v>0</v>
      </c>
      <c r="M43" s="153">
        <f t="shared" si="8"/>
        <v>0</v>
      </c>
      <c r="N43" s="153">
        <f t="shared" si="8"/>
        <v>0</v>
      </c>
      <c r="O43" s="153">
        <f t="shared" si="8"/>
        <v>0</v>
      </c>
      <c r="P43" s="154">
        <f>SUM(C43:O43)</f>
        <v>284804.83999999997</v>
      </c>
      <c r="Q43" s="110"/>
      <c r="R43" s="30" t="s">
        <v>41</v>
      </c>
      <c r="S43" s="10" t="str">
        <f>P36/1000 &amp;" GWh"</f>
        <v>15,478 GWh</v>
      </c>
      <c r="T43" s="43">
        <f>P36/P40</f>
        <v>5.7308521115809273E-2</v>
      </c>
    </row>
    <row r="44" spans="1:47">
      <c r="A44" s="36" t="s">
        <v>45</v>
      </c>
      <c r="B44" s="150"/>
      <c r="C44" s="155">
        <f>C43/$P$43</f>
        <v>0.31236421403512665</v>
      </c>
      <c r="D44" s="155">
        <f t="shared" ref="D44:P44" si="9">D43/$P$43</f>
        <v>0.30315144925205628</v>
      </c>
      <c r="E44" s="155">
        <f t="shared" si="9"/>
        <v>0</v>
      </c>
      <c r="F44" s="155">
        <f t="shared" si="9"/>
        <v>1.302646401655253E-2</v>
      </c>
      <c r="G44" s="155">
        <f t="shared" si="9"/>
        <v>4.6561708712534525E-2</v>
      </c>
      <c r="H44" s="155">
        <f t="shared" si="9"/>
        <v>0.32489616398373011</v>
      </c>
      <c r="I44" s="155">
        <f t="shared" si="9"/>
        <v>0</v>
      </c>
      <c r="J44" s="155">
        <f t="shared" si="9"/>
        <v>0</v>
      </c>
      <c r="K44" s="155">
        <f t="shared" si="9"/>
        <v>0</v>
      </c>
      <c r="L44" s="155">
        <f t="shared" si="9"/>
        <v>0</v>
      </c>
      <c r="M44" s="155">
        <f t="shared" si="9"/>
        <v>0</v>
      </c>
      <c r="N44" s="155">
        <f t="shared" si="9"/>
        <v>0</v>
      </c>
      <c r="O44" s="155">
        <f t="shared" si="9"/>
        <v>0</v>
      </c>
      <c r="P44" s="155">
        <f t="shared" si="9"/>
        <v>1</v>
      </c>
      <c r="Q44" s="110"/>
      <c r="R44" s="30" t="s">
        <v>43</v>
      </c>
      <c r="S44" s="10" t="str">
        <f>P34/1000 &amp;" GWh"</f>
        <v>14,663 GWh</v>
      </c>
      <c r="T44" s="31">
        <f>P34/P40</f>
        <v>5.4290919054213162E-2</v>
      </c>
      <c r="U44" s="25"/>
    </row>
    <row r="45" spans="1:47">
      <c r="A45" s="37"/>
      <c r="B45" s="114"/>
      <c r="C45" s="150"/>
      <c r="D45" s="150"/>
      <c r="E45" s="150"/>
      <c r="F45" s="148"/>
      <c r="G45" s="150"/>
      <c r="H45" s="150"/>
      <c r="I45" s="148"/>
      <c r="J45" s="150"/>
      <c r="K45" s="150"/>
      <c r="L45" s="150"/>
      <c r="M45" s="150"/>
      <c r="N45" s="148"/>
      <c r="O45" s="148"/>
      <c r="P45" s="148"/>
      <c r="Q45" s="110"/>
      <c r="R45" s="30" t="s">
        <v>30</v>
      </c>
      <c r="S45" s="10" t="str">
        <f>P32/1000 &amp;" GWh"</f>
        <v>4,61 GWh</v>
      </c>
      <c r="T45" s="31">
        <f>P32/P40</f>
        <v>1.7068890188905592E-2</v>
      </c>
      <c r="U45" s="25"/>
    </row>
    <row r="46" spans="1:47">
      <c r="A46" s="37" t="s">
        <v>48</v>
      </c>
      <c r="B46" s="153">
        <f>B24-B40</f>
        <v>3099</v>
      </c>
      <c r="C46" s="153">
        <f>(C24+C40)*0.08</f>
        <v>6589.84</v>
      </c>
      <c r="D46" s="150"/>
      <c r="E46" s="150"/>
      <c r="F46" s="148"/>
      <c r="G46" s="150"/>
      <c r="H46" s="150"/>
      <c r="I46" s="148"/>
      <c r="J46" s="150"/>
      <c r="K46" s="150"/>
      <c r="L46" s="150"/>
      <c r="M46" s="150"/>
      <c r="N46" s="148"/>
      <c r="O46" s="148"/>
      <c r="P46" s="62"/>
      <c r="Q46" s="110"/>
      <c r="R46" s="30" t="s">
        <v>46</v>
      </c>
      <c r="S46" s="10" t="str">
        <f>P33/1000 &amp;" GWh"</f>
        <v>79,157 GWh</v>
      </c>
      <c r="T46" s="43">
        <f>P33/P40</f>
        <v>0.29308506305492404</v>
      </c>
      <c r="U46" s="25"/>
    </row>
    <row r="47" spans="1:47">
      <c r="A47" s="37" t="s">
        <v>50</v>
      </c>
      <c r="B47" s="156">
        <f>B46/B24</f>
        <v>0.14699046625243087</v>
      </c>
      <c r="C47" s="115">
        <f>C46/(C40+C24)</f>
        <v>0.08</v>
      </c>
      <c r="D47" s="150"/>
      <c r="E47" s="150"/>
      <c r="F47" s="148"/>
      <c r="G47" s="150"/>
      <c r="H47" s="150"/>
      <c r="I47" s="148"/>
      <c r="J47" s="150"/>
      <c r="K47" s="150"/>
      <c r="L47" s="150"/>
      <c r="M47" s="150"/>
      <c r="N47" s="148"/>
      <c r="O47" s="148"/>
      <c r="P47" s="148"/>
      <c r="Q47" s="110"/>
      <c r="R47" s="30" t="s">
        <v>47</v>
      </c>
      <c r="S47" s="10" t="str">
        <f>P35/1000 &amp;" GWh"</f>
        <v>88,664 GWh</v>
      </c>
      <c r="T47" s="43">
        <f>P35/P40</f>
        <v>0.32828548366792309</v>
      </c>
    </row>
    <row r="48" spans="1:47" ht="15.75" thickBot="1">
      <c r="A48" s="12"/>
      <c r="B48" s="123"/>
      <c r="C48" s="125"/>
      <c r="D48" s="125"/>
      <c r="E48" s="125"/>
      <c r="F48" s="126"/>
      <c r="G48" s="125"/>
      <c r="H48" s="125"/>
      <c r="I48" s="126"/>
      <c r="J48" s="125"/>
      <c r="K48" s="125"/>
      <c r="L48" s="125"/>
      <c r="M48" s="125"/>
      <c r="N48" s="126"/>
      <c r="O48" s="126"/>
      <c r="P48" s="126"/>
      <c r="Q48" s="157"/>
      <c r="R48" s="48" t="s">
        <v>49</v>
      </c>
      <c r="S48" s="49" t="str">
        <f>P40/1000 &amp;" GWh"</f>
        <v>270,082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5"/>
      <c r="D49" s="125"/>
      <c r="E49" s="125"/>
      <c r="F49" s="126"/>
      <c r="G49" s="125"/>
      <c r="H49" s="125"/>
      <c r="I49" s="126"/>
      <c r="J49" s="125"/>
      <c r="K49" s="125"/>
      <c r="L49" s="125"/>
      <c r="M49" s="125"/>
      <c r="N49" s="126"/>
      <c r="O49" s="126"/>
      <c r="P49" s="126"/>
      <c r="Q49" s="124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9"/>
      <c r="D50" s="125"/>
      <c r="E50" s="125"/>
      <c r="F50" s="126"/>
      <c r="G50" s="125"/>
      <c r="H50" s="125"/>
      <c r="I50" s="126"/>
      <c r="J50" s="125"/>
      <c r="K50" s="125"/>
      <c r="L50" s="125"/>
      <c r="M50" s="125"/>
      <c r="N50" s="126"/>
      <c r="O50" s="126"/>
      <c r="P50" s="126"/>
      <c r="Q50" s="124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5"/>
      <c r="D51" s="125"/>
      <c r="E51" s="125"/>
      <c r="F51" s="126"/>
      <c r="G51" s="125"/>
      <c r="H51" s="125"/>
      <c r="I51" s="126"/>
      <c r="J51" s="125"/>
      <c r="K51" s="125"/>
      <c r="L51" s="125"/>
      <c r="M51" s="125"/>
      <c r="N51" s="126"/>
      <c r="O51" s="126"/>
      <c r="P51" s="126"/>
      <c r="Q51" s="124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5"/>
      <c r="D52" s="125"/>
      <c r="E52" s="125"/>
      <c r="F52" s="126"/>
      <c r="G52" s="125"/>
      <c r="H52" s="125"/>
      <c r="I52" s="126"/>
      <c r="J52" s="125"/>
      <c r="K52" s="125"/>
      <c r="L52" s="125"/>
      <c r="M52" s="125"/>
      <c r="N52" s="126"/>
      <c r="O52" s="126"/>
      <c r="P52" s="126"/>
      <c r="Q52" s="124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5"/>
      <c r="D53" s="125"/>
      <c r="E53" s="125"/>
      <c r="F53" s="126"/>
      <c r="G53" s="125"/>
      <c r="H53" s="125"/>
      <c r="I53" s="126"/>
      <c r="J53" s="125"/>
      <c r="K53" s="125"/>
      <c r="L53" s="125"/>
      <c r="M53" s="125"/>
      <c r="N53" s="126"/>
      <c r="O53" s="126"/>
      <c r="P53" s="126"/>
      <c r="Q53" s="124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5"/>
      <c r="D54" s="125"/>
      <c r="E54" s="125"/>
      <c r="F54" s="126"/>
      <c r="G54" s="125"/>
      <c r="H54" s="125"/>
      <c r="I54" s="126"/>
      <c r="J54" s="125"/>
      <c r="K54" s="125"/>
      <c r="L54" s="125"/>
      <c r="M54" s="125"/>
      <c r="N54" s="126"/>
      <c r="O54" s="126"/>
      <c r="P54" s="126"/>
      <c r="Q54" s="124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5"/>
      <c r="D55" s="125"/>
      <c r="E55" s="125"/>
      <c r="F55" s="126"/>
      <c r="G55" s="125"/>
      <c r="H55" s="125"/>
      <c r="I55" s="126"/>
      <c r="J55" s="125"/>
      <c r="K55" s="125"/>
      <c r="L55" s="125"/>
      <c r="M55" s="125"/>
      <c r="N55" s="126"/>
      <c r="O55" s="126"/>
      <c r="P55" s="126"/>
      <c r="Q55" s="124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24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24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116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116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116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116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116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116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116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116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116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116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116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116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116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116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zoomScale="70" zoomScaleNormal="70" workbookViewId="0">
      <pane xSplit="1" topLeftCell="B1" activePane="topRight" state="frozen"/>
      <selection activeCell="D54" sqref="D54"/>
      <selection pane="topRight" activeCell="C11" sqref="C11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75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158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C5" s="60">
        <f>[1]Solceller!$C$5</f>
        <v>247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0" si="0">SUM(D6:O6)</f>
        <v>0</v>
      </c>
      <c r="Q6" s="40"/>
      <c r="AG6" s="40"/>
      <c r="AH6" s="40"/>
    </row>
    <row r="7" spans="1:34" ht="15.75">
      <c r="A7" s="5" t="s">
        <v>17</v>
      </c>
      <c r="C7" s="65">
        <f>[1]Elproduktion!$N$82</f>
        <v>0</v>
      </c>
      <c r="D7" s="65">
        <f>[1]Elproduktion!$N$83</f>
        <v>0</v>
      </c>
      <c r="E7" s="59">
        <f>[1]Elproduktion!$Q$84</f>
        <v>0</v>
      </c>
      <c r="F7" s="59">
        <f>[1]Elproduktion!$N$85</f>
        <v>0</v>
      </c>
      <c r="G7" s="59">
        <f>[1]Elproduktion!$R$86</f>
        <v>0</v>
      </c>
      <c r="H7" s="59">
        <f>[1]Elproduktion!$S$87</f>
        <v>0</v>
      </c>
      <c r="I7" s="59">
        <f>[1]Elproduktion!$N$88</f>
        <v>0</v>
      </c>
      <c r="J7" s="59">
        <f>[1]Elproduktion!$T$86</f>
        <v>0</v>
      </c>
      <c r="K7" s="59">
        <f>[1]Elproduktion!$U$84</f>
        <v>0</v>
      </c>
      <c r="L7" s="59">
        <f>[1]Elproduktion!$V$84</f>
        <v>0</v>
      </c>
      <c r="M7" s="59">
        <f>[1]Elproduktion!$W$87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C8" s="65">
        <f>[1]Elproduktion!$N$90</f>
        <v>0</v>
      </c>
      <c r="D8" s="65">
        <f>[1]Elproduktion!$N$91</f>
        <v>0</v>
      </c>
      <c r="E8" s="59">
        <f>[1]Elproduktion!$Q$92</f>
        <v>0</v>
      </c>
      <c r="F8" s="59">
        <f>[1]Elproduktion!$N$93</f>
        <v>0</v>
      </c>
      <c r="G8" s="59">
        <f>[1]Elproduktion!$R$94</f>
        <v>0</v>
      </c>
      <c r="H8" s="59">
        <f>[1]Elproduktion!$S$95</f>
        <v>0</v>
      </c>
      <c r="I8" s="59">
        <f>[1]Elproduktion!$N$96</f>
        <v>0</v>
      </c>
      <c r="J8" s="59">
        <f>[1]Elproduktion!$T$94</f>
        <v>0</v>
      </c>
      <c r="K8" s="59">
        <f>[1]Elproduktion!$U$92</f>
        <v>0</v>
      </c>
      <c r="L8" s="59">
        <f>[1]Elproduktion!$V$92</f>
        <v>0</v>
      </c>
      <c r="M8" s="59">
        <f>[1]Elproduktion!$W$95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C9" s="65">
        <f>[1]Elproduktion!$N$98</f>
        <v>134283</v>
      </c>
      <c r="D9" s="65">
        <f>[1]Elproduktion!$N$99</f>
        <v>0</v>
      </c>
      <c r="E9" s="59">
        <f>[1]Elproduktion!$Q$100</f>
        <v>0</v>
      </c>
      <c r="F9" s="59">
        <f>[1]Elproduktion!$N$101</f>
        <v>0</v>
      </c>
      <c r="G9" s="59">
        <f>[1]Elproduktion!$R$102</f>
        <v>0</v>
      </c>
      <c r="H9" s="59">
        <f>[1]Elproduktion!$S$103</f>
        <v>0</v>
      </c>
      <c r="I9" s="59">
        <f>[1]Elproduktion!$N$104</f>
        <v>0</v>
      </c>
      <c r="J9" s="59">
        <f>[1]Elproduktion!$T$102</f>
        <v>0</v>
      </c>
      <c r="K9" s="59">
        <f>[1]Elproduktion!$U$100</f>
        <v>0</v>
      </c>
      <c r="L9" s="59">
        <f>[1]Elproduktion!$V$100</f>
        <v>0</v>
      </c>
      <c r="M9" s="59">
        <f>[1]Elproduktion!$W$103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C10" s="188">
        <f>[1]Elproduktion!$N$106</f>
        <v>98481.269841269837</v>
      </c>
      <c r="D10" s="65">
        <f>[1]Elproduktion!$N$107</f>
        <v>0</v>
      </c>
      <c r="E10" s="59">
        <f>[1]Elproduktion!$Q$108</f>
        <v>0</v>
      </c>
      <c r="F10" s="59">
        <f>[1]Elproduktion!$N$109</f>
        <v>0</v>
      </c>
      <c r="G10" s="59">
        <f>[1]Elproduktion!$R$110</f>
        <v>0</v>
      </c>
      <c r="H10" s="59">
        <f>[1]Elproduktion!$S$111</f>
        <v>0</v>
      </c>
      <c r="I10" s="59">
        <f>[1]Elproduktion!$N$112</f>
        <v>0</v>
      </c>
      <c r="J10" s="59">
        <f>[1]Elproduktion!$T$110</f>
        <v>0</v>
      </c>
      <c r="K10" s="59">
        <f>[1]Elproduktion!$U$108</f>
        <v>0</v>
      </c>
      <c r="L10" s="59">
        <f>[1]Elproduktion!$V$108</f>
        <v>0</v>
      </c>
      <c r="M10" s="59">
        <f>[1]Elproduktion!$W$111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C11" s="189">
        <f>SUM(C5:C10)</f>
        <v>233011.26984126982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>SUM(D11:O11)</f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2023 Malung-Sälen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[1]Fjärrvärmeproduktion!$N$114</f>
        <v>0</v>
      </c>
      <c r="C18" s="62"/>
      <c r="D18" s="62">
        <f>[1]Fjärrvärmeproduktion!$N$115</f>
        <v>0</v>
      </c>
      <c r="E18" s="62">
        <f>[1]Fjärrvärmeproduktion!$Q$116</f>
        <v>0</v>
      </c>
      <c r="F18" s="62">
        <f>[1]Fjärrvärmeproduktion!$N$117</f>
        <v>0</v>
      </c>
      <c r="G18" s="62">
        <f>[1]Fjärrvärmeproduktion!$R$118</f>
        <v>0</v>
      </c>
      <c r="H18" s="62">
        <f>[1]Fjärrvärmeproduktion!$S$119</f>
        <v>0</v>
      </c>
      <c r="I18" s="62">
        <f>[1]Fjärrvärmeproduktion!$N$120</f>
        <v>0</v>
      </c>
      <c r="J18" s="62">
        <f>[1]Fjärrvärmeproduktion!$T$118</f>
        <v>0</v>
      </c>
      <c r="K18" s="62">
        <f>[1]Fjärrvärmeproduktion!$U$116</f>
        <v>0</v>
      </c>
      <c r="L18" s="62">
        <f>[1]Fjärrvärmeproduktion!$V$116</f>
        <v>0</v>
      </c>
      <c r="M18" s="62">
        <f>[1]Fjärrvärmeproduktion!$W$119</f>
        <v>0</v>
      </c>
      <c r="N18" s="62"/>
      <c r="O18" s="62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[1]Fjärrvärmeproduktion!$N$122+[1]Fjärrvärmeproduktion!$N$154</f>
        <v>26955</v>
      </c>
      <c r="C19" s="62"/>
      <c r="D19" s="62">
        <f>[1]Fjärrvärmeproduktion!$N$123</f>
        <v>219</v>
      </c>
      <c r="E19" s="62">
        <f>[1]Fjärrvärmeproduktion!$Q$124</f>
        <v>0</v>
      </c>
      <c r="F19" s="62">
        <f>[1]Fjärrvärmeproduktion!$N$125</f>
        <v>0</v>
      </c>
      <c r="G19" s="62">
        <f>[1]Fjärrvärmeproduktion!$R$126</f>
        <v>0</v>
      </c>
      <c r="H19" s="62">
        <f>[1]Fjärrvärmeproduktion!$S$127</f>
        <v>28141</v>
      </c>
      <c r="I19" s="62">
        <f>[1]Fjärrvärmeproduktion!$N$128</f>
        <v>0</v>
      </c>
      <c r="J19" s="62">
        <f>[1]Fjärrvärmeproduktion!$T$126</f>
        <v>0</v>
      </c>
      <c r="K19" s="62">
        <f>[1]Fjärrvärmeproduktion!$U$124</f>
        <v>0</v>
      </c>
      <c r="L19" s="62">
        <f>[1]Fjärrvärmeproduktion!$V$124</f>
        <v>0</v>
      </c>
      <c r="M19" s="62">
        <f>[1]Fjärrvärmeproduktion!$W$127</f>
        <v>0</v>
      </c>
      <c r="N19" s="62"/>
      <c r="O19" s="62"/>
      <c r="P19" s="62">
        <f t="shared" ref="P19:P24" si="2">SUM(C19:O19)</f>
        <v>28360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[1]Fjärrvärmeproduktion!$N$130</f>
        <v>0</v>
      </c>
      <c r="C20" s="62">
        <f>B20*1.05</f>
        <v>0</v>
      </c>
      <c r="D20" s="62">
        <f>[1]Fjärrvärmeproduktion!$N$131</f>
        <v>0</v>
      </c>
      <c r="E20" s="62">
        <f>[1]Fjärrvärmeproduktion!$Q$132</f>
        <v>0</v>
      </c>
      <c r="F20" s="62">
        <f>[1]Fjärrvärmeproduktion!$N$133</f>
        <v>0</v>
      </c>
      <c r="G20" s="62">
        <f>[1]Fjärrvärmeproduktion!$R$134</f>
        <v>0</v>
      </c>
      <c r="H20" s="62">
        <f>[1]Fjärrvärmeproduktion!$S$135</f>
        <v>0</v>
      </c>
      <c r="I20" s="62">
        <f>[1]Fjärrvärmeproduktion!$N$136</f>
        <v>0</v>
      </c>
      <c r="J20" s="62">
        <f>[1]Fjärrvärmeproduktion!$T$134</f>
        <v>0</v>
      </c>
      <c r="K20" s="62">
        <f>[1]Fjärrvärmeproduktion!$U$132</f>
        <v>0</v>
      </c>
      <c r="L20" s="62">
        <f>[1]Fjärrvärmeproduktion!$V$132</f>
        <v>0</v>
      </c>
      <c r="M20" s="62">
        <f>[1]Fjärrvärmeproduktion!$W$135</f>
        <v>0</v>
      </c>
      <c r="N20" s="62"/>
      <c r="O20" s="62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[1]Fjärrvärmeproduktion!$N$138</f>
        <v>0</v>
      </c>
      <c r="C21" s="62">
        <f>B21*0.33</f>
        <v>0</v>
      </c>
      <c r="D21" s="62">
        <f>[1]Fjärrvärmeproduktion!$N$139</f>
        <v>0</v>
      </c>
      <c r="E21" s="62">
        <f>[1]Fjärrvärmeproduktion!$Q$140</f>
        <v>0</v>
      </c>
      <c r="F21" s="62">
        <f>[1]Fjärrvärmeproduktion!$N$141</f>
        <v>0</v>
      </c>
      <c r="G21" s="62">
        <f>[1]Fjärrvärmeproduktion!$R$142</f>
        <v>0</v>
      </c>
      <c r="H21" s="62">
        <f>[1]Fjärrvärmeproduktion!$S$143</f>
        <v>0</v>
      </c>
      <c r="I21" s="62">
        <f>[1]Fjärrvärmeproduktion!$N$144</f>
        <v>0</v>
      </c>
      <c r="J21" s="62">
        <f>[1]Fjärrvärmeproduktion!$T$142</f>
        <v>0</v>
      </c>
      <c r="K21" s="62">
        <f>[1]Fjärrvärmeproduktion!$U$140</f>
        <v>0</v>
      </c>
      <c r="L21" s="62">
        <f>[1]Fjärrvärmeproduktion!$V$140</f>
        <v>0</v>
      </c>
      <c r="M21" s="62">
        <f>[1]Fjärrvärmeproduktion!$W$143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[1]Fjärrvärmeproduktion!$N$146</f>
        <v>0</v>
      </c>
      <c r="C22" s="62"/>
      <c r="D22" s="62">
        <f>[1]Fjärrvärmeproduktion!$N$147</f>
        <v>0</v>
      </c>
      <c r="E22" s="62">
        <f>[1]Fjärrvärmeproduktion!$Q$148</f>
        <v>0</v>
      </c>
      <c r="F22" s="62">
        <f>[1]Fjärrvärmeproduktion!$N$149</f>
        <v>0</v>
      </c>
      <c r="G22" s="62">
        <f>[1]Fjärrvärmeproduktion!$R$150</f>
        <v>0</v>
      </c>
      <c r="H22" s="62">
        <f>[1]Fjärrvärmeproduktion!$S$151</f>
        <v>0</v>
      </c>
      <c r="I22" s="62">
        <f>[1]Fjärrvärmeproduktion!$N$152</f>
        <v>0</v>
      </c>
      <c r="J22" s="62">
        <f>[1]Fjärrvärmeproduktion!$T$150</f>
        <v>0</v>
      </c>
      <c r="K22" s="62">
        <f>[1]Fjärrvärmeproduktion!$U$148</f>
        <v>0</v>
      </c>
      <c r="L22" s="62">
        <f>[1]Fjärrvärmeproduktion!$V$148</f>
        <v>0</v>
      </c>
      <c r="M22" s="62">
        <f>[1]Fjärrvärmeproduktion!$W$151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684,96068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62">
        <f>[1]Fjärrvärmeproduktion!$N$155</f>
        <v>0</v>
      </c>
      <c r="E23" s="62">
        <f>[1]Fjärrvärmeproduktion!$Q$156</f>
        <v>0</v>
      </c>
      <c r="F23" s="62">
        <f>[1]Fjärrvärmeproduktion!$N$157</f>
        <v>0</v>
      </c>
      <c r="G23" s="62">
        <f>[1]Fjärrvärmeproduktion!$R$158</f>
        <v>0</v>
      </c>
      <c r="H23" s="62">
        <f>[1]Fjärrvärmeproduktion!$S$159</f>
        <v>0</v>
      </c>
      <c r="I23" s="62">
        <f>[1]Fjärrvärmeproduktion!$N$160</f>
        <v>0</v>
      </c>
      <c r="J23" s="62">
        <f>[1]Fjärrvärmeproduktion!$T$158</f>
        <v>0</v>
      </c>
      <c r="K23" s="62">
        <f>[1]Fjärrvärmeproduktion!$U$156</f>
        <v>0</v>
      </c>
      <c r="L23" s="62">
        <f>[1]Fjärrvärmeproduktion!$V$156</f>
        <v>0</v>
      </c>
      <c r="M23" s="62">
        <f>[1]Fjärrvärmeproduktion!$W$159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26955</v>
      </c>
      <c r="C24" s="62">
        <f t="shared" ref="C24:O24" si="3">SUM(C18:C23)</f>
        <v>0</v>
      </c>
      <c r="D24" s="62">
        <f t="shared" si="3"/>
        <v>219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28141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28360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308,36268 GWh</v>
      </c>
      <c r="T25" s="31">
        <f>C$44</f>
        <v>0.45019033793297453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191,418 GWh</v>
      </c>
      <c r="T26" s="31">
        <f>D$44</f>
        <v>0.27945837708523652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75">
      <c r="A29" s="53" t="str">
        <f>A2</f>
        <v>2023 Malung-Sälen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31,675 GWh</v>
      </c>
      <c r="T29" s="31">
        <f>G$44</f>
        <v>4.6243530358560152E-2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153,505 GWh</v>
      </c>
      <c r="T30" s="31">
        <f>H$44</f>
        <v>0.22410775462322891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[1]Slutanvändning!$N$170</f>
        <v>0</v>
      </c>
      <c r="C32" s="59">
        <f>[1]Slutanvändning!$N$171</f>
        <v>102</v>
      </c>
      <c r="D32" s="59">
        <f>[1]Slutanvändning!$N$164</f>
        <v>428</v>
      </c>
      <c r="E32" s="59">
        <f>[1]Slutanvändning!$Q$165</f>
        <v>0</v>
      </c>
      <c r="F32" s="59">
        <f>[1]Slutanvändning!$N$166</f>
        <v>0</v>
      </c>
      <c r="G32" s="59">
        <f>[1]Slutanvändning!$N$167</f>
        <v>67</v>
      </c>
      <c r="H32" s="59">
        <f>[1]Slutanvändning!$N$168</f>
        <v>0</v>
      </c>
      <c r="I32" s="59">
        <f>[1]Slutanvändning!$N$169</f>
        <v>0</v>
      </c>
      <c r="J32" s="59"/>
      <c r="K32" s="59">
        <f>[1]Slutanvändning!$U$165</f>
        <v>0</v>
      </c>
      <c r="L32" s="59">
        <f>[1]Slutanvändning!$V$165</f>
        <v>0</v>
      </c>
      <c r="M32" s="59"/>
      <c r="N32" s="59"/>
      <c r="O32" s="59"/>
      <c r="P32" s="59">
        <f t="shared" ref="P32:P38" si="4">SUM(B32:N32)</f>
        <v>597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59">
        <f>[1]Slutanvändning!$N$179</f>
        <v>5526</v>
      </c>
      <c r="C33" s="59">
        <f>[1]Slutanvändning!$N$180</f>
        <v>58574</v>
      </c>
      <c r="D33" s="59">
        <f>[1]Slutanvändning!$N$173</f>
        <v>6613</v>
      </c>
      <c r="E33" s="59">
        <f>[1]Slutanvändning!$Q$174</f>
        <v>0</v>
      </c>
      <c r="F33" s="59">
        <f>[1]Slutanvändning!$N$175</f>
        <v>0</v>
      </c>
      <c r="G33" s="59">
        <f>[1]Slutanvändning!$N$176</f>
        <v>0</v>
      </c>
      <c r="H33" s="59">
        <f>[1]Slutanvändning!$N$177</f>
        <v>101349</v>
      </c>
      <c r="I33" s="59">
        <f>[1]Slutanvändning!$N$178</f>
        <v>0</v>
      </c>
      <c r="J33" s="59"/>
      <c r="K33" s="59">
        <f>[1]Slutanvändning!$U$174</f>
        <v>0</v>
      </c>
      <c r="L33" s="59">
        <f>[1]Slutanvändning!$V$174</f>
        <v>0</v>
      </c>
      <c r="M33" s="59"/>
      <c r="N33" s="59"/>
      <c r="O33" s="59"/>
      <c r="P33" s="59">
        <f t="shared" si="4"/>
        <v>172062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[1]Slutanvändning!$N$188</f>
        <v>7166</v>
      </c>
      <c r="C34" s="59">
        <f>[1]Slutanvändning!$N$189</f>
        <v>26095</v>
      </c>
      <c r="D34" s="59">
        <f>[1]Slutanvändning!$N$182</f>
        <v>0</v>
      </c>
      <c r="E34" s="59">
        <f>[1]Slutanvändning!$Q$183</f>
        <v>0</v>
      </c>
      <c r="F34" s="59">
        <f>[1]Slutanvändning!$N$184</f>
        <v>0</v>
      </c>
      <c r="G34" s="59">
        <f>[1]Slutanvändning!$N$185</f>
        <v>0</v>
      </c>
      <c r="H34" s="59">
        <f>[1]Slutanvändning!$N$186</f>
        <v>0</v>
      </c>
      <c r="I34" s="59">
        <f>[1]Slutanvändning!$N$187</f>
        <v>0</v>
      </c>
      <c r="J34" s="59"/>
      <c r="K34" s="59">
        <f>[1]Slutanvändning!$U$183</f>
        <v>0</v>
      </c>
      <c r="L34" s="59">
        <f>[1]Slutanvändning!$V$183</f>
        <v>0</v>
      </c>
      <c r="M34" s="59"/>
      <c r="N34" s="59"/>
      <c r="O34" s="59"/>
      <c r="P34" s="59">
        <f t="shared" si="4"/>
        <v>33261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59">
        <f>[1]Slutanvändning!$N$197</f>
        <v>0</v>
      </c>
      <c r="C35" s="59">
        <f>[1]Slutanvändning!$N$198</f>
        <v>409</v>
      </c>
      <c r="D35" s="59">
        <f>[1]Slutanvändning!$N$191</f>
        <v>182444</v>
      </c>
      <c r="E35" s="59">
        <f>[1]Slutanvändning!$Q$192</f>
        <v>0</v>
      </c>
      <c r="F35" s="59">
        <f>[1]Slutanvändning!$N$193</f>
        <v>0</v>
      </c>
      <c r="G35" s="59">
        <f>[1]Slutanvändning!$N$194</f>
        <v>31608</v>
      </c>
      <c r="H35" s="59">
        <f>[1]Slutanvändning!$N$195</f>
        <v>0</v>
      </c>
      <c r="I35" s="59">
        <f>[1]Slutanvändning!$N$196</f>
        <v>0</v>
      </c>
      <c r="J35" s="59"/>
      <c r="K35" s="59">
        <f>[1]Slutanvändning!$U$192</f>
        <v>0</v>
      </c>
      <c r="L35" s="59">
        <f>[1]Slutanvändning!$V$192</f>
        <v>0</v>
      </c>
      <c r="M35" s="59"/>
      <c r="N35" s="59"/>
      <c r="O35" s="59"/>
      <c r="P35" s="59">
        <f>SUM(B35:N35)</f>
        <v>214461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59">
        <f>[1]Slutanvändning!$N$206</f>
        <v>4050</v>
      </c>
      <c r="C36" s="59">
        <f>[1]Slutanvändning!$N$207</f>
        <v>48575</v>
      </c>
      <c r="D36" s="59">
        <f>[1]Slutanvändning!$N$200</f>
        <v>1005</v>
      </c>
      <c r="E36" s="59">
        <f>[1]Slutanvändning!$Q$201</f>
        <v>0</v>
      </c>
      <c r="F36" s="59">
        <f>[1]Slutanvändning!$N$202</f>
        <v>0</v>
      </c>
      <c r="G36" s="59">
        <f>[1]Slutanvändning!$N$203</f>
        <v>0</v>
      </c>
      <c r="H36" s="59">
        <f>[1]Slutanvändning!$N$204</f>
        <v>0</v>
      </c>
      <c r="I36" s="59">
        <f>[1]Slutanvändning!$N$205</f>
        <v>0</v>
      </c>
      <c r="J36" s="59"/>
      <c r="K36" s="59">
        <f>[1]Slutanvändning!$U$201</f>
        <v>0</v>
      </c>
      <c r="L36" s="59">
        <f>[1]Slutanvändning!$V$201</f>
        <v>0</v>
      </c>
      <c r="M36" s="59"/>
      <c r="N36" s="59"/>
      <c r="O36" s="59"/>
      <c r="P36" s="59">
        <f t="shared" si="4"/>
        <v>53630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[1]Slutanvändning!$N$215</f>
        <v>0</v>
      </c>
      <c r="C37" s="59">
        <f>[1]Slutanvändning!$N$216</f>
        <v>56419</v>
      </c>
      <c r="D37" s="59">
        <f>[1]Slutanvändning!$N$209</f>
        <v>268</v>
      </c>
      <c r="E37" s="59">
        <f>[1]Slutanvändning!$Q$210</f>
        <v>0</v>
      </c>
      <c r="F37" s="59">
        <f>[1]Slutanvändning!$N$211</f>
        <v>0</v>
      </c>
      <c r="G37" s="59">
        <f>[1]Slutanvändning!$N$212</f>
        <v>0</v>
      </c>
      <c r="H37" s="59">
        <f>[1]Slutanvändning!$N$213</f>
        <v>24015</v>
      </c>
      <c r="I37" s="59">
        <f>[1]Slutanvändning!$N$214</f>
        <v>0</v>
      </c>
      <c r="J37" s="59"/>
      <c r="K37" s="59">
        <f>[1]Slutanvändning!$U$210</f>
        <v>0</v>
      </c>
      <c r="L37" s="59">
        <f>[1]Slutanvändning!$V$210</f>
        <v>0</v>
      </c>
      <c r="M37" s="59"/>
      <c r="N37" s="59"/>
      <c r="O37" s="59"/>
      <c r="P37" s="59">
        <f t="shared" si="4"/>
        <v>80702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[1]Slutanvändning!$N$224</f>
        <v>6863</v>
      </c>
      <c r="C38" s="59">
        <f>[1]Slutanvändning!$N$225</f>
        <v>19745</v>
      </c>
      <c r="D38" s="59">
        <f>[1]Slutanvändning!$N$218</f>
        <v>441</v>
      </c>
      <c r="E38" s="59">
        <f>[1]Slutanvändning!$Q$219</f>
        <v>0</v>
      </c>
      <c r="F38" s="59">
        <f>[1]Slutanvändning!$N$220</f>
        <v>0</v>
      </c>
      <c r="G38" s="59">
        <f>[1]Slutanvändning!$N$221</f>
        <v>0</v>
      </c>
      <c r="H38" s="59">
        <f>[1]Slutanvändning!$N$222</f>
        <v>0</v>
      </c>
      <c r="I38" s="59">
        <f>[1]Slutanvändning!$N$223</f>
        <v>0</v>
      </c>
      <c r="J38" s="59"/>
      <c r="K38" s="59">
        <f>[1]Slutanvändning!$U$219</f>
        <v>0</v>
      </c>
      <c r="L38" s="59">
        <f>[1]Slutanvändning!$V$219</f>
        <v>0</v>
      </c>
      <c r="M38" s="59"/>
      <c r="N38" s="59"/>
      <c r="O38" s="59"/>
      <c r="P38" s="59">
        <f t="shared" si="4"/>
        <v>27049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[1]Slutanvändning!$N$233</f>
        <v>0</v>
      </c>
      <c r="C39" s="59">
        <f>[1]Slutanvändning!$N$234</f>
        <v>75602</v>
      </c>
      <c r="D39" s="59">
        <f>[1]Slutanvändning!$N$227</f>
        <v>0</v>
      </c>
      <c r="E39" s="59">
        <f>[1]Slutanvändning!$Q$228</f>
        <v>0</v>
      </c>
      <c r="F39" s="59">
        <f>[1]Slutanvändning!$N$229</f>
        <v>0</v>
      </c>
      <c r="G39" s="59">
        <f>[1]Slutanvändning!$N$230</f>
        <v>0</v>
      </c>
      <c r="H39" s="59">
        <f>[1]Slutanvändning!$N$231</f>
        <v>0</v>
      </c>
      <c r="I39" s="59">
        <f>[1]Slutanvändning!$N$232</f>
        <v>0</v>
      </c>
      <c r="J39" s="59"/>
      <c r="K39" s="59">
        <f>[1]Slutanvändning!$U$228</f>
        <v>0</v>
      </c>
      <c r="L39" s="59">
        <f>[1]Slutanvändning!$V$228</f>
        <v>0</v>
      </c>
      <c r="M39" s="59"/>
      <c r="N39" s="59"/>
      <c r="O39" s="59"/>
      <c r="P39" s="59">
        <f>SUM(B39:N39)</f>
        <v>75602</v>
      </c>
      <c r="Q39" s="22"/>
      <c r="R39" s="30"/>
      <c r="S39" s="9"/>
      <c r="T39" s="45"/>
    </row>
    <row r="40" spans="1:47" ht="15.75">
      <c r="A40" s="5" t="s">
        <v>13</v>
      </c>
      <c r="B40" s="59">
        <f>SUM(B32:B39)</f>
        <v>23605</v>
      </c>
      <c r="C40" s="59">
        <f t="shared" ref="C40:O40" si="5">SUM(C32:C39)</f>
        <v>285521</v>
      </c>
      <c r="D40" s="59">
        <f t="shared" si="5"/>
        <v>191199</v>
      </c>
      <c r="E40" s="59">
        <f t="shared" si="5"/>
        <v>0</v>
      </c>
      <c r="F40" s="59">
        <f>SUM(F32:F39)</f>
        <v>0</v>
      </c>
      <c r="G40" s="59">
        <f t="shared" si="5"/>
        <v>31675</v>
      </c>
      <c r="H40" s="59">
        <f t="shared" si="5"/>
        <v>125364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657364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26,19168 GWh</v>
      </c>
      <c r="T41" s="63"/>
    </row>
    <row r="42" spans="1:47">
      <c r="A42" s="35" t="s">
        <v>42</v>
      </c>
      <c r="B42" s="105">
        <f>B39+B38+B37</f>
        <v>6863</v>
      </c>
      <c r="C42" s="105">
        <f>C39+C38+C37</f>
        <v>151766</v>
      </c>
      <c r="D42" s="105">
        <f>D39+D38+D37</f>
        <v>709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24015</v>
      </c>
      <c r="I42" s="101">
        <f>I39+I38+I37</f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183353</v>
      </c>
      <c r="Q42" s="23"/>
      <c r="R42" s="30" t="s">
        <v>40</v>
      </c>
      <c r="S42" s="10" t="str">
        <f>P42/1000 &amp;" GWh"</f>
        <v>183,353 GWh</v>
      </c>
      <c r="T42" s="31">
        <f>P42/P40</f>
        <v>0.27892157161024944</v>
      </c>
    </row>
    <row r="43" spans="1:47">
      <c r="A43" s="36" t="s">
        <v>44</v>
      </c>
      <c r="B43" s="159"/>
      <c r="C43" s="111">
        <f>C40+C24-C7+C46</f>
        <v>308362.68</v>
      </c>
      <c r="D43" s="111">
        <f t="shared" ref="D43:O43" si="7">D11+D24+D40</f>
        <v>191418</v>
      </c>
      <c r="E43" s="111">
        <f t="shared" si="7"/>
        <v>0</v>
      </c>
      <c r="F43" s="111">
        <f t="shared" si="7"/>
        <v>0</v>
      </c>
      <c r="G43" s="111">
        <f t="shared" si="7"/>
        <v>31675</v>
      </c>
      <c r="H43" s="111">
        <f t="shared" si="7"/>
        <v>153505</v>
      </c>
      <c r="I43" s="111">
        <f t="shared" si="7"/>
        <v>0</v>
      </c>
      <c r="J43" s="111">
        <f t="shared" si="7"/>
        <v>0</v>
      </c>
      <c r="K43" s="111">
        <f t="shared" si="7"/>
        <v>0</v>
      </c>
      <c r="L43" s="111">
        <f t="shared" si="7"/>
        <v>0</v>
      </c>
      <c r="M43" s="111">
        <f t="shared" si="7"/>
        <v>0</v>
      </c>
      <c r="N43" s="111">
        <f t="shared" si="7"/>
        <v>0</v>
      </c>
      <c r="O43" s="111">
        <f t="shared" si="7"/>
        <v>0</v>
      </c>
      <c r="P43" s="160">
        <f>SUM(C43:O43)</f>
        <v>684960.67999999993</v>
      </c>
      <c r="Q43" s="23"/>
      <c r="R43" s="30" t="s">
        <v>41</v>
      </c>
      <c r="S43" s="10" t="str">
        <f>P36/1000 &amp;" GWh"</f>
        <v>53,63 GWh</v>
      </c>
      <c r="T43" s="43">
        <f>P36/P40</f>
        <v>8.1583414972526636E-2</v>
      </c>
    </row>
    <row r="44" spans="1:47">
      <c r="A44" s="36" t="s">
        <v>45</v>
      </c>
      <c r="B44" s="105"/>
      <c r="C44" s="112">
        <f>C43/$P$43</f>
        <v>0.45019033793297453</v>
      </c>
      <c r="D44" s="112">
        <f t="shared" ref="D44:P44" si="8">D43/$P$43</f>
        <v>0.27945837708523652</v>
      </c>
      <c r="E44" s="112">
        <f t="shared" si="8"/>
        <v>0</v>
      </c>
      <c r="F44" s="112">
        <f t="shared" si="8"/>
        <v>0</v>
      </c>
      <c r="G44" s="112">
        <f t="shared" si="8"/>
        <v>4.6243530358560152E-2</v>
      </c>
      <c r="H44" s="112">
        <f t="shared" si="8"/>
        <v>0.22410775462322891</v>
      </c>
      <c r="I44" s="112">
        <f t="shared" si="8"/>
        <v>0</v>
      </c>
      <c r="J44" s="112">
        <f t="shared" si="8"/>
        <v>0</v>
      </c>
      <c r="K44" s="112">
        <f t="shared" si="8"/>
        <v>0</v>
      </c>
      <c r="L44" s="112">
        <f t="shared" si="8"/>
        <v>0</v>
      </c>
      <c r="M44" s="112">
        <f t="shared" si="8"/>
        <v>0</v>
      </c>
      <c r="N44" s="112">
        <f t="shared" si="8"/>
        <v>0</v>
      </c>
      <c r="O44" s="112">
        <f t="shared" si="8"/>
        <v>0</v>
      </c>
      <c r="P44" s="112">
        <f t="shared" si="8"/>
        <v>1</v>
      </c>
      <c r="Q44" s="23"/>
      <c r="R44" s="30" t="s">
        <v>43</v>
      </c>
      <c r="S44" s="10" t="str">
        <f>P34/1000 &amp;" GWh"</f>
        <v>33,261 GWh</v>
      </c>
      <c r="T44" s="31">
        <f>P34/P40</f>
        <v>5.0597538045892385E-2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0,597 GWh</v>
      </c>
      <c r="T45" s="31">
        <f>P32/P40</f>
        <v>9.0817264103297416E-4</v>
      </c>
      <c r="U45" s="25"/>
    </row>
    <row r="46" spans="1:47">
      <c r="A46" s="37" t="s">
        <v>48</v>
      </c>
      <c r="B46" s="111">
        <f>B24-B40</f>
        <v>3350</v>
      </c>
      <c r="C46" s="111">
        <f>(C24+C40)*0.08</f>
        <v>22841.68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59"/>
      <c r="Q46" s="23"/>
      <c r="R46" s="30" t="s">
        <v>46</v>
      </c>
      <c r="S46" s="10" t="str">
        <f>P33/1000 &amp;" GWh"</f>
        <v>172,062 GWh</v>
      </c>
      <c r="T46" s="43">
        <f>P33/P40</f>
        <v>0.26174539524525225</v>
      </c>
      <c r="U46" s="25"/>
    </row>
    <row r="47" spans="1:47">
      <c r="A47" s="37" t="s">
        <v>50</v>
      </c>
      <c r="B47" s="161">
        <f>B46/B24</f>
        <v>0.12428120942311259</v>
      </c>
      <c r="C47" s="162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214,461 GWh</v>
      </c>
      <c r="T47" s="43">
        <f>P35/P40</f>
        <v>0.32624390748504634</v>
      </c>
    </row>
    <row r="48" spans="1:47" ht="15.75" thickBot="1">
      <c r="A48" s="12"/>
      <c r="B48" s="123"/>
      <c r="C48" s="125"/>
      <c r="D48" s="125"/>
      <c r="E48" s="125"/>
      <c r="F48" s="126"/>
      <c r="G48" s="125"/>
      <c r="H48" s="125"/>
      <c r="I48" s="126"/>
      <c r="J48" s="125"/>
      <c r="K48" s="125"/>
      <c r="L48" s="125"/>
      <c r="M48" s="125"/>
      <c r="N48" s="126"/>
      <c r="O48" s="126"/>
      <c r="P48" s="126"/>
      <c r="Q48" s="57"/>
      <c r="R48" s="48" t="s">
        <v>49</v>
      </c>
      <c r="S48" s="49" t="str">
        <f>P40/1000 &amp;" GWh"</f>
        <v>657,364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5"/>
      <c r="D49" s="125"/>
      <c r="E49" s="125"/>
      <c r="F49" s="126"/>
      <c r="G49" s="125"/>
      <c r="H49" s="125"/>
      <c r="I49" s="126"/>
      <c r="J49" s="125"/>
      <c r="K49" s="125"/>
      <c r="L49" s="125"/>
      <c r="M49" s="125"/>
      <c r="N49" s="126"/>
      <c r="O49" s="126"/>
      <c r="P49" s="126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9"/>
      <c r="D50" s="125"/>
      <c r="E50" s="125"/>
      <c r="F50" s="126"/>
      <c r="G50" s="125"/>
      <c r="H50" s="125"/>
      <c r="I50" s="126"/>
      <c r="J50" s="125"/>
      <c r="K50" s="125"/>
      <c r="L50" s="125"/>
      <c r="M50" s="125"/>
      <c r="N50" s="126"/>
      <c r="O50" s="126"/>
      <c r="P50" s="126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5"/>
      <c r="D51" s="125"/>
      <c r="E51" s="125"/>
      <c r="F51" s="126"/>
      <c r="G51" s="125"/>
      <c r="H51" s="125"/>
      <c r="I51" s="126"/>
      <c r="J51" s="125"/>
      <c r="K51" s="125"/>
      <c r="L51" s="125"/>
      <c r="M51" s="125"/>
      <c r="N51" s="126"/>
      <c r="O51" s="126"/>
      <c r="P51" s="126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5"/>
      <c r="D52" s="125"/>
      <c r="E52" s="125"/>
      <c r="F52" s="126"/>
      <c r="G52" s="125"/>
      <c r="H52" s="125"/>
      <c r="I52" s="126"/>
      <c r="J52" s="125"/>
      <c r="K52" s="125"/>
      <c r="L52" s="125"/>
      <c r="M52" s="125"/>
      <c r="N52" s="126"/>
      <c r="O52" s="126"/>
      <c r="P52" s="126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5"/>
      <c r="D53" s="125"/>
      <c r="E53" s="125"/>
      <c r="F53" s="126"/>
      <c r="G53" s="125"/>
      <c r="H53" s="125"/>
      <c r="I53" s="126"/>
      <c r="J53" s="125"/>
      <c r="K53" s="125"/>
      <c r="L53" s="125"/>
      <c r="M53" s="125"/>
      <c r="N53" s="126"/>
      <c r="O53" s="126"/>
      <c r="P53" s="126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0" zoomScaleNormal="70" workbookViewId="0">
      <selection activeCell="D54" sqref="D54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76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C5" s="60">
        <f>[1]Solceller!$C$6</f>
        <v>817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C7" s="59">
        <f>[1]Elproduktion!$N$122</f>
        <v>0</v>
      </c>
      <c r="D7" s="59">
        <f>[1]Elproduktion!$N$123</f>
        <v>0</v>
      </c>
      <c r="E7" s="59">
        <f>[1]Elproduktion!$Q$124</f>
        <v>0</v>
      </c>
      <c r="F7" s="59">
        <f>[1]Elproduktion!$N$125</f>
        <v>0</v>
      </c>
      <c r="G7" s="59">
        <f>[1]Elproduktion!$R$126</f>
        <v>0</v>
      </c>
      <c r="H7" s="59">
        <f>[1]Elproduktion!$S$127</f>
        <v>0</v>
      </c>
      <c r="I7" s="59">
        <f>[1]Elproduktion!$N$128</f>
        <v>0</v>
      </c>
      <c r="J7" s="59">
        <f>[1]Elproduktion!$T$126</f>
        <v>0</v>
      </c>
      <c r="K7" s="59">
        <f>[1]Elproduktion!$U$124</f>
        <v>0</v>
      </c>
      <c r="L7" s="59">
        <f>[1]Elproduktion!$V$124</f>
        <v>0</v>
      </c>
      <c r="M7" s="59">
        <f>[1]Elproduktion!$W$127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C8" s="59">
        <f>[1]Elproduktion!$N$130</f>
        <v>0</v>
      </c>
      <c r="D8" s="59">
        <f>[1]Elproduktion!$N$131</f>
        <v>0</v>
      </c>
      <c r="E8" s="59">
        <f>[1]Elproduktion!$Q$132</f>
        <v>0</v>
      </c>
      <c r="F8" s="59">
        <f>[1]Elproduktion!$N$133</f>
        <v>0</v>
      </c>
      <c r="G8" s="59">
        <f>[1]Elproduktion!$R$134</f>
        <v>0</v>
      </c>
      <c r="H8" s="59">
        <f>[1]Elproduktion!$S$135</f>
        <v>0</v>
      </c>
      <c r="I8" s="59">
        <f>[1]Elproduktion!$N$136</f>
        <v>0</v>
      </c>
      <c r="J8" s="59">
        <f>[1]Elproduktion!$T$134</f>
        <v>0</v>
      </c>
      <c r="K8" s="59">
        <f>[1]Elproduktion!$U$132</f>
        <v>0</v>
      </c>
      <c r="L8" s="59">
        <f>[1]Elproduktion!$V$132</f>
        <v>0</v>
      </c>
      <c r="M8" s="59">
        <f>[1]Elproduktion!$W$135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C9" s="59">
        <f>[1]Elproduktion!$N$138</f>
        <v>321741</v>
      </c>
      <c r="D9" s="59">
        <f>[1]Elproduktion!$N$139</f>
        <v>0</v>
      </c>
      <c r="E9" s="59">
        <f>[1]Elproduktion!$Q$140</f>
        <v>0</v>
      </c>
      <c r="F9" s="59">
        <f>[1]Elproduktion!$N$141</f>
        <v>0</v>
      </c>
      <c r="G9" s="59">
        <f>[1]Elproduktion!$R$142</f>
        <v>0</v>
      </c>
      <c r="H9" s="59">
        <f>[1]Elproduktion!$S$143</f>
        <v>0</v>
      </c>
      <c r="I9" s="59">
        <f>[1]Elproduktion!$N$144</f>
        <v>0</v>
      </c>
      <c r="J9" s="59">
        <f>[1]Elproduktion!$T$142</f>
        <v>0</v>
      </c>
      <c r="K9" s="59">
        <f>[1]Elproduktion!$U$140</f>
        <v>0</v>
      </c>
      <c r="L9" s="59">
        <f>[1]Elproduktion!$V$140</f>
        <v>0</v>
      </c>
      <c r="M9" s="59">
        <f>[1]Elproduktion!$W$143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C10" s="59">
        <f>[1]Elproduktion!$N$146</f>
        <v>0</v>
      </c>
      <c r="D10" s="59">
        <f>[1]Elproduktion!$N$147</f>
        <v>0</v>
      </c>
      <c r="E10" s="59">
        <f>[1]Elproduktion!$Q$148</f>
        <v>0</v>
      </c>
      <c r="F10" s="59">
        <f>[1]Elproduktion!$N$149</f>
        <v>0</v>
      </c>
      <c r="G10" s="59">
        <f>[1]Elproduktion!$R$150</f>
        <v>0</v>
      </c>
      <c r="H10" s="59">
        <f>[1]Elproduktion!$S$151</f>
        <v>0</v>
      </c>
      <c r="I10" s="59">
        <f>[1]Elproduktion!$N$152</f>
        <v>0</v>
      </c>
      <c r="J10" s="59">
        <f>[1]Elproduktion!$T$150</f>
        <v>0</v>
      </c>
      <c r="K10" s="59">
        <f>[1]Elproduktion!$U$148</f>
        <v>0</v>
      </c>
      <c r="L10" s="59">
        <f>[1]Elproduktion!$V$148</f>
        <v>0</v>
      </c>
      <c r="M10" s="59">
        <f>[1]Elproduktion!$W$151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C11" s="60">
        <f>SUM(C5:C10)</f>
        <v>322558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2026 Gagnef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59">
        <f>[1]Fjärrvärmeproduktion!$N$170</f>
        <v>0</v>
      </c>
      <c r="C18" s="59"/>
      <c r="D18" s="59">
        <f>[1]Fjärrvärmeproduktion!$N$171</f>
        <v>0</v>
      </c>
      <c r="E18" s="59">
        <f>[1]Fjärrvärmeproduktion!$Q$172</f>
        <v>0</v>
      </c>
      <c r="F18" s="59">
        <f>[1]Fjärrvärmeproduktion!$N$173</f>
        <v>0</v>
      </c>
      <c r="G18" s="59">
        <f>[1]Fjärrvärmeproduktion!$R$174</f>
        <v>0</v>
      </c>
      <c r="H18" s="59">
        <f>[1]Fjärrvärmeproduktion!$S$175</f>
        <v>0</v>
      </c>
      <c r="I18" s="59">
        <f>[1]Fjärrvärmeproduktion!$N$176</f>
        <v>0</v>
      </c>
      <c r="J18" s="59">
        <f>[1]Fjärrvärmeproduktion!$T$174</f>
        <v>0</v>
      </c>
      <c r="K18" s="59">
        <f>[1]Fjärrvärmeproduktion!$U$172</f>
        <v>0</v>
      </c>
      <c r="L18" s="59">
        <f>[1]Fjärrvärmeproduktion!$V$172</f>
        <v>0</v>
      </c>
      <c r="M18" s="59">
        <f>[1]Fjärrvärmeproduktion!$W$175</f>
        <v>0</v>
      </c>
      <c r="N18" s="59"/>
      <c r="O18" s="59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59">
        <f>[1]Fjärrvärmeproduktion!$N$178</f>
        <v>0</v>
      </c>
      <c r="C19" s="59"/>
      <c r="D19" s="59">
        <f>[1]Fjärrvärmeproduktion!$N$179</f>
        <v>0</v>
      </c>
      <c r="E19" s="59">
        <f>[1]Fjärrvärmeproduktion!$Q$180</f>
        <v>0</v>
      </c>
      <c r="F19" s="59">
        <f>[1]Fjärrvärmeproduktion!$N$181</f>
        <v>0</v>
      </c>
      <c r="G19" s="59">
        <f>[1]Fjärrvärmeproduktion!$R$182</f>
        <v>0</v>
      </c>
      <c r="H19" s="59">
        <f>[1]Fjärrvärmeproduktion!$S$183</f>
        <v>0</v>
      </c>
      <c r="I19" s="59">
        <f>[1]Fjärrvärmeproduktion!$N$184</f>
        <v>0</v>
      </c>
      <c r="J19" s="59">
        <f>[1]Fjärrvärmeproduktion!$T$182</f>
        <v>0</v>
      </c>
      <c r="K19" s="59">
        <f>[1]Fjärrvärmeproduktion!$U$180</f>
        <v>0</v>
      </c>
      <c r="L19" s="59">
        <f>[1]Fjärrvärmeproduktion!$V$180</f>
        <v>0</v>
      </c>
      <c r="M19" s="59">
        <f>[1]Fjärrvärmeproduktion!$W$183</f>
        <v>0</v>
      </c>
      <c r="N19" s="59"/>
      <c r="O19" s="59"/>
      <c r="P19" s="6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19</v>
      </c>
      <c r="B20" s="59">
        <f>[1]Fjärrvärmeproduktion!$N$186</f>
        <v>0</v>
      </c>
      <c r="C20" s="59">
        <f>B20*1.05</f>
        <v>0</v>
      </c>
      <c r="D20" s="59">
        <f>[1]Fjärrvärmeproduktion!$N$187</f>
        <v>0</v>
      </c>
      <c r="E20" s="59">
        <f>[1]Fjärrvärmeproduktion!$Q$188</f>
        <v>0</v>
      </c>
      <c r="F20" s="59">
        <f>[1]Fjärrvärmeproduktion!$N$189</f>
        <v>0</v>
      </c>
      <c r="G20" s="59">
        <f>[1]Fjärrvärmeproduktion!$R$190</f>
        <v>0</v>
      </c>
      <c r="H20" s="59">
        <f>[1]Fjärrvärmeproduktion!$S$191</f>
        <v>0</v>
      </c>
      <c r="I20" s="59">
        <f>[1]Fjärrvärmeproduktion!$N$192</f>
        <v>0</v>
      </c>
      <c r="J20" s="59">
        <f>[1]Fjärrvärmeproduktion!$T$190</f>
        <v>0</v>
      </c>
      <c r="K20" s="59">
        <f>[1]Fjärrvärmeproduktion!$U$188</f>
        <v>0</v>
      </c>
      <c r="L20" s="59">
        <f>[1]Fjärrvärmeproduktion!$V$188</f>
        <v>0</v>
      </c>
      <c r="M20" s="59">
        <f>[1]Fjärrvärmeproduktion!$W$191</f>
        <v>0</v>
      </c>
      <c r="N20" s="59"/>
      <c r="O20" s="59"/>
      <c r="P20" s="62">
        <f>SUM(C20:O20)</f>
        <v>0</v>
      </c>
      <c r="Q20" s="4"/>
      <c r="R20" s="4"/>
      <c r="S20" s="4"/>
      <c r="T20" s="4"/>
    </row>
    <row r="21" spans="1:34" ht="16.5" thickBot="1">
      <c r="A21" s="5" t="s">
        <v>20</v>
      </c>
      <c r="B21" s="59">
        <f>[1]Fjärrvärmeproduktion!$N$194</f>
        <v>0</v>
      </c>
      <c r="C21" s="59">
        <f>B21*0.33</f>
        <v>0</v>
      </c>
      <c r="D21" s="59">
        <f>[1]Fjärrvärmeproduktion!$N$195</f>
        <v>0</v>
      </c>
      <c r="E21" s="59">
        <f>[1]Fjärrvärmeproduktion!$Q$196</f>
        <v>0</v>
      </c>
      <c r="F21" s="59">
        <f>[1]Fjärrvärmeproduktion!$N$197</f>
        <v>0</v>
      </c>
      <c r="G21" s="59">
        <f>[1]Fjärrvärmeproduktion!$R$198</f>
        <v>0</v>
      </c>
      <c r="H21" s="59">
        <f>[1]Fjärrvärmeproduktion!$S$199</f>
        <v>0</v>
      </c>
      <c r="I21" s="59">
        <f>[1]Fjärrvärmeproduktion!$N$200</f>
        <v>0</v>
      </c>
      <c r="J21" s="59">
        <f>[1]Fjärrvärmeproduktion!$T$198</f>
        <v>0</v>
      </c>
      <c r="K21" s="59">
        <f>[1]Fjärrvärmeproduktion!$U$196</f>
        <v>0</v>
      </c>
      <c r="L21" s="59">
        <f>[1]Fjärrvärmeproduktion!$V$196</f>
        <v>0</v>
      </c>
      <c r="M21" s="59">
        <f>[1]Fjärrvärmeproduktion!$W$199</f>
        <v>0</v>
      </c>
      <c r="N21" s="59"/>
      <c r="O21" s="59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59">
        <f>[1]Fjärrvärmeproduktion!$N$202</f>
        <v>0</v>
      </c>
      <c r="C22" s="59"/>
      <c r="D22" s="59">
        <f>[1]Fjärrvärmeproduktion!$N$203</f>
        <v>0</v>
      </c>
      <c r="E22" s="59">
        <f>[1]Fjärrvärmeproduktion!$Q$204</f>
        <v>0</v>
      </c>
      <c r="F22" s="59">
        <f>[1]Fjärrvärmeproduktion!$N$205</f>
        <v>0</v>
      </c>
      <c r="G22" s="59">
        <f>[1]Fjärrvärmeproduktion!$R$206</f>
        <v>0</v>
      </c>
      <c r="H22" s="59">
        <f>[1]Fjärrvärmeproduktion!$S$207</f>
        <v>0</v>
      </c>
      <c r="I22" s="59">
        <f>[1]Fjärrvärmeproduktion!$N$208</f>
        <v>0</v>
      </c>
      <c r="J22" s="59">
        <f>[1]Fjärrvärmeproduktion!$T$206</f>
        <v>0</v>
      </c>
      <c r="K22" s="59">
        <f>[1]Fjärrvärmeproduktion!$U$204</f>
        <v>0</v>
      </c>
      <c r="L22" s="59">
        <f>[1]Fjärrvärmeproduktion!$V$204</f>
        <v>0</v>
      </c>
      <c r="M22" s="59">
        <f>[1]Fjärrvärmeproduktion!$W$207</f>
        <v>0</v>
      </c>
      <c r="N22" s="59"/>
      <c r="O22" s="59"/>
      <c r="P22" s="62">
        <f t="shared" si="2"/>
        <v>0</v>
      </c>
      <c r="Q22" s="20"/>
      <c r="R22" s="32" t="s">
        <v>23</v>
      </c>
      <c r="S22" s="58" t="str">
        <f>P43/1000 &amp;" GWh"</f>
        <v>274,52536 GWh</v>
      </c>
      <c r="T22" s="27"/>
      <c r="U22" s="25"/>
    </row>
    <row r="23" spans="1:34" ht="15.75">
      <c r="A23" s="5" t="s">
        <v>22</v>
      </c>
      <c r="B23" s="59">
        <f>[1]Fjärrvärmeproduktion!$N$210</f>
        <v>0</v>
      </c>
      <c r="C23" s="59"/>
      <c r="D23" s="59">
        <f>[1]Fjärrvärmeproduktion!$N$211</f>
        <v>0</v>
      </c>
      <c r="E23" s="59">
        <f>[1]Fjärrvärmeproduktion!$Q$212</f>
        <v>0</v>
      </c>
      <c r="F23" s="59">
        <f>[1]Fjärrvärmeproduktion!$N$213</f>
        <v>0</v>
      </c>
      <c r="G23" s="59">
        <f>[1]Fjärrvärmeproduktion!$R$214</f>
        <v>0</v>
      </c>
      <c r="H23" s="59">
        <f>[1]Fjärrvärmeproduktion!$S$215</f>
        <v>0</v>
      </c>
      <c r="I23" s="59">
        <f>[1]Fjärrvärmeproduktion!$N$216</f>
        <v>0</v>
      </c>
      <c r="J23" s="59">
        <f>[1]Fjärrvärmeproduktion!$T$214</f>
        <v>0</v>
      </c>
      <c r="K23" s="59">
        <f>[1]Fjärrvärmeproduktion!$U$212</f>
        <v>0</v>
      </c>
      <c r="L23" s="59">
        <f>[1]Fjärrvärmeproduktion!$V$212</f>
        <v>0</v>
      </c>
      <c r="M23" s="59">
        <f>[1]Fjärrvärmeproduktion!$W$215</f>
        <v>0</v>
      </c>
      <c r="N23" s="59"/>
      <c r="O23" s="59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59">
        <f>SUM(B18:B23)</f>
        <v>0</v>
      </c>
      <c r="C24" s="59">
        <f t="shared" ref="C24:O24" si="3">SUM(C18:C23)</f>
        <v>0</v>
      </c>
      <c r="D24" s="59">
        <f t="shared" si="3"/>
        <v>0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0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62">
        <f t="shared" si="2"/>
        <v>0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111,47436 GWh</v>
      </c>
      <c r="T25" s="31">
        <f>C$44</f>
        <v>0.40606215760904568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89,214 GWh</v>
      </c>
      <c r="T26" s="31">
        <f>D$44</f>
        <v>0.32497544124885219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75">
      <c r="A29" s="53" t="str">
        <f>A2</f>
        <v>2026 Gagnef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13,206 GWh</v>
      </c>
      <c r="T29" s="31">
        <f>G$44</f>
        <v>4.8104845395704067E-2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60,631 GWh</v>
      </c>
      <c r="T30" s="31">
        <f>H$44</f>
        <v>0.22085755574639809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62">
        <f>[1]Slutanvändning!$N$251</f>
        <v>0</v>
      </c>
      <c r="C32" s="62">
        <f>[1]Slutanvändning!$N$252</f>
        <v>2186</v>
      </c>
      <c r="D32" s="62">
        <f>[1]Slutanvändning!$N$245</f>
        <v>1991</v>
      </c>
      <c r="E32" s="62">
        <f>[1]Slutanvändning!$Q$246</f>
        <v>0</v>
      </c>
      <c r="F32" s="62">
        <f>[1]Slutanvändning!$N$247</f>
        <v>0</v>
      </c>
      <c r="G32" s="62">
        <f>[1]Slutanvändning!$N$248</f>
        <v>426</v>
      </c>
      <c r="H32" s="62">
        <f>[1]Slutanvändning!$N$249</f>
        <v>0</v>
      </c>
      <c r="I32" s="62">
        <f>[1]Slutanvändning!$N$250</f>
        <v>0</v>
      </c>
      <c r="J32" s="62"/>
      <c r="K32" s="62">
        <f>[1]Slutanvändning!$U$246</f>
        <v>0</v>
      </c>
      <c r="L32" s="62">
        <f>[1]Slutanvändning!$V$246</f>
        <v>0</v>
      </c>
      <c r="M32" s="62"/>
      <c r="N32" s="62"/>
      <c r="O32" s="62"/>
      <c r="P32" s="62">
        <f t="shared" ref="P32:P38" si="4">SUM(B32:N32)</f>
        <v>4603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62">
        <f>[1]Slutanvändning!$N$260</f>
        <v>0</v>
      </c>
      <c r="C33" s="62">
        <f>[1]Slutanvändning!$N$261</f>
        <v>19152</v>
      </c>
      <c r="D33" s="62">
        <f>[1]Slutanvändning!$N$254</f>
        <v>3806</v>
      </c>
      <c r="E33" s="62">
        <f>[1]Slutanvändning!$Q$255</f>
        <v>0</v>
      </c>
      <c r="F33" s="62">
        <f>[1]Slutanvändning!$N$256</f>
        <v>0</v>
      </c>
      <c r="G33" s="62">
        <f>[1]Slutanvändning!$N$257</f>
        <v>0</v>
      </c>
      <c r="H33" s="62">
        <f>[1]Slutanvändning!$N$258</f>
        <v>26897</v>
      </c>
      <c r="I33" s="62">
        <f>[1]Slutanvändning!$N$259</f>
        <v>0</v>
      </c>
      <c r="J33" s="62"/>
      <c r="K33" s="62">
        <f>[1]Slutanvändning!$U$255</f>
        <v>0</v>
      </c>
      <c r="L33" s="62">
        <f>[1]Slutanvändning!$V$255</f>
        <v>0</v>
      </c>
      <c r="M33" s="62"/>
      <c r="N33" s="62"/>
      <c r="O33" s="62"/>
      <c r="P33" s="62">
        <f t="shared" si="4"/>
        <v>49855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62">
        <f>[1]Slutanvändning!$N$269</f>
        <v>0</v>
      </c>
      <c r="C34" s="62">
        <f>[1]Slutanvändning!$N$270</f>
        <v>9231</v>
      </c>
      <c r="D34" s="62">
        <f>[1]Slutanvändning!$N$263</f>
        <v>1589</v>
      </c>
      <c r="E34" s="62">
        <f>[1]Slutanvändning!$Q$264</f>
        <v>0</v>
      </c>
      <c r="F34" s="62">
        <f>[1]Slutanvändning!$N$265</f>
        <v>0</v>
      </c>
      <c r="G34" s="62">
        <f>[1]Slutanvändning!$N$266</f>
        <v>0</v>
      </c>
      <c r="H34" s="62">
        <f>[1]Slutanvändning!$N$267</f>
        <v>0</v>
      </c>
      <c r="I34" s="62">
        <f>[1]Slutanvändning!$N$268</f>
        <v>0</v>
      </c>
      <c r="J34" s="62"/>
      <c r="K34" s="62">
        <f>[1]Slutanvändning!$U$264</f>
        <v>0</v>
      </c>
      <c r="L34" s="62">
        <f>[1]Slutanvändning!$V$264</f>
        <v>0</v>
      </c>
      <c r="M34" s="62"/>
      <c r="N34" s="62"/>
      <c r="O34" s="62"/>
      <c r="P34" s="62">
        <f t="shared" si="4"/>
        <v>10820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62">
        <f>[1]Slutanvändning!$N$278</f>
        <v>0</v>
      </c>
      <c r="C35" s="62">
        <f>[1]Slutanvändning!$N$279</f>
        <v>165</v>
      </c>
      <c r="D35" s="62">
        <f>[1]Slutanvändning!$N$272</f>
        <v>81647</v>
      </c>
      <c r="E35" s="62">
        <f>[1]Slutanvändning!$Q$273</f>
        <v>0</v>
      </c>
      <c r="F35" s="62">
        <f>[1]Slutanvändning!$N$274</f>
        <v>0</v>
      </c>
      <c r="G35" s="62">
        <f>[1]Slutanvändning!$N$275</f>
        <v>12780</v>
      </c>
      <c r="H35" s="62">
        <f>[1]Slutanvändning!$N$276</f>
        <v>0</v>
      </c>
      <c r="I35" s="62">
        <f>[1]Slutanvändning!$N$277</f>
        <v>0</v>
      </c>
      <c r="J35" s="62"/>
      <c r="K35" s="62">
        <f>[1]Slutanvändning!$U$273</f>
        <v>0</v>
      </c>
      <c r="L35" s="62">
        <f>[1]Slutanvändning!$V$273</f>
        <v>0</v>
      </c>
      <c r="M35" s="62"/>
      <c r="N35" s="62"/>
      <c r="O35" s="62"/>
      <c r="P35" s="62">
        <f>SUM(B35:N35)</f>
        <v>94592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62">
        <f>[1]Slutanvändning!$N$287</f>
        <v>0</v>
      </c>
      <c r="C36" s="62">
        <f>[1]Slutanvändning!$N$288</f>
        <v>10740</v>
      </c>
      <c r="D36" s="62">
        <f>[1]Slutanvändning!$N$281</f>
        <v>21</v>
      </c>
      <c r="E36" s="62">
        <f>[1]Slutanvändning!$Q$282</f>
        <v>0</v>
      </c>
      <c r="F36" s="62">
        <f>[1]Slutanvändning!$N$283</f>
        <v>0</v>
      </c>
      <c r="G36" s="62">
        <f>[1]Slutanvändning!$N$284</f>
        <v>0</v>
      </c>
      <c r="H36" s="62">
        <f>[1]Slutanvändning!$N$285</f>
        <v>0</v>
      </c>
      <c r="I36" s="62">
        <f>[1]Slutanvändning!$N$286</f>
        <v>0</v>
      </c>
      <c r="J36" s="62"/>
      <c r="K36" s="62">
        <f>[1]Slutanvändning!$U$282</f>
        <v>0</v>
      </c>
      <c r="L36" s="62">
        <f>[1]Slutanvändning!$V$282</f>
        <v>0</v>
      </c>
      <c r="M36" s="62"/>
      <c r="N36" s="62"/>
      <c r="O36" s="62"/>
      <c r="P36" s="62">
        <f t="shared" si="4"/>
        <v>10761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62">
        <f>[1]Slutanvändning!$N$296</f>
        <v>0</v>
      </c>
      <c r="C37" s="62">
        <f>[1]Slutanvändning!$N$297</f>
        <v>55437</v>
      </c>
      <c r="D37" s="62">
        <f>[1]Slutanvändning!$N$290</f>
        <v>143</v>
      </c>
      <c r="E37" s="62">
        <f>[1]Slutanvändning!$Q$291</f>
        <v>0</v>
      </c>
      <c r="F37" s="62">
        <f>[1]Slutanvändning!$N$292</f>
        <v>0</v>
      </c>
      <c r="G37" s="62">
        <f>[1]Slutanvändning!$N$293</f>
        <v>0</v>
      </c>
      <c r="H37" s="62">
        <f>[1]Slutanvändning!$N$294</f>
        <v>33734</v>
      </c>
      <c r="I37" s="62">
        <f>[1]Slutanvändning!$N$295</f>
        <v>0</v>
      </c>
      <c r="J37" s="62"/>
      <c r="K37" s="62">
        <f>[1]Slutanvändning!$U$291</f>
        <v>0</v>
      </c>
      <c r="L37" s="62">
        <f>[1]Slutanvändning!$V$291</f>
        <v>0</v>
      </c>
      <c r="M37" s="62"/>
      <c r="N37" s="62"/>
      <c r="O37" s="62"/>
      <c r="P37" s="62">
        <f t="shared" si="4"/>
        <v>89314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62">
        <f>[1]Slutanvändning!$N$305</f>
        <v>0</v>
      </c>
      <c r="C38" s="62">
        <f>[1]Slutanvändning!$N$306</f>
        <v>1356</v>
      </c>
      <c r="D38" s="62">
        <f>[1]Slutanvändning!$N$299</f>
        <v>17</v>
      </c>
      <c r="E38" s="62">
        <f>[1]Slutanvändning!$Q$300</f>
        <v>0</v>
      </c>
      <c r="F38" s="62">
        <f>[1]Slutanvändning!$N$301</f>
        <v>0</v>
      </c>
      <c r="G38" s="62">
        <f>[1]Slutanvändning!$N$302</f>
        <v>0</v>
      </c>
      <c r="H38" s="62">
        <f>[1]Slutanvändning!$N$303</f>
        <v>0</v>
      </c>
      <c r="I38" s="62">
        <f>[1]Slutanvändning!$N$304</f>
        <v>0</v>
      </c>
      <c r="J38" s="62"/>
      <c r="K38" s="62">
        <f>[1]Slutanvändning!$U$300</f>
        <v>0</v>
      </c>
      <c r="L38" s="62">
        <f>[1]Slutanvändning!$V$300</f>
        <v>0</v>
      </c>
      <c r="M38" s="62"/>
      <c r="N38" s="62"/>
      <c r="O38" s="62"/>
      <c r="P38" s="62">
        <f t="shared" si="4"/>
        <v>1373</v>
      </c>
      <c r="Q38" s="22"/>
      <c r="R38" s="33"/>
      <c r="S38" s="18"/>
      <c r="T38" s="29"/>
      <c r="U38" s="25"/>
    </row>
    <row r="39" spans="1:47" ht="15.75">
      <c r="A39" s="5" t="s">
        <v>38</v>
      </c>
      <c r="B39" s="62">
        <f>[1]Slutanvändning!$N$314</f>
        <v>0</v>
      </c>
      <c r="C39" s="62">
        <f>[1]Slutanvändning!$N$315</f>
        <v>4950</v>
      </c>
      <c r="D39" s="62">
        <f>[1]Slutanvändning!$N$308</f>
        <v>0</v>
      </c>
      <c r="E39" s="62">
        <f>[1]Slutanvändning!$Q$309</f>
        <v>0</v>
      </c>
      <c r="F39" s="62">
        <f>[1]Slutanvändning!$N$310</f>
        <v>0</v>
      </c>
      <c r="G39" s="62">
        <f>[1]Slutanvändning!$N$311</f>
        <v>0</v>
      </c>
      <c r="H39" s="62">
        <f>[1]Slutanvändning!$N$312</f>
        <v>0</v>
      </c>
      <c r="I39" s="62">
        <f>[1]Slutanvändning!$N$313</f>
        <v>0</v>
      </c>
      <c r="J39" s="62"/>
      <c r="K39" s="62">
        <f>[1]Slutanvändning!$U$309</f>
        <v>0</v>
      </c>
      <c r="L39" s="62">
        <f>[1]Slutanvändning!$V$309</f>
        <v>0</v>
      </c>
      <c r="M39" s="62"/>
      <c r="N39" s="62"/>
      <c r="O39" s="62"/>
      <c r="P39" s="62">
        <f>SUM(B39:N39)</f>
        <v>4950</v>
      </c>
      <c r="Q39" s="22"/>
      <c r="R39" s="30"/>
      <c r="S39" s="9"/>
      <c r="T39" s="45"/>
    </row>
    <row r="40" spans="1:47" ht="15.75">
      <c r="A40" s="5" t="s">
        <v>13</v>
      </c>
      <c r="B40" s="62">
        <f>SUM(B32:B39)</f>
        <v>0</v>
      </c>
      <c r="C40" s="62">
        <f t="shared" ref="C40:O40" si="5">SUM(C32:C39)</f>
        <v>103217</v>
      </c>
      <c r="D40" s="62">
        <f t="shared" si="5"/>
        <v>89214</v>
      </c>
      <c r="E40" s="62">
        <f t="shared" si="5"/>
        <v>0</v>
      </c>
      <c r="F40" s="62">
        <f>SUM(F32:F39)</f>
        <v>0</v>
      </c>
      <c r="G40" s="62">
        <f t="shared" si="5"/>
        <v>13206</v>
      </c>
      <c r="H40" s="62">
        <f t="shared" si="5"/>
        <v>60631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62">
        <f>SUM(B40:N40)</f>
        <v>266268</v>
      </c>
      <c r="Q40" s="22"/>
      <c r="R40" s="30"/>
      <c r="S40" s="9" t="s">
        <v>24</v>
      </c>
      <c r="T40" s="45" t="s">
        <v>25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7"/>
      <c r="R41" s="30" t="s">
        <v>39</v>
      </c>
      <c r="S41" s="46" t="str">
        <f>(B46+C46)/1000 &amp;" GWh"</f>
        <v>8,25736 GWh</v>
      </c>
      <c r="T41" s="63"/>
    </row>
    <row r="42" spans="1:47">
      <c r="A42" s="35" t="s">
        <v>42</v>
      </c>
      <c r="B42" s="150">
        <f>B39+B38+B37</f>
        <v>0</v>
      </c>
      <c r="C42" s="150">
        <f>C39+C38+C37</f>
        <v>61743</v>
      </c>
      <c r="D42" s="150">
        <f>D39+D38+D37</f>
        <v>160</v>
      </c>
      <c r="E42" s="150">
        <f t="shared" ref="E42:P42" si="6">E39+E38+E37</f>
        <v>0</v>
      </c>
      <c r="F42" s="148">
        <f t="shared" si="6"/>
        <v>0</v>
      </c>
      <c r="G42" s="150">
        <f t="shared" si="6"/>
        <v>0</v>
      </c>
      <c r="H42" s="150">
        <f t="shared" si="6"/>
        <v>33734</v>
      </c>
      <c r="I42" s="148">
        <f t="shared" si="6"/>
        <v>0</v>
      </c>
      <c r="J42" s="150">
        <f t="shared" si="6"/>
        <v>0</v>
      </c>
      <c r="K42" s="150">
        <f t="shared" si="6"/>
        <v>0</v>
      </c>
      <c r="L42" s="150">
        <f t="shared" si="6"/>
        <v>0</v>
      </c>
      <c r="M42" s="150">
        <f t="shared" si="6"/>
        <v>0</v>
      </c>
      <c r="N42" s="150">
        <f t="shared" si="6"/>
        <v>0</v>
      </c>
      <c r="O42" s="150">
        <f t="shared" si="6"/>
        <v>0</v>
      </c>
      <c r="P42" s="150">
        <f t="shared" si="6"/>
        <v>95637</v>
      </c>
      <c r="Q42" s="23"/>
      <c r="R42" s="30" t="s">
        <v>40</v>
      </c>
      <c r="S42" s="10" t="str">
        <f>P42/1000 &amp;" GWh"</f>
        <v>95,637 GWh</v>
      </c>
      <c r="T42" s="31">
        <f>P42/P40</f>
        <v>0.35917571769795847</v>
      </c>
    </row>
    <row r="43" spans="1:47">
      <c r="A43" s="36" t="s">
        <v>44</v>
      </c>
      <c r="B43" s="152"/>
      <c r="C43" s="153">
        <f>C40+C24-C7+C46</f>
        <v>111474.36</v>
      </c>
      <c r="D43" s="153">
        <f t="shared" ref="D43:O43" si="7">D11+D24+D40</f>
        <v>89214</v>
      </c>
      <c r="E43" s="153">
        <f t="shared" si="7"/>
        <v>0</v>
      </c>
      <c r="F43" s="153">
        <f t="shared" si="7"/>
        <v>0</v>
      </c>
      <c r="G43" s="153">
        <f t="shared" si="7"/>
        <v>13206</v>
      </c>
      <c r="H43" s="153">
        <f t="shared" si="7"/>
        <v>60631</v>
      </c>
      <c r="I43" s="153">
        <f t="shared" si="7"/>
        <v>0</v>
      </c>
      <c r="J43" s="153">
        <f t="shared" si="7"/>
        <v>0</v>
      </c>
      <c r="K43" s="153">
        <f t="shared" si="7"/>
        <v>0</v>
      </c>
      <c r="L43" s="153">
        <f t="shared" si="7"/>
        <v>0</v>
      </c>
      <c r="M43" s="153">
        <f t="shared" si="7"/>
        <v>0</v>
      </c>
      <c r="N43" s="153">
        <f t="shared" si="7"/>
        <v>0</v>
      </c>
      <c r="O43" s="153">
        <f t="shared" si="7"/>
        <v>0</v>
      </c>
      <c r="P43" s="154">
        <f>SUM(C43:O43)</f>
        <v>274525.36</v>
      </c>
      <c r="Q43" s="23"/>
      <c r="R43" s="30" t="s">
        <v>41</v>
      </c>
      <c r="S43" s="10" t="str">
        <f>P36/1000 &amp;" GWh"</f>
        <v>10,761 GWh</v>
      </c>
      <c r="T43" s="43">
        <f>P36/P40</f>
        <v>4.0414169182928478E-2</v>
      </c>
    </row>
    <row r="44" spans="1:47">
      <c r="A44" s="36" t="s">
        <v>45</v>
      </c>
      <c r="B44" s="150"/>
      <c r="C44" s="163">
        <f>C43/$P$43</f>
        <v>0.40606215760904568</v>
      </c>
      <c r="D44" s="163">
        <f t="shared" ref="D44:P44" si="8">D43/$P$43</f>
        <v>0.32497544124885219</v>
      </c>
      <c r="E44" s="163">
        <f t="shared" si="8"/>
        <v>0</v>
      </c>
      <c r="F44" s="163">
        <f t="shared" si="8"/>
        <v>0</v>
      </c>
      <c r="G44" s="163">
        <f t="shared" si="8"/>
        <v>4.8104845395704067E-2</v>
      </c>
      <c r="H44" s="163">
        <f t="shared" si="8"/>
        <v>0.22085755574639809</v>
      </c>
      <c r="I44" s="163">
        <f t="shared" si="8"/>
        <v>0</v>
      </c>
      <c r="J44" s="163">
        <f t="shared" si="8"/>
        <v>0</v>
      </c>
      <c r="K44" s="163">
        <f t="shared" si="8"/>
        <v>0</v>
      </c>
      <c r="L44" s="163">
        <f t="shared" si="8"/>
        <v>0</v>
      </c>
      <c r="M44" s="163">
        <f t="shared" si="8"/>
        <v>0</v>
      </c>
      <c r="N44" s="163">
        <f t="shared" si="8"/>
        <v>0</v>
      </c>
      <c r="O44" s="163">
        <f t="shared" si="8"/>
        <v>0</v>
      </c>
      <c r="P44" s="163">
        <f t="shared" si="8"/>
        <v>1</v>
      </c>
      <c r="Q44" s="23"/>
      <c r="R44" s="30" t="s">
        <v>43</v>
      </c>
      <c r="S44" s="10" t="str">
        <f>P34/1000 &amp;" GWh"</f>
        <v>10,82 GWh</v>
      </c>
      <c r="T44" s="31">
        <f>P34/P40</f>
        <v>4.063575044691814E-2</v>
      </c>
      <c r="U44" s="25"/>
    </row>
    <row r="45" spans="1:47">
      <c r="A45" s="37"/>
      <c r="B45" s="114"/>
      <c r="C45" s="150"/>
      <c r="D45" s="150"/>
      <c r="E45" s="150"/>
      <c r="F45" s="148"/>
      <c r="G45" s="150"/>
      <c r="H45" s="150"/>
      <c r="I45" s="148"/>
      <c r="J45" s="150"/>
      <c r="K45" s="150"/>
      <c r="L45" s="150"/>
      <c r="M45" s="150"/>
      <c r="N45" s="148"/>
      <c r="O45" s="148"/>
      <c r="P45" s="148"/>
      <c r="Q45" s="23"/>
      <c r="R45" s="30" t="s">
        <v>30</v>
      </c>
      <c r="S45" s="10" t="str">
        <f>P32/1000 &amp;" GWh"</f>
        <v>4,603 GWh</v>
      </c>
      <c r="T45" s="31">
        <f>P32/P40</f>
        <v>1.7287094205837728E-2</v>
      </c>
      <c r="U45" s="25"/>
    </row>
    <row r="46" spans="1:47">
      <c r="A46" s="37" t="s">
        <v>48</v>
      </c>
      <c r="B46" s="153">
        <f>B24-B40</f>
        <v>0</v>
      </c>
      <c r="C46" s="153">
        <f>(C24+C40)*0.08</f>
        <v>8257.36</v>
      </c>
      <c r="D46" s="150"/>
      <c r="E46" s="150"/>
      <c r="F46" s="148"/>
      <c r="G46" s="150"/>
      <c r="H46" s="150"/>
      <c r="I46" s="148"/>
      <c r="J46" s="150"/>
      <c r="K46" s="150"/>
      <c r="L46" s="150"/>
      <c r="M46" s="150"/>
      <c r="N46" s="148"/>
      <c r="O46" s="148"/>
      <c r="P46" s="138"/>
      <c r="Q46" s="23"/>
      <c r="R46" s="30" t="s">
        <v>46</v>
      </c>
      <c r="S46" s="10" t="str">
        <f>P33/1000 &amp;" GWh"</f>
        <v>49,855 GWh</v>
      </c>
      <c r="T46" s="43">
        <f>P33/P40</f>
        <v>0.18723616807126656</v>
      </c>
      <c r="U46" s="25"/>
    </row>
    <row r="47" spans="1:47">
      <c r="A47" s="37" t="s">
        <v>50</v>
      </c>
      <c r="B47" s="164" t="e">
        <f>B46/B24</f>
        <v>#DIV/0!</v>
      </c>
      <c r="C47" s="164">
        <f>C46/(C40+C24)</f>
        <v>0.08</v>
      </c>
      <c r="D47" s="150"/>
      <c r="E47" s="150"/>
      <c r="F47" s="148"/>
      <c r="G47" s="150"/>
      <c r="H47" s="150"/>
      <c r="I47" s="148"/>
      <c r="J47" s="150"/>
      <c r="K47" s="150"/>
      <c r="L47" s="150"/>
      <c r="M47" s="150"/>
      <c r="N47" s="148"/>
      <c r="O47" s="148"/>
      <c r="P47" s="148"/>
      <c r="Q47" s="23"/>
      <c r="R47" s="30" t="s">
        <v>47</v>
      </c>
      <c r="S47" s="10" t="str">
        <f>P35/1000 &amp;" GWh"</f>
        <v>94,592 GWh</v>
      </c>
      <c r="T47" s="43">
        <f>P35/P40</f>
        <v>0.35525110039509067</v>
      </c>
    </row>
    <row r="48" spans="1:47" ht="15.75" thickBot="1">
      <c r="A48" s="12"/>
      <c r="B48" s="123"/>
      <c r="C48" s="124"/>
      <c r="D48" s="125"/>
      <c r="E48" s="125"/>
      <c r="F48" s="126"/>
      <c r="G48" s="125"/>
      <c r="H48" s="125"/>
      <c r="I48" s="126"/>
      <c r="J48" s="125"/>
      <c r="K48" s="125"/>
      <c r="L48" s="125"/>
      <c r="M48" s="124"/>
      <c r="N48" s="127"/>
      <c r="O48" s="127"/>
      <c r="P48" s="127"/>
      <c r="Q48" s="57"/>
      <c r="R48" s="48" t="s">
        <v>49</v>
      </c>
      <c r="S48" s="49" t="str">
        <f>P40/1000 &amp;" GWh"</f>
        <v>266,268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70" zoomScaleNormal="70" workbookViewId="0">
      <selection activeCell="H21" sqref="H21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77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C5" s="60">
        <f>[1]Solceller!$C$7</f>
        <v>1149.5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C7" s="65">
        <f>[1]Elproduktion!$N$162</f>
        <v>0</v>
      </c>
      <c r="D7" s="59">
        <f>[1]Elproduktion!$N$163</f>
        <v>0</v>
      </c>
      <c r="E7" s="59">
        <f>[1]Elproduktion!$Q$164</f>
        <v>0</v>
      </c>
      <c r="F7" s="59">
        <f>[1]Elproduktion!$N$165</f>
        <v>0</v>
      </c>
      <c r="G7" s="59">
        <f>[1]Elproduktion!$R$166</f>
        <v>0</v>
      </c>
      <c r="H7" s="59">
        <f>[1]Elproduktion!$S$167</f>
        <v>0</v>
      </c>
      <c r="I7" s="59">
        <f>[1]Elproduktion!$N$168</f>
        <v>0</v>
      </c>
      <c r="J7" s="59">
        <f>[1]Elproduktion!$T$166</f>
        <v>0</v>
      </c>
      <c r="K7" s="59">
        <f>[1]Elproduktion!$U$164</f>
        <v>0</v>
      </c>
      <c r="L7" s="59">
        <f>[1]Elproduktion!$V$164</f>
        <v>0</v>
      </c>
      <c r="M7" s="59">
        <f>[1]Elproduktion!$W$167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C8" s="65">
        <f>[1]Elproduktion!$N$170</f>
        <v>0</v>
      </c>
      <c r="D8" s="59">
        <f>[1]Elproduktion!$N$171</f>
        <v>0</v>
      </c>
      <c r="E8" s="59">
        <f>[1]Elproduktion!$Q$172</f>
        <v>0</v>
      </c>
      <c r="F8" s="59">
        <f>[1]Elproduktion!$N$173</f>
        <v>0</v>
      </c>
      <c r="G8" s="59">
        <f>[1]Elproduktion!$R$174</f>
        <v>0</v>
      </c>
      <c r="H8" s="59">
        <f>[1]Elproduktion!$S$175</f>
        <v>0</v>
      </c>
      <c r="I8" s="59">
        <f>[1]Elproduktion!$N$176</f>
        <v>0</v>
      </c>
      <c r="J8" s="59">
        <f>[1]Elproduktion!$T$174</f>
        <v>0</v>
      </c>
      <c r="K8" s="59">
        <f>[1]Elproduktion!$U$172</f>
        <v>0</v>
      </c>
      <c r="L8" s="59">
        <f>[1]Elproduktion!$V$172</f>
        <v>0</v>
      </c>
      <c r="M8" s="59">
        <f>[1]Elproduktion!$W$175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C9" s="188">
        <f>[1]Elproduktion!$N$178</f>
        <v>133788.76190476189</v>
      </c>
      <c r="D9" s="59">
        <f>[1]Elproduktion!$N$179</f>
        <v>0</v>
      </c>
      <c r="E9" s="59">
        <f>[1]Elproduktion!$Q$180</f>
        <v>0</v>
      </c>
      <c r="F9" s="59">
        <f>[1]Elproduktion!$N$181</f>
        <v>0</v>
      </c>
      <c r="G9" s="59">
        <f>[1]Elproduktion!$R$182</f>
        <v>0</v>
      </c>
      <c r="H9" s="59">
        <f>[1]Elproduktion!$S$183</f>
        <v>0</v>
      </c>
      <c r="I9" s="59">
        <f>[1]Elproduktion!$N$184</f>
        <v>0</v>
      </c>
      <c r="J9" s="59">
        <f>[1]Elproduktion!$T$182</f>
        <v>0</v>
      </c>
      <c r="K9" s="59">
        <f>[1]Elproduktion!$U$180</f>
        <v>0</v>
      </c>
      <c r="L9" s="59">
        <f>[1]Elproduktion!$V$180</f>
        <v>0</v>
      </c>
      <c r="M9" s="59">
        <f>[1]Elproduktion!$W$183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C10" s="188">
        <f>[1]Elproduktion!$N$186</f>
        <v>18465.238095238095</v>
      </c>
      <c r="D10" s="59">
        <f>[1]Elproduktion!$N$187</f>
        <v>0</v>
      </c>
      <c r="E10" s="59">
        <f>[1]Elproduktion!$Q$188</f>
        <v>0</v>
      </c>
      <c r="F10" s="59">
        <f>[1]Elproduktion!$N$189</f>
        <v>0</v>
      </c>
      <c r="G10" s="59">
        <f>[1]Elproduktion!$R$190</f>
        <v>0</v>
      </c>
      <c r="H10" s="59">
        <f>[1]Elproduktion!$S$191</f>
        <v>0</v>
      </c>
      <c r="I10" s="59">
        <f>[1]Elproduktion!$N$192</f>
        <v>0</v>
      </c>
      <c r="J10" s="59">
        <f>[1]Elproduktion!$T$190</f>
        <v>0</v>
      </c>
      <c r="K10" s="59">
        <f>[1]Elproduktion!$U$188</f>
        <v>0</v>
      </c>
      <c r="L10" s="59">
        <f>[1]Elproduktion!$V$188</f>
        <v>0</v>
      </c>
      <c r="M10" s="59">
        <f>[1]Elproduktion!$W$191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C11" s="60">
        <f>SUM(C5:C10)</f>
        <v>153403.5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2029 Leksand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114">
        <f>[1]Fjärrvärmeproduktion!$N$226</f>
        <v>0</v>
      </c>
      <c r="C18" s="62"/>
      <c r="D18" s="62">
        <f>[1]Fjärrvärmeproduktion!$N$227</f>
        <v>0</v>
      </c>
      <c r="E18" s="62">
        <f>[1]Fjärrvärmeproduktion!$Q$228</f>
        <v>0</v>
      </c>
      <c r="F18" s="62">
        <f>[1]Fjärrvärmeproduktion!$N$229</f>
        <v>0</v>
      </c>
      <c r="G18" s="62">
        <f>[1]Fjärrvärmeproduktion!$R$230</f>
        <v>0</v>
      </c>
      <c r="H18" s="62">
        <f>[1]Fjärrvärmeproduktion!$S$231</f>
        <v>0</v>
      </c>
      <c r="I18" s="62">
        <f>[1]Fjärrvärmeproduktion!$N$232</f>
        <v>0</v>
      </c>
      <c r="J18" s="62">
        <f>[1]Fjärrvärmeproduktion!$T$230</f>
        <v>0</v>
      </c>
      <c r="K18" s="62">
        <f>[1]Fjärrvärmeproduktion!$U$228</f>
        <v>0</v>
      </c>
      <c r="L18" s="62">
        <f>[1]Fjärrvärmeproduktion!$V$228</f>
        <v>0</v>
      </c>
      <c r="M18" s="62">
        <f>[1]Fjärrvärmeproduktion!$W$231</f>
        <v>0</v>
      </c>
      <c r="N18" s="62"/>
      <c r="O18" s="62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114">
        <f>[1]Fjärrvärmeproduktion!$N$234+[1]Fjärrvärmeproduktion!$N$266</f>
        <v>92772</v>
      </c>
      <c r="C19" s="62"/>
      <c r="D19" s="62">
        <f>[1]Fjärrvärmeproduktion!$N$235</f>
        <v>20</v>
      </c>
      <c r="E19" s="62">
        <f>[1]Fjärrvärmeproduktion!$Q$236</f>
        <v>0</v>
      </c>
      <c r="F19" s="62">
        <f>[1]Fjärrvärmeproduktion!$N$237</f>
        <v>0</v>
      </c>
      <c r="G19" s="62">
        <f>[1]Fjärrvärmeproduktion!$R$238</f>
        <v>0</v>
      </c>
      <c r="H19" s="62">
        <f>[1]Fjärrvärmeproduktion!$S$239</f>
        <v>102942</v>
      </c>
      <c r="I19" s="62">
        <f>[1]Fjärrvärmeproduktion!$N$240</f>
        <v>0</v>
      </c>
      <c r="J19" s="62">
        <f>[1]Fjärrvärmeproduktion!$T$238</f>
        <v>0</v>
      </c>
      <c r="K19" s="62">
        <f>[1]Fjärrvärmeproduktion!$U$236</f>
        <v>0</v>
      </c>
      <c r="L19" s="62">
        <f>[1]Fjärrvärmeproduktion!$V$236</f>
        <v>0</v>
      </c>
      <c r="M19" s="62">
        <f>[1]Fjärrvärmeproduktion!$W$239</f>
        <v>0</v>
      </c>
      <c r="N19" s="62"/>
      <c r="O19" s="62"/>
      <c r="P19" s="62">
        <f t="shared" ref="P19:P24" si="2">SUM(C19:O19)</f>
        <v>102962</v>
      </c>
      <c r="Q19" s="4"/>
      <c r="R19" s="4"/>
      <c r="S19" s="4"/>
      <c r="T19" s="4"/>
    </row>
    <row r="20" spans="1:34" ht="15.75">
      <c r="A20" s="5" t="s">
        <v>19</v>
      </c>
      <c r="B20" s="114">
        <f>[1]Fjärrvärmeproduktion!$N$242</f>
        <v>0</v>
      </c>
      <c r="C20" s="62">
        <f>B20*1.05</f>
        <v>0</v>
      </c>
      <c r="D20" s="62">
        <f>[1]Fjärrvärmeproduktion!$N$243</f>
        <v>0</v>
      </c>
      <c r="E20" s="62">
        <f>[1]Fjärrvärmeproduktion!$Q$244</f>
        <v>0</v>
      </c>
      <c r="F20" s="62">
        <f>[1]Fjärrvärmeproduktion!$N$245</f>
        <v>0</v>
      </c>
      <c r="G20" s="62">
        <f>[1]Fjärrvärmeproduktion!$R$246</f>
        <v>0</v>
      </c>
      <c r="H20" s="62">
        <f>[1]Fjärrvärmeproduktion!$S$247</f>
        <v>0</v>
      </c>
      <c r="I20" s="62">
        <f>[1]Fjärrvärmeproduktion!$N$248</f>
        <v>0</v>
      </c>
      <c r="J20" s="62">
        <f>[1]Fjärrvärmeproduktion!$T$246</f>
        <v>0</v>
      </c>
      <c r="K20" s="62">
        <f>[1]Fjärrvärmeproduktion!$U$244</f>
        <v>0</v>
      </c>
      <c r="L20" s="62">
        <f>[1]Fjärrvärmeproduktion!$V$244</f>
        <v>0</v>
      </c>
      <c r="M20" s="62">
        <f>[1]Fjärrvärmeproduktion!$W$247</f>
        <v>0</v>
      </c>
      <c r="N20" s="62"/>
      <c r="O20" s="62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114">
        <f>[1]Fjärrvärmeproduktion!$N$250</f>
        <v>0</v>
      </c>
      <c r="C21" s="62">
        <f>B21*0.33</f>
        <v>0</v>
      </c>
      <c r="D21" s="62">
        <f>[1]Fjärrvärmeproduktion!$N$251</f>
        <v>0</v>
      </c>
      <c r="E21" s="62">
        <f>[1]Fjärrvärmeproduktion!$Q$252</f>
        <v>0</v>
      </c>
      <c r="F21" s="62">
        <f>[1]Fjärrvärmeproduktion!$N$253</f>
        <v>0</v>
      </c>
      <c r="G21" s="62">
        <f>[1]Fjärrvärmeproduktion!$R$254</f>
        <v>0</v>
      </c>
      <c r="H21" s="62">
        <f>[1]Fjärrvärmeproduktion!$S$255</f>
        <v>0</v>
      </c>
      <c r="I21" s="62">
        <f>[1]Fjärrvärmeproduktion!$N$256</f>
        <v>0</v>
      </c>
      <c r="J21" s="62">
        <f>[1]Fjärrvärmeproduktion!$T$254</f>
        <v>0</v>
      </c>
      <c r="K21" s="62">
        <f>[1]Fjärrvärmeproduktion!$U$252</f>
        <v>0</v>
      </c>
      <c r="L21" s="62">
        <f>[1]Fjärrvärmeproduktion!$V$252</f>
        <v>0</v>
      </c>
      <c r="M21" s="62">
        <f>[1]Fjärrvärmeproduktion!$W$255</f>
        <v>0</v>
      </c>
      <c r="N21" s="62"/>
      <c r="O21" s="62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114">
        <f>[1]Fjärrvärmeproduktion!$N$258</f>
        <v>5365</v>
      </c>
      <c r="C22" s="62"/>
      <c r="D22" s="62">
        <f>[1]Fjärrvärmeproduktion!$N$259</f>
        <v>0</v>
      </c>
      <c r="E22" s="62">
        <f>[1]Fjärrvärmeproduktion!$Q$260</f>
        <v>0</v>
      </c>
      <c r="F22" s="62">
        <f>[1]Fjärrvärmeproduktion!$N$261</f>
        <v>0</v>
      </c>
      <c r="G22" s="62">
        <f>[1]Fjärrvärmeproduktion!$R$262</f>
        <v>0</v>
      </c>
      <c r="H22" s="62">
        <f>[1]Fjärrvärmeproduktion!$S$263</f>
        <v>0</v>
      </c>
      <c r="I22" s="62">
        <f>[1]Fjärrvärmeproduktion!$N$264</f>
        <v>0</v>
      </c>
      <c r="J22" s="62">
        <f>[1]Fjärrvärmeproduktion!$T$262</f>
        <v>0</v>
      </c>
      <c r="K22" s="62">
        <f>[1]Fjärrvärmeproduktion!$U$260</f>
        <v>0</v>
      </c>
      <c r="L22" s="62">
        <f>[1]Fjärrvärmeproduktion!$V$260</f>
        <v>0</v>
      </c>
      <c r="M22" s="62">
        <f>[1]Fjärrvärmeproduktion!$W$263</f>
        <v>0</v>
      </c>
      <c r="N22" s="62"/>
      <c r="O22" s="62"/>
      <c r="P22" s="62">
        <f t="shared" si="2"/>
        <v>0</v>
      </c>
      <c r="Q22" s="20"/>
      <c r="R22" s="32" t="s">
        <v>23</v>
      </c>
      <c r="S22" s="58" t="str">
        <f>P43/1000 &amp;" GWh"</f>
        <v>571,97268 GWh</v>
      </c>
      <c r="T22" s="27"/>
      <c r="U22" s="25"/>
    </row>
    <row r="23" spans="1:34" ht="15.75">
      <c r="A23" s="5" t="s">
        <v>22</v>
      </c>
      <c r="B23" s="114">
        <v>0</v>
      </c>
      <c r="C23" s="62"/>
      <c r="D23" s="62">
        <f>[1]Fjärrvärmeproduktion!$N$267</f>
        <v>0</v>
      </c>
      <c r="E23" s="62">
        <f>[1]Fjärrvärmeproduktion!$Q$268</f>
        <v>0</v>
      </c>
      <c r="F23" s="62">
        <f>[1]Fjärrvärmeproduktion!$N$269</f>
        <v>0</v>
      </c>
      <c r="G23" s="62">
        <f>[1]Fjärrvärmeproduktion!$R$270</f>
        <v>0</v>
      </c>
      <c r="H23" s="62">
        <f>[1]Fjärrvärmeproduktion!$S$271</f>
        <v>0</v>
      </c>
      <c r="I23" s="62">
        <f>[1]Fjärrvärmeproduktion!$N$272</f>
        <v>0</v>
      </c>
      <c r="J23" s="62">
        <f>[1]Fjärrvärmeproduktion!$T$270</f>
        <v>0</v>
      </c>
      <c r="K23" s="62">
        <f>[1]Fjärrvärmeproduktion!$U$268</f>
        <v>0</v>
      </c>
      <c r="L23" s="62">
        <f>[1]Fjärrvärmeproduktion!$V$268</f>
        <v>0</v>
      </c>
      <c r="M23" s="62">
        <f>[1]Fjärrvärmeproduktion!$W$271</f>
        <v>0</v>
      </c>
      <c r="N23" s="62"/>
      <c r="O23" s="62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62">
        <f>SUM(B18:B23)</f>
        <v>98137</v>
      </c>
      <c r="C24" s="62">
        <f t="shared" ref="C24:O24" si="3">SUM(C18:C23)</f>
        <v>0</v>
      </c>
      <c r="D24" s="62">
        <f t="shared" si="3"/>
        <v>20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102942</v>
      </c>
      <c r="I24" s="62">
        <f t="shared" si="3"/>
        <v>0</v>
      </c>
      <c r="J24" s="62">
        <f t="shared" si="3"/>
        <v>0</v>
      </c>
      <c r="K24" s="62">
        <f t="shared" si="3"/>
        <v>0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2"/>
        <v>102962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0"/>
      <c r="R25" s="55" t="str">
        <f>C30</f>
        <v>El</v>
      </c>
      <c r="S25" s="42" t="str">
        <f>C43/1000 &amp;" GWh"</f>
        <v>216,45468 GWh</v>
      </c>
      <c r="T25" s="31">
        <f>C$44</f>
        <v>0.37843534764632469</v>
      </c>
      <c r="U25" s="25"/>
    </row>
    <row r="26" spans="1:34" ht="15.75">
      <c r="B26" s="11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0"/>
      <c r="R26" s="56" t="str">
        <f>D30</f>
        <v>Oljeprodukter</v>
      </c>
      <c r="S26" s="42" t="str">
        <f>D43/1000 &amp;" GWh"</f>
        <v>111,4135 GWh</v>
      </c>
      <c r="T26" s="31">
        <f>D$44</f>
        <v>0.19478814967176405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0,003 GWh</v>
      </c>
      <c r="T28" s="31">
        <f>F$44</f>
        <v>5.245005757967322E-6</v>
      </c>
      <c r="U28" s="25"/>
    </row>
    <row r="29" spans="1:34" ht="15.75">
      <c r="A29" s="53" t="str">
        <f>A2</f>
        <v>2029 Leksand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21,2195 GWh</v>
      </c>
      <c r="T29" s="31">
        <f>G$44</f>
        <v>3.7098799893729197E-2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222,882 GWh</v>
      </c>
      <c r="T30" s="31">
        <f>H$44</f>
        <v>0.38967245778242421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[1]Slutanvändning!$N$332</f>
        <v>0</v>
      </c>
      <c r="C32" s="59">
        <f>[1]Slutanvändning!$N$333</f>
        <v>2996</v>
      </c>
      <c r="D32" s="65">
        <f>[1]Slutanvändning!$N$326</f>
        <v>2831</v>
      </c>
      <c r="E32" s="59">
        <f>[1]Slutanvändning!$Q$327</f>
        <v>0</v>
      </c>
      <c r="F32" s="59">
        <f>[1]Slutanvändning!$N$328</f>
        <v>0</v>
      </c>
      <c r="G32" s="65">
        <f>[1]Slutanvändning!$N$329</f>
        <v>621</v>
      </c>
      <c r="H32" s="59">
        <f>[1]Slutanvändning!$N$330</f>
        <v>0</v>
      </c>
      <c r="I32" s="59">
        <f>[1]Slutanvändning!$N$331</f>
        <v>0</v>
      </c>
      <c r="J32" s="59"/>
      <c r="K32" s="59">
        <f>[1]Slutanvändning!$U$327</f>
        <v>0</v>
      </c>
      <c r="L32" s="59">
        <f>[1]Slutanvändning!$V$327</f>
        <v>0</v>
      </c>
      <c r="M32" s="59"/>
      <c r="N32" s="59"/>
      <c r="O32" s="59"/>
      <c r="P32" s="59">
        <f t="shared" ref="P32:P38" si="4">SUM(B32:N32)</f>
        <v>6448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189">
        <f>[1]Slutanvändning!$N$341</f>
        <v>45371</v>
      </c>
      <c r="C33" s="59">
        <f>[1]Slutanvändning!$N$342</f>
        <v>48838</v>
      </c>
      <c r="D33" s="187">
        <f>[1]Slutanvändning!$N$335</f>
        <v>7913.5</v>
      </c>
      <c r="E33" s="59">
        <f>[1]Slutanvändning!$Q$336</f>
        <v>0</v>
      </c>
      <c r="F33" s="59">
        <f>[1]Slutanvändning!$N$337</f>
        <v>3</v>
      </c>
      <c r="G33" s="187">
        <f>[1]Slutanvändning!$N$338</f>
        <v>186.5</v>
      </c>
      <c r="H33" s="59">
        <f>[1]Slutanvändning!$N$339</f>
        <v>80828</v>
      </c>
      <c r="I33" s="59">
        <f>[1]Slutanvändning!$N$340</f>
        <v>0</v>
      </c>
      <c r="J33" s="59"/>
      <c r="K33" s="59">
        <f>[1]Slutanvändning!$U$336</f>
        <v>0</v>
      </c>
      <c r="L33" s="59">
        <f>[1]Slutanvändning!$V$336</f>
        <v>0</v>
      </c>
      <c r="M33" s="59"/>
      <c r="N33" s="59"/>
      <c r="O33" s="59"/>
      <c r="P33" s="189">
        <f t="shared" si="4"/>
        <v>183140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[1]Slutanvändning!$N$350</f>
        <v>17260</v>
      </c>
      <c r="C34" s="59">
        <f>[1]Slutanvändning!$N$351</f>
        <v>15894</v>
      </c>
      <c r="D34" s="65">
        <f>[1]Slutanvändning!$N$344</f>
        <v>873</v>
      </c>
      <c r="E34" s="59">
        <f>[1]Slutanvändning!$Q$345</f>
        <v>0</v>
      </c>
      <c r="F34" s="59">
        <f>[1]Slutanvändning!$N$346</f>
        <v>0</v>
      </c>
      <c r="G34" s="65">
        <f>[1]Slutanvändning!$N$347</f>
        <v>0</v>
      </c>
      <c r="H34" s="59">
        <f>[1]Slutanvändning!$N$348</f>
        <v>0</v>
      </c>
      <c r="I34" s="59">
        <f>[1]Slutanvändning!$N$349</f>
        <v>0</v>
      </c>
      <c r="J34" s="59"/>
      <c r="K34" s="59">
        <f>[1]Slutanvändning!$U$345</f>
        <v>0</v>
      </c>
      <c r="L34" s="59">
        <f>[1]Slutanvändning!$V$345</f>
        <v>0</v>
      </c>
      <c r="M34" s="59"/>
      <c r="N34" s="59"/>
      <c r="O34" s="59"/>
      <c r="P34" s="59">
        <f t="shared" si="4"/>
        <v>34027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59">
        <f>[1]Slutanvändning!$N$359</f>
        <v>0</v>
      </c>
      <c r="C35" s="59">
        <f>[1]Slutanvändning!$N$360</f>
        <v>584</v>
      </c>
      <c r="D35" s="65">
        <f>[1]Slutanvändning!$N$353</f>
        <v>99395</v>
      </c>
      <c r="E35" s="59">
        <f>[1]Slutanvändning!$Q$354</f>
        <v>0</v>
      </c>
      <c r="F35" s="59">
        <f>[1]Slutanvändning!$N$355</f>
        <v>0</v>
      </c>
      <c r="G35" s="65">
        <f>[1]Slutanvändning!$N$356</f>
        <v>20412</v>
      </c>
      <c r="H35" s="59">
        <f>[1]Slutanvändning!$N$357</f>
        <v>0</v>
      </c>
      <c r="I35" s="59">
        <f>[1]Slutanvändning!$N$358</f>
        <v>0</v>
      </c>
      <c r="J35" s="59"/>
      <c r="K35" s="59">
        <f>[1]Slutanvändning!$U$354</f>
        <v>0</v>
      </c>
      <c r="L35" s="59">
        <f>[1]Slutanvändning!$V$354</f>
        <v>0</v>
      </c>
      <c r="M35" s="59"/>
      <c r="N35" s="59"/>
      <c r="O35" s="59"/>
      <c r="P35" s="59">
        <f>SUM(B35:N35)</f>
        <v>120391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59">
        <f>[1]Slutanvändning!$N$368</f>
        <v>0</v>
      </c>
      <c r="C36" s="59">
        <f>[1]Slutanvändning!$N$369</f>
        <v>40094</v>
      </c>
      <c r="D36" s="65">
        <f>[1]Slutanvändning!$N$362</f>
        <v>0</v>
      </c>
      <c r="E36" s="59">
        <f>[1]Slutanvändning!$Q$363</f>
        <v>0</v>
      </c>
      <c r="F36" s="59">
        <f>[1]Slutanvändning!$N$364</f>
        <v>0</v>
      </c>
      <c r="G36" s="65">
        <f>[1]Slutanvändning!$N$365</f>
        <v>0</v>
      </c>
      <c r="H36" s="59">
        <f>[1]Slutanvändning!$N$366</f>
        <v>0</v>
      </c>
      <c r="I36" s="59">
        <f>[1]Slutanvändning!$N$367</f>
        <v>0</v>
      </c>
      <c r="J36" s="59"/>
      <c r="K36" s="59">
        <f>[1]Slutanvändning!$U$363</f>
        <v>0</v>
      </c>
      <c r="L36" s="59">
        <f>[1]Slutanvändning!$V$363</f>
        <v>0</v>
      </c>
      <c r="M36" s="59"/>
      <c r="N36" s="59"/>
      <c r="O36" s="59"/>
      <c r="P36" s="59">
        <f t="shared" si="4"/>
        <v>40094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[1]Slutanvändning!$N$377</f>
        <v>4877</v>
      </c>
      <c r="C37" s="59">
        <f>[1]Slutanvändning!$N$378</f>
        <v>67326</v>
      </c>
      <c r="D37" s="65">
        <f>[1]Slutanvändning!$N$371</f>
        <v>247</v>
      </c>
      <c r="E37" s="59">
        <f>[1]Slutanvändning!$Q$372</f>
        <v>0</v>
      </c>
      <c r="F37" s="59">
        <f>[1]Slutanvändning!$N$373</f>
        <v>0</v>
      </c>
      <c r="G37" s="65">
        <f>[1]Slutanvändning!$N$374</f>
        <v>0</v>
      </c>
      <c r="H37" s="59">
        <f>[1]Slutanvändning!$N$375</f>
        <v>39112</v>
      </c>
      <c r="I37" s="59">
        <f>[1]Slutanvändning!$N$376</f>
        <v>0</v>
      </c>
      <c r="J37" s="59"/>
      <c r="K37" s="59">
        <f>[1]Slutanvändning!$U$372</f>
        <v>0</v>
      </c>
      <c r="L37" s="59">
        <f>[1]Slutanvändning!$V$372</f>
        <v>0</v>
      </c>
      <c r="M37" s="59"/>
      <c r="N37" s="59"/>
      <c r="O37" s="59"/>
      <c r="P37" s="59">
        <f t="shared" si="4"/>
        <v>111562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[1]Slutanvändning!$N$386</f>
        <v>13395</v>
      </c>
      <c r="C38" s="59">
        <f>[1]Slutanvändning!$N$387</f>
        <v>5627</v>
      </c>
      <c r="D38" s="65">
        <f>[1]Slutanvändning!$N$380</f>
        <v>134</v>
      </c>
      <c r="E38" s="59">
        <f>[1]Slutanvändning!$Q$381</f>
        <v>0</v>
      </c>
      <c r="F38" s="59">
        <f>[1]Slutanvändning!$N$382</f>
        <v>0</v>
      </c>
      <c r="G38" s="65">
        <f>[1]Slutanvändning!$N$383</f>
        <v>0</v>
      </c>
      <c r="H38" s="59">
        <f>[1]Slutanvändning!$N$384</f>
        <v>0</v>
      </c>
      <c r="I38" s="59">
        <f>[1]Slutanvändning!$N$385</f>
        <v>0</v>
      </c>
      <c r="J38" s="59"/>
      <c r="K38" s="59">
        <f>[1]Slutanvändning!$U$381</f>
        <v>0</v>
      </c>
      <c r="L38" s="59">
        <f>[1]Slutanvändning!$V$381</f>
        <v>0</v>
      </c>
      <c r="M38" s="59"/>
      <c r="N38" s="59"/>
      <c r="O38" s="59"/>
      <c r="P38" s="59">
        <f t="shared" si="4"/>
        <v>19156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[1]Slutanvändning!$N$395</f>
        <v>0</v>
      </c>
      <c r="C39" s="59">
        <f>[1]Slutanvändning!$N$396</f>
        <v>19062</v>
      </c>
      <c r="D39" s="65">
        <f>[1]Slutanvändning!$N$389</f>
        <v>0</v>
      </c>
      <c r="E39" s="59">
        <f>[1]Slutanvändning!$Q$390</f>
        <v>0</v>
      </c>
      <c r="F39" s="59">
        <f>[1]Slutanvändning!$N$391</f>
        <v>0</v>
      </c>
      <c r="G39" s="65">
        <f>[1]Slutanvändning!$N$392</f>
        <v>0</v>
      </c>
      <c r="H39" s="59">
        <f>[1]Slutanvändning!$N$393</f>
        <v>0</v>
      </c>
      <c r="I39" s="59">
        <f>[1]Slutanvändning!$N$394</f>
        <v>0</v>
      </c>
      <c r="J39" s="59"/>
      <c r="K39" s="59">
        <f>[1]Slutanvändning!$U$390</f>
        <v>0</v>
      </c>
      <c r="L39" s="59">
        <f>[1]Slutanvändning!$V$390</f>
        <v>0</v>
      </c>
      <c r="M39" s="59"/>
      <c r="N39" s="59"/>
      <c r="O39" s="59"/>
      <c r="P39" s="59">
        <f>SUM(B39:N39)</f>
        <v>19062</v>
      </c>
      <c r="Q39" s="22"/>
      <c r="R39" s="30"/>
      <c r="S39" s="9"/>
      <c r="T39" s="45"/>
    </row>
    <row r="40" spans="1:47" ht="15.75">
      <c r="A40" s="5" t="s">
        <v>13</v>
      </c>
      <c r="B40" s="189">
        <f>SUM(B32:B39)</f>
        <v>80903</v>
      </c>
      <c r="C40" s="59">
        <f t="shared" ref="C40:O40" si="5">SUM(C32:C39)</f>
        <v>200421</v>
      </c>
      <c r="D40" s="190">
        <f t="shared" si="5"/>
        <v>111393.5</v>
      </c>
      <c r="E40" s="59">
        <f t="shared" si="5"/>
        <v>0</v>
      </c>
      <c r="F40" s="59">
        <f>SUM(F32:F39)</f>
        <v>3</v>
      </c>
      <c r="G40" s="190">
        <f t="shared" si="5"/>
        <v>21219.5</v>
      </c>
      <c r="H40" s="59">
        <f t="shared" si="5"/>
        <v>119940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89">
        <f>SUM(B40:N40)</f>
        <v>533880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33,26768 GWh</v>
      </c>
      <c r="T41" s="63"/>
    </row>
    <row r="42" spans="1:47">
      <c r="A42" s="35" t="s">
        <v>42</v>
      </c>
      <c r="B42" s="105">
        <f>B39+B38+B37</f>
        <v>18272</v>
      </c>
      <c r="C42" s="105">
        <f>C39+C38+C37</f>
        <v>92015</v>
      </c>
      <c r="D42" s="105">
        <f>D39+D38+D37</f>
        <v>381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39112</v>
      </c>
      <c r="I42" s="101">
        <f t="shared" si="6"/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149780</v>
      </c>
      <c r="Q42" s="23"/>
      <c r="R42" s="30" t="s">
        <v>40</v>
      </c>
      <c r="S42" s="10" t="str">
        <f>P42/1000 &amp;" GWh"</f>
        <v>149,78 GWh</v>
      </c>
      <c r="T42" s="31">
        <f>P42/P40</f>
        <v>0.28054993631527686</v>
      </c>
    </row>
    <row r="43" spans="1:47">
      <c r="A43" s="36" t="s">
        <v>44</v>
      </c>
      <c r="B43" s="159"/>
      <c r="C43" s="111">
        <f>C40+C24-C7+C46</f>
        <v>216454.68</v>
      </c>
      <c r="D43" s="111">
        <f t="shared" ref="D43:O43" si="7">D11+D24+D40</f>
        <v>111413.5</v>
      </c>
      <c r="E43" s="111">
        <f t="shared" si="7"/>
        <v>0</v>
      </c>
      <c r="F43" s="111">
        <f t="shared" si="7"/>
        <v>3</v>
      </c>
      <c r="G43" s="111">
        <f t="shared" si="7"/>
        <v>21219.5</v>
      </c>
      <c r="H43" s="111">
        <f t="shared" si="7"/>
        <v>222882</v>
      </c>
      <c r="I43" s="111">
        <f t="shared" si="7"/>
        <v>0</v>
      </c>
      <c r="J43" s="111">
        <f t="shared" si="7"/>
        <v>0</v>
      </c>
      <c r="K43" s="111">
        <f t="shared" si="7"/>
        <v>0</v>
      </c>
      <c r="L43" s="111">
        <f t="shared" si="7"/>
        <v>0</v>
      </c>
      <c r="M43" s="111">
        <f t="shared" si="7"/>
        <v>0</v>
      </c>
      <c r="N43" s="111">
        <f t="shared" si="7"/>
        <v>0</v>
      </c>
      <c r="O43" s="111">
        <f t="shared" si="7"/>
        <v>0</v>
      </c>
      <c r="P43" s="160">
        <f>SUM(C43:O43)</f>
        <v>571972.67999999993</v>
      </c>
      <c r="Q43" s="23"/>
      <c r="R43" s="30" t="s">
        <v>41</v>
      </c>
      <c r="S43" s="10" t="str">
        <f>P36/1000 &amp;" GWh"</f>
        <v>40,094 GWh</v>
      </c>
      <c r="T43" s="43">
        <f>P36/P40</f>
        <v>7.509927324492395E-2</v>
      </c>
    </row>
    <row r="44" spans="1:47">
      <c r="A44" s="36" t="s">
        <v>45</v>
      </c>
      <c r="B44" s="105"/>
      <c r="C44" s="165">
        <f>C43/$P$43</f>
        <v>0.37843534764632469</v>
      </c>
      <c r="D44" s="165">
        <f t="shared" ref="D44:P44" si="8">D43/$P$43</f>
        <v>0.19478814967176405</v>
      </c>
      <c r="E44" s="165">
        <f t="shared" si="8"/>
        <v>0</v>
      </c>
      <c r="F44" s="165">
        <f t="shared" si="8"/>
        <v>5.245005757967322E-6</v>
      </c>
      <c r="G44" s="165">
        <f t="shared" si="8"/>
        <v>3.7098799893729197E-2</v>
      </c>
      <c r="H44" s="165">
        <f t="shared" si="8"/>
        <v>0.38967245778242421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34,027 GWh</v>
      </c>
      <c r="T44" s="31">
        <f>P34/P40</f>
        <v>6.3735296321270701E-2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6,448 GWh</v>
      </c>
      <c r="T45" s="31">
        <f>P32/P40</f>
        <v>1.2077620439049974E-2</v>
      </c>
      <c r="U45" s="25"/>
    </row>
    <row r="46" spans="1:47">
      <c r="A46" s="37" t="s">
        <v>48</v>
      </c>
      <c r="B46" s="111">
        <f>B24-B40</f>
        <v>17234</v>
      </c>
      <c r="C46" s="111">
        <f>(C24+C40)*0.08</f>
        <v>16033.68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183,14 GWh</v>
      </c>
      <c r="T46" s="43">
        <f>P33/P40</f>
        <v>0.34303588821458003</v>
      </c>
      <c r="U46" s="25"/>
    </row>
    <row r="47" spans="1:47">
      <c r="A47" s="37" t="s">
        <v>50</v>
      </c>
      <c r="B47" s="166">
        <f>B46/B24</f>
        <v>0.17561164494533152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120,391 GWh</v>
      </c>
      <c r="T47" s="43">
        <f>P35/P40</f>
        <v>0.22550198546489847</v>
      </c>
    </row>
    <row r="48" spans="1:47" ht="15.75" thickBot="1">
      <c r="A48" s="12"/>
      <c r="B48" s="123"/>
      <c r="C48" s="124"/>
      <c r="D48" s="125"/>
      <c r="E48" s="125"/>
      <c r="F48" s="126"/>
      <c r="G48" s="125"/>
      <c r="H48" s="125"/>
      <c r="I48" s="126"/>
      <c r="J48" s="125"/>
      <c r="K48" s="125"/>
      <c r="L48" s="125"/>
      <c r="M48" s="124"/>
      <c r="N48" s="127"/>
      <c r="O48" s="127"/>
      <c r="P48" s="127"/>
      <c r="Q48" s="57"/>
      <c r="R48" s="48" t="s">
        <v>49</v>
      </c>
      <c r="S48" s="49" t="str">
        <f>P40/1000 &amp;" GWh"</f>
        <v>533,88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P40" sqref="P40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78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C5" s="60">
        <f>[1]Solceller!$C$8</f>
        <v>826.5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17</v>
      </c>
      <c r="C7" s="59">
        <f>[1]Elproduktion!$N$202</f>
        <v>0</v>
      </c>
      <c r="D7" s="59">
        <f>[1]Elproduktion!$N$203</f>
        <v>0</v>
      </c>
      <c r="E7" s="59">
        <f>[1]Elproduktion!$Q$204</f>
        <v>0</v>
      </c>
      <c r="F7" s="59">
        <f>[1]Elproduktion!$N$205</f>
        <v>0</v>
      </c>
      <c r="G7" s="59">
        <f>[1]Elproduktion!$R$206</f>
        <v>0</v>
      </c>
      <c r="H7" s="59">
        <f>[1]Elproduktion!$S$207</f>
        <v>0</v>
      </c>
      <c r="I7" s="59">
        <f>[1]Elproduktion!$N$208</f>
        <v>0</v>
      </c>
      <c r="J7" s="59">
        <f>[1]Elproduktion!$T$206</f>
        <v>0</v>
      </c>
      <c r="K7" s="59">
        <f>[1]Elproduktion!$U$204</f>
        <v>0</v>
      </c>
      <c r="L7" s="59">
        <f>[1]Elproduktion!$V$204</f>
        <v>0</v>
      </c>
      <c r="M7" s="59">
        <f>[1]Elproduktion!$W$207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C8" s="59">
        <f>[1]Elproduktion!$N$210</f>
        <v>0</v>
      </c>
      <c r="D8" s="59">
        <f>[1]Elproduktion!$N$211</f>
        <v>0</v>
      </c>
      <c r="E8" s="59">
        <f>[1]Elproduktion!$Q$212</f>
        <v>0</v>
      </c>
      <c r="F8" s="59">
        <f>[1]Elproduktion!$N$213</f>
        <v>0</v>
      </c>
      <c r="G8" s="59">
        <f>[1]Elproduktion!$R$214</f>
        <v>0</v>
      </c>
      <c r="H8" s="59">
        <f>[1]Elproduktion!$S$215</f>
        <v>0</v>
      </c>
      <c r="I8" s="59">
        <f>[1]Elproduktion!$N$216</f>
        <v>0</v>
      </c>
      <c r="J8" s="59">
        <f>[1]Elproduktion!$T$214</f>
        <v>0</v>
      </c>
      <c r="K8" s="59">
        <f>[1]Elproduktion!$U$212</f>
        <v>0</v>
      </c>
      <c r="L8" s="59">
        <f>[1]Elproduktion!$V$212</f>
        <v>0</v>
      </c>
      <c r="M8" s="59">
        <f>[1]Elproduktion!$W$215</f>
        <v>0</v>
      </c>
      <c r="N8" s="59"/>
      <c r="O8" s="59"/>
      <c r="P8" s="62">
        <f>SUM(D8:O8)</f>
        <v>0</v>
      </c>
      <c r="Q8" s="40"/>
      <c r="AG8" s="40"/>
      <c r="AH8" s="40"/>
    </row>
    <row r="9" spans="1:34" ht="15.75">
      <c r="A9" s="5" t="s">
        <v>11</v>
      </c>
      <c r="B9" s="167"/>
      <c r="C9" s="59">
        <f>[1]Elproduktion!$N$218</f>
        <v>20260</v>
      </c>
      <c r="D9" s="59">
        <f>[1]Elproduktion!$N$219</f>
        <v>0</v>
      </c>
      <c r="E9" s="59">
        <f>[1]Elproduktion!$Q$220</f>
        <v>0</v>
      </c>
      <c r="F9" s="59">
        <f>[1]Elproduktion!$N$221</f>
        <v>0</v>
      </c>
      <c r="G9" s="59">
        <f>[1]Elproduktion!$R$222</f>
        <v>0</v>
      </c>
      <c r="H9" s="59">
        <f>[1]Elproduktion!$S$223</f>
        <v>0</v>
      </c>
      <c r="I9" s="59">
        <f>[1]Elproduktion!$N$224</f>
        <v>0</v>
      </c>
      <c r="J9" s="59">
        <f>[1]Elproduktion!$T$222</f>
        <v>0</v>
      </c>
      <c r="K9" s="59">
        <f>[1]Elproduktion!$U$220</f>
        <v>0</v>
      </c>
      <c r="L9" s="59">
        <f>[1]Elproduktion!$V$220</f>
        <v>0</v>
      </c>
      <c r="M9" s="59">
        <f>[1]Elproduktion!$W$223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C10" s="59">
        <f>[1]Elproduktion!$N$226</f>
        <v>100763</v>
      </c>
      <c r="D10" s="59">
        <f>[1]Elproduktion!$N$227</f>
        <v>0</v>
      </c>
      <c r="E10" s="59">
        <f>[1]Elproduktion!$Q$228</f>
        <v>0</v>
      </c>
      <c r="F10" s="59">
        <f>[1]Elproduktion!$N$229</f>
        <v>0</v>
      </c>
      <c r="G10" s="59">
        <f>[1]Elproduktion!$R$230</f>
        <v>0</v>
      </c>
      <c r="H10" s="59">
        <f>[1]Elproduktion!$S$231</f>
        <v>0</v>
      </c>
      <c r="I10" s="59">
        <f>[1]Elproduktion!$N$232</f>
        <v>0</v>
      </c>
      <c r="J10" s="59">
        <f>[1]Elproduktion!$T$230</f>
        <v>0</v>
      </c>
      <c r="K10" s="59">
        <f>[1]Elproduktion!$U$228</f>
        <v>0</v>
      </c>
      <c r="L10" s="59">
        <f>[1]Elproduktion!$V$228</f>
        <v>0</v>
      </c>
      <c r="M10" s="59">
        <f>[1]Elproduktion!$W$231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C11" s="60">
        <f>SUM(C5:C10)</f>
        <v>121849.5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2031 Rättvik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59">
        <f>[1]Fjärrvärmeproduktion!$N$282</f>
        <v>0</v>
      </c>
      <c r="C18" s="59"/>
      <c r="D18" s="59">
        <f>[1]Fjärrvärmeproduktion!$N$283</f>
        <v>0</v>
      </c>
      <c r="E18" s="59">
        <f>[1]Fjärrvärmeproduktion!$Q$284</f>
        <v>0</v>
      </c>
      <c r="F18" s="59">
        <f>[1]Fjärrvärmeproduktion!$N$285</f>
        <v>0</v>
      </c>
      <c r="G18" s="59">
        <f>[1]Fjärrvärmeproduktion!$R$286</f>
        <v>0</v>
      </c>
      <c r="H18" s="59">
        <f>[1]Fjärrvärmeproduktion!$S$287</f>
        <v>0</v>
      </c>
      <c r="I18" s="59">
        <f>[1]Fjärrvärmeproduktion!$N$288</f>
        <v>0</v>
      </c>
      <c r="J18" s="59">
        <f>[1]Fjärrvärmeproduktion!$T$286</f>
        <v>0</v>
      </c>
      <c r="K18" s="59">
        <f>[1]Fjärrvärmeproduktion!$U$284</f>
        <v>0</v>
      </c>
      <c r="L18" s="59">
        <f>[1]Fjärrvärmeproduktion!$V$284</f>
        <v>0</v>
      </c>
      <c r="M18" s="59">
        <f>[1]Fjärrvärmeproduktion!$W$287</f>
        <v>0</v>
      </c>
      <c r="N18" s="59"/>
      <c r="O18" s="59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59">
        <f>[1]Fjärrvärmeproduktion!$N$290+[1]Fjärrvärmeproduktion!$N$322</f>
        <v>47493</v>
      </c>
      <c r="C19" s="59"/>
      <c r="D19" s="59">
        <f>[1]Fjärrvärmeproduktion!$N$291</f>
        <v>603</v>
      </c>
      <c r="E19" s="59">
        <f>[1]Fjärrvärmeproduktion!$Q$292</f>
        <v>0</v>
      </c>
      <c r="F19" s="59">
        <f>[1]Fjärrvärmeproduktion!$N$293</f>
        <v>0</v>
      </c>
      <c r="G19" s="59">
        <f>[1]Fjärrvärmeproduktion!$R$294</f>
        <v>0</v>
      </c>
      <c r="H19" s="59">
        <f>[1]Fjärrvärmeproduktion!$S$295</f>
        <v>52437</v>
      </c>
      <c r="I19" s="59">
        <f>[1]Fjärrvärmeproduktion!$N$296</f>
        <v>0</v>
      </c>
      <c r="J19" s="59">
        <f>[1]Fjärrvärmeproduktion!$T$294</f>
        <v>0</v>
      </c>
      <c r="K19" s="59">
        <f>[1]Fjärrvärmeproduktion!$U$292</f>
        <v>0</v>
      </c>
      <c r="L19" s="59">
        <f>[1]Fjärrvärmeproduktion!$V$292</f>
        <v>0</v>
      </c>
      <c r="M19" s="59">
        <f>[1]Fjärrvärmeproduktion!$W$295</f>
        <v>0</v>
      </c>
      <c r="N19" s="59"/>
      <c r="O19" s="59"/>
      <c r="P19" s="62">
        <f t="shared" ref="P19:P24" si="2">SUM(C19:O19)</f>
        <v>53040</v>
      </c>
      <c r="Q19" s="4"/>
      <c r="R19" s="4"/>
      <c r="S19" s="4"/>
      <c r="T19" s="4"/>
    </row>
    <row r="20" spans="1:34" ht="15.75">
      <c r="A20" s="5" t="s">
        <v>19</v>
      </c>
      <c r="B20" s="59">
        <f>[1]Fjärrvärmeproduktion!$N$298</f>
        <v>0</v>
      </c>
      <c r="C20" s="59">
        <f>B20*1.05</f>
        <v>0</v>
      </c>
      <c r="D20" s="59">
        <f>[1]Fjärrvärmeproduktion!$N$299</f>
        <v>0</v>
      </c>
      <c r="E20" s="59">
        <f>[1]Fjärrvärmeproduktion!$Q$300</f>
        <v>0</v>
      </c>
      <c r="F20" s="59">
        <f>[1]Fjärrvärmeproduktion!$N$301</f>
        <v>0</v>
      </c>
      <c r="G20" s="59">
        <f>[1]Fjärrvärmeproduktion!$R$302</f>
        <v>0</v>
      </c>
      <c r="H20" s="59">
        <f>[1]Fjärrvärmeproduktion!$S$303</f>
        <v>0</v>
      </c>
      <c r="I20" s="59">
        <f>[1]Fjärrvärmeproduktion!$N$304</f>
        <v>0</v>
      </c>
      <c r="J20" s="59">
        <f>[1]Fjärrvärmeproduktion!$T$302</f>
        <v>0</v>
      </c>
      <c r="K20" s="59">
        <f>[1]Fjärrvärmeproduktion!$U$300</f>
        <v>0</v>
      </c>
      <c r="L20" s="59">
        <f>[1]Fjärrvärmeproduktion!$V$300</f>
        <v>0</v>
      </c>
      <c r="M20" s="59">
        <f>[1]Fjärrvärmeproduktion!$W$303</f>
        <v>0</v>
      </c>
      <c r="N20" s="59"/>
      <c r="O20" s="59"/>
      <c r="P20" s="62">
        <f t="shared" si="2"/>
        <v>0</v>
      </c>
      <c r="Q20" s="4"/>
      <c r="R20" s="4"/>
      <c r="S20" s="4"/>
      <c r="T20" s="4"/>
    </row>
    <row r="21" spans="1:34" ht="16.5" thickBot="1">
      <c r="A21" s="5" t="s">
        <v>20</v>
      </c>
      <c r="B21" s="59">
        <f>[1]Fjärrvärmeproduktion!$N$306</f>
        <v>0</v>
      </c>
      <c r="C21" s="59">
        <f>B21*0.33</f>
        <v>0</v>
      </c>
      <c r="D21" s="59">
        <f>[1]Fjärrvärmeproduktion!$N$307</f>
        <v>0</v>
      </c>
      <c r="E21" s="59">
        <f>[1]Fjärrvärmeproduktion!$Q$308</f>
        <v>0</v>
      </c>
      <c r="F21" s="59">
        <f>[1]Fjärrvärmeproduktion!$N$309</f>
        <v>0</v>
      </c>
      <c r="G21" s="59">
        <f>[1]Fjärrvärmeproduktion!$R$310</f>
        <v>0</v>
      </c>
      <c r="H21" s="59">
        <f>[1]Fjärrvärmeproduktion!$S$311</f>
        <v>0</v>
      </c>
      <c r="I21" s="59">
        <f>[1]Fjärrvärmeproduktion!$N$312</f>
        <v>0</v>
      </c>
      <c r="J21" s="59">
        <f>[1]Fjärrvärmeproduktion!$T$310</f>
        <v>0</v>
      </c>
      <c r="K21" s="59">
        <f>[1]Fjärrvärmeproduktion!$U$308</f>
        <v>0</v>
      </c>
      <c r="L21" s="59">
        <f>[1]Fjärrvärmeproduktion!$V$308</f>
        <v>0</v>
      </c>
      <c r="M21" s="59">
        <f>[1]Fjärrvärmeproduktion!$W$311</f>
        <v>0</v>
      </c>
      <c r="N21" s="59"/>
      <c r="O21" s="59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59">
        <f>[1]Fjärrvärmeproduktion!$N$314</f>
        <v>0</v>
      </c>
      <c r="C22" s="59"/>
      <c r="D22" s="59">
        <f>[1]Fjärrvärmeproduktion!$N$315</f>
        <v>0</v>
      </c>
      <c r="E22" s="59">
        <f>[1]Fjärrvärmeproduktion!$Q$316</f>
        <v>0</v>
      </c>
      <c r="F22" s="59">
        <f>[1]Fjärrvärmeproduktion!$N$317</f>
        <v>0</v>
      </c>
      <c r="G22" s="59">
        <f>[1]Fjärrvärmeproduktion!$R$318</f>
        <v>0</v>
      </c>
      <c r="H22" s="59">
        <f>[1]Fjärrvärmeproduktion!$S$319</f>
        <v>0</v>
      </c>
      <c r="I22" s="59">
        <f>[1]Fjärrvärmeproduktion!$N$320</f>
        <v>0</v>
      </c>
      <c r="J22" s="59">
        <f>[1]Fjärrvärmeproduktion!$T$318</f>
        <v>0</v>
      </c>
      <c r="K22" s="59">
        <f>[1]Fjärrvärmeproduktion!$U$316</f>
        <v>0</v>
      </c>
      <c r="L22" s="59">
        <f>[1]Fjärrvärmeproduktion!$V$316</f>
        <v>0</v>
      </c>
      <c r="M22" s="59">
        <f>[1]Fjärrvärmeproduktion!$W$319</f>
        <v>0</v>
      </c>
      <c r="N22" s="59"/>
      <c r="O22" s="59"/>
      <c r="P22" s="62">
        <f t="shared" si="2"/>
        <v>0</v>
      </c>
      <c r="Q22" s="20"/>
      <c r="R22" s="32" t="s">
        <v>23</v>
      </c>
      <c r="S22" s="58" t="str">
        <f>P43/1000 &amp;" GWh"</f>
        <v>566,64376 GWh</v>
      </c>
      <c r="T22" s="27"/>
      <c r="U22" s="25"/>
    </row>
    <row r="23" spans="1:34" ht="15.75">
      <c r="A23" s="5" t="s">
        <v>22</v>
      </c>
      <c r="B23" s="59">
        <v>0</v>
      </c>
      <c r="C23" s="59"/>
      <c r="D23" s="59">
        <f>[1]Fjärrvärmeproduktion!$N$323</f>
        <v>0</v>
      </c>
      <c r="E23" s="59">
        <f>[1]Fjärrvärmeproduktion!$Q$324</f>
        <v>0</v>
      </c>
      <c r="F23" s="59">
        <f>[1]Fjärrvärmeproduktion!$N$325</f>
        <v>0</v>
      </c>
      <c r="G23" s="59">
        <f>[1]Fjärrvärmeproduktion!$R$326</f>
        <v>0</v>
      </c>
      <c r="H23" s="59">
        <f>[1]Fjärrvärmeproduktion!$S$327</f>
        <v>0</v>
      </c>
      <c r="I23" s="59">
        <f>[1]Fjärrvärmeproduktion!$N$328</f>
        <v>0</v>
      </c>
      <c r="J23" s="59">
        <f>[1]Fjärrvärmeproduktion!$T$326</f>
        <v>0</v>
      </c>
      <c r="K23" s="59">
        <f>[1]Fjärrvärmeproduktion!$U$324</f>
        <v>0</v>
      </c>
      <c r="L23" s="59">
        <f>[1]Fjärrvärmeproduktion!$V$324</f>
        <v>0</v>
      </c>
      <c r="M23" s="59">
        <f>[1]Fjärrvärmeproduktion!$W$327</f>
        <v>0</v>
      </c>
      <c r="N23" s="59"/>
      <c r="O23" s="59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59">
        <f>SUM(B18:B23)</f>
        <v>47493</v>
      </c>
      <c r="C24" s="59">
        <f t="shared" ref="C24:O24" si="3">SUM(C18:C23)</f>
        <v>0</v>
      </c>
      <c r="D24" s="59">
        <f t="shared" si="3"/>
        <v>603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52437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62">
        <f t="shared" si="2"/>
        <v>53040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150,52176 GWh</v>
      </c>
      <c r="T25" s="31">
        <f>C$44</f>
        <v>0.26563737329428988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248,8025 GWh</v>
      </c>
      <c r="T26" s="31">
        <f>D$44</f>
        <v>0.43908098449720862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62,7775 GWh</v>
      </c>
      <c r="T27" s="31">
        <f>E$44</f>
        <v>0.11078830198359547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0,32 GWh</v>
      </c>
      <c r="T28" s="31">
        <f>F$44</f>
        <v>5.6472871068058699E-4</v>
      </c>
      <c r="U28" s="25"/>
    </row>
    <row r="29" spans="1:34" ht="15.75">
      <c r="A29" s="53" t="str">
        <f>A2</f>
        <v>2031 Rättvik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18,836 GWh</v>
      </c>
      <c r="T29" s="31">
        <f>G$44</f>
        <v>3.3241343732436056E-2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85,386 GWh</v>
      </c>
      <c r="T30" s="31">
        <f>H$44</f>
        <v>0.1506872677817894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114">
        <f>[1]Slutanvändning!$N$413</f>
        <v>0</v>
      </c>
      <c r="C32" s="62">
        <f>[1]Slutanvändning!$N$414</f>
        <v>4501</v>
      </c>
      <c r="D32" s="62">
        <f>[1]Slutanvändning!$N$407</f>
        <v>1128</v>
      </c>
      <c r="E32" s="62">
        <f>[1]Slutanvändning!$Q$408</f>
        <v>0</v>
      </c>
      <c r="F32" s="62">
        <f>[1]Slutanvändning!$N$409</f>
        <v>0</v>
      </c>
      <c r="G32" s="62">
        <f>[1]Slutanvändning!$N$410</f>
        <v>131</v>
      </c>
      <c r="H32" s="62">
        <f>[1]Slutanvändning!$N$411</f>
        <v>0</v>
      </c>
      <c r="I32" s="62">
        <f>[1]Slutanvändning!$N$412</f>
        <v>0</v>
      </c>
      <c r="J32" s="62"/>
      <c r="K32" s="62">
        <f>[1]Slutanvändning!$U$408</f>
        <v>0</v>
      </c>
      <c r="L32" s="62">
        <f>[1]Slutanvändning!$V$408</f>
        <v>0</v>
      </c>
      <c r="M32" s="62"/>
      <c r="N32" s="62"/>
      <c r="O32" s="62"/>
      <c r="P32" s="62">
        <f t="shared" ref="P32:P38" si="4">SUM(B32:N32)</f>
        <v>5760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114">
        <f>[1]Slutanvändning!$N$422</f>
        <v>1189</v>
      </c>
      <c r="C33" s="62">
        <f>[1]Slutanvändning!$N$423</f>
        <v>31090</v>
      </c>
      <c r="D33" s="185">
        <f>[1]Slutanvändning!$N$416</f>
        <v>140119.5</v>
      </c>
      <c r="E33" s="185">
        <f>[1]Slutanvändning!$Q$417</f>
        <v>62777.5</v>
      </c>
      <c r="F33" s="185">
        <f>[1]Slutanvändning!$N$418</f>
        <v>320</v>
      </c>
      <c r="G33" s="62">
        <f>[1]Slutanvändning!$N$419</f>
        <v>0</v>
      </c>
      <c r="H33" s="185">
        <f>[1]Slutanvändning!$N$420</f>
        <v>316</v>
      </c>
      <c r="I33" s="62">
        <f>[1]Slutanvändning!$N$421</f>
        <v>0</v>
      </c>
      <c r="J33" s="62"/>
      <c r="K33" s="62">
        <f>[1]Slutanvändning!$U$417</f>
        <v>0</v>
      </c>
      <c r="L33" s="62">
        <f>[1]Slutanvändning!$V$417</f>
        <v>0</v>
      </c>
      <c r="M33" s="62"/>
      <c r="N33" s="62"/>
      <c r="O33" s="62"/>
      <c r="P33" s="185">
        <f t="shared" si="4"/>
        <v>235812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114">
        <f>[1]Slutanvändning!$N$431</f>
        <v>10423</v>
      </c>
      <c r="C34" s="62">
        <f>[1]Slutanvändning!$N$432</f>
        <v>16297</v>
      </c>
      <c r="D34" s="62">
        <f>[1]Slutanvändning!$N$425</f>
        <v>2815</v>
      </c>
      <c r="E34" s="62">
        <f>[1]Slutanvändning!$Q$426</f>
        <v>0</v>
      </c>
      <c r="F34" s="62">
        <f>[1]Slutanvändning!$N$427</f>
        <v>0</v>
      </c>
      <c r="G34" s="62">
        <f>[1]Slutanvändning!$N$428</f>
        <v>0</v>
      </c>
      <c r="H34" s="62">
        <f>[1]Slutanvändning!$N$429</f>
        <v>0</v>
      </c>
      <c r="I34" s="62">
        <f>[1]Slutanvändning!$N$430</f>
        <v>0</v>
      </c>
      <c r="J34" s="62"/>
      <c r="K34" s="62">
        <f>[1]Slutanvändning!$U$426</f>
        <v>0</v>
      </c>
      <c r="L34" s="62">
        <f>[1]Slutanvändning!$V$426</f>
        <v>0</v>
      </c>
      <c r="M34" s="62"/>
      <c r="N34" s="62"/>
      <c r="O34" s="62"/>
      <c r="P34" s="62">
        <f t="shared" si="4"/>
        <v>29535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114">
        <f>[1]Slutanvändning!$N$440</f>
        <v>0</v>
      </c>
      <c r="C35" s="62">
        <f>[1]Slutanvändning!$N$441</f>
        <v>455</v>
      </c>
      <c r="D35" s="62">
        <f>[1]Slutanvändning!$N$434</f>
        <v>102079</v>
      </c>
      <c r="E35" s="62">
        <f>[1]Slutanvändning!$Q$435</f>
        <v>0</v>
      </c>
      <c r="F35" s="62">
        <f>[1]Slutanvändning!$N$436</f>
        <v>0</v>
      </c>
      <c r="G35" s="62">
        <f>[1]Slutanvändning!$N$437</f>
        <v>18705</v>
      </c>
      <c r="H35" s="62">
        <f>[1]Slutanvändning!$N$438</f>
        <v>0</v>
      </c>
      <c r="I35" s="62">
        <f>[1]Slutanvändning!$N$439</f>
        <v>0</v>
      </c>
      <c r="J35" s="62"/>
      <c r="K35" s="62">
        <f>[1]Slutanvändning!$U$435</f>
        <v>0</v>
      </c>
      <c r="L35" s="62">
        <f>[1]Slutanvändning!$V$435</f>
        <v>0</v>
      </c>
      <c r="M35" s="62"/>
      <c r="N35" s="62"/>
      <c r="O35" s="62"/>
      <c r="P35" s="62">
        <f>SUM(B35:N35)</f>
        <v>121239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114">
        <f>[1]Slutanvändning!$N$449</f>
        <v>6602</v>
      </c>
      <c r="C36" s="62">
        <f>[1]Slutanvändning!$N$450</f>
        <v>21059</v>
      </c>
      <c r="D36" s="62">
        <f>[1]Slutanvändning!$N$443</f>
        <v>1679</v>
      </c>
      <c r="E36" s="62">
        <f>[1]Slutanvändning!$Q$444</f>
        <v>0</v>
      </c>
      <c r="F36" s="62">
        <f>[1]Slutanvändning!$N$445</f>
        <v>0</v>
      </c>
      <c r="G36" s="62">
        <f>[1]Slutanvändning!$N$446</f>
        <v>0</v>
      </c>
      <c r="H36" s="62">
        <f>[1]Slutanvändning!$N$447</f>
        <v>0</v>
      </c>
      <c r="I36" s="62">
        <f>[1]Slutanvändning!$N$448</f>
        <v>0</v>
      </c>
      <c r="J36" s="62"/>
      <c r="K36" s="62">
        <f>[1]Slutanvändning!$U$444</f>
        <v>0</v>
      </c>
      <c r="L36" s="62">
        <f>[1]Slutanvändning!$V$444</f>
        <v>0</v>
      </c>
      <c r="M36" s="62"/>
      <c r="N36" s="62"/>
      <c r="O36" s="62"/>
      <c r="P36" s="62">
        <f t="shared" si="4"/>
        <v>29340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114">
        <f>[1]Slutanvändning!$N$458</f>
        <v>8401</v>
      </c>
      <c r="C37" s="62">
        <f>[1]Slutanvändning!$N$459</f>
        <v>48287</v>
      </c>
      <c r="D37" s="62">
        <f>[1]Slutanvändning!$N$452</f>
        <v>291</v>
      </c>
      <c r="E37" s="62">
        <f>[1]Slutanvändning!$Q$453</f>
        <v>0</v>
      </c>
      <c r="F37" s="62">
        <f>[1]Slutanvändning!$N$454</f>
        <v>0</v>
      </c>
      <c r="G37" s="62">
        <f>[1]Slutanvändning!$N$455</f>
        <v>0</v>
      </c>
      <c r="H37" s="62">
        <f>[1]Slutanvändning!$N$456</f>
        <v>32633</v>
      </c>
      <c r="I37" s="62">
        <f>[1]Slutanvändning!$N$457</f>
        <v>0</v>
      </c>
      <c r="J37" s="62"/>
      <c r="K37" s="62">
        <f>[1]Slutanvändning!$U$453</f>
        <v>0</v>
      </c>
      <c r="L37" s="62">
        <f>[1]Slutanvändning!$V$453</f>
        <v>0</v>
      </c>
      <c r="M37" s="62"/>
      <c r="N37" s="62"/>
      <c r="O37" s="62"/>
      <c r="P37" s="62">
        <f t="shared" si="4"/>
        <v>89612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114">
        <f>[1]Slutanvändning!$N$467</f>
        <v>12617</v>
      </c>
      <c r="C38" s="62">
        <f>[1]Slutanvändning!$N$468</f>
        <v>3187</v>
      </c>
      <c r="D38" s="62">
        <f>[1]Slutanvändning!$N$461</f>
        <v>88</v>
      </c>
      <c r="E38" s="62">
        <f>[1]Slutanvändning!$Q$462</f>
        <v>0</v>
      </c>
      <c r="F38" s="62">
        <f>[1]Slutanvändning!$N$463</f>
        <v>0</v>
      </c>
      <c r="G38" s="62">
        <f>[1]Slutanvändning!$N$464</f>
        <v>0</v>
      </c>
      <c r="H38" s="62">
        <f>[1]Slutanvändning!$N$465</f>
        <v>0</v>
      </c>
      <c r="I38" s="62">
        <f>[1]Slutanvändning!$N$466</f>
        <v>0</v>
      </c>
      <c r="J38" s="62"/>
      <c r="K38" s="62">
        <f>[1]Slutanvändning!$U$462</f>
        <v>0</v>
      </c>
      <c r="L38" s="62">
        <f>[1]Slutanvändning!$V$462</f>
        <v>0</v>
      </c>
      <c r="M38" s="62"/>
      <c r="N38" s="62"/>
      <c r="O38" s="62"/>
      <c r="P38" s="62">
        <f t="shared" si="4"/>
        <v>15892</v>
      </c>
      <c r="Q38" s="22"/>
      <c r="R38" s="33"/>
      <c r="S38" s="18"/>
      <c r="T38" s="29"/>
      <c r="U38" s="25"/>
    </row>
    <row r="39" spans="1:47" ht="15.75">
      <c r="A39" s="5" t="s">
        <v>38</v>
      </c>
      <c r="B39" s="114">
        <f>[1]Slutanvändning!$N$476</f>
        <v>0</v>
      </c>
      <c r="C39" s="62">
        <f>[1]Slutanvändning!$N$477</f>
        <v>14496</v>
      </c>
      <c r="D39" s="62">
        <f>[1]Slutanvändning!$N$470</f>
        <v>0</v>
      </c>
      <c r="E39" s="62">
        <f>[1]Slutanvändning!$Q$471</f>
        <v>0</v>
      </c>
      <c r="F39" s="62">
        <f>[1]Slutanvändning!$N$472</f>
        <v>0</v>
      </c>
      <c r="G39" s="62">
        <f>[1]Slutanvändning!$N$473</f>
        <v>0</v>
      </c>
      <c r="H39" s="62">
        <f>[1]Slutanvändning!$N$474</f>
        <v>0</v>
      </c>
      <c r="I39" s="62">
        <f>[1]Slutanvändning!$N$475</f>
        <v>0</v>
      </c>
      <c r="J39" s="62"/>
      <c r="K39" s="62">
        <f>[1]Slutanvändning!$U$471</f>
        <v>0</v>
      </c>
      <c r="L39" s="62">
        <f>[1]Slutanvändning!$V$471</f>
        <v>0</v>
      </c>
      <c r="M39" s="62"/>
      <c r="N39" s="62"/>
      <c r="O39" s="62"/>
      <c r="P39" s="62">
        <f>SUM(B39:N39)</f>
        <v>14496</v>
      </c>
      <c r="Q39" s="22"/>
      <c r="R39" s="30"/>
      <c r="S39" s="9"/>
      <c r="T39" s="45"/>
    </row>
    <row r="40" spans="1:47" ht="15.75">
      <c r="A40" s="5" t="s">
        <v>13</v>
      </c>
      <c r="B40" s="62">
        <f>SUM(B32:B39)</f>
        <v>39232</v>
      </c>
      <c r="C40" s="62">
        <f>SUM(C32:C39)</f>
        <v>139372</v>
      </c>
      <c r="D40" s="185">
        <f>SUM(D32:D39)</f>
        <v>248199.5</v>
      </c>
      <c r="E40" s="185">
        <f t="shared" ref="E40:O40" si="5">SUM(E32:E39)</f>
        <v>62777.5</v>
      </c>
      <c r="F40" s="185">
        <f>SUM(F32:F39)</f>
        <v>320</v>
      </c>
      <c r="G40" s="62">
        <f t="shared" si="5"/>
        <v>18836</v>
      </c>
      <c r="H40" s="185">
        <f t="shared" si="5"/>
        <v>32949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62">
        <f t="shared" si="5"/>
        <v>0</v>
      </c>
      <c r="O40" s="62">
        <f t="shared" si="5"/>
        <v>0</v>
      </c>
      <c r="P40" s="185">
        <f>SUM(B40:N40)</f>
        <v>541686</v>
      </c>
      <c r="Q40" s="22"/>
      <c r="R40" s="30"/>
      <c r="S40" s="9" t="s">
        <v>24</v>
      </c>
      <c r="T40" s="45" t="s">
        <v>25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47"/>
      <c r="R41" s="30" t="s">
        <v>39</v>
      </c>
      <c r="S41" s="46" t="str">
        <f>(B46+C46)/1000 &amp;" GWh"</f>
        <v>19,41076 GWh</v>
      </c>
      <c r="T41" s="63"/>
    </row>
    <row r="42" spans="1:47">
      <c r="A42" s="35" t="s">
        <v>42</v>
      </c>
      <c r="B42" s="150">
        <f>B39+B38+B37</f>
        <v>21018</v>
      </c>
      <c r="C42" s="150">
        <f>C39+C38+C37</f>
        <v>65970</v>
      </c>
      <c r="D42" s="150">
        <f>D39+D38+D37</f>
        <v>379</v>
      </c>
      <c r="E42" s="150">
        <f t="shared" ref="E42:P42" si="6">E39+E38+E37</f>
        <v>0</v>
      </c>
      <c r="F42" s="148">
        <f t="shared" si="6"/>
        <v>0</v>
      </c>
      <c r="G42" s="150">
        <f t="shared" si="6"/>
        <v>0</v>
      </c>
      <c r="H42" s="150">
        <f t="shared" si="6"/>
        <v>32633</v>
      </c>
      <c r="I42" s="148">
        <f t="shared" si="6"/>
        <v>0</v>
      </c>
      <c r="J42" s="150">
        <f t="shared" si="6"/>
        <v>0</v>
      </c>
      <c r="K42" s="150">
        <f t="shared" si="6"/>
        <v>0</v>
      </c>
      <c r="L42" s="150">
        <f t="shared" si="6"/>
        <v>0</v>
      </c>
      <c r="M42" s="150">
        <f t="shared" si="6"/>
        <v>0</v>
      </c>
      <c r="N42" s="150">
        <f t="shared" si="6"/>
        <v>0</v>
      </c>
      <c r="O42" s="150">
        <f t="shared" si="6"/>
        <v>0</v>
      </c>
      <c r="P42" s="150">
        <f t="shared" si="6"/>
        <v>120000</v>
      </c>
      <c r="Q42" s="23"/>
      <c r="R42" s="30" t="s">
        <v>40</v>
      </c>
      <c r="S42" s="10" t="str">
        <f>P42/1000 &amp;" GWh"</f>
        <v>120 GWh</v>
      </c>
      <c r="T42" s="31">
        <f>P42/P40</f>
        <v>0.22153055460174345</v>
      </c>
    </row>
    <row r="43" spans="1:47">
      <c r="A43" s="36" t="s">
        <v>44</v>
      </c>
      <c r="B43" s="152"/>
      <c r="C43" s="153">
        <f>C40+C24-C7+C46</f>
        <v>150521.76</v>
      </c>
      <c r="D43" s="153">
        <f t="shared" ref="D43:O43" si="7">D11+D24+D40</f>
        <v>248802.5</v>
      </c>
      <c r="E43" s="153">
        <f t="shared" si="7"/>
        <v>62777.5</v>
      </c>
      <c r="F43" s="153">
        <f t="shared" si="7"/>
        <v>320</v>
      </c>
      <c r="G43" s="153">
        <f t="shared" si="7"/>
        <v>18836</v>
      </c>
      <c r="H43" s="153">
        <f t="shared" si="7"/>
        <v>85386</v>
      </c>
      <c r="I43" s="153">
        <f t="shared" si="7"/>
        <v>0</v>
      </c>
      <c r="J43" s="153">
        <f t="shared" si="7"/>
        <v>0</v>
      </c>
      <c r="K43" s="153">
        <f t="shared" si="7"/>
        <v>0</v>
      </c>
      <c r="L43" s="153">
        <f t="shared" si="7"/>
        <v>0</v>
      </c>
      <c r="M43" s="153">
        <f t="shared" si="7"/>
        <v>0</v>
      </c>
      <c r="N43" s="153">
        <f t="shared" si="7"/>
        <v>0</v>
      </c>
      <c r="O43" s="153">
        <f t="shared" si="7"/>
        <v>0</v>
      </c>
      <c r="P43" s="154">
        <f>SUM(C43:O43)</f>
        <v>566643.76</v>
      </c>
      <c r="Q43" s="23"/>
      <c r="R43" s="30" t="s">
        <v>41</v>
      </c>
      <c r="S43" s="10" t="str">
        <f>P36/1000 &amp;" GWh"</f>
        <v>29,34 GWh</v>
      </c>
      <c r="T43" s="43">
        <f>P36/P40</f>
        <v>5.4164220600126274E-2</v>
      </c>
    </row>
    <row r="44" spans="1:47">
      <c r="A44" s="36" t="s">
        <v>45</v>
      </c>
      <c r="B44" s="105"/>
      <c r="C44" s="165">
        <f>C43/$P$43</f>
        <v>0.26563737329428988</v>
      </c>
      <c r="D44" s="165">
        <f t="shared" ref="D44:P44" si="8">D43/$P$43</f>
        <v>0.43908098449720862</v>
      </c>
      <c r="E44" s="165">
        <f t="shared" si="8"/>
        <v>0.11078830198359547</v>
      </c>
      <c r="F44" s="165">
        <f t="shared" si="8"/>
        <v>5.6472871068058699E-4</v>
      </c>
      <c r="G44" s="165">
        <f t="shared" si="8"/>
        <v>3.3241343732436056E-2</v>
      </c>
      <c r="H44" s="165">
        <f t="shared" si="8"/>
        <v>0.1506872677817894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29,535 GWh</v>
      </c>
      <c r="T44" s="31">
        <f>P34/P40</f>
        <v>5.4524207751354102E-2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5,76 GWh</v>
      </c>
      <c r="T45" s="31">
        <f>P32/P40</f>
        <v>1.0633466620883686E-2</v>
      </c>
      <c r="U45" s="25"/>
    </row>
    <row r="46" spans="1:47">
      <c r="A46" s="37" t="s">
        <v>48</v>
      </c>
      <c r="B46" s="111">
        <f>B24-B40</f>
        <v>8261</v>
      </c>
      <c r="C46" s="111">
        <f>(C24+C40)*0.08</f>
        <v>11149.76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235,812 GWh</v>
      </c>
      <c r="T46" s="43">
        <f>P33/P40</f>
        <v>0.43532969284788603</v>
      </c>
      <c r="U46" s="25"/>
    </row>
    <row r="47" spans="1:47">
      <c r="A47" s="37" t="s">
        <v>50</v>
      </c>
      <c r="B47" s="166">
        <f>B46/B24</f>
        <v>0.1739414229465395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121,239 GWh</v>
      </c>
      <c r="T47" s="43">
        <f>P35/P40</f>
        <v>0.22381785757800646</v>
      </c>
    </row>
    <row r="48" spans="1:47" ht="15.75" thickBot="1">
      <c r="A48" s="12"/>
      <c r="B48" s="123"/>
      <c r="C48" s="124"/>
      <c r="D48" s="125"/>
      <c r="E48" s="125"/>
      <c r="F48" s="126"/>
      <c r="G48" s="125"/>
      <c r="H48" s="125"/>
      <c r="I48" s="126"/>
      <c r="J48" s="125"/>
      <c r="K48" s="125"/>
      <c r="L48" s="125"/>
      <c r="M48" s="124"/>
      <c r="N48" s="127"/>
      <c r="O48" s="127"/>
      <c r="P48" s="127"/>
      <c r="Q48" s="57"/>
      <c r="R48" s="48" t="s">
        <v>49</v>
      </c>
      <c r="S48" s="49" t="str">
        <f>P40/1000 &amp;" GWh"</f>
        <v>541,686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70" zoomScaleNormal="70" workbookViewId="0">
      <selection activeCell="K27" sqref="K27"/>
    </sheetView>
  </sheetViews>
  <sheetFormatPr defaultColWidth="8.625" defaultRowHeight="15"/>
  <cols>
    <col min="1" max="1" width="49.5" style="11" customWidth="1"/>
    <col min="2" max="2" width="17.625" style="86" customWidth="1"/>
    <col min="3" max="3" width="17.625" style="87" customWidth="1"/>
    <col min="4" max="12" width="17.625" style="86" customWidth="1"/>
    <col min="13" max="16" width="17.625" style="87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3" t="s">
        <v>79</v>
      </c>
      <c r="Q2" s="5"/>
      <c r="AG2" s="40"/>
      <c r="AH2" s="5"/>
    </row>
    <row r="3" spans="1:34" ht="30">
      <c r="A3" s="6">
        <f>'Dalarnas län'!A3</f>
        <v>2020</v>
      </c>
      <c r="C3" s="90" t="s">
        <v>1</v>
      </c>
      <c r="D3" s="90" t="s">
        <v>31</v>
      </c>
      <c r="E3" s="90" t="s">
        <v>2</v>
      </c>
      <c r="F3" s="91" t="s">
        <v>3</v>
      </c>
      <c r="G3" s="90" t="s">
        <v>16</v>
      </c>
      <c r="H3" s="90" t="s">
        <v>51</v>
      </c>
      <c r="I3" s="91" t="s">
        <v>5</v>
      </c>
      <c r="J3" s="90" t="s">
        <v>4</v>
      </c>
      <c r="K3" s="90" t="s">
        <v>6</v>
      </c>
      <c r="L3" s="90" t="s">
        <v>7</v>
      </c>
      <c r="M3" s="90" t="s">
        <v>73</v>
      </c>
      <c r="N3" s="91" t="s">
        <v>68</v>
      </c>
      <c r="O3" s="91" t="s">
        <v>68</v>
      </c>
      <c r="P3" s="92" t="s">
        <v>9</v>
      </c>
      <c r="Q3" s="40"/>
      <c r="AG3" s="40"/>
      <c r="AH3" s="40"/>
    </row>
    <row r="4" spans="1:34" s="18" customFormat="1" ht="11.25">
      <c r="A4" s="54" t="s">
        <v>60</v>
      </c>
      <c r="B4" s="94"/>
      <c r="C4" s="95" t="s">
        <v>58</v>
      </c>
      <c r="D4" s="95" t="s">
        <v>59</v>
      </c>
      <c r="E4" s="96"/>
      <c r="F4" s="95" t="s">
        <v>61</v>
      </c>
      <c r="G4" s="96"/>
      <c r="H4" s="96"/>
      <c r="I4" s="95" t="s">
        <v>62</v>
      </c>
      <c r="J4" s="96"/>
      <c r="K4" s="96"/>
      <c r="L4" s="96"/>
      <c r="M4" s="96"/>
      <c r="N4" s="97"/>
      <c r="O4" s="97"/>
      <c r="P4" s="98" t="s">
        <v>66</v>
      </c>
      <c r="Q4" s="19"/>
      <c r="AG4" s="19"/>
      <c r="AH4" s="19"/>
    </row>
    <row r="5" spans="1:34" ht="15.75">
      <c r="A5" s="5" t="s">
        <v>52</v>
      </c>
      <c r="C5" s="60">
        <f>[1]Solceller!$C$9</f>
        <v>769.5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2">
        <f>SUM(D5:O5)</f>
        <v>0</v>
      </c>
      <c r="Q5" s="40"/>
      <c r="AG5" s="40"/>
      <c r="AH5" s="40"/>
    </row>
    <row r="6" spans="1:34" ht="15.75">
      <c r="A6" s="5" t="s">
        <v>57</v>
      </c>
      <c r="C6" s="59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2">
        <f t="shared" ref="P6:P11" si="0">SUM(D6:O6)</f>
        <v>0</v>
      </c>
      <c r="Q6" s="40"/>
      <c r="AG6" s="40"/>
      <c r="AH6" s="40"/>
    </row>
    <row r="7" spans="1:34" ht="15.75">
      <c r="A7" s="5" t="s">
        <v>91</v>
      </c>
      <c r="C7" s="59">
        <f>[1]Elproduktion!$N$242</f>
        <v>0</v>
      </c>
      <c r="D7" s="59">
        <f>[1]Elproduktion!$N$243</f>
        <v>0</v>
      </c>
      <c r="E7" s="59">
        <f>[1]Elproduktion!$Q$244</f>
        <v>0</v>
      </c>
      <c r="F7" s="59">
        <f>[1]Elproduktion!$N$245</f>
        <v>0</v>
      </c>
      <c r="G7" s="59">
        <f>[1]Elproduktion!$R$246</f>
        <v>0</v>
      </c>
      <c r="H7" s="59">
        <f>[1]Elproduktion!$S$247</f>
        <v>0</v>
      </c>
      <c r="I7" s="59">
        <f>[1]Elproduktion!$N$248</f>
        <v>0</v>
      </c>
      <c r="J7" s="59">
        <f>[1]Elproduktion!$T$246</f>
        <v>0</v>
      </c>
      <c r="K7" s="59">
        <f>[1]Elproduktion!$U$244</f>
        <v>0</v>
      </c>
      <c r="L7" s="59">
        <f>[1]Elproduktion!$V$244</f>
        <v>0</v>
      </c>
      <c r="M7" s="59">
        <f>[1]Elproduktion!$W$247</f>
        <v>0</v>
      </c>
      <c r="N7" s="59"/>
      <c r="O7" s="59"/>
      <c r="P7" s="62">
        <f t="shared" si="0"/>
        <v>0</v>
      </c>
      <c r="Q7" s="40"/>
      <c r="AG7" s="40"/>
      <c r="AH7" s="40"/>
    </row>
    <row r="8" spans="1:34" ht="15.75">
      <c r="A8" s="5" t="s">
        <v>10</v>
      </c>
      <c r="C8" s="59">
        <f>[1]Elproduktion!$N$250</f>
        <v>0</v>
      </c>
      <c r="D8" s="59">
        <f>[1]Elproduktion!$N$251</f>
        <v>0</v>
      </c>
      <c r="E8" s="59">
        <f>[1]Elproduktion!$Q$252</f>
        <v>0</v>
      </c>
      <c r="F8" s="59">
        <f>[1]Elproduktion!$N$253</f>
        <v>0</v>
      </c>
      <c r="G8" s="59">
        <f>[1]Elproduktion!$R$254</f>
        <v>0</v>
      </c>
      <c r="H8" s="59">
        <f>[1]Elproduktion!$S$255</f>
        <v>0</v>
      </c>
      <c r="I8" s="59">
        <f>[1]Elproduktion!$N$256</f>
        <v>0</v>
      </c>
      <c r="J8" s="59">
        <f>[1]Elproduktion!$T$254</f>
        <v>0</v>
      </c>
      <c r="K8" s="59">
        <f>[1]Elproduktion!$U$252</f>
        <v>0</v>
      </c>
      <c r="L8" s="59">
        <f>[1]Elproduktion!$V$252</f>
        <v>0</v>
      </c>
      <c r="M8" s="59">
        <f>[1]Elproduktion!$W$255</f>
        <v>0</v>
      </c>
      <c r="N8" s="59"/>
      <c r="O8" s="59"/>
      <c r="P8" s="62">
        <f t="shared" si="0"/>
        <v>0</v>
      </c>
      <c r="Q8" s="40"/>
      <c r="AG8" s="40"/>
      <c r="AH8" s="40"/>
    </row>
    <row r="9" spans="1:34" ht="15.75">
      <c r="A9" s="5" t="s">
        <v>11</v>
      </c>
      <c r="C9" s="59">
        <f>[1]Elproduktion!$N$258</f>
        <v>108223</v>
      </c>
      <c r="D9" s="59">
        <f>[1]Elproduktion!$N$259</f>
        <v>0</v>
      </c>
      <c r="E9" s="59">
        <f>[1]Elproduktion!$Q$260</f>
        <v>0</v>
      </c>
      <c r="F9" s="59">
        <f>[1]Elproduktion!$N$261</f>
        <v>0</v>
      </c>
      <c r="G9" s="59">
        <f>[1]Elproduktion!$R$262</f>
        <v>0</v>
      </c>
      <c r="H9" s="59">
        <f>[1]Elproduktion!$S$263</f>
        <v>0</v>
      </c>
      <c r="I9" s="59">
        <f>[1]Elproduktion!$N$264</f>
        <v>0</v>
      </c>
      <c r="J9" s="59">
        <f>[1]Elproduktion!$T$262</f>
        <v>0</v>
      </c>
      <c r="K9" s="59">
        <f>[1]Elproduktion!$U$260</f>
        <v>0</v>
      </c>
      <c r="L9" s="59">
        <f>[1]Elproduktion!$V$260</f>
        <v>0</v>
      </c>
      <c r="M9" s="59">
        <f>[1]Elproduktion!$W$263</f>
        <v>0</v>
      </c>
      <c r="N9" s="59"/>
      <c r="O9" s="59"/>
      <c r="P9" s="62">
        <f t="shared" si="0"/>
        <v>0</v>
      </c>
      <c r="Q9" s="40"/>
      <c r="AG9" s="40"/>
      <c r="AH9" s="40"/>
    </row>
    <row r="10" spans="1:34" ht="15.75">
      <c r="A10" s="5" t="s">
        <v>12</v>
      </c>
      <c r="C10" s="59">
        <f>[1]Elproduktion!$N$266</f>
        <v>64966</v>
      </c>
      <c r="D10" s="59">
        <f>[1]Elproduktion!$N$267</f>
        <v>0</v>
      </c>
      <c r="E10" s="59">
        <f>[1]Elproduktion!$Q$268</f>
        <v>0</v>
      </c>
      <c r="F10" s="59">
        <f>[1]Elproduktion!$N$269</f>
        <v>0</v>
      </c>
      <c r="G10" s="59">
        <f>[1]Elproduktion!$R$270</f>
        <v>0</v>
      </c>
      <c r="H10" s="59">
        <f>[1]Elproduktion!$S$271</f>
        <v>0</v>
      </c>
      <c r="I10" s="59">
        <f>[1]Elproduktion!$N$272</f>
        <v>0</v>
      </c>
      <c r="J10" s="59">
        <f>[1]Elproduktion!$T$270</f>
        <v>0</v>
      </c>
      <c r="K10" s="59">
        <f>[1]Elproduktion!$U$268</f>
        <v>0</v>
      </c>
      <c r="L10" s="59">
        <f>[1]Elproduktion!$V$268</f>
        <v>0</v>
      </c>
      <c r="M10" s="59">
        <f>[1]Elproduktion!$W$271</f>
        <v>0</v>
      </c>
      <c r="N10" s="59"/>
      <c r="O10" s="59"/>
      <c r="P10" s="62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13</v>
      </c>
      <c r="C11" s="60">
        <f>SUM(C5:C10)</f>
        <v>173958.5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62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14</v>
      </c>
      <c r="B14" s="100"/>
      <c r="C14" s="59"/>
      <c r="D14" s="100"/>
      <c r="E14" s="100"/>
      <c r="F14" s="100"/>
      <c r="G14" s="100"/>
      <c r="H14" s="100"/>
      <c r="I14" s="100"/>
      <c r="J14" s="59"/>
      <c r="K14" s="59"/>
      <c r="L14" s="59"/>
      <c r="M14" s="59"/>
      <c r="N14" s="59"/>
      <c r="O14" s="59"/>
      <c r="P14" s="100"/>
      <c r="Q14" s="4"/>
      <c r="R14" s="4"/>
      <c r="S14" s="4"/>
      <c r="T14" s="4"/>
    </row>
    <row r="15" spans="1:34" ht="15.75">
      <c r="A15" s="53" t="str">
        <f>A2</f>
        <v>2034 Orsa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f>'Dalarnas län'!A16</f>
        <v>2020</v>
      </c>
      <c r="B16" s="90" t="s">
        <v>15</v>
      </c>
      <c r="C16" s="101" t="s">
        <v>8</v>
      </c>
      <c r="D16" s="90" t="s">
        <v>31</v>
      </c>
      <c r="E16" s="90" t="s">
        <v>2</v>
      </c>
      <c r="F16" s="91" t="s">
        <v>3</v>
      </c>
      <c r="G16" s="90" t="s">
        <v>16</v>
      </c>
      <c r="H16" s="90" t="s">
        <v>51</v>
      </c>
      <c r="I16" s="91" t="s">
        <v>5</v>
      </c>
      <c r="J16" s="90" t="s">
        <v>4</v>
      </c>
      <c r="K16" s="90" t="s">
        <v>6</v>
      </c>
      <c r="L16" s="90" t="s">
        <v>7</v>
      </c>
      <c r="M16" s="90" t="s">
        <v>73</v>
      </c>
      <c r="N16" s="91" t="s">
        <v>68</v>
      </c>
      <c r="O16" s="91" t="s">
        <v>68</v>
      </c>
      <c r="P16" s="92" t="s">
        <v>9</v>
      </c>
      <c r="Q16" s="40"/>
      <c r="AG16" s="40"/>
      <c r="AH16" s="40"/>
    </row>
    <row r="17" spans="1:34" s="18" customFormat="1" ht="11.25">
      <c r="A17" s="54" t="s">
        <v>60</v>
      </c>
      <c r="B17" s="95" t="s">
        <v>63</v>
      </c>
      <c r="C17" s="102"/>
      <c r="D17" s="95" t="s">
        <v>59</v>
      </c>
      <c r="E17" s="96"/>
      <c r="F17" s="95" t="s">
        <v>61</v>
      </c>
      <c r="G17" s="96"/>
      <c r="H17" s="96"/>
      <c r="I17" s="95" t="s">
        <v>62</v>
      </c>
      <c r="J17" s="96"/>
      <c r="K17" s="96"/>
      <c r="L17" s="96"/>
      <c r="M17" s="96"/>
      <c r="N17" s="97"/>
      <c r="O17" s="97"/>
      <c r="P17" s="98" t="s">
        <v>66</v>
      </c>
      <c r="Q17" s="19"/>
      <c r="AG17" s="19"/>
      <c r="AH17" s="19"/>
    </row>
    <row r="18" spans="1:34" ht="15.75">
      <c r="A18" s="5" t="s">
        <v>17</v>
      </c>
      <c r="B18" s="59">
        <f>[1]Fjärrvärmeproduktion!$N$338</f>
        <v>0</v>
      </c>
      <c r="C18" s="59"/>
      <c r="D18" s="59">
        <f>[1]Fjärrvärmeproduktion!$N$339</f>
        <v>0</v>
      </c>
      <c r="E18" s="59">
        <f>[1]Fjärrvärmeproduktion!$Q$340</f>
        <v>0</v>
      </c>
      <c r="F18" s="59">
        <f>[1]Fjärrvärmeproduktion!$N$341</f>
        <v>0</v>
      </c>
      <c r="G18" s="59">
        <f>[1]Fjärrvärmeproduktion!$R$342</f>
        <v>0</v>
      </c>
      <c r="H18" s="59">
        <f>[1]Fjärrvärmeproduktion!$S$343</f>
        <v>0</v>
      </c>
      <c r="I18" s="59">
        <f>[1]Fjärrvärmeproduktion!$N$344</f>
        <v>0</v>
      </c>
      <c r="J18" s="59">
        <f>[1]Fjärrvärmeproduktion!$T$342</f>
        <v>0</v>
      </c>
      <c r="K18" s="59">
        <f>[1]Fjärrvärmeproduktion!$U$340</f>
        <v>0</v>
      </c>
      <c r="L18" s="59">
        <f>[1]Fjärrvärmeproduktion!$V$340</f>
        <v>0</v>
      </c>
      <c r="M18" s="59">
        <f>[1]Fjärrvärmeproduktion!$W$343</f>
        <v>0</v>
      </c>
      <c r="N18" s="59"/>
      <c r="O18" s="59"/>
      <c r="P18" s="62">
        <f>SUM(C18:O18)</f>
        <v>0</v>
      </c>
      <c r="Q18" s="4"/>
      <c r="R18" s="4"/>
      <c r="S18" s="4"/>
      <c r="T18" s="4"/>
    </row>
    <row r="19" spans="1:34" ht="15.75">
      <c r="A19" s="5" t="s">
        <v>18</v>
      </c>
      <c r="B19" s="59">
        <f>[1]Fjärrvärmeproduktion!$N$346+[1]Fjärrvärmeproduktion!$N$378</f>
        <v>24404</v>
      </c>
      <c r="C19" s="59"/>
      <c r="D19" s="59">
        <f>[1]Fjärrvärmeproduktion!$N$347</f>
        <v>20</v>
      </c>
      <c r="E19" s="59">
        <f>[1]Fjärrvärmeproduktion!$Q$348</f>
        <v>0</v>
      </c>
      <c r="F19" s="59">
        <f>[1]Fjärrvärmeproduktion!$N$349</f>
        <v>0</v>
      </c>
      <c r="G19" s="59">
        <f>[1]Fjärrvärmeproduktion!$R$350</f>
        <v>0</v>
      </c>
      <c r="H19" s="59">
        <f>[1]Fjärrvärmeproduktion!$S$351</f>
        <v>27387</v>
      </c>
      <c r="I19" s="59">
        <f>[1]Fjärrvärmeproduktion!$N$352</f>
        <v>0</v>
      </c>
      <c r="J19" s="59">
        <f>[1]Fjärrvärmeproduktion!$T$350</f>
        <v>0</v>
      </c>
      <c r="K19" s="59">
        <f>[1]Fjärrvärmeproduktion!$U$348</f>
        <v>0</v>
      </c>
      <c r="L19" s="59">
        <f>[1]Fjärrvärmeproduktion!$V$348</f>
        <v>0</v>
      </c>
      <c r="M19" s="59">
        <f>[1]Fjärrvärmeproduktion!$W$351</f>
        <v>0</v>
      </c>
      <c r="N19" s="59"/>
      <c r="O19" s="59"/>
      <c r="P19" s="62">
        <f>SUM(C19:O19)</f>
        <v>27407</v>
      </c>
      <c r="Q19" s="4"/>
      <c r="R19" s="4"/>
      <c r="S19" s="4"/>
      <c r="T19" s="4"/>
    </row>
    <row r="20" spans="1:34" ht="15.75">
      <c r="A20" s="5" t="s">
        <v>19</v>
      </c>
      <c r="B20" s="59">
        <f>[1]Fjärrvärmeproduktion!$N$354</f>
        <v>0</v>
      </c>
      <c r="C20" s="59">
        <f>B20*1.05</f>
        <v>0</v>
      </c>
      <c r="D20" s="59">
        <f>[1]Fjärrvärmeproduktion!$N$355</f>
        <v>0</v>
      </c>
      <c r="E20" s="59">
        <f>[1]Fjärrvärmeproduktion!$Q$356</f>
        <v>0</v>
      </c>
      <c r="F20" s="59">
        <f>[1]Fjärrvärmeproduktion!$N$357</f>
        <v>0</v>
      </c>
      <c r="G20" s="59">
        <f>[1]Fjärrvärmeproduktion!$R$358</f>
        <v>0</v>
      </c>
      <c r="H20" s="59">
        <f>[1]Fjärrvärmeproduktion!$S$359</f>
        <v>0</v>
      </c>
      <c r="I20" s="59">
        <f>[1]Fjärrvärmeproduktion!$N$360</f>
        <v>0</v>
      </c>
      <c r="J20" s="59">
        <f>[1]Fjärrvärmeproduktion!$T$358</f>
        <v>0</v>
      </c>
      <c r="K20" s="59">
        <f>[1]Fjärrvärmeproduktion!$U$356</f>
        <v>0</v>
      </c>
      <c r="L20" s="59">
        <f>[1]Fjärrvärmeproduktion!$V$356</f>
        <v>0</v>
      </c>
      <c r="M20" s="59">
        <f>[1]Fjärrvärmeproduktion!$W$359</f>
        <v>0</v>
      </c>
      <c r="N20" s="59"/>
      <c r="O20" s="59"/>
      <c r="P20" s="62">
        <f t="shared" ref="P20:P24" si="2">SUM(C20:O20)</f>
        <v>0</v>
      </c>
      <c r="Q20" s="4"/>
      <c r="R20" s="4"/>
      <c r="S20" s="4"/>
      <c r="T20" s="4"/>
    </row>
    <row r="21" spans="1:34" ht="16.5" thickBot="1">
      <c r="A21" s="5" t="s">
        <v>20</v>
      </c>
      <c r="B21" s="59">
        <f>[1]Fjärrvärmeproduktion!$N$362</f>
        <v>0</v>
      </c>
      <c r="C21" s="59">
        <f>B21*0.33</f>
        <v>0</v>
      </c>
      <c r="D21" s="59">
        <f>[1]Fjärrvärmeproduktion!$N$363</f>
        <v>0</v>
      </c>
      <c r="E21" s="59">
        <f>[1]Fjärrvärmeproduktion!$Q$364</f>
        <v>0</v>
      </c>
      <c r="F21" s="59">
        <f>[1]Fjärrvärmeproduktion!$N$365</f>
        <v>0</v>
      </c>
      <c r="G21" s="59">
        <f>[1]Fjärrvärmeproduktion!$R$366</f>
        <v>0</v>
      </c>
      <c r="H21" s="59">
        <f>[1]Fjärrvärmeproduktion!$S$367</f>
        <v>0</v>
      </c>
      <c r="I21" s="59">
        <f>[1]Fjärrvärmeproduktion!$N$368</f>
        <v>0</v>
      </c>
      <c r="J21" s="59">
        <f>[1]Fjärrvärmeproduktion!$T$366</f>
        <v>0</v>
      </c>
      <c r="K21" s="59">
        <f>[1]Fjärrvärmeproduktion!$U$364</f>
        <v>0</v>
      </c>
      <c r="L21" s="59">
        <f>[1]Fjärrvärmeproduktion!$V$364</f>
        <v>0</v>
      </c>
      <c r="M21" s="59">
        <f>[1]Fjärrvärmeproduktion!$W$367</f>
        <v>0</v>
      </c>
      <c r="N21" s="59"/>
      <c r="O21" s="59"/>
      <c r="P21" s="62">
        <f t="shared" si="2"/>
        <v>0</v>
      </c>
      <c r="Q21" s="4"/>
      <c r="R21" s="26"/>
      <c r="S21" s="26"/>
      <c r="T21" s="26"/>
    </row>
    <row r="22" spans="1:34" ht="15.75">
      <c r="A22" s="5" t="s">
        <v>21</v>
      </c>
      <c r="B22" s="59">
        <f>[1]Fjärrvärmeproduktion!$N$370</f>
        <v>0</v>
      </c>
      <c r="C22" s="59"/>
      <c r="D22" s="59">
        <f>[1]Fjärrvärmeproduktion!$N$371</f>
        <v>0</v>
      </c>
      <c r="E22" s="59">
        <f>[1]Fjärrvärmeproduktion!$Q$372</f>
        <v>0</v>
      </c>
      <c r="F22" s="59">
        <f>[1]Fjärrvärmeproduktion!$N$373</f>
        <v>0</v>
      </c>
      <c r="G22" s="59">
        <f>[1]Fjärrvärmeproduktion!$R$374</f>
        <v>0</v>
      </c>
      <c r="H22" s="59">
        <f>[1]Fjärrvärmeproduktion!$S$375</f>
        <v>0</v>
      </c>
      <c r="I22" s="59">
        <f>[1]Fjärrvärmeproduktion!$N$376</f>
        <v>0</v>
      </c>
      <c r="J22" s="59">
        <f>[1]Fjärrvärmeproduktion!$T$374</f>
        <v>0</v>
      </c>
      <c r="K22" s="59">
        <f>[1]Fjärrvärmeproduktion!$U$372</f>
        <v>0</v>
      </c>
      <c r="L22" s="59">
        <f>[1]Fjärrvärmeproduktion!$V$372</f>
        <v>0</v>
      </c>
      <c r="M22" s="59">
        <f>[1]Fjärrvärmeproduktion!$W$375</f>
        <v>0</v>
      </c>
      <c r="N22" s="59"/>
      <c r="O22" s="59"/>
      <c r="P22" s="62">
        <f t="shared" si="2"/>
        <v>0</v>
      </c>
      <c r="Q22" s="20"/>
      <c r="R22" s="32" t="s">
        <v>23</v>
      </c>
      <c r="S22" s="58" t="str">
        <f>P43/1000 &amp;" GWh"</f>
        <v>185,9551 GWh</v>
      </c>
      <c r="T22" s="27"/>
      <c r="U22" s="25"/>
    </row>
    <row r="23" spans="1:34" ht="15.75">
      <c r="A23" s="5" t="s">
        <v>22</v>
      </c>
      <c r="B23" s="59">
        <v>0</v>
      </c>
      <c r="C23" s="59"/>
      <c r="D23" s="59">
        <f>[1]Fjärrvärmeproduktion!$N$379</f>
        <v>0</v>
      </c>
      <c r="E23" s="59">
        <f>[1]Fjärrvärmeproduktion!$Q$380</f>
        <v>0</v>
      </c>
      <c r="F23" s="59">
        <f>[1]Fjärrvärmeproduktion!$N$381</f>
        <v>0</v>
      </c>
      <c r="G23" s="59">
        <f>[1]Fjärrvärmeproduktion!$R$382</f>
        <v>0</v>
      </c>
      <c r="H23" s="59">
        <f>[1]Fjärrvärmeproduktion!$S$383</f>
        <v>0</v>
      </c>
      <c r="I23" s="59">
        <f>[1]Fjärrvärmeproduktion!$N$384</f>
        <v>0</v>
      </c>
      <c r="J23" s="59">
        <f>[1]Fjärrvärmeproduktion!$T$382</f>
        <v>0</v>
      </c>
      <c r="K23" s="59">
        <f>[1]Fjärrvärmeproduktion!$U$380</f>
        <v>0</v>
      </c>
      <c r="L23" s="59">
        <f>[1]Fjärrvärmeproduktion!$V$380</f>
        <v>0</v>
      </c>
      <c r="M23" s="59">
        <f>[1]Fjärrvärmeproduktion!$W$383</f>
        <v>0</v>
      </c>
      <c r="N23" s="59"/>
      <c r="O23" s="59"/>
      <c r="P23" s="62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13</v>
      </c>
      <c r="B24" s="59">
        <f>SUM(B18:B23)</f>
        <v>24404</v>
      </c>
      <c r="C24" s="59">
        <f t="shared" ref="C24:O24" si="3">SUM(C18:C23)</f>
        <v>0</v>
      </c>
      <c r="D24" s="59">
        <f t="shared" si="3"/>
        <v>20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27387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62">
        <f t="shared" si="2"/>
        <v>27407</v>
      </c>
      <c r="Q24" s="20"/>
      <c r="R24" s="30"/>
      <c r="S24" s="4" t="s">
        <v>24</v>
      </c>
      <c r="T24" s="28" t="s">
        <v>25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4"/>
      <c r="Q25" s="20"/>
      <c r="R25" s="55" t="str">
        <f>C30</f>
        <v>El</v>
      </c>
      <c r="S25" s="42" t="str">
        <f>C43/1000 &amp;" GWh"</f>
        <v>70,5456 GWh</v>
      </c>
      <c r="T25" s="31">
        <f>C$44</f>
        <v>0.37936899821516057</v>
      </c>
      <c r="U25" s="25"/>
    </row>
    <row r="26" spans="1:34" ht="15.75">
      <c r="B26" s="10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61,342 GWh</v>
      </c>
      <c r="T26" s="31">
        <f>D$44</f>
        <v>0.32987533012001286</v>
      </c>
      <c r="U26" s="25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.75">
      <c r="A28" s="3" t="s">
        <v>26</v>
      </c>
      <c r="B28" s="100"/>
      <c r="C28" s="59"/>
      <c r="D28" s="100"/>
      <c r="E28" s="100"/>
      <c r="F28" s="100"/>
      <c r="G28" s="100"/>
      <c r="H28" s="100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75">
      <c r="A29" s="53" t="str">
        <f>A2</f>
        <v>2034 Orsa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10,02 GWh</v>
      </c>
      <c r="T29" s="31">
        <f>G$44</f>
        <v>5.3883975217673512E-2</v>
      </c>
      <c r="U29" s="25"/>
    </row>
    <row r="30" spans="1:34" ht="30">
      <c r="A30" s="6">
        <f>'Dalarnas län'!A30</f>
        <v>2020</v>
      </c>
      <c r="B30" s="101" t="s">
        <v>71</v>
      </c>
      <c r="C30" s="105" t="s">
        <v>8</v>
      </c>
      <c r="D30" s="90" t="s">
        <v>31</v>
      </c>
      <c r="E30" s="90" t="s">
        <v>2</v>
      </c>
      <c r="F30" s="91" t="s">
        <v>3</v>
      </c>
      <c r="G30" s="90" t="s">
        <v>27</v>
      </c>
      <c r="H30" s="90" t="s">
        <v>51</v>
      </c>
      <c r="I30" s="91" t="s">
        <v>5</v>
      </c>
      <c r="J30" s="90" t="s">
        <v>72</v>
      </c>
      <c r="K30" s="90" t="s">
        <v>6</v>
      </c>
      <c r="L30" s="90" t="s">
        <v>7</v>
      </c>
      <c r="M30" s="139" t="s">
        <v>73</v>
      </c>
      <c r="N30" s="91" t="s">
        <v>68</v>
      </c>
      <c r="O30" s="91" t="s">
        <v>68</v>
      </c>
      <c r="P30" s="92" t="s">
        <v>28</v>
      </c>
      <c r="Q30" s="20"/>
      <c r="R30" s="55" t="str">
        <f>H30</f>
        <v>Biobränslen</v>
      </c>
      <c r="S30" s="42" t="str">
        <f>H43/1000&amp;" GWh"</f>
        <v>44,0475 GWh</v>
      </c>
      <c r="T30" s="31">
        <f>H$44</f>
        <v>0.23687169644715309</v>
      </c>
      <c r="U30" s="25"/>
    </row>
    <row r="31" spans="1:34" s="18" customFormat="1">
      <c r="A31" s="17"/>
      <c r="B31" s="95" t="s">
        <v>65</v>
      </c>
      <c r="C31" s="106" t="s">
        <v>64</v>
      </c>
      <c r="D31" s="95" t="s">
        <v>59</v>
      </c>
      <c r="E31" s="96"/>
      <c r="F31" s="95" t="s">
        <v>61</v>
      </c>
      <c r="G31" s="95" t="s">
        <v>89</v>
      </c>
      <c r="H31" s="95" t="s">
        <v>69</v>
      </c>
      <c r="I31" s="95" t="s">
        <v>62</v>
      </c>
      <c r="J31" s="96"/>
      <c r="K31" s="96"/>
      <c r="L31" s="96"/>
      <c r="M31" s="96"/>
      <c r="N31" s="97"/>
      <c r="O31" s="97"/>
      <c r="P31" s="98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29</v>
      </c>
      <c r="B32" s="59">
        <f>[1]Slutanvändning!$N$494</f>
        <v>0</v>
      </c>
      <c r="C32" s="59">
        <f>[1]Slutanvändning!$N$495</f>
        <v>0</v>
      </c>
      <c r="D32" s="65">
        <f>[1]Slutanvändning!$N$488</f>
        <v>1940</v>
      </c>
      <c r="E32" s="59">
        <f>[1]Slutanvändning!$Q$489</f>
        <v>0</v>
      </c>
      <c r="F32" s="59">
        <f>[1]Slutanvändning!$N$490</f>
        <v>0</v>
      </c>
      <c r="G32" s="59">
        <f>[1]Slutanvändning!$N$491</f>
        <v>454</v>
      </c>
      <c r="H32" s="59">
        <f>[1]Slutanvändning!$N$492</f>
        <v>0</v>
      </c>
      <c r="I32" s="59">
        <f>[1]Slutanvändning!$N$493</f>
        <v>0</v>
      </c>
      <c r="J32" s="59"/>
      <c r="K32" s="59">
        <f>[1]Slutanvändning!$U$489</f>
        <v>0</v>
      </c>
      <c r="L32" s="59">
        <f>[1]Slutanvändning!$V$489</f>
        <v>0</v>
      </c>
      <c r="M32" s="59"/>
      <c r="N32" s="59"/>
      <c r="O32" s="59"/>
      <c r="P32" s="59">
        <f t="shared" ref="P32:P38" si="4">SUM(B32:N32)</f>
        <v>2394</v>
      </c>
      <c r="Q32" s="22"/>
      <c r="R32" s="56" t="str">
        <f>J30</f>
        <v>Beckolja</v>
      </c>
      <c r="S32" s="42" t="str">
        <f>J43/1000 &amp;" GWh"</f>
        <v>0 GWh</v>
      </c>
      <c r="T32" s="31">
        <f>J$44</f>
        <v>0</v>
      </c>
      <c r="U32" s="25"/>
    </row>
    <row r="33" spans="1:47" ht="15.75">
      <c r="A33" s="5" t="s">
        <v>32</v>
      </c>
      <c r="B33" s="59">
        <f>[1]Slutanvändning!$N$503</f>
        <v>968</v>
      </c>
      <c r="C33" s="59">
        <f>[1]Slutanvändning!$N$504</f>
        <v>1697</v>
      </c>
      <c r="D33" s="65">
        <f>[1]Slutanvändning!$N$497</f>
        <v>275</v>
      </c>
      <c r="E33" s="59">
        <f>[1]Slutanvändning!$Q$498</f>
        <v>0</v>
      </c>
      <c r="F33" s="59">
        <f>[1]Slutanvändning!$N$499</f>
        <v>0</v>
      </c>
      <c r="G33" s="59">
        <f>[1]Slutanvändning!$N$500</f>
        <v>0</v>
      </c>
      <c r="H33" s="60">
        <f>[1]Slutanvändning!$N$501</f>
        <v>1060.5</v>
      </c>
      <c r="I33" s="59">
        <f>[1]Slutanvändning!$N$502</f>
        <v>0</v>
      </c>
      <c r="J33" s="59"/>
      <c r="K33" s="59">
        <f>[1]Slutanvändning!$U$498</f>
        <v>0</v>
      </c>
      <c r="L33" s="59">
        <f>[1]Slutanvändning!$V$498</f>
        <v>0</v>
      </c>
      <c r="M33" s="59"/>
      <c r="N33" s="59"/>
      <c r="O33" s="59"/>
      <c r="P33" s="189">
        <f t="shared" si="4"/>
        <v>4000.5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75">
      <c r="A34" s="5" t="s">
        <v>33</v>
      </c>
      <c r="B34" s="59">
        <f>[1]Slutanvändning!$N$512</f>
        <v>4003</v>
      </c>
      <c r="C34" s="59">
        <f>[1]Slutanvändning!$N$513</f>
        <v>3952</v>
      </c>
      <c r="D34" s="65">
        <f>[1]Slutanvändning!$N$506</f>
        <v>49</v>
      </c>
      <c r="E34" s="59">
        <f>[1]Slutanvändning!$Q$507</f>
        <v>0</v>
      </c>
      <c r="F34" s="59">
        <f>[1]Slutanvändning!$N$508</f>
        <v>0</v>
      </c>
      <c r="G34" s="59">
        <f>[1]Slutanvändning!$N$509</f>
        <v>0</v>
      </c>
      <c r="H34" s="59">
        <f>[1]Slutanvändning!$N$510</f>
        <v>0</v>
      </c>
      <c r="I34" s="59">
        <f>[1]Slutanvändning!$N$511</f>
        <v>0</v>
      </c>
      <c r="J34" s="59"/>
      <c r="K34" s="59">
        <f>[1]Slutanvändning!$U$507</f>
        <v>0</v>
      </c>
      <c r="L34" s="59">
        <f>[1]Slutanvändning!$V$507</f>
        <v>0</v>
      </c>
      <c r="M34" s="59"/>
      <c r="N34" s="59"/>
      <c r="O34" s="59"/>
      <c r="P34" s="59">
        <f t="shared" si="4"/>
        <v>8004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34</v>
      </c>
      <c r="B35" s="59">
        <f>[1]Slutanvändning!$N$521</f>
        <v>0</v>
      </c>
      <c r="C35" s="59">
        <f>[1]Slutanvändning!$N$522</f>
        <v>0</v>
      </c>
      <c r="D35" s="65">
        <f>[1]Slutanvändning!$N$515</f>
        <v>58886</v>
      </c>
      <c r="E35" s="59">
        <f>[1]Slutanvändning!$Q$516</f>
        <v>0</v>
      </c>
      <c r="F35" s="59">
        <f>[1]Slutanvändning!$N$517</f>
        <v>0</v>
      </c>
      <c r="G35" s="59">
        <f>[1]Slutanvändning!$N$518</f>
        <v>9566</v>
      </c>
      <c r="H35" s="59">
        <f>[1]Slutanvändning!$N$519</f>
        <v>0</v>
      </c>
      <c r="I35" s="59">
        <f>[1]Slutanvändning!$N$520</f>
        <v>0</v>
      </c>
      <c r="J35" s="59"/>
      <c r="K35" s="59">
        <f>[1]Slutanvändning!$U$516</f>
        <v>0</v>
      </c>
      <c r="L35" s="59">
        <f>[1]Slutanvändning!$V$516</f>
        <v>0</v>
      </c>
      <c r="M35" s="59"/>
      <c r="N35" s="59"/>
      <c r="O35" s="59"/>
      <c r="P35" s="59">
        <f>SUM(B35:N35)</f>
        <v>68452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75">
      <c r="A36" s="5" t="s">
        <v>35</v>
      </c>
      <c r="B36" s="59">
        <f>[1]Slutanvändning!$N$530</f>
        <v>915</v>
      </c>
      <c r="C36" s="59">
        <f>[1]Slutanvändning!$N$531</f>
        <v>19235</v>
      </c>
      <c r="D36" s="65">
        <f>[1]Slutanvändning!$N$524</f>
        <v>0</v>
      </c>
      <c r="E36" s="59">
        <f>[1]Slutanvändning!$Q$525</f>
        <v>0</v>
      </c>
      <c r="F36" s="59">
        <f>[1]Slutanvändning!$N$526</f>
        <v>0</v>
      </c>
      <c r="G36" s="59">
        <f>[1]Slutanvändning!$N$527</f>
        <v>0</v>
      </c>
      <c r="H36" s="59">
        <f>[1]Slutanvändning!$N$528</f>
        <v>0</v>
      </c>
      <c r="I36" s="59">
        <f>[1]Slutanvändning!$N$529</f>
        <v>0</v>
      </c>
      <c r="J36" s="59"/>
      <c r="K36" s="59">
        <f>[1]Slutanvändning!$U$525</f>
        <v>0</v>
      </c>
      <c r="L36" s="59">
        <f>[1]Slutanvändning!$V$525</f>
        <v>0</v>
      </c>
      <c r="M36" s="59"/>
      <c r="N36" s="59"/>
      <c r="O36" s="59"/>
      <c r="P36" s="59">
        <f t="shared" si="4"/>
        <v>20150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75">
      <c r="A37" s="5" t="s">
        <v>36</v>
      </c>
      <c r="B37" s="59">
        <f>[1]Slutanvändning!$N$539</f>
        <v>2613</v>
      </c>
      <c r="C37" s="59">
        <f>[1]Slutanvändning!$N$540</f>
        <v>38564</v>
      </c>
      <c r="D37" s="65">
        <f>[1]Slutanvändning!$N$533</f>
        <v>143</v>
      </c>
      <c r="E37" s="59">
        <f>[1]Slutanvändning!$Q$534</f>
        <v>0</v>
      </c>
      <c r="F37" s="59">
        <f>[1]Slutanvändning!$N$535</f>
        <v>0</v>
      </c>
      <c r="G37" s="59">
        <f>[1]Slutanvändning!$N$536</f>
        <v>0</v>
      </c>
      <c r="H37" s="59">
        <f>[1]Slutanvändning!$N$537</f>
        <v>15600</v>
      </c>
      <c r="I37" s="59">
        <f>[1]Slutanvändning!$N$538</f>
        <v>0</v>
      </c>
      <c r="J37" s="59"/>
      <c r="K37" s="59">
        <f>[1]Slutanvändning!$U$534</f>
        <v>0</v>
      </c>
      <c r="L37" s="59">
        <f>[1]Slutanvändning!$V$534</f>
        <v>0</v>
      </c>
      <c r="M37" s="59"/>
      <c r="N37" s="59"/>
      <c r="O37" s="59"/>
      <c r="P37" s="59">
        <f t="shared" si="4"/>
        <v>56920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75">
      <c r="A38" s="5" t="s">
        <v>37</v>
      </c>
      <c r="B38" s="59">
        <f>[1]Slutanvändning!$N$548</f>
        <v>11625</v>
      </c>
      <c r="C38" s="59">
        <f>[1]Slutanvändning!$N$549</f>
        <v>1854</v>
      </c>
      <c r="D38" s="65">
        <f>[1]Slutanvändning!$N$542</f>
        <v>29</v>
      </c>
      <c r="E38" s="59">
        <f>[1]Slutanvändning!$Q$543</f>
        <v>0</v>
      </c>
      <c r="F38" s="59">
        <f>[1]Slutanvändning!$N$544</f>
        <v>0</v>
      </c>
      <c r="G38" s="59">
        <f>[1]Slutanvändning!$N$545</f>
        <v>0</v>
      </c>
      <c r="H38" s="59">
        <f>[1]Slutanvändning!$N$546</f>
        <v>0</v>
      </c>
      <c r="I38" s="59">
        <f>[1]Slutanvändning!$N$547</f>
        <v>0</v>
      </c>
      <c r="J38" s="59"/>
      <c r="K38" s="59">
        <f>[1]Slutanvändning!$U$543</f>
        <v>0</v>
      </c>
      <c r="L38" s="59">
        <f>[1]Slutanvändning!$V$543</f>
        <v>0</v>
      </c>
      <c r="M38" s="59"/>
      <c r="N38" s="59"/>
      <c r="O38" s="59"/>
      <c r="P38" s="59">
        <f t="shared" si="4"/>
        <v>13508</v>
      </c>
      <c r="Q38" s="22"/>
      <c r="R38" s="33"/>
      <c r="S38" s="18"/>
      <c r="T38" s="29"/>
      <c r="U38" s="25"/>
    </row>
    <row r="39" spans="1:47" ht="15.75">
      <c r="A39" s="5" t="s">
        <v>38</v>
      </c>
      <c r="B39" s="59">
        <f>[1]Slutanvändning!$N$557</f>
        <v>0</v>
      </c>
      <c r="C39" s="59">
        <f>[1]Slutanvändning!$N$558</f>
        <v>18</v>
      </c>
      <c r="D39" s="65">
        <f>[1]Slutanvändning!$N$551</f>
        <v>0</v>
      </c>
      <c r="E39" s="59">
        <f>[1]Slutanvändning!$Q$552</f>
        <v>0</v>
      </c>
      <c r="F39" s="59">
        <f>[1]Slutanvändning!$N$553</f>
        <v>0</v>
      </c>
      <c r="G39" s="59">
        <f>[1]Slutanvändning!$N$554</f>
        <v>0</v>
      </c>
      <c r="H39" s="59">
        <f>[1]Slutanvändning!$N$555</f>
        <v>0</v>
      </c>
      <c r="I39" s="59">
        <f>[1]Slutanvändning!$N$556</f>
        <v>0</v>
      </c>
      <c r="J39" s="59"/>
      <c r="K39" s="59">
        <f>[1]Slutanvändning!$U$552</f>
        <v>0</v>
      </c>
      <c r="L39" s="59">
        <f>[1]Slutanvändning!$V$552</f>
        <v>0</v>
      </c>
      <c r="M39" s="59"/>
      <c r="N39" s="59"/>
      <c r="O39" s="59"/>
      <c r="P39" s="59">
        <f>SUM(B39:N39)</f>
        <v>18</v>
      </c>
      <c r="Q39" s="22"/>
      <c r="R39" s="30"/>
      <c r="S39" s="9"/>
      <c r="T39" s="45"/>
    </row>
    <row r="40" spans="1:47" ht="15.75">
      <c r="A40" s="5" t="s">
        <v>13</v>
      </c>
      <c r="B40" s="59">
        <f>SUM(B32:B39)</f>
        <v>20124</v>
      </c>
      <c r="C40" s="59">
        <f t="shared" ref="C40:O40" si="5">SUM(C32:C39)</f>
        <v>65320</v>
      </c>
      <c r="D40" s="59">
        <f t="shared" si="5"/>
        <v>61322</v>
      </c>
      <c r="E40" s="59">
        <f t="shared" si="5"/>
        <v>0</v>
      </c>
      <c r="F40" s="59">
        <f>SUM(F32:F39)</f>
        <v>0</v>
      </c>
      <c r="G40" s="59">
        <f t="shared" si="5"/>
        <v>10020</v>
      </c>
      <c r="H40" s="189">
        <f t="shared" si="5"/>
        <v>16660.5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89">
        <f>SUM(B40:N40)</f>
        <v>173446.5</v>
      </c>
      <c r="Q40" s="22"/>
      <c r="R40" s="30"/>
      <c r="S40" s="9" t="s">
        <v>24</v>
      </c>
      <c r="T40" s="45" t="s">
        <v>25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39</v>
      </c>
      <c r="S41" s="46" t="str">
        <f>(B46+C46)/1000 &amp;" GWh"</f>
        <v>9,5056 GWh</v>
      </c>
      <c r="T41" s="63"/>
    </row>
    <row r="42" spans="1:47">
      <c r="A42" s="35" t="s">
        <v>42</v>
      </c>
      <c r="B42" s="105">
        <f>B39+B38+B37</f>
        <v>14238</v>
      </c>
      <c r="C42" s="105">
        <f>C39+C38+C37</f>
        <v>40436</v>
      </c>
      <c r="D42" s="105">
        <f>D39+D38+D37</f>
        <v>172</v>
      </c>
      <c r="E42" s="105">
        <f t="shared" ref="E42:P42" si="6">E39+E38+E37</f>
        <v>0</v>
      </c>
      <c r="F42" s="101">
        <f t="shared" si="6"/>
        <v>0</v>
      </c>
      <c r="G42" s="105">
        <f t="shared" si="6"/>
        <v>0</v>
      </c>
      <c r="H42" s="105">
        <f t="shared" si="6"/>
        <v>15600</v>
      </c>
      <c r="I42" s="101">
        <f t="shared" si="6"/>
        <v>0</v>
      </c>
      <c r="J42" s="105">
        <f t="shared" si="6"/>
        <v>0</v>
      </c>
      <c r="K42" s="105">
        <f t="shared" si="6"/>
        <v>0</v>
      </c>
      <c r="L42" s="105">
        <f t="shared" si="6"/>
        <v>0</v>
      </c>
      <c r="M42" s="105">
        <f t="shared" si="6"/>
        <v>0</v>
      </c>
      <c r="N42" s="105">
        <f t="shared" si="6"/>
        <v>0</v>
      </c>
      <c r="O42" s="105">
        <f t="shared" si="6"/>
        <v>0</v>
      </c>
      <c r="P42" s="105">
        <f t="shared" si="6"/>
        <v>70446</v>
      </c>
      <c r="Q42" s="23"/>
      <c r="R42" s="30" t="s">
        <v>40</v>
      </c>
      <c r="S42" s="10" t="str">
        <f>P42/1000 &amp;" GWh"</f>
        <v>70,446 GWh</v>
      </c>
      <c r="T42" s="31">
        <f>P42/P40</f>
        <v>0.40615405903261237</v>
      </c>
    </row>
    <row r="43" spans="1:47">
      <c r="A43" s="36" t="s">
        <v>44</v>
      </c>
      <c r="B43" s="159"/>
      <c r="C43" s="111">
        <f>C40+C24-C7+C46</f>
        <v>70545.600000000006</v>
      </c>
      <c r="D43" s="111">
        <f t="shared" ref="D43:O43" si="7">D11+D24+D40</f>
        <v>61342</v>
      </c>
      <c r="E43" s="111">
        <f t="shared" si="7"/>
        <v>0</v>
      </c>
      <c r="F43" s="111">
        <f t="shared" si="7"/>
        <v>0</v>
      </c>
      <c r="G43" s="111">
        <f t="shared" si="7"/>
        <v>10020</v>
      </c>
      <c r="H43" s="111">
        <f t="shared" si="7"/>
        <v>44047.5</v>
      </c>
      <c r="I43" s="111">
        <f t="shared" si="7"/>
        <v>0</v>
      </c>
      <c r="J43" s="111">
        <f t="shared" si="7"/>
        <v>0</v>
      </c>
      <c r="K43" s="111">
        <f t="shared" si="7"/>
        <v>0</v>
      </c>
      <c r="L43" s="111">
        <f t="shared" si="7"/>
        <v>0</v>
      </c>
      <c r="M43" s="111">
        <f t="shared" si="7"/>
        <v>0</v>
      </c>
      <c r="N43" s="111">
        <f t="shared" si="7"/>
        <v>0</v>
      </c>
      <c r="O43" s="111">
        <f t="shared" si="7"/>
        <v>0</v>
      </c>
      <c r="P43" s="160">
        <f>SUM(C43:O43)</f>
        <v>185955.1</v>
      </c>
      <c r="Q43" s="23"/>
      <c r="R43" s="30" t="s">
        <v>41</v>
      </c>
      <c r="S43" s="10" t="str">
        <f>P36/1000 &amp;" GWh"</f>
        <v>20,15 GWh</v>
      </c>
      <c r="T43" s="43">
        <f>P36/P40</f>
        <v>0.11617415168366038</v>
      </c>
    </row>
    <row r="44" spans="1:47">
      <c r="A44" s="36" t="s">
        <v>45</v>
      </c>
      <c r="B44" s="105"/>
      <c r="C44" s="165">
        <f>C43/$P$43</f>
        <v>0.37936899821516057</v>
      </c>
      <c r="D44" s="165">
        <f t="shared" ref="D44:P44" si="8">D43/$P$43</f>
        <v>0.32987533012001286</v>
      </c>
      <c r="E44" s="165">
        <f t="shared" si="8"/>
        <v>0</v>
      </c>
      <c r="F44" s="165">
        <f t="shared" si="8"/>
        <v>0</v>
      </c>
      <c r="G44" s="165">
        <f t="shared" si="8"/>
        <v>5.3883975217673512E-2</v>
      </c>
      <c r="H44" s="165">
        <f t="shared" si="8"/>
        <v>0.23687169644715309</v>
      </c>
      <c r="I44" s="165">
        <f t="shared" si="8"/>
        <v>0</v>
      </c>
      <c r="J44" s="165">
        <f t="shared" si="8"/>
        <v>0</v>
      </c>
      <c r="K44" s="165">
        <f t="shared" si="8"/>
        <v>0</v>
      </c>
      <c r="L44" s="165">
        <f t="shared" si="8"/>
        <v>0</v>
      </c>
      <c r="M44" s="165">
        <f t="shared" si="8"/>
        <v>0</v>
      </c>
      <c r="N44" s="165">
        <f t="shared" si="8"/>
        <v>0</v>
      </c>
      <c r="O44" s="165">
        <f t="shared" si="8"/>
        <v>0</v>
      </c>
      <c r="P44" s="165">
        <f t="shared" si="8"/>
        <v>1</v>
      </c>
      <c r="Q44" s="23"/>
      <c r="R44" s="30" t="s">
        <v>43</v>
      </c>
      <c r="S44" s="10" t="str">
        <f>P34/1000 &amp;" GWh"</f>
        <v>8,004 GWh</v>
      </c>
      <c r="T44" s="31">
        <f>P34/P40</f>
        <v>4.6146794544715521E-2</v>
      </c>
      <c r="U44" s="25"/>
    </row>
    <row r="45" spans="1:47">
      <c r="A45" s="37"/>
      <c r="B45" s="65"/>
      <c r="C45" s="105"/>
      <c r="D45" s="105"/>
      <c r="E45" s="105"/>
      <c r="F45" s="101"/>
      <c r="G45" s="105"/>
      <c r="H45" s="105"/>
      <c r="I45" s="101"/>
      <c r="J45" s="105"/>
      <c r="K45" s="105"/>
      <c r="L45" s="105"/>
      <c r="M45" s="105"/>
      <c r="N45" s="101"/>
      <c r="O45" s="101"/>
      <c r="P45" s="101"/>
      <c r="Q45" s="23"/>
      <c r="R45" s="30" t="s">
        <v>30</v>
      </c>
      <c r="S45" s="10" t="str">
        <f>P32/1000 &amp;" GWh"</f>
        <v>2,394 GWh</v>
      </c>
      <c r="T45" s="31">
        <f>P32/P40</f>
        <v>1.3802527004004117E-2</v>
      </c>
      <c r="U45" s="25"/>
    </row>
    <row r="46" spans="1:47">
      <c r="A46" s="37" t="s">
        <v>48</v>
      </c>
      <c r="B46" s="111">
        <f>B24-B40</f>
        <v>4280</v>
      </c>
      <c r="C46" s="111">
        <f>(C24+C40)*0.08</f>
        <v>5225.6000000000004</v>
      </c>
      <c r="D46" s="105"/>
      <c r="E46" s="105"/>
      <c r="F46" s="101"/>
      <c r="G46" s="105"/>
      <c r="H46" s="105"/>
      <c r="I46" s="101"/>
      <c r="J46" s="105"/>
      <c r="K46" s="105"/>
      <c r="L46" s="105"/>
      <c r="M46" s="105"/>
      <c r="N46" s="101"/>
      <c r="O46" s="101"/>
      <c r="P46" s="86"/>
      <c r="Q46" s="23"/>
      <c r="R46" s="30" t="s">
        <v>46</v>
      </c>
      <c r="S46" s="10" t="str">
        <f>P33/1000 &amp;" GWh"</f>
        <v>4,0005 GWh</v>
      </c>
      <c r="T46" s="43">
        <f>P33/P40</f>
        <v>2.3064749072480562E-2</v>
      </c>
      <c r="U46" s="25"/>
    </row>
    <row r="47" spans="1:47">
      <c r="A47" s="37" t="s">
        <v>50</v>
      </c>
      <c r="B47" s="166">
        <f>B46/B24</f>
        <v>0.17538108506802164</v>
      </c>
      <c r="C47" s="166">
        <f>C46/(C40+C24)</f>
        <v>0.08</v>
      </c>
      <c r="D47" s="105"/>
      <c r="E47" s="105"/>
      <c r="F47" s="101"/>
      <c r="G47" s="105"/>
      <c r="H47" s="105"/>
      <c r="I47" s="101"/>
      <c r="J47" s="105"/>
      <c r="K47" s="105"/>
      <c r="L47" s="105"/>
      <c r="M47" s="105"/>
      <c r="N47" s="101"/>
      <c r="O47" s="101"/>
      <c r="P47" s="101"/>
      <c r="Q47" s="23"/>
      <c r="R47" s="30" t="s">
        <v>47</v>
      </c>
      <c r="S47" s="10" t="str">
        <f>P35/1000 &amp;" GWh"</f>
        <v>68,452 GWh</v>
      </c>
      <c r="T47" s="43">
        <f>P35/P40</f>
        <v>0.39465771866252708</v>
      </c>
    </row>
    <row r="48" spans="1:47" ht="15.75" thickBot="1">
      <c r="A48" s="12"/>
      <c r="B48" s="123"/>
      <c r="C48" s="124"/>
      <c r="D48" s="125"/>
      <c r="E48" s="125"/>
      <c r="F48" s="126"/>
      <c r="G48" s="125"/>
      <c r="H48" s="125"/>
      <c r="I48" s="126"/>
      <c r="J48" s="125"/>
      <c r="K48" s="125"/>
      <c r="L48" s="125"/>
      <c r="M48" s="124"/>
      <c r="N48" s="127"/>
      <c r="O48" s="127"/>
      <c r="P48" s="127"/>
      <c r="Q48" s="57"/>
      <c r="R48" s="48" t="s">
        <v>49</v>
      </c>
      <c r="S48" s="49" t="str">
        <f>P40/1000 &amp;" GWh"</f>
        <v>173,4465 GWh</v>
      </c>
      <c r="T48" s="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23"/>
      <c r="C49" s="124"/>
      <c r="D49" s="125"/>
      <c r="E49" s="125"/>
      <c r="F49" s="126"/>
      <c r="G49" s="125"/>
      <c r="H49" s="125"/>
      <c r="I49" s="126"/>
      <c r="J49" s="125"/>
      <c r="K49" s="125"/>
      <c r="L49" s="125"/>
      <c r="M49" s="124"/>
      <c r="N49" s="127"/>
      <c r="O49" s="127"/>
      <c r="P49" s="12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23"/>
      <c r="C50" s="118"/>
      <c r="D50" s="125"/>
      <c r="E50" s="125"/>
      <c r="F50" s="126"/>
      <c r="G50" s="125"/>
      <c r="H50" s="125"/>
      <c r="I50" s="126"/>
      <c r="J50" s="125"/>
      <c r="K50" s="125"/>
      <c r="L50" s="125"/>
      <c r="M50" s="124"/>
      <c r="N50" s="127"/>
      <c r="O50" s="127"/>
      <c r="P50" s="12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23"/>
      <c r="C51" s="124"/>
      <c r="D51" s="125"/>
      <c r="E51" s="125"/>
      <c r="F51" s="126"/>
      <c r="G51" s="125"/>
      <c r="H51" s="125"/>
      <c r="I51" s="126"/>
      <c r="J51" s="125"/>
      <c r="K51" s="125"/>
      <c r="L51" s="125"/>
      <c r="M51" s="124"/>
      <c r="N51" s="127"/>
      <c r="O51" s="127"/>
      <c r="P51" s="12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23"/>
      <c r="C52" s="124"/>
      <c r="D52" s="125"/>
      <c r="E52" s="125"/>
      <c r="F52" s="126"/>
      <c r="G52" s="125"/>
      <c r="H52" s="125"/>
      <c r="I52" s="126"/>
      <c r="J52" s="125"/>
      <c r="K52" s="125"/>
      <c r="L52" s="125"/>
      <c r="M52" s="124"/>
      <c r="N52" s="127"/>
      <c r="O52" s="127"/>
      <c r="P52" s="12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23"/>
      <c r="C53" s="124"/>
      <c r="D53" s="125"/>
      <c r="E53" s="125"/>
      <c r="F53" s="126"/>
      <c r="G53" s="125"/>
      <c r="H53" s="125"/>
      <c r="I53" s="126"/>
      <c r="J53" s="125"/>
      <c r="K53" s="125"/>
      <c r="L53" s="125"/>
      <c r="M53" s="124"/>
      <c r="N53" s="127"/>
      <c r="O53" s="127"/>
      <c r="P53" s="12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23"/>
      <c r="C54" s="124"/>
      <c r="D54" s="125"/>
      <c r="E54" s="125"/>
      <c r="F54" s="126"/>
      <c r="G54" s="125"/>
      <c r="H54" s="125"/>
      <c r="I54" s="126"/>
      <c r="J54" s="125"/>
      <c r="K54" s="125"/>
      <c r="L54" s="125"/>
      <c r="M54" s="124"/>
      <c r="N54" s="127"/>
      <c r="O54" s="127"/>
      <c r="P54" s="12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23"/>
      <c r="C55" s="124"/>
      <c r="D55" s="125"/>
      <c r="E55" s="125"/>
      <c r="F55" s="126"/>
      <c r="G55" s="125"/>
      <c r="H55" s="125"/>
      <c r="I55" s="126"/>
      <c r="J55" s="125"/>
      <c r="K55" s="125"/>
      <c r="L55" s="125"/>
      <c r="M55" s="124"/>
      <c r="N55" s="127"/>
      <c r="O55" s="127"/>
      <c r="P55" s="127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23"/>
      <c r="C56" s="124"/>
      <c r="D56" s="125"/>
      <c r="E56" s="125"/>
      <c r="F56" s="126"/>
      <c r="G56" s="125"/>
      <c r="H56" s="125"/>
      <c r="I56" s="126"/>
      <c r="J56" s="125"/>
      <c r="K56" s="125"/>
      <c r="L56" s="125"/>
      <c r="M56" s="124"/>
      <c r="N56" s="127"/>
      <c r="O56" s="127"/>
      <c r="P56" s="127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23"/>
      <c r="C57" s="124"/>
      <c r="D57" s="125"/>
      <c r="E57" s="125"/>
      <c r="F57" s="126"/>
      <c r="G57" s="125"/>
      <c r="H57" s="125"/>
      <c r="I57" s="126"/>
      <c r="J57" s="125"/>
      <c r="K57" s="125"/>
      <c r="L57" s="125"/>
      <c r="M57" s="124"/>
      <c r="N57" s="127"/>
      <c r="O57" s="127"/>
      <c r="P57" s="127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28"/>
      <c r="C58" s="129"/>
      <c r="D58" s="130"/>
      <c r="E58" s="130"/>
      <c r="F58" s="131"/>
      <c r="G58" s="130"/>
      <c r="H58" s="130"/>
      <c r="I58" s="131"/>
      <c r="J58" s="130"/>
      <c r="K58" s="130"/>
      <c r="L58" s="130"/>
      <c r="M58" s="132"/>
      <c r="N58" s="133"/>
      <c r="O58" s="133"/>
      <c r="P58" s="134"/>
      <c r="Q58" s="9"/>
      <c r="R58" s="9"/>
      <c r="S58" s="34"/>
      <c r="T58" s="38"/>
    </row>
    <row r="59" spans="1:47" ht="15.75">
      <c r="A59" s="9"/>
      <c r="B59" s="128"/>
      <c r="C59" s="129"/>
      <c r="D59" s="130"/>
      <c r="E59" s="130"/>
      <c r="F59" s="131"/>
      <c r="G59" s="130"/>
      <c r="H59" s="130"/>
      <c r="I59" s="131"/>
      <c r="J59" s="130"/>
      <c r="K59" s="130"/>
      <c r="L59" s="130"/>
      <c r="M59" s="132"/>
      <c r="N59" s="133"/>
      <c r="O59" s="133"/>
      <c r="P59" s="134"/>
      <c r="Q59" s="9"/>
      <c r="R59" s="9"/>
      <c r="S59" s="14"/>
      <c r="T59" s="15"/>
    </row>
    <row r="60" spans="1:47" ht="15.75">
      <c r="A60" s="9"/>
      <c r="B60" s="128"/>
      <c r="C60" s="129"/>
      <c r="D60" s="130"/>
      <c r="E60" s="130"/>
      <c r="F60" s="131"/>
      <c r="G60" s="130"/>
      <c r="H60" s="130"/>
      <c r="I60" s="131"/>
      <c r="J60" s="130"/>
      <c r="K60" s="130"/>
      <c r="L60" s="130"/>
      <c r="M60" s="132"/>
      <c r="N60" s="133"/>
      <c r="O60" s="133"/>
      <c r="P60" s="134"/>
      <c r="Q60" s="9"/>
      <c r="R60" s="9"/>
      <c r="S60" s="9"/>
      <c r="T60" s="34"/>
    </row>
    <row r="61" spans="1:47" ht="15.75">
      <c r="A61" s="8"/>
      <c r="B61" s="128"/>
      <c r="C61" s="129"/>
      <c r="D61" s="130"/>
      <c r="E61" s="130"/>
      <c r="F61" s="131"/>
      <c r="G61" s="130"/>
      <c r="H61" s="130"/>
      <c r="I61" s="131"/>
      <c r="J61" s="130"/>
      <c r="K61" s="130"/>
      <c r="L61" s="130"/>
      <c r="M61" s="132"/>
      <c r="N61" s="133"/>
      <c r="O61" s="133"/>
      <c r="P61" s="134"/>
      <c r="Q61" s="9"/>
      <c r="R61" s="9"/>
      <c r="S61" s="51"/>
      <c r="T61" s="52"/>
    </row>
    <row r="62" spans="1:47" ht="15.75">
      <c r="A62" s="9"/>
      <c r="B62" s="128"/>
      <c r="C62" s="129"/>
      <c r="D62" s="128"/>
      <c r="E62" s="128"/>
      <c r="F62" s="135"/>
      <c r="G62" s="128"/>
      <c r="H62" s="128"/>
      <c r="I62" s="135"/>
      <c r="J62" s="128"/>
      <c r="K62" s="128"/>
      <c r="L62" s="128"/>
      <c r="M62" s="132"/>
      <c r="N62" s="133"/>
      <c r="O62" s="133"/>
      <c r="P62" s="134"/>
      <c r="Q62" s="9"/>
      <c r="R62" s="9"/>
      <c r="S62" s="34"/>
      <c r="T62" s="38"/>
    </row>
    <row r="63" spans="1:47" ht="15.75">
      <c r="A63" s="9"/>
      <c r="B63" s="128"/>
      <c r="C63" s="116"/>
      <c r="D63" s="128"/>
      <c r="E63" s="128"/>
      <c r="F63" s="135"/>
      <c r="G63" s="128"/>
      <c r="H63" s="128"/>
      <c r="I63" s="135"/>
      <c r="J63" s="128"/>
      <c r="K63" s="128"/>
      <c r="L63" s="128"/>
      <c r="M63" s="116"/>
      <c r="N63" s="134"/>
      <c r="O63" s="134"/>
      <c r="P63" s="134"/>
      <c r="Q63" s="9"/>
      <c r="R63" s="9"/>
      <c r="S63" s="34"/>
      <c r="T63" s="38"/>
    </row>
    <row r="64" spans="1:47" ht="15.75">
      <c r="A64" s="9"/>
      <c r="B64" s="128"/>
      <c r="C64" s="116"/>
      <c r="D64" s="128"/>
      <c r="E64" s="128"/>
      <c r="F64" s="135"/>
      <c r="G64" s="128"/>
      <c r="H64" s="128"/>
      <c r="I64" s="135"/>
      <c r="J64" s="128"/>
      <c r="K64" s="128"/>
      <c r="L64" s="128"/>
      <c r="M64" s="116"/>
      <c r="N64" s="134"/>
      <c r="O64" s="134"/>
      <c r="P64" s="134"/>
      <c r="Q64" s="9"/>
      <c r="R64" s="9"/>
      <c r="S64" s="34"/>
      <c r="T64" s="38"/>
    </row>
    <row r="65" spans="1:20" ht="15.75">
      <c r="A65" s="9"/>
      <c r="B65" s="105"/>
      <c r="C65" s="116"/>
      <c r="D65" s="105"/>
      <c r="E65" s="105"/>
      <c r="F65" s="101"/>
      <c r="G65" s="105"/>
      <c r="H65" s="105"/>
      <c r="I65" s="101"/>
      <c r="J65" s="105"/>
      <c r="K65" s="128"/>
      <c r="L65" s="128"/>
      <c r="M65" s="116"/>
      <c r="N65" s="134"/>
      <c r="O65" s="134"/>
      <c r="P65" s="134"/>
      <c r="Q65" s="9"/>
      <c r="R65" s="9"/>
      <c r="S65" s="34"/>
      <c r="T65" s="38"/>
    </row>
    <row r="66" spans="1:20" ht="15.75">
      <c r="A66" s="9"/>
      <c r="B66" s="105"/>
      <c r="C66" s="116"/>
      <c r="D66" s="105"/>
      <c r="E66" s="105"/>
      <c r="F66" s="101"/>
      <c r="G66" s="105"/>
      <c r="H66" s="105"/>
      <c r="I66" s="101"/>
      <c r="J66" s="105"/>
      <c r="K66" s="128"/>
      <c r="L66" s="128"/>
      <c r="M66" s="116"/>
      <c r="N66" s="134"/>
      <c r="O66" s="134"/>
      <c r="P66" s="134"/>
      <c r="Q66" s="9"/>
      <c r="R66" s="9"/>
      <c r="S66" s="34"/>
      <c r="T66" s="38"/>
    </row>
    <row r="67" spans="1:20" ht="15.75">
      <c r="A67" s="9"/>
      <c r="B67" s="105"/>
      <c r="C67" s="116"/>
      <c r="D67" s="105"/>
      <c r="E67" s="105"/>
      <c r="F67" s="101"/>
      <c r="G67" s="105"/>
      <c r="H67" s="105"/>
      <c r="I67" s="101"/>
      <c r="J67" s="105"/>
      <c r="K67" s="128"/>
      <c r="L67" s="128"/>
      <c r="M67" s="116"/>
      <c r="N67" s="134"/>
      <c r="O67" s="134"/>
      <c r="P67" s="134"/>
      <c r="Q67" s="9"/>
      <c r="R67" s="9"/>
      <c r="S67" s="34"/>
      <c r="T67" s="38"/>
    </row>
    <row r="68" spans="1:20" ht="15.75">
      <c r="A68" s="9"/>
      <c r="B68" s="105"/>
      <c r="C68" s="116"/>
      <c r="D68" s="105"/>
      <c r="E68" s="105"/>
      <c r="F68" s="101"/>
      <c r="G68" s="105"/>
      <c r="H68" s="105"/>
      <c r="I68" s="101"/>
      <c r="J68" s="105"/>
      <c r="K68" s="128"/>
      <c r="L68" s="128"/>
      <c r="M68" s="116"/>
      <c r="N68" s="134"/>
      <c r="O68" s="134"/>
      <c r="P68" s="134"/>
      <c r="Q68" s="9"/>
      <c r="R68" s="39"/>
      <c r="S68" s="14"/>
      <c r="T68" s="16"/>
    </row>
    <row r="69" spans="1:20">
      <c r="A69" s="9"/>
      <c r="B69" s="105"/>
      <c r="C69" s="116"/>
      <c r="D69" s="105"/>
      <c r="E69" s="105"/>
      <c r="F69" s="101"/>
      <c r="G69" s="105"/>
      <c r="H69" s="105"/>
      <c r="I69" s="101"/>
      <c r="J69" s="105"/>
      <c r="K69" s="128"/>
      <c r="L69" s="128"/>
      <c r="M69" s="116"/>
      <c r="N69" s="134"/>
      <c r="O69" s="134"/>
      <c r="P69" s="134"/>
      <c r="Q69" s="9"/>
    </row>
    <row r="70" spans="1:20">
      <c r="A70" s="9"/>
      <c r="B70" s="105"/>
      <c r="C70" s="116"/>
      <c r="D70" s="105"/>
      <c r="E70" s="105"/>
      <c r="F70" s="101"/>
      <c r="G70" s="105"/>
      <c r="H70" s="105"/>
      <c r="I70" s="101"/>
      <c r="J70" s="105"/>
      <c r="K70" s="128"/>
      <c r="L70" s="128"/>
      <c r="M70" s="116"/>
      <c r="N70" s="134"/>
      <c r="O70" s="134"/>
      <c r="P70" s="134"/>
      <c r="Q70" s="9"/>
    </row>
    <row r="71" spans="1:20" ht="15.75">
      <c r="A71" s="9"/>
      <c r="B71" s="136"/>
      <c r="C71" s="116"/>
      <c r="D71" s="136"/>
      <c r="E71" s="136"/>
      <c r="F71" s="137"/>
      <c r="G71" s="136"/>
      <c r="H71" s="136"/>
      <c r="I71" s="137"/>
      <c r="J71" s="136"/>
      <c r="K71" s="128"/>
      <c r="L71" s="128"/>
      <c r="M71" s="116"/>
      <c r="N71" s="134"/>
      <c r="O71" s="134"/>
      <c r="P71" s="134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AA97BB-31D2-41B4-AF2C-8725E1301211}"/>
</file>

<file path=customXml/itemProps2.xml><?xml version="1.0" encoding="utf-8"?>
<ds:datastoreItem xmlns:ds="http://schemas.openxmlformats.org/officeDocument/2006/customXml" ds:itemID="{26775692-EEB9-457C-9F41-4018AE6E29BE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6063E4FC-5648-4D52-B52C-B6BC669CE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INSTRUKTIONER</vt:lpstr>
      <vt:lpstr>FV imp-exp</vt:lpstr>
      <vt:lpstr>Dalarnas län</vt:lpstr>
      <vt:lpstr>Vansbro</vt:lpstr>
      <vt:lpstr>Malung-Sälen</vt:lpstr>
      <vt:lpstr>Gagnef</vt:lpstr>
      <vt:lpstr>Leksand</vt:lpstr>
      <vt:lpstr>Rättvik</vt:lpstr>
      <vt:lpstr>Orsa</vt:lpstr>
      <vt:lpstr>Älvdalen</vt:lpstr>
      <vt:lpstr>Smedjebacken</vt:lpstr>
      <vt:lpstr>Mora</vt:lpstr>
      <vt:lpstr>Falun</vt:lpstr>
      <vt:lpstr>Borlänge</vt:lpstr>
      <vt:lpstr>Säter</vt:lpstr>
      <vt:lpstr>Hedemora</vt:lpstr>
      <vt:lpstr>Avesta</vt:lpstr>
      <vt:lpstr>Ludvika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Forsman, Erik</cp:lastModifiedBy>
  <dcterms:created xsi:type="dcterms:W3CDTF">2016-02-06T11:09:18Z</dcterms:created>
  <dcterms:modified xsi:type="dcterms:W3CDTF">2022-10-21T06:36:08Z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