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://ams.corp.pbwan.net/projects/10288367/Document/3_Dokument/Jämtlands län (8 kommuner)/"/>
    </mc:Choice>
  </mc:AlternateContent>
  <xr:revisionPtr revIDLastSave="0" documentId="13_ncr:1_{6C73DE0B-8821-49DD-BCDB-1924C8FD927F}" xr6:coauthVersionLast="47" xr6:coauthVersionMax="47" xr10:uidLastSave="{00000000-0000-0000-0000-000000000000}"/>
  <bookViews>
    <workbookView xWindow="-108" yWindow="-108" windowWidth="23256" windowHeight="12576" tabRatio="842" activeTab="2" xr2:uid="{00000000-000D-0000-FFFF-FFFF00000000}"/>
  </bookViews>
  <sheets>
    <sheet name="INSTRUKTIONER" sheetId="52" r:id="rId1"/>
    <sheet name="FV imp-exp" sheetId="40" r:id="rId2"/>
    <sheet name="Jämtlands län" sheetId="37" r:id="rId3"/>
    <sheet name="Berg" sheetId="2" r:id="rId4"/>
    <sheet name="Bräcke" sheetId="3" r:id="rId5"/>
    <sheet name="Härjedalen" sheetId="51" r:id="rId6"/>
    <sheet name="Krokom" sheetId="41" r:id="rId7"/>
    <sheet name="Ragunda" sheetId="42" r:id="rId8"/>
    <sheet name="Strömsund" sheetId="43" r:id="rId9"/>
    <sheet name="Åre" sheetId="44" r:id="rId10"/>
    <sheet name="Östersund" sheetId="50" r:id="rId11"/>
  </sheets>
  <externalReferences>
    <externalReference r:id="rId12"/>
  </externalReferenc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43" l="1"/>
  <c r="B19" i="50" l="1"/>
  <c r="B18" i="50"/>
  <c r="B41" i="50" l="1"/>
  <c r="A30" i="50"/>
  <c r="A16" i="50"/>
  <c r="A3" i="50"/>
  <c r="A30" i="44"/>
  <c r="A16" i="44"/>
  <c r="A3" i="44"/>
  <c r="A30" i="43"/>
  <c r="A16" i="43"/>
  <c r="A3" i="43"/>
  <c r="A30" i="42"/>
  <c r="A16" i="42"/>
  <c r="A3" i="42"/>
  <c r="A30" i="41"/>
  <c r="A16" i="41"/>
  <c r="A3" i="41"/>
  <c r="A30" i="51"/>
  <c r="A16" i="51"/>
  <c r="A3" i="51"/>
  <c r="A30" i="3"/>
  <c r="A16" i="3"/>
  <c r="A3" i="3"/>
  <c r="A30" i="2"/>
  <c r="A16" i="2"/>
  <c r="A3" i="2"/>
  <c r="A30" i="37"/>
  <c r="A16" i="37"/>
  <c r="B32" i="2" l="1"/>
  <c r="B33" i="2"/>
  <c r="B34" i="2"/>
  <c r="B35" i="2"/>
  <c r="B36" i="2"/>
  <c r="B37" i="2"/>
  <c r="B38" i="2"/>
  <c r="B39" i="2"/>
  <c r="C32" i="2"/>
  <c r="C33" i="2"/>
  <c r="C34" i="2"/>
  <c r="C35" i="2"/>
  <c r="C36" i="2"/>
  <c r="C37" i="2"/>
  <c r="C38" i="2"/>
  <c r="C39" i="2"/>
  <c r="D32" i="2"/>
  <c r="D33" i="2"/>
  <c r="D34" i="2"/>
  <c r="D35" i="2"/>
  <c r="D36" i="2"/>
  <c r="D37" i="2"/>
  <c r="D38" i="2"/>
  <c r="D39" i="2"/>
  <c r="E32" i="2"/>
  <c r="E33" i="2"/>
  <c r="E34" i="2"/>
  <c r="E35" i="2"/>
  <c r="E36" i="2"/>
  <c r="E37" i="2"/>
  <c r="E38" i="2"/>
  <c r="E39" i="2"/>
  <c r="F32" i="2"/>
  <c r="F33" i="2"/>
  <c r="F34" i="2"/>
  <c r="F35" i="2"/>
  <c r="F36" i="2"/>
  <c r="F37" i="2"/>
  <c r="F38" i="2"/>
  <c r="F39" i="2"/>
  <c r="G32" i="2"/>
  <c r="G33" i="2"/>
  <c r="G34" i="2"/>
  <c r="G35" i="2"/>
  <c r="G36" i="2"/>
  <c r="G37" i="2"/>
  <c r="G38" i="2"/>
  <c r="G39" i="2"/>
  <c r="H32" i="2"/>
  <c r="H33" i="2"/>
  <c r="H34" i="2"/>
  <c r="H35" i="2"/>
  <c r="H36" i="2"/>
  <c r="H37" i="2"/>
  <c r="H38" i="2"/>
  <c r="H39" i="2"/>
  <c r="I32" i="2"/>
  <c r="I33" i="2"/>
  <c r="I34" i="2"/>
  <c r="I35" i="2"/>
  <c r="I36" i="2"/>
  <c r="I37" i="2"/>
  <c r="I38" i="2"/>
  <c r="I39" i="2"/>
  <c r="J40" i="2"/>
  <c r="K32" i="2"/>
  <c r="K33" i="2"/>
  <c r="K34" i="2"/>
  <c r="K35" i="2"/>
  <c r="K36" i="2"/>
  <c r="K37" i="2"/>
  <c r="K38" i="2"/>
  <c r="K39" i="2"/>
  <c r="L32" i="2"/>
  <c r="L33" i="2"/>
  <c r="L34" i="2"/>
  <c r="L35" i="2"/>
  <c r="L36" i="2"/>
  <c r="L37" i="2"/>
  <c r="L38" i="2"/>
  <c r="L39" i="2"/>
  <c r="M40" i="2"/>
  <c r="N40" i="2"/>
  <c r="B18" i="2"/>
  <c r="B19" i="2"/>
  <c r="B20" i="2"/>
  <c r="C20" i="2" s="1"/>
  <c r="B21" i="2"/>
  <c r="C21" i="2" s="1"/>
  <c r="B22" i="2"/>
  <c r="B23" i="2"/>
  <c r="O11" i="2"/>
  <c r="O24" i="2"/>
  <c r="O40" i="2"/>
  <c r="N11" i="2"/>
  <c r="N24" i="2"/>
  <c r="M11" i="2"/>
  <c r="M18" i="2"/>
  <c r="M19" i="2"/>
  <c r="M20" i="2"/>
  <c r="M21" i="2"/>
  <c r="M22" i="2"/>
  <c r="M23" i="2"/>
  <c r="L7" i="2"/>
  <c r="L8" i="2"/>
  <c r="L9" i="2"/>
  <c r="L10" i="2"/>
  <c r="L18" i="2"/>
  <c r="L19" i="2"/>
  <c r="L20" i="2"/>
  <c r="L21" i="2"/>
  <c r="L22" i="2"/>
  <c r="L23" i="2"/>
  <c r="K7" i="2"/>
  <c r="K8" i="2"/>
  <c r="K9" i="2"/>
  <c r="K10" i="2"/>
  <c r="K18" i="2"/>
  <c r="K19" i="2"/>
  <c r="K20" i="2"/>
  <c r="K21" i="2"/>
  <c r="K22" i="2"/>
  <c r="K23" i="2"/>
  <c r="J7" i="2"/>
  <c r="J8" i="2"/>
  <c r="J9" i="2"/>
  <c r="J10" i="2"/>
  <c r="J18" i="2"/>
  <c r="J19" i="2"/>
  <c r="J20" i="2"/>
  <c r="J21" i="2"/>
  <c r="J22" i="2"/>
  <c r="J23" i="2"/>
  <c r="I7" i="2"/>
  <c r="I8" i="2"/>
  <c r="I9" i="2"/>
  <c r="I10" i="2"/>
  <c r="I18" i="2"/>
  <c r="I19" i="2"/>
  <c r="I20" i="2"/>
  <c r="I21" i="2"/>
  <c r="I22" i="2"/>
  <c r="I23" i="2"/>
  <c r="H7" i="2"/>
  <c r="H8" i="2"/>
  <c r="H9" i="2"/>
  <c r="H10" i="2"/>
  <c r="H18" i="2"/>
  <c r="H20" i="2"/>
  <c r="H21" i="2"/>
  <c r="H22" i="2"/>
  <c r="H23" i="2"/>
  <c r="G7" i="2"/>
  <c r="G8" i="2"/>
  <c r="G9" i="2"/>
  <c r="G10" i="2"/>
  <c r="G18" i="2"/>
  <c r="G19" i="2"/>
  <c r="G20" i="2"/>
  <c r="G21" i="2"/>
  <c r="G22" i="2"/>
  <c r="G23" i="2"/>
  <c r="F7" i="2"/>
  <c r="F8" i="2"/>
  <c r="F9" i="2"/>
  <c r="F10" i="2"/>
  <c r="F18" i="2"/>
  <c r="F19" i="2"/>
  <c r="F20" i="2"/>
  <c r="F21" i="2"/>
  <c r="F22" i="2"/>
  <c r="F23" i="2"/>
  <c r="E7" i="2"/>
  <c r="E8" i="2"/>
  <c r="E9" i="2"/>
  <c r="E10" i="2"/>
  <c r="E18" i="2"/>
  <c r="E19" i="2"/>
  <c r="E20" i="2"/>
  <c r="E21" i="2"/>
  <c r="E22" i="2"/>
  <c r="E23" i="2"/>
  <c r="C7" i="2"/>
  <c r="D7" i="2"/>
  <c r="D8" i="2"/>
  <c r="D9" i="2"/>
  <c r="D10" i="2"/>
  <c r="D18" i="2"/>
  <c r="D19" i="2"/>
  <c r="D20" i="2"/>
  <c r="D21" i="2"/>
  <c r="D22" i="2"/>
  <c r="D23" i="2"/>
  <c r="R25" i="37"/>
  <c r="B39" i="3"/>
  <c r="C39" i="3"/>
  <c r="D39" i="3"/>
  <c r="E39" i="3"/>
  <c r="F39" i="3"/>
  <c r="G39" i="3"/>
  <c r="H39" i="3"/>
  <c r="I39" i="3"/>
  <c r="K39" i="3"/>
  <c r="L39" i="3"/>
  <c r="B38" i="3"/>
  <c r="C38" i="3"/>
  <c r="D38" i="3"/>
  <c r="E38" i="3"/>
  <c r="F38" i="3"/>
  <c r="G38" i="3"/>
  <c r="H38" i="3"/>
  <c r="I38" i="3"/>
  <c r="K38" i="3"/>
  <c r="L38" i="3"/>
  <c r="B37" i="3"/>
  <c r="C37" i="3"/>
  <c r="D37" i="3"/>
  <c r="E37" i="3"/>
  <c r="F37" i="3"/>
  <c r="G37" i="3"/>
  <c r="H37" i="3"/>
  <c r="I37" i="3"/>
  <c r="K37" i="3"/>
  <c r="L37" i="3"/>
  <c r="B39" i="51"/>
  <c r="C39" i="51"/>
  <c r="D39" i="51"/>
  <c r="E39" i="51"/>
  <c r="F39" i="51"/>
  <c r="G39" i="51"/>
  <c r="H39" i="51"/>
  <c r="I39" i="51"/>
  <c r="K39" i="51"/>
  <c r="L39" i="51"/>
  <c r="B38" i="51"/>
  <c r="C38" i="51"/>
  <c r="D38" i="51"/>
  <c r="E38" i="51"/>
  <c r="F38" i="51"/>
  <c r="G38" i="51"/>
  <c r="H38" i="51"/>
  <c r="I38" i="51"/>
  <c r="K38" i="51"/>
  <c r="L38" i="51"/>
  <c r="B37" i="51"/>
  <c r="C37" i="51"/>
  <c r="D37" i="51"/>
  <c r="E37" i="51"/>
  <c r="F37" i="51"/>
  <c r="G37" i="51"/>
  <c r="H37" i="51"/>
  <c r="I37" i="51"/>
  <c r="K37" i="51"/>
  <c r="L37" i="51"/>
  <c r="B39" i="41"/>
  <c r="C39" i="41"/>
  <c r="D39" i="41"/>
  <c r="E39" i="41"/>
  <c r="F39" i="41"/>
  <c r="G39" i="41"/>
  <c r="H39" i="41"/>
  <c r="I39" i="41"/>
  <c r="K39" i="41"/>
  <c r="L39" i="41"/>
  <c r="B38" i="41"/>
  <c r="C38" i="41"/>
  <c r="D38" i="41"/>
  <c r="E38" i="41"/>
  <c r="F38" i="41"/>
  <c r="G38" i="41"/>
  <c r="H38" i="41"/>
  <c r="I38" i="41"/>
  <c r="K38" i="41"/>
  <c r="L38" i="41"/>
  <c r="B37" i="41"/>
  <c r="C37" i="41"/>
  <c r="D37" i="41"/>
  <c r="E37" i="41"/>
  <c r="F37" i="41"/>
  <c r="G37" i="41"/>
  <c r="H37" i="41"/>
  <c r="I37" i="41"/>
  <c r="K37" i="41"/>
  <c r="L37" i="41"/>
  <c r="B39" i="42"/>
  <c r="C39" i="42"/>
  <c r="D39" i="42"/>
  <c r="E39" i="42"/>
  <c r="F39" i="42"/>
  <c r="G39" i="42"/>
  <c r="H39" i="42"/>
  <c r="I39" i="42"/>
  <c r="K39" i="42"/>
  <c r="L39" i="42"/>
  <c r="B38" i="42"/>
  <c r="C38" i="42"/>
  <c r="D38" i="42"/>
  <c r="E38" i="42"/>
  <c r="F38" i="42"/>
  <c r="G38" i="42"/>
  <c r="H38" i="42"/>
  <c r="I38" i="42"/>
  <c r="K38" i="42"/>
  <c r="L38" i="42"/>
  <c r="B37" i="42"/>
  <c r="C37" i="42"/>
  <c r="E37" i="42"/>
  <c r="F37" i="42"/>
  <c r="G37" i="42"/>
  <c r="I37" i="42"/>
  <c r="K37" i="42"/>
  <c r="L37" i="42"/>
  <c r="B39" i="43"/>
  <c r="C39" i="43"/>
  <c r="D39" i="43"/>
  <c r="E39" i="43"/>
  <c r="F39" i="43"/>
  <c r="G39" i="43"/>
  <c r="H39" i="43"/>
  <c r="I39" i="43"/>
  <c r="K39" i="43"/>
  <c r="L39" i="43"/>
  <c r="B38" i="43"/>
  <c r="C38" i="43"/>
  <c r="D38" i="43"/>
  <c r="E38" i="43"/>
  <c r="F38" i="43"/>
  <c r="G38" i="43"/>
  <c r="H38" i="43"/>
  <c r="I38" i="43"/>
  <c r="K38" i="43"/>
  <c r="L38" i="43"/>
  <c r="B37" i="43"/>
  <c r="C37" i="43"/>
  <c r="D37" i="43"/>
  <c r="E37" i="43"/>
  <c r="F37" i="43"/>
  <c r="G37" i="43"/>
  <c r="H37" i="43"/>
  <c r="I37" i="43"/>
  <c r="K37" i="43"/>
  <c r="L37" i="43"/>
  <c r="B39" i="44"/>
  <c r="C39" i="44"/>
  <c r="D39" i="44"/>
  <c r="E39" i="44"/>
  <c r="F39" i="44"/>
  <c r="G39" i="44"/>
  <c r="H39" i="44"/>
  <c r="I39" i="44"/>
  <c r="K39" i="44"/>
  <c r="L39" i="44"/>
  <c r="B38" i="44"/>
  <c r="C38" i="44"/>
  <c r="D38" i="44"/>
  <c r="E38" i="44"/>
  <c r="F38" i="44"/>
  <c r="G38" i="44"/>
  <c r="H38" i="44"/>
  <c r="I38" i="44"/>
  <c r="K38" i="44"/>
  <c r="L38" i="44"/>
  <c r="B37" i="44"/>
  <c r="C37" i="44"/>
  <c r="D37" i="44"/>
  <c r="E37" i="44"/>
  <c r="F37" i="44"/>
  <c r="G37" i="44"/>
  <c r="H37" i="44"/>
  <c r="I37" i="44"/>
  <c r="K37" i="44"/>
  <c r="L37" i="44"/>
  <c r="B39" i="50"/>
  <c r="C39" i="50"/>
  <c r="D39" i="50"/>
  <c r="E39" i="50"/>
  <c r="F39" i="50"/>
  <c r="G39" i="50"/>
  <c r="H39" i="50"/>
  <c r="I39" i="50"/>
  <c r="K39" i="50"/>
  <c r="L39" i="50"/>
  <c r="B38" i="50"/>
  <c r="E38" i="50"/>
  <c r="F38" i="50"/>
  <c r="G38" i="50"/>
  <c r="H38" i="50"/>
  <c r="I38" i="50"/>
  <c r="K38" i="50"/>
  <c r="L38" i="50"/>
  <c r="B37" i="50"/>
  <c r="C37" i="50"/>
  <c r="D37" i="50"/>
  <c r="E37" i="50"/>
  <c r="F37" i="50"/>
  <c r="G37" i="50"/>
  <c r="H37" i="50"/>
  <c r="I37" i="50"/>
  <c r="K37" i="50"/>
  <c r="L37" i="50"/>
  <c r="B32" i="3"/>
  <c r="B33" i="3"/>
  <c r="B34" i="3"/>
  <c r="B35" i="3"/>
  <c r="B36" i="3"/>
  <c r="B32" i="51"/>
  <c r="B33" i="51"/>
  <c r="B34" i="51"/>
  <c r="B35" i="51"/>
  <c r="B36" i="51"/>
  <c r="B32" i="41"/>
  <c r="B33" i="41"/>
  <c r="B34" i="41"/>
  <c r="B35" i="41"/>
  <c r="B36" i="41"/>
  <c r="B32" i="42"/>
  <c r="B33" i="42"/>
  <c r="B34" i="42"/>
  <c r="B35" i="42"/>
  <c r="B36" i="42"/>
  <c r="B32" i="43"/>
  <c r="B33" i="43"/>
  <c r="B34" i="43"/>
  <c r="B36" i="43"/>
  <c r="B32" i="44"/>
  <c r="B33" i="44"/>
  <c r="B34" i="44"/>
  <c r="B35" i="44"/>
  <c r="B36" i="44"/>
  <c r="B32" i="50"/>
  <c r="B33" i="50"/>
  <c r="B34" i="50"/>
  <c r="B35" i="50"/>
  <c r="B36" i="50"/>
  <c r="C32" i="3"/>
  <c r="C33" i="3"/>
  <c r="C34" i="3"/>
  <c r="C35" i="3"/>
  <c r="C36" i="3"/>
  <c r="C32" i="51"/>
  <c r="C33" i="51"/>
  <c r="C34" i="51"/>
  <c r="C35" i="51"/>
  <c r="C36" i="51"/>
  <c r="C32" i="41"/>
  <c r="C33" i="41"/>
  <c r="C34" i="41"/>
  <c r="C35" i="41"/>
  <c r="C36" i="41"/>
  <c r="C32" i="42"/>
  <c r="C33" i="42"/>
  <c r="C34" i="42"/>
  <c r="C35" i="42"/>
  <c r="C36" i="42"/>
  <c r="C32" i="43"/>
  <c r="C33" i="43"/>
  <c r="C34" i="43"/>
  <c r="C35" i="43"/>
  <c r="C36" i="43"/>
  <c r="C32" i="44"/>
  <c r="C33" i="44"/>
  <c r="C34" i="44"/>
  <c r="C36" i="44"/>
  <c r="C32" i="50"/>
  <c r="C33" i="50"/>
  <c r="C34" i="50"/>
  <c r="C36" i="50"/>
  <c r="D32" i="3"/>
  <c r="D34" i="3"/>
  <c r="D35" i="3"/>
  <c r="D32" i="51"/>
  <c r="D33" i="51"/>
  <c r="D34" i="51"/>
  <c r="D35" i="51"/>
  <c r="D36" i="51"/>
  <c r="D32" i="41"/>
  <c r="D33" i="41"/>
  <c r="D34" i="41"/>
  <c r="D35" i="41"/>
  <c r="D36" i="41"/>
  <c r="D32" i="42"/>
  <c r="D34" i="42"/>
  <c r="D35" i="42"/>
  <c r="D36" i="42"/>
  <c r="D32" i="43"/>
  <c r="D33" i="43"/>
  <c r="D35" i="43"/>
  <c r="D36" i="43"/>
  <c r="D32" i="44"/>
  <c r="D33" i="44"/>
  <c r="D34" i="44"/>
  <c r="D35" i="44"/>
  <c r="D36" i="44"/>
  <c r="D32" i="50"/>
  <c r="D33" i="50"/>
  <c r="D35" i="50"/>
  <c r="D36" i="50"/>
  <c r="E32" i="3"/>
  <c r="E33" i="3"/>
  <c r="E34" i="3"/>
  <c r="E35" i="3"/>
  <c r="E36" i="3"/>
  <c r="E32" i="51"/>
  <c r="E33" i="51"/>
  <c r="E34" i="51"/>
  <c r="E35" i="51"/>
  <c r="E36" i="51"/>
  <c r="E32" i="41"/>
  <c r="E33" i="41"/>
  <c r="E34" i="41"/>
  <c r="E35" i="41"/>
  <c r="E36" i="41"/>
  <c r="E32" i="42"/>
  <c r="E33" i="42"/>
  <c r="E34" i="42"/>
  <c r="E35" i="42"/>
  <c r="E36" i="42"/>
  <c r="E32" i="43"/>
  <c r="E33" i="43"/>
  <c r="E34" i="43"/>
  <c r="E35" i="43"/>
  <c r="E36" i="43"/>
  <c r="E32" i="44"/>
  <c r="E33" i="44"/>
  <c r="E34" i="44"/>
  <c r="E35" i="44"/>
  <c r="E36" i="44"/>
  <c r="E32" i="50"/>
  <c r="E34" i="50"/>
  <c r="E35" i="50"/>
  <c r="E36" i="50"/>
  <c r="F32" i="3"/>
  <c r="F33" i="3"/>
  <c r="F34" i="3"/>
  <c r="F35" i="3"/>
  <c r="F36" i="3"/>
  <c r="F32" i="51"/>
  <c r="F33" i="51"/>
  <c r="F34" i="51"/>
  <c r="F35" i="51"/>
  <c r="F36" i="51"/>
  <c r="F32" i="41"/>
  <c r="F33" i="41"/>
  <c r="F34" i="41"/>
  <c r="F35" i="41"/>
  <c r="F36" i="41"/>
  <c r="F32" i="42"/>
  <c r="F33" i="42"/>
  <c r="F34" i="42"/>
  <c r="F35" i="42"/>
  <c r="F36" i="42"/>
  <c r="F32" i="43"/>
  <c r="F33" i="43"/>
  <c r="F34" i="43"/>
  <c r="F35" i="43"/>
  <c r="F36" i="43"/>
  <c r="F32" i="44"/>
  <c r="F33" i="44"/>
  <c r="F34" i="44"/>
  <c r="F35" i="44"/>
  <c r="F36" i="44"/>
  <c r="F32" i="50"/>
  <c r="F34" i="50"/>
  <c r="F35" i="50"/>
  <c r="F36" i="50"/>
  <c r="G32" i="3"/>
  <c r="G33" i="3"/>
  <c r="G34" i="3"/>
  <c r="G35" i="3"/>
  <c r="G36" i="3"/>
  <c r="G32" i="51"/>
  <c r="G33" i="51"/>
  <c r="G34" i="51"/>
  <c r="G35" i="51"/>
  <c r="G36" i="51"/>
  <c r="G32" i="41"/>
  <c r="G33" i="41"/>
  <c r="G34" i="41"/>
  <c r="G35" i="41"/>
  <c r="G36" i="41"/>
  <c r="G32" i="42"/>
  <c r="G33" i="42"/>
  <c r="G34" i="42"/>
  <c r="G35" i="42"/>
  <c r="G36" i="42"/>
  <c r="G32" i="43"/>
  <c r="G33" i="43"/>
  <c r="G34" i="43"/>
  <c r="G35" i="43"/>
  <c r="G36" i="43"/>
  <c r="G32" i="44"/>
  <c r="G33" i="44"/>
  <c r="G34" i="44"/>
  <c r="G35" i="44"/>
  <c r="G36" i="44"/>
  <c r="G32" i="50"/>
  <c r="G33" i="50"/>
  <c r="G34" i="50"/>
  <c r="G35" i="50"/>
  <c r="G36" i="50"/>
  <c r="H32" i="3"/>
  <c r="H33" i="3"/>
  <c r="H34" i="3"/>
  <c r="H35" i="3"/>
  <c r="H36" i="3"/>
  <c r="H32" i="51"/>
  <c r="H33" i="51"/>
  <c r="H34" i="51"/>
  <c r="H35" i="51"/>
  <c r="H36" i="51"/>
  <c r="H32" i="41"/>
  <c r="H33" i="41"/>
  <c r="H34" i="41"/>
  <c r="H35" i="41"/>
  <c r="H36" i="41"/>
  <c r="H32" i="42"/>
  <c r="H34" i="42"/>
  <c r="H35" i="42"/>
  <c r="H36" i="42"/>
  <c r="H32" i="43"/>
  <c r="H34" i="43"/>
  <c r="H35" i="43"/>
  <c r="H36" i="43"/>
  <c r="H32" i="44"/>
  <c r="H33" i="44"/>
  <c r="H34" i="44"/>
  <c r="H35" i="44"/>
  <c r="H36" i="44"/>
  <c r="H32" i="50"/>
  <c r="H33" i="50"/>
  <c r="H34" i="50"/>
  <c r="H35" i="50"/>
  <c r="H36" i="50"/>
  <c r="I32" i="3"/>
  <c r="I32" i="51"/>
  <c r="I32" i="41"/>
  <c r="I32" i="42"/>
  <c r="I32" i="43"/>
  <c r="I32" i="44"/>
  <c r="I32" i="50"/>
  <c r="I33" i="3"/>
  <c r="I33" i="51"/>
  <c r="I33" i="41"/>
  <c r="I33" i="42"/>
  <c r="I33" i="43"/>
  <c r="I33" i="44"/>
  <c r="I33" i="50"/>
  <c r="I34" i="3"/>
  <c r="I34" i="51"/>
  <c r="I34" i="41"/>
  <c r="I34" i="42"/>
  <c r="I34" i="43"/>
  <c r="I34" i="44"/>
  <c r="I34" i="50"/>
  <c r="I35" i="3"/>
  <c r="I35" i="51"/>
  <c r="I35" i="41"/>
  <c r="I35" i="42"/>
  <c r="I35" i="43"/>
  <c r="I35" i="44"/>
  <c r="I35" i="50"/>
  <c r="I36" i="3"/>
  <c r="I36" i="51"/>
  <c r="I36" i="41"/>
  <c r="I36" i="42"/>
  <c r="I36" i="43"/>
  <c r="I36" i="44"/>
  <c r="I36" i="50"/>
  <c r="J40" i="3"/>
  <c r="J40" i="51"/>
  <c r="J40" i="41"/>
  <c r="J40" i="42"/>
  <c r="J40" i="43"/>
  <c r="J40" i="44"/>
  <c r="J40" i="50"/>
  <c r="K32" i="3"/>
  <c r="K33" i="3"/>
  <c r="K34" i="3"/>
  <c r="K35" i="3"/>
  <c r="K36" i="3"/>
  <c r="K32" i="51"/>
  <c r="K33" i="51"/>
  <c r="K34" i="51"/>
  <c r="K35" i="51"/>
  <c r="K36" i="51"/>
  <c r="K32" i="41"/>
  <c r="K33" i="41"/>
  <c r="K34" i="41"/>
  <c r="K35" i="41"/>
  <c r="K36" i="41"/>
  <c r="K32" i="42"/>
  <c r="K33" i="42"/>
  <c r="K34" i="42"/>
  <c r="K35" i="42"/>
  <c r="K36" i="42"/>
  <c r="K32" i="43"/>
  <c r="K33" i="43"/>
  <c r="K34" i="43"/>
  <c r="K35" i="43"/>
  <c r="K36" i="43"/>
  <c r="K32" i="44"/>
  <c r="K33" i="44"/>
  <c r="K34" i="44"/>
  <c r="K35" i="44"/>
  <c r="K36" i="44"/>
  <c r="K32" i="50"/>
  <c r="K33" i="50"/>
  <c r="K34" i="50"/>
  <c r="K35" i="50"/>
  <c r="K36" i="50"/>
  <c r="L32" i="3"/>
  <c r="L33" i="3"/>
  <c r="L34" i="3"/>
  <c r="L35" i="3"/>
  <c r="L36" i="3"/>
  <c r="L32" i="51"/>
  <c r="L33" i="51"/>
  <c r="L34" i="51"/>
  <c r="L35" i="51"/>
  <c r="L36" i="51"/>
  <c r="L32" i="41"/>
  <c r="L33" i="41"/>
  <c r="L34" i="41"/>
  <c r="L35" i="41"/>
  <c r="L36" i="41"/>
  <c r="L32" i="42"/>
  <c r="L33" i="42"/>
  <c r="L34" i="42"/>
  <c r="L35" i="42"/>
  <c r="L36" i="42"/>
  <c r="L32" i="43"/>
  <c r="L33" i="43"/>
  <c r="L34" i="43"/>
  <c r="L35" i="43"/>
  <c r="L36" i="43"/>
  <c r="L32" i="44"/>
  <c r="L33" i="44"/>
  <c r="L34" i="44"/>
  <c r="L35" i="44"/>
  <c r="L36" i="44"/>
  <c r="L32" i="50"/>
  <c r="L33" i="50"/>
  <c r="L34" i="50"/>
  <c r="L35" i="50"/>
  <c r="L36" i="50"/>
  <c r="M40" i="3"/>
  <c r="M40" i="51"/>
  <c r="M40" i="41"/>
  <c r="M40" i="42"/>
  <c r="M40" i="43"/>
  <c r="M40" i="44"/>
  <c r="M40" i="50"/>
  <c r="N40" i="3"/>
  <c r="N40" i="51"/>
  <c r="N40" i="41"/>
  <c r="N40" i="42"/>
  <c r="N40" i="43"/>
  <c r="N40" i="44"/>
  <c r="N40" i="50"/>
  <c r="O40" i="3"/>
  <c r="O40" i="51"/>
  <c r="O40" i="41"/>
  <c r="O40" i="42"/>
  <c r="O40" i="43"/>
  <c r="O40" i="44"/>
  <c r="O40" i="50"/>
  <c r="J35" i="37"/>
  <c r="M35" i="37"/>
  <c r="N35" i="37"/>
  <c r="O35" i="37"/>
  <c r="C7" i="3"/>
  <c r="C7" i="51"/>
  <c r="C7" i="41"/>
  <c r="C7" i="42"/>
  <c r="C7" i="43"/>
  <c r="B20" i="44"/>
  <c r="C20" i="44" s="1"/>
  <c r="C7" i="44"/>
  <c r="B20" i="50"/>
  <c r="C20" i="50" s="1"/>
  <c r="C7" i="50"/>
  <c r="D7" i="3"/>
  <c r="D8" i="3"/>
  <c r="D9" i="3"/>
  <c r="D10" i="3"/>
  <c r="D18" i="3"/>
  <c r="D19" i="3"/>
  <c r="D20" i="3"/>
  <c r="D21" i="3"/>
  <c r="D22" i="3"/>
  <c r="D23" i="3"/>
  <c r="D7" i="51"/>
  <c r="D8" i="51"/>
  <c r="D9" i="51"/>
  <c r="D10" i="51"/>
  <c r="D18" i="51"/>
  <c r="D19" i="51"/>
  <c r="D20" i="51"/>
  <c r="D21" i="51"/>
  <c r="D22" i="51"/>
  <c r="D23" i="51"/>
  <c r="D7" i="41"/>
  <c r="D8" i="41"/>
  <c r="D9" i="41"/>
  <c r="D10" i="41"/>
  <c r="D18" i="41"/>
  <c r="D19" i="41"/>
  <c r="D20" i="41"/>
  <c r="D21" i="41"/>
  <c r="D22" i="41"/>
  <c r="D23" i="41"/>
  <c r="D7" i="42"/>
  <c r="D8" i="42"/>
  <c r="D9" i="42"/>
  <c r="D10" i="42"/>
  <c r="D18" i="42"/>
  <c r="D19" i="42"/>
  <c r="D20" i="42"/>
  <c r="D21" i="42"/>
  <c r="D22" i="42"/>
  <c r="D23" i="42"/>
  <c r="D7" i="43"/>
  <c r="D8" i="43"/>
  <c r="D9" i="43"/>
  <c r="D10" i="43"/>
  <c r="D18" i="43"/>
  <c r="D19" i="43"/>
  <c r="D20" i="43"/>
  <c r="D21" i="43"/>
  <c r="D22" i="43"/>
  <c r="D23" i="43"/>
  <c r="D7" i="44"/>
  <c r="D8" i="44"/>
  <c r="D9" i="44"/>
  <c r="D10" i="44"/>
  <c r="D18" i="44"/>
  <c r="D19" i="44"/>
  <c r="D20" i="44"/>
  <c r="D21" i="44"/>
  <c r="D22" i="44"/>
  <c r="D23" i="44"/>
  <c r="D7" i="50"/>
  <c r="D8" i="50"/>
  <c r="D9" i="50"/>
  <c r="D10" i="50"/>
  <c r="D18" i="50"/>
  <c r="D19" i="50"/>
  <c r="D20" i="50"/>
  <c r="D21" i="50"/>
  <c r="D22" i="50"/>
  <c r="D23" i="50"/>
  <c r="E7" i="3"/>
  <c r="E8" i="3"/>
  <c r="E9" i="3"/>
  <c r="E10" i="3"/>
  <c r="E18" i="3"/>
  <c r="E19" i="3"/>
  <c r="E20" i="3"/>
  <c r="E21" i="3"/>
  <c r="E22" i="3"/>
  <c r="E23" i="3"/>
  <c r="E7" i="51"/>
  <c r="E8" i="51"/>
  <c r="E9" i="51"/>
  <c r="E10" i="51"/>
  <c r="E18" i="51"/>
  <c r="E19" i="51"/>
  <c r="E20" i="51"/>
  <c r="E21" i="51"/>
  <c r="E22" i="51"/>
  <c r="E23" i="51"/>
  <c r="E7" i="41"/>
  <c r="E8" i="41"/>
  <c r="E9" i="41"/>
  <c r="E10" i="41"/>
  <c r="E18" i="41"/>
  <c r="E19" i="41"/>
  <c r="E20" i="41"/>
  <c r="E21" i="41"/>
  <c r="E22" i="41"/>
  <c r="E23" i="41"/>
  <c r="E7" i="42"/>
  <c r="E8" i="42"/>
  <c r="E9" i="42"/>
  <c r="E10" i="42"/>
  <c r="E18" i="42"/>
  <c r="E19" i="42"/>
  <c r="E20" i="42"/>
  <c r="E21" i="42"/>
  <c r="E22" i="42"/>
  <c r="E23" i="42"/>
  <c r="E7" i="43"/>
  <c r="E8" i="43"/>
  <c r="E9" i="43"/>
  <c r="E10" i="43"/>
  <c r="E18" i="43"/>
  <c r="E19" i="43"/>
  <c r="E20" i="43"/>
  <c r="E21" i="43"/>
  <c r="E22" i="43"/>
  <c r="E23" i="43"/>
  <c r="E7" i="44"/>
  <c r="E8" i="44"/>
  <c r="E9" i="44"/>
  <c r="E10" i="44"/>
  <c r="E18" i="44"/>
  <c r="E19" i="44"/>
  <c r="E20" i="44"/>
  <c r="E21" i="44"/>
  <c r="E22" i="44"/>
  <c r="E23" i="44"/>
  <c r="E7" i="50"/>
  <c r="E8" i="50"/>
  <c r="E9" i="50"/>
  <c r="E10" i="50"/>
  <c r="E18" i="50"/>
  <c r="E19" i="50"/>
  <c r="E20" i="50"/>
  <c r="E21" i="50"/>
  <c r="E22" i="50"/>
  <c r="E23" i="50"/>
  <c r="F18" i="3"/>
  <c r="F19" i="3"/>
  <c r="F20" i="3"/>
  <c r="F21" i="3"/>
  <c r="F22" i="3"/>
  <c r="F23" i="3"/>
  <c r="F18" i="51"/>
  <c r="F19" i="51"/>
  <c r="F20" i="51"/>
  <c r="F21" i="51"/>
  <c r="F22" i="51"/>
  <c r="F23" i="51"/>
  <c r="F18" i="41"/>
  <c r="F19" i="41"/>
  <c r="F20" i="41"/>
  <c r="F21" i="41"/>
  <c r="F22" i="41"/>
  <c r="F23" i="41"/>
  <c r="F18" i="42"/>
  <c r="F19" i="42"/>
  <c r="F20" i="42"/>
  <c r="F21" i="42"/>
  <c r="F22" i="42"/>
  <c r="F23" i="42"/>
  <c r="F18" i="43"/>
  <c r="F19" i="43"/>
  <c r="F20" i="43"/>
  <c r="F21" i="43"/>
  <c r="F22" i="43"/>
  <c r="F23" i="43"/>
  <c r="F18" i="44"/>
  <c r="F19" i="44"/>
  <c r="F20" i="44"/>
  <c r="F21" i="44"/>
  <c r="F22" i="44"/>
  <c r="F23" i="44"/>
  <c r="F18" i="50"/>
  <c r="F19" i="50"/>
  <c r="F20" i="50"/>
  <c r="F21" i="50"/>
  <c r="F22" i="50"/>
  <c r="F23" i="50"/>
  <c r="F7" i="3"/>
  <c r="F8" i="3"/>
  <c r="F9" i="3"/>
  <c r="F10" i="3"/>
  <c r="F7" i="51"/>
  <c r="F8" i="51"/>
  <c r="F9" i="51"/>
  <c r="F10" i="51"/>
  <c r="F7" i="41"/>
  <c r="F8" i="41"/>
  <c r="F9" i="41"/>
  <c r="F10" i="41"/>
  <c r="F7" i="42"/>
  <c r="F8" i="42"/>
  <c r="F9" i="42"/>
  <c r="F10" i="42"/>
  <c r="F7" i="43"/>
  <c r="F8" i="43"/>
  <c r="F9" i="43"/>
  <c r="F10" i="43"/>
  <c r="F7" i="44"/>
  <c r="F8" i="44"/>
  <c r="F9" i="44"/>
  <c r="F10" i="44"/>
  <c r="F7" i="50"/>
  <c r="F8" i="50"/>
  <c r="F9" i="50"/>
  <c r="F10" i="50"/>
  <c r="G7" i="3"/>
  <c r="G8" i="3"/>
  <c r="G9" i="3"/>
  <c r="G10" i="3"/>
  <c r="G18" i="3"/>
  <c r="G19" i="3"/>
  <c r="G20" i="3"/>
  <c r="G21" i="3"/>
  <c r="G22" i="3"/>
  <c r="G23" i="3"/>
  <c r="G7" i="51"/>
  <c r="G8" i="51"/>
  <c r="G9" i="51"/>
  <c r="G10" i="51"/>
  <c r="G18" i="51"/>
  <c r="G19" i="51"/>
  <c r="G20" i="51"/>
  <c r="G21" i="51"/>
  <c r="G22" i="51"/>
  <c r="G23" i="51"/>
  <c r="G7" i="41"/>
  <c r="G8" i="41"/>
  <c r="G9" i="41"/>
  <c r="G10" i="41"/>
  <c r="G18" i="41"/>
  <c r="G19" i="41"/>
  <c r="G20" i="41"/>
  <c r="G21" i="41"/>
  <c r="G22" i="41"/>
  <c r="G23" i="41"/>
  <c r="G7" i="42"/>
  <c r="G8" i="42"/>
  <c r="G9" i="42"/>
  <c r="G10" i="42"/>
  <c r="G18" i="42"/>
  <c r="G19" i="42"/>
  <c r="G20" i="42"/>
  <c r="G21" i="42"/>
  <c r="G22" i="42"/>
  <c r="G23" i="42"/>
  <c r="G7" i="43"/>
  <c r="G8" i="43"/>
  <c r="G9" i="43"/>
  <c r="G10" i="43"/>
  <c r="G18" i="43"/>
  <c r="G20" i="43"/>
  <c r="G21" i="43"/>
  <c r="G22" i="43"/>
  <c r="G23" i="43"/>
  <c r="G7" i="44"/>
  <c r="G8" i="44"/>
  <c r="G9" i="44"/>
  <c r="G10" i="44"/>
  <c r="G18" i="44"/>
  <c r="G20" i="44"/>
  <c r="G21" i="44"/>
  <c r="G22" i="44"/>
  <c r="G23" i="44"/>
  <c r="G7" i="50"/>
  <c r="G8" i="50"/>
  <c r="G9" i="50"/>
  <c r="G10" i="50"/>
  <c r="G18" i="50"/>
  <c r="G20" i="50"/>
  <c r="G21" i="50"/>
  <c r="G22" i="50"/>
  <c r="G23" i="50"/>
  <c r="H7" i="3"/>
  <c r="H8" i="3"/>
  <c r="H9" i="3"/>
  <c r="H10" i="3"/>
  <c r="H18" i="3"/>
  <c r="H20" i="3"/>
  <c r="H21" i="3"/>
  <c r="H22" i="3"/>
  <c r="H23" i="3"/>
  <c r="H7" i="51"/>
  <c r="H8" i="51"/>
  <c r="H9" i="51"/>
  <c r="H10" i="51"/>
  <c r="H18" i="51"/>
  <c r="H20" i="51"/>
  <c r="H21" i="51"/>
  <c r="H22" i="51"/>
  <c r="H23" i="51"/>
  <c r="H7" i="41"/>
  <c r="H8" i="41"/>
  <c r="H9" i="41"/>
  <c r="H10" i="41"/>
  <c r="H18" i="41"/>
  <c r="H19" i="41"/>
  <c r="H20" i="41"/>
  <c r="H21" i="41"/>
  <c r="H22" i="41"/>
  <c r="H23" i="41"/>
  <c r="H7" i="42"/>
  <c r="H8" i="42"/>
  <c r="H9" i="42"/>
  <c r="H10" i="42"/>
  <c r="H18" i="42"/>
  <c r="H20" i="42"/>
  <c r="H21" i="42"/>
  <c r="H22" i="42"/>
  <c r="H23" i="42"/>
  <c r="H7" i="43"/>
  <c r="H8" i="43"/>
  <c r="H9" i="43"/>
  <c r="H10" i="43"/>
  <c r="H18" i="43"/>
  <c r="H20" i="43"/>
  <c r="H21" i="43"/>
  <c r="H22" i="43"/>
  <c r="H23" i="43"/>
  <c r="H7" i="44"/>
  <c r="H8" i="44"/>
  <c r="H9" i="44"/>
  <c r="H10" i="44"/>
  <c r="H18" i="44"/>
  <c r="H20" i="44"/>
  <c r="H21" i="44"/>
  <c r="H22" i="44"/>
  <c r="H23" i="44"/>
  <c r="H7" i="50"/>
  <c r="H8" i="50"/>
  <c r="H9" i="50"/>
  <c r="H10" i="50"/>
  <c r="H20" i="50"/>
  <c r="H21" i="50"/>
  <c r="H22" i="50"/>
  <c r="H23" i="50"/>
  <c r="I18" i="3"/>
  <c r="I19" i="3"/>
  <c r="I20" i="3"/>
  <c r="I21" i="3"/>
  <c r="I22" i="3"/>
  <c r="I23" i="3"/>
  <c r="I18" i="51"/>
  <c r="I19" i="51"/>
  <c r="I20" i="51"/>
  <c r="I21" i="51"/>
  <c r="I22" i="51"/>
  <c r="I23" i="51"/>
  <c r="I18" i="41"/>
  <c r="I19" i="41"/>
  <c r="I20" i="41"/>
  <c r="I21" i="41"/>
  <c r="I22" i="41"/>
  <c r="I23" i="41"/>
  <c r="I18" i="42"/>
  <c r="I19" i="42"/>
  <c r="I20" i="42"/>
  <c r="I21" i="42"/>
  <c r="I22" i="42"/>
  <c r="I23" i="42"/>
  <c r="I18" i="43"/>
  <c r="I19" i="43"/>
  <c r="I20" i="43"/>
  <c r="I21" i="43"/>
  <c r="I22" i="43"/>
  <c r="I23" i="43"/>
  <c r="I18" i="44"/>
  <c r="I19" i="44"/>
  <c r="I20" i="44"/>
  <c r="I21" i="44"/>
  <c r="I22" i="44"/>
  <c r="I23" i="44"/>
  <c r="I18" i="50"/>
  <c r="I19" i="50"/>
  <c r="I20" i="50"/>
  <c r="I21" i="50"/>
  <c r="I22" i="50"/>
  <c r="I23" i="50"/>
  <c r="I7" i="3"/>
  <c r="I8" i="3"/>
  <c r="I9" i="3"/>
  <c r="I10" i="3"/>
  <c r="I7" i="51"/>
  <c r="I8" i="51"/>
  <c r="I9" i="51"/>
  <c r="I10" i="51"/>
  <c r="I7" i="41"/>
  <c r="I8" i="41"/>
  <c r="I9" i="41"/>
  <c r="I10" i="41"/>
  <c r="I7" i="42"/>
  <c r="I8" i="42"/>
  <c r="I9" i="42"/>
  <c r="I10" i="42"/>
  <c r="I7" i="43"/>
  <c r="I8" i="43"/>
  <c r="I9" i="43"/>
  <c r="I10" i="43"/>
  <c r="I7" i="44"/>
  <c r="I8" i="44"/>
  <c r="I9" i="44"/>
  <c r="I10" i="44"/>
  <c r="I7" i="50"/>
  <c r="I8" i="50"/>
  <c r="I9" i="50"/>
  <c r="I10" i="50"/>
  <c r="J7" i="3"/>
  <c r="J8" i="3"/>
  <c r="J9" i="3"/>
  <c r="J10" i="3"/>
  <c r="J18" i="3"/>
  <c r="J19" i="3"/>
  <c r="J20" i="3"/>
  <c r="J21" i="3"/>
  <c r="J22" i="3"/>
  <c r="J23" i="3"/>
  <c r="J7" i="51"/>
  <c r="J8" i="51"/>
  <c r="J9" i="51"/>
  <c r="J10" i="51"/>
  <c r="J18" i="51"/>
  <c r="J19" i="51"/>
  <c r="J20" i="51"/>
  <c r="J21" i="51"/>
  <c r="J22" i="51"/>
  <c r="J23" i="51"/>
  <c r="J7" i="41"/>
  <c r="J8" i="41"/>
  <c r="J9" i="41"/>
  <c r="J10" i="41"/>
  <c r="J18" i="41"/>
  <c r="J19" i="41"/>
  <c r="J20" i="41"/>
  <c r="J21" i="41"/>
  <c r="J22" i="41"/>
  <c r="J23" i="41"/>
  <c r="J7" i="42"/>
  <c r="J8" i="42"/>
  <c r="J9" i="42"/>
  <c r="J10" i="42"/>
  <c r="J18" i="42"/>
  <c r="J19" i="42"/>
  <c r="J20" i="42"/>
  <c r="J21" i="42"/>
  <c r="J22" i="42"/>
  <c r="J23" i="42"/>
  <c r="J7" i="43"/>
  <c r="J8" i="43"/>
  <c r="J9" i="43"/>
  <c r="J10" i="43"/>
  <c r="J18" i="43"/>
  <c r="J19" i="43"/>
  <c r="J20" i="43"/>
  <c r="J21" i="43"/>
  <c r="J22" i="43"/>
  <c r="J23" i="43"/>
  <c r="J7" i="44"/>
  <c r="J8" i="44"/>
  <c r="J9" i="44"/>
  <c r="J10" i="44"/>
  <c r="J18" i="44"/>
  <c r="J19" i="44"/>
  <c r="J20" i="44"/>
  <c r="J21" i="44"/>
  <c r="J22" i="44"/>
  <c r="J23" i="44"/>
  <c r="J7" i="50"/>
  <c r="J8" i="50"/>
  <c r="J9" i="50"/>
  <c r="J10" i="50"/>
  <c r="J18" i="50"/>
  <c r="J19" i="50"/>
  <c r="J20" i="50"/>
  <c r="J21" i="50"/>
  <c r="J22" i="50"/>
  <c r="J23" i="50"/>
  <c r="K7" i="3"/>
  <c r="K8" i="3"/>
  <c r="K9" i="3"/>
  <c r="K10" i="3"/>
  <c r="K18" i="3"/>
  <c r="K19" i="3"/>
  <c r="K20" i="3"/>
  <c r="K21" i="3"/>
  <c r="K22" i="3"/>
  <c r="K23" i="3"/>
  <c r="K7" i="51"/>
  <c r="K8" i="51"/>
  <c r="K9" i="51"/>
  <c r="K10" i="51"/>
  <c r="K18" i="51"/>
  <c r="K19" i="51"/>
  <c r="K20" i="51"/>
  <c r="K21" i="51"/>
  <c r="K22" i="51"/>
  <c r="K23" i="51"/>
  <c r="K7" i="41"/>
  <c r="K8" i="41"/>
  <c r="K9" i="41"/>
  <c r="K10" i="41"/>
  <c r="K18" i="41"/>
  <c r="K19" i="41"/>
  <c r="K20" i="41"/>
  <c r="K21" i="41"/>
  <c r="K22" i="41"/>
  <c r="K23" i="41"/>
  <c r="K7" i="42"/>
  <c r="K8" i="42"/>
  <c r="K9" i="42"/>
  <c r="K10" i="42"/>
  <c r="K18" i="42"/>
  <c r="K19" i="42"/>
  <c r="K20" i="42"/>
  <c r="K21" i="42"/>
  <c r="K22" i="42"/>
  <c r="K23" i="42"/>
  <c r="K7" i="43"/>
  <c r="K8" i="43"/>
  <c r="K9" i="43"/>
  <c r="K10" i="43"/>
  <c r="K18" i="43"/>
  <c r="K19" i="43"/>
  <c r="K20" i="43"/>
  <c r="K21" i="43"/>
  <c r="K22" i="43"/>
  <c r="K23" i="43"/>
  <c r="K7" i="44"/>
  <c r="K8" i="44"/>
  <c r="K9" i="44"/>
  <c r="K10" i="44"/>
  <c r="K18" i="44"/>
  <c r="K19" i="44"/>
  <c r="K20" i="44"/>
  <c r="K21" i="44"/>
  <c r="K22" i="44"/>
  <c r="K23" i="44"/>
  <c r="K7" i="50"/>
  <c r="K8" i="50"/>
  <c r="K9" i="50"/>
  <c r="K10" i="50"/>
  <c r="K19" i="50"/>
  <c r="K20" i="50"/>
  <c r="K21" i="50"/>
  <c r="K22" i="50"/>
  <c r="K23" i="50"/>
  <c r="L7" i="3"/>
  <c r="L8" i="3"/>
  <c r="L9" i="3"/>
  <c r="L10" i="3"/>
  <c r="L18" i="3"/>
  <c r="L19" i="3"/>
  <c r="L20" i="3"/>
  <c r="L21" i="3"/>
  <c r="L22" i="3"/>
  <c r="L23" i="3"/>
  <c r="L7" i="51"/>
  <c r="L8" i="51"/>
  <c r="L9" i="51"/>
  <c r="L10" i="51"/>
  <c r="L18" i="51"/>
  <c r="L19" i="51"/>
  <c r="L20" i="51"/>
  <c r="L21" i="51"/>
  <c r="L22" i="51"/>
  <c r="L23" i="51"/>
  <c r="L7" i="41"/>
  <c r="L8" i="41"/>
  <c r="L9" i="41"/>
  <c r="L10" i="41"/>
  <c r="L18" i="41"/>
  <c r="L19" i="41"/>
  <c r="L20" i="41"/>
  <c r="L21" i="41"/>
  <c r="L22" i="41"/>
  <c r="L23" i="41"/>
  <c r="L7" i="42"/>
  <c r="L8" i="42"/>
  <c r="L9" i="42"/>
  <c r="L10" i="42"/>
  <c r="L18" i="42"/>
  <c r="L19" i="42"/>
  <c r="L20" i="42"/>
  <c r="L21" i="42"/>
  <c r="L22" i="42"/>
  <c r="L23" i="42"/>
  <c r="L7" i="43"/>
  <c r="L8" i="43"/>
  <c r="L9" i="43"/>
  <c r="L10" i="43"/>
  <c r="L18" i="43"/>
  <c r="L19" i="43"/>
  <c r="L20" i="43"/>
  <c r="L21" i="43"/>
  <c r="L22" i="43"/>
  <c r="L23" i="43"/>
  <c r="L7" i="44"/>
  <c r="L8" i="44"/>
  <c r="L9" i="44"/>
  <c r="L10" i="44"/>
  <c r="L18" i="44"/>
  <c r="L19" i="44"/>
  <c r="L20" i="44"/>
  <c r="L21" i="44"/>
  <c r="L22" i="44"/>
  <c r="L23" i="44"/>
  <c r="L7" i="50"/>
  <c r="L8" i="50"/>
  <c r="L9" i="50"/>
  <c r="L10" i="50"/>
  <c r="L18" i="50"/>
  <c r="L19" i="50"/>
  <c r="L20" i="50"/>
  <c r="L21" i="50"/>
  <c r="L22" i="50"/>
  <c r="L23" i="50"/>
  <c r="M18" i="3"/>
  <c r="M19" i="3"/>
  <c r="M20" i="3"/>
  <c r="M21" i="3"/>
  <c r="M22" i="3"/>
  <c r="M23" i="3"/>
  <c r="M11" i="3"/>
  <c r="M18" i="51"/>
  <c r="M19" i="51"/>
  <c r="M20" i="51"/>
  <c r="M21" i="51"/>
  <c r="M22" i="51"/>
  <c r="M23" i="51"/>
  <c r="M11" i="51"/>
  <c r="M18" i="41"/>
  <c r="M19" i="41"/>
  <c r="M20" i="41"/>
  <c r="M21" i="41"/>
  <c r="M22" i="41"/>
  <c r="M23" i="41"/>
  <c r="M11" i="41"/>
  <c r="M18" i="42"/>
  <c r="M19" i="42"/>
  <c r="M20" i="42"/>
  <c r="M21" i="42"/>
  <c r="M22" i="42"/>
  <c r="M23" i="42"/>
  <c r="M11" i="42"/>
  <c r="M18" i="43"/>
  <c r="M19" i="43"/>
  <c r="M20" i="43"/>
  <c r="M21" i="43"/>
  <c r="M22" i="43"/>
  <c r="M23" i="43"/>
  <c r="M11" i="43"/>
  <c r="M18" i="44"/>
  <c r="M19" i="44"/>
  <c r="M20" i="44"/>
  <c r="M21" i="44"/>
  <c r="M22" i="44"/>
  <c r="M23" i="44"/>
  <c r="M11" i="44"/>
  <c r="M18" i="50"/>
  <c r="M19" i="50"/>
  <c r="M20" i="50"/>
  <c r="M21" i="50"/>
  <c r="M22" i="50"/>
  <c r="M23" i="50"/>
  <c r="M11" i="50"/>
  <c r="N11" i="3"/>
  <c r="N24" i="3"/>
  <c r="N11" i="51"/>
  <c r="N24" i="51"/>
  <c r="N11" i="41"/>
  <c r="N24" i="41"/>
  <c r="N11" i="42"/>
  <c r="N24" i="42"/>
  <c r="N11" i="43"/>
  <c r="N24" i="43"/>
  <c r="N11" i="44"/>
  <c r="N24" i="44"/>
  <c r="N11" i="50"/>
  <c r="N24" i="50"/>
  <c r="O11" i="3"/>
  <c r="O24" i="3"/>
  <c r="O11" i="51"/>
  <c r="O24" i="51"/>
  <c r="O11" i="41"/>
  <c r="O24" i="41"/>
  <c r="O11" i="42"/>
  <c r="O24" i="42"/>
  <c r="O11" i="43"/>
  <c r="O24" i="43"/>
  <c r="O11" i="44"/>
  <c r="O24" i="44"/>
  <c r="O11" i="50"/>
  <c r="O24" i="50"/>
  <c r="C5" i="2"/>
  <c r="C8" i="2"/>
  <c r="C9" i="2"/>
  <c r="C5" i="3"/>
  <c r="C8" i="3"/>
  <c r="C5" i="51"/>
  <c r="C8" i="51"/>
  <c r="C5" i="41"/>
  <c r="C8" i="41"/>
  <c r="C9" i="41"/>
  <c r="C10" i="41"/>
  <c r="C5" i="42"/>
  <c r="C8" i="42"/>
  <c r="C5" i="43"/>
  <c r="C8" i="43"/>
  <c r="C9" i="43"/>
  <c r="C10" i="43"/>
  <c r="C5" i="44"/>
  <c r="C8" i="44"/>
  <c r="C9" i="44"/>
  <c r="C5" i="50"/>
  <c r="C8" i="50"/>
  <c r="C9" i="50"/>
  <c r="B21" i="50"/>
  <c r="C21" i="50" s="1"/>
  <c r="B22" i="50"/>
  <c r="B19" i="43"/>
  <c r="B19" i="44"/>
  <c r="P6" i="50"/>
  <c r="P6" i="44"/>
  <c r="P6" i="43"/>
  <c r="P6" i="42"/>
  <c r="P6" i="41"/>
  <c r="P6" i="51"/>
  <c r="P6" i="3"/>
  <c r="P6" i="2"/>
  <c r="P5" i="50"/>
  <c r="P5" i="44"/>
  <c r="P5" i="43"/>
  <c r="P5" i="42"/>
  <c r="P5" i="41"/>
  <c r="P5" i="51"/>
  <c r="P5" i="3"/>
  <c r="P5" i="2"/>
  <c r="B22" i="44"/>
  <c r="B21" i="44"/>
  <c r="C21" i="44" s="1"/>
  <c r="B18" i="44"/>
  <c r="B22" i="43"/>
  <c r="B21" i="43"/>
  <c r="C21" i="43" s="1"/>
  <c r="B20" i="43"/>
  <c r="C20" i="43" s="1"/>
  <c r="B18" i="43"/>
  <c r="B23" i="42"/>
  <c r="B18" i="42"/>
  <c r="B19" i="42"/>
  <c r="B20" i="42"/>
  <c r="C20" i="42" s="1"/>
  <c r="B21" i="42"/>
  <c r="C21" i="42" s="1"/>
  <c r="B22" i="42"/>
  <c r="B23" i="41"/>
  <c r="B22" i="41"/>
  <c r="B21" i="41"/>
  <c r="C21" i="41" s="1"/>
  <c r="B20" i="41"/>
  <c r="C20" i="41" s="1"/>
  <c r="B19" i="41"/>
  <c r="B18" i="41"/>
  <c r="B23" i="51"/>
  <c r="B22" i="51"/>
  <c r="B21" i="51"/>
  <c r="C21" i="51" s="1"/>
  <c r="B20" i="51"/>
  <c r="C20" i="51" s="1"/>
  <c r="B19" i="51"/>
  <c r="B18" i="51"/>
  <c r="B18" i="3"/>
  <c r="B23" i="3"/>
  <c r="B19" i="3"/>
  <c r="B20" i="3"/>
  <c r="C20" i="3" s="1"/>
  <c r="B21" i="3"/>
  <c r="C21" i="3" s="1"/>
  <c r="B22" i="3"/>
  <c r="O42" i="50"/>
  <c r="N42" i="50"/>
  <c r="M42" i="50"/>
  <c r="J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4"/>
  <c r="N42" i="44"/>
  <c r="M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N42" i="43"/>
  <c r="M42" i="43"/>
  <c r="J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M42" i="42"/>
  <c r="J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M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N42" i="51"/>
  <c r="M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N42" i="3"/>
  <c r="M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28" i="37"/>
  <c r="R37" i="37"/>
  <c r="R36" i="37"/>
  <c r="R35" i="37"/>
  <c r="R34" i="37"/>
  <c r="R33" i="37"/>
  <c r="R32" i="37"/>
  <c r="R31" i="37"/>
  <c r="R30" i="37"/>
  <c r="R29" i="37"/>
  <c r="R27" i="37"/>
  <c r="R26" i="37"/>
  <c r="N39" i="37"/>
  <c r="N38" i="37"/>
  <c r="N42" i="37" s="1"/>
  <c r="N37" i="37"/>
  <c r="O39" i="37"/>
  <c r="O42" i="37" s="1"/>
  <c r="O38" i="37"/>
  <c r="O37" i="37"/>
  <c r="J33" i="37"/>
  <c r="M33" i="37"/>
  <c r="N33" i="37"/>
  <c r="O33" i="37"/>
  <c r="J34" i="37"/>
  <c r="M34" i="37"/>
  <c r="N34" i="37"/>
  <c r="O34" i="37"/>
  <c r="J36" i="37"/>
  <c r="M36" i="37"/>
  <c r="N36" i="37"/>
  <c r="O36" i="37"/>
  <c r="J37" i="37"/>
  <c r="M37" i="37"/>
  <c r="J38" i="37"/>
  <c r="M38" i="37"/>
  <c r="J39" i="37"/>
  <c r="M39" i="37"/>
  <c r="J32" i="37"/>
  <c r="M32" i="37"/>
  <c r="N32" i="37"/>
  <c r="O32" i="37"/>
  <c r="C19" i="37"/>
  <c r="N19" i="37"/>
  <c r="O19" i="37"/>
  <c r="N20" i="37"/>
  <c r="O20" i="37"/>
  <c r="N21" i="37"/>
  <c r="O21" i="37"/>
  <c r="C22" i="37"/>
  <c r="N22" i="37"/>
  <c r="O22" i="37"/>
  <c r="C23" i="37"/>
  <c r="N23" i="37"/>
  <c r="O23" i="37"/>
  <c r="C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J42" i="2"/>
  <c r="M42" i="37"/>
  <c r="A29" i="37"/>
  <c r="A15" i="37"/>
  <c r="J42" i="37"/>
  <c r="P5" i="37"/>
  <c r="C24" i="3" l="1"/>
  <c r="C24" i="2"/>
  <c r="C24" i="51"/>
  <c r="C24" i="41"/>
  <c r="C24" i="43"/>
  <c r="C21" i="37"/>
  <c r="I35" i="37"/>
  <c r="F35" i="37"/>
  <c r="C24" i="42"/>
  <c r="G35" i="37"/>
  <c r="C24" i="50"/>
  <c r="I42" i="51"/>
  <c r="K42" i="44"/>
  <c r="B42" i="44"/>
  <c r="H42" i="43"/>
  <c r="K42" i="51"/>
  <c r="B42" i="51"/>
  <c r="H42" i="3"/>
  <c r="F42" i="50"/>
  <c r="D42" i="44"/>
  <c r="K42" i="43"/>
  <c r="B42" i="43"/>
  <c r="D42" i="51"/>
  <c r="B42" i="3"/>
  <c r="I42" i="42"/>
  <c r="O43" i="42"/>
  <c r="S37" i="42" s="1"/>
  <c r="G42" i="41"/>
  <c r="H42" i="50"/>
  <c r="K42" i="41"/>
  <c r="N11" i="37"/>
  <c r="N43" i="44"/>
  <c r="S36" i="44" s="1"/>
  <c r="O43" i="44"/>
  <c r="S37" i="44" s="1"/>
  <c r="N43" i="43"/>
  <c r="S36" i="43" s="1"/>
  <c r="N43" i="3"/>
  <c r="S36" i="3" s="1"/>
  <c r="G9" i="37"/>
  <c r="D42" i="43"/>
  <c r="D42" i="3"/>
  <c r="O43" i="41"/>
  <c r="S37" i="41" s="1"/>
  <c r="G42" i="42"/>
  <c r="N43" i="50"/>
  <c r="S36" i="50" s="1"/>
  <c r="N43" i="42"/>
  <c r="S36" i="42" s="1"/>
  <c r="F42" i="44"/>
  <c r="F42" i="43"/>
  <c r="H42" i="41"/>
  <c r="B42" i="41"/>
  <c r="F42" i="51"/>
  <c r="H42" i="51"/>
  <c r="F42" i="3"/>
  <c r="I39" i="37"/>
  <c r="G42" i="2"/>
  <c r="F42" i="2"/>
  <c r="E42" i="2"/>
  <c r="C42" i="2"/>
  <c r="N43" i="41"/>
  <c r="S36" i="41" s="1"/>
  <c r="B38" i="37"/>
  <c r="M40" i="37"/>
  <c r="J40" i="37"/>
  <c r="N43" i="2"/>
  <c r="O43" i="43"/>
  <c r="S37" i="43" s="1"/>
  <c r="O43" i="51"/>
  <c r="S37" i="51" s="1"/>
  <c r="N43" i="51"/>
  <c r="S36" i="51" s="1"/>
  <c r="N40" i="37"/>
  <c r="O24" i="37"/>
  <c r="N24" i="37"/>
  <c r="M11" i="37"/>
  <c r="O40" i="37"/>
  <c r="O43" i="2"/>
  <c r="O43" i="50"/>
  <c r="S37" i="50" s="1"/>
  <c r="E42" i="50"/>
  <c r="E42" i="41"/>
  <c r="K38" i="37"/>
  <c r="H11" i="43"/>
  <c r="K42" i="42"/>
  <c r="D39" i="37"/>
  <c r="H39" i="37"/>
  <c r="K42" i="50"/>
  <c r="B42" i="50"/>
  <c r="L34" i="37"/>
  <c r="I40" i="51"/>
  <c r="H36" i="37"/>
  <c r="G32" i="37"/>
  <c r="F34" i="37"/>
  <c r="F36" i="37"/>
  <c r="E32" i="37"/>
  <c r="E34" i="37"/>
  <c r="P32" i="42"/>
  <c r="S45" i="42" s="1"/>
  <c r="C36" i="37"/>
  <c r="C32" i="37"/>
  <c r="B36" i="37"/>
  <c r="I42" i="50"/>
  <c r="L42" i="50"/>
  <c r="G42" i="44"/>
  <c r="E42" i="43"/>
  <c r="L42" i="42"/>
  <c r="C42" i="42"/>
  <c r="E42" i="42"/>
  <c r="L42" i="41"/>
  <c r="C42" i="41"/>
  <c r="E37" i="37"/>
  <c r="G38" i="37"/>
  <c r="F18" i="37"/>
  <c r="F24" i="42"/>
  <c r="G23" i="37"/>
  <c r="E21" i="37"/>
  <c r="D23" i="37"/>
  <c r="P22" i="2"/>
  <c r="M18" i="37"/>
  <c r="M23" i="37"/>
  <c r="M22" i="37"/>
  <c r="L24" i="41"/>
  <c r="J23" i="37"/>
  <c r="K24" i="2"/>
  <c r="P21" i="43"/>
  <c r="B21" i="37"/>
  <c r="B24" i="43"/>
  <c r="P18" i="51"/>
  <c r="E24" i="43"/>
  <c r="P20" i="50"/>
  <c r="D20" i="37"/>
  <c r="P22" i="51"/>
  <c r="P18" i="2"/>
  <c r="P23" i="42"/>
  <c r="J22" i="37"/>
  <c r="G22" i="37"/>
  <c r="L7" i="37"/>
  <c r="L10" i="37"/>
  <c r="K8" i="37"/>
  <c r="I8" i="37"/>
  <c r="H10" i="37"/>
  <c r="P10" i="44"/>
  <c r="L9" i="37"/>
  <c r="K9" i="37"/>
  <c r="C11" i="43"/>
  <c r="K10" i="37"/>
  <c r="L11" i="44"/>
  <c r="K11" i="43"/>
  <c r="G11" i="3"/>
  <c r="D11" i="51"/>
  <c r="F11" i="2"/>
  <c r="J11" i="2"/>
  <c r="P8" i="42"/>
  <c r="P10" i="41"/>
  <c r="P10" i="43"/>
  <c r="D9" i="37"/>
  <c r="L11" i="42"/>
  <c r="I7" i="37"/>
  <c r="S36" i="2"/>
  <c r="S37" i="2"/>
  <c r="M21" i="37"/>
  <c r="G10" i="37"/>
  <c r="G42" i="3"/>
  <c r="B23" i="37"/>
  <c r="C11" i="41"/>
  <c r="O43" i="3"/>
  <c r="S37" i="3" s="1"/>
  <c r="P20" i="43"/>
  <c r="G11" i="42"/>
  <c r="D19" i="37"/>
  <c r="D21" i="37"/>
  <c r="L35" i="37"/>
  <c r="K36" i="37"/>
  <c r="F32" i="37"/>
  <c r="E36" i="37"/>
  <c r="K11" i="2"/>
  <c r="D11" i="43"/>
  <c r="G7" i="37"/>
  <c r="I18" i="37"/>
  <c r="J20" i="37"/>
  <c r="P18" i="43"/>
  <c r="P9" i="43"/>
  <c r="E11" i="51"/>
  <c r="C37" i="37"/>
  <c r="H42" i="2"/>
  <c r="B24" i="41"/>
  <c r="B24" i="50"/>
  <c r="M24" i="42"/>
  <c r="M43" i="42" s="1"/>
  <c r="S35" i="42" s="1"/>
  <c r="P21" i="44"/>
  <c r="H20" i="37"/>
  <c r="P22" i="50"/>
  <c r="F11" i="43"/>
  <c r="P23" i="43"/>
  <c r="E11" i="43"/>
  <c r="D11" i="42"/>
  <c r="L40" i="51"/>
  <c r="H32" i="37"/>
  <c r="G36" i="37"/>
  <c r="G33" i="37"/>
  <c r="F40" i="51"/>
  <c r="D40" i="41"/>
  <c r="P39" i="50"/>
  <c r="G21" i="37"/>
  <c r="I42" i="2"/>
  <c r="J18" i="37"/>
  <c r="F11" i="3"/>
  <c r="F24" i="41"/>
  <c r="E22" i="37"/>
  <c r="B18" i="37"/>
  <c r="K11" i="51"/>
  <c r="J24" i="41"/>
  <c r="P8" i="41"/>
  <c r="D24" i="3"/>
  <c r="I42" i="41"/>
  <c r="L42" i="51"/>
  <c r="E38" i="37"/>
  <c r="G42" i="51"/>
  <c r="I40" i="3"/>
  <c r="L42" i="3"/>
  <c r="C42" i="3"/>
  <c r="E42" i="3"/>
  <c r="P20" i="2"/>
  <c r="P8" i="2"/>
  <c r="P35" i="2"/>
  <c r="S47" i="2" s="1"/>
  <c r="J9" i="37"/>
  <c r="G11" i="50"/>
  <c r="E11" i="44"/>
  <c r="E9" i="37"/>
  <c r="D42" i="2"/>
  <c r="K19" i="37"/>
  <c r="P23" i="3"/>
  <c r="H21" i="37"/>
  <c r="P23" i="44"/>
  <c r="G24" i="41"/>
  <c r="F23" i="37"/>
  <c r="F21" i="37"/>
  <c r="E10" i="37"/>
  <c r="D11" i="41"/>
  <c r="L36" i="37"/>
  <c r="K33" i="37"/>
  <c r="K34" i="37"/>
  <c r="I40" i="44"/>
  <c r="F37" i="37"/>
  <c r="H38" i="37"/>
  <c r="F38" i="37"/>
  <c r="H34" i="37"/>
  <c r="G34" i="37"/>
  <c r="C34" i="37"/>
  <c r="B34" i="37"/>
  <c r="K24" i="42"/>
  <c r="J11" i="44"/>
  <c r="E24" i="42"/>
  <c r="O11" i="37"/>
  <c r="K20" i="37"/>
  <c r="P9" i="50"/>
  <c r="I11" i="43"/>
  <c r="P9" i="41"/>
  <c r="I22" i="37"/>
  <c r="I20" i="37"/>
  <c r="I24" i="41"/>
  <c r="F8" i="37"/>
  <c r="C7" i="37"/>
  <c r="P36" i="44"/>
  <c r="S43" i="44" s="1"/>
  <c r="L33" i="37"/>
  <c r="F40" i="44"/>
  <c r="G42" i="50"/>
  <c r="I42" i="44"/>
  <c r="P39" i="44"/>
  <c r="G37" i="37"/>
  <c r="I42" i="43"/>
  <c r="L39" i="37"/>
  <c r="C42" i="43"/>
  <c r="L32" i="37"/>
  <c r="I40" i="2"/>
  <c r="E20" i="37"/>
  <c r="D7" i="37"/>
  <c r="L21" i="37"/>
  <c r="L8" i="37"/>
  <c r="J11" i="41"/>
  <c r="P10" i="51"/>
  <c r="J19" i="37"/>
  <c r="I11" i="50"/>
  <c r="F7" i="37"/>
  <c r="D11" i="3"/>
  <c r="D35" i="37"/>
  <c r="D32" i="37"/>
  <c r="P34" i="44"/>
  <c r="S44" i="44" s="1"/>
  <c r="C33" i="37"/>
  <c r="B32" i="37"/>
  <c r="P33" i="51"/>
  <c r="S46" i="51" s="1"/>
  <c r="C24" i="44"/>
  <c r="C20" i="37"/>
  <c r="P20" i="44"/>
  <c r="D42" i="41"/>
  <c r="B33" i="37"/>
  <c r="E18" i="37"/>
  <c r="P22" i="42"/>
  <c r="E42" i="51"/>
  <c r="G8" i="37"/>
  <c r="F42" i="42"/>
  <c r="C39" i="37"/>
  <c r="H8" i="37"/>
  <c r="J10" i="37"/>
  <c r="I42" i="3"/>
  <c r="M24" i="50"/>
  <c r="M43" i="50" s="1"/>
  <c r="S35" i="50" s="1"/>
  <c r="M24" i="44"/>
  <c r="M43" i="44" s="1"/>
  <c r="S35" i="44" s="1"/>
  <c r="L11" i="50"/>
  <c r="K24" i="51"/>
  <c r="J24" i="44"/>
  <c r="H24" i="41"/>
  <c r="G11" i="41"/>
  <c r="H40" i="3"/>
  <c r="G40" i="3"/>
  <c r="F40" i="43"/>
  <c r="D40" i="51"/>
  <c r="P36" i="43"/>
  <c r="S43" i="43" s="1"/>
  <c r="I40" i="50"/>
  <c r="P37" i="44"/>
  <c r="P38" i="42"/>
  <c r="H40" i="51"/>
  <c r="P38" i="51"/>
  <c r="K40" i="2"/>
  <c r="E39" i="37"/>
  <c r="J7" i="37"/>
  <c r="G24" i="42"/>
  <c r="P23" i="41"/>
  <c r="P33" i="44"/>
  <c r="S46" i="44" s="1"/>
  <c r="L40" i="50"/>
  <c r="G11" i="2"/>
  <c r="I11" i="2"/>
  <c r="J8" i="37"/>
  <c r="L24" i="43"/>
  <c r="G42" i="43"/>
  <c r="D10" i="37"/>
  <c r="K39" i="37"/>
  <c r="M24" i="43"/>
  <c r="M43" i="43" s="1"/>
  <c r="S35" i="43" s="1"/>
  <c r="L24" i="50"/>
  <c r="L24" i="42"/>
  <c r="L24" i="3"/>
  <c r="P21" i="50"/>
  <c r="J11" i="3"/>
  <c r="I24" i="44"/>
  <c r="H11" i="42"/>
  <c r="H11" i="41"/>
  <c r="F11" i="51"/>
  <c r="F22" i="37"/>
  <c r="P21" i="42"/>
  <c r="D24" i="44"/>
  <c r="P22" i="41"/>
  <c r="K35" i="37"/>
  <c r="K40" i="41"/>
  <c r="I34" i="37"/>
  <c r="H35" i="37"/>
  <c r="H40" i="41"/>
  <c r="C40" i="43"/>
  <c r="P37" i="50"/>
  <c r="K40" i="43"/>
  <c r="P39" i="41"/>
  <c r="G24" i="2"/>
  <c r="P20" i="3"/>
  <c r="L42" i="43"/>
  <c r="P10" i="2"/>
  <c r="B20" i="37"/>
  <c r="P8" i="3"/>
  <c r="G39" i="37"/>
  <c r="P7" i="43"/>
  <c r="K37" i="37"/>
  <c r="P10" i="3"/>
  <c r="K11" i="44"/>
  <c r="I11" i="51"/>
  <c r="I24" i="50"/>
  <c r="G11" i="43"/>
  <c r="E11" i="41"/>
  <c r="P9" i="51"/>
  <c r="D11" i="44"/>
  <c r="K40" i="44"/>
  <c r="P34" i="3"/>
  <c r="S44" i="3" s="1"/>
  <c r="E40" i="51"/>
  <c r="I40" i="43"/>
  <c r="F40" i="41"/>
  <c r="L40" i="41"/>
  <c r="D11" i="2"/>
  <c r="P36" i="2"/>
  <c r="B37" i="37"/>
  <c r="D18" i="37"/>
  <c r="B24" i="3"/>
  <c r="C8" i="37"/>
  <c r="M20" i="37"/>
  <c r="L11" i="43"/>
  <c r="L22" i="37"/>
  <c r="L11" i="51"/>
  <c r="J24" i="42"/>
  <c r="G20" i="37"/>
  <c r="F24" i="43"/>
  <c r="E24" i="51"/>
  <c r="G40" i="43"/>
  <c r="P36" i="51"/>
  <c r="S43" i="51" s="1"/>
  <c r="P37" i="41"/>
  <c r="P38" i="41"/>
  <c r="P39" i="3"/>
  <c r="E35" i="37"/>
  <c r="P35" i="51"/>
  <c r="S47" i="51" s="1"/>
  <c r="E42" i="44"/>
  <c r="B22" i="37"/>
  <c r="B24" i="44"/>
  <c r="L24" i="44"/>
  <c r="L11" i="3"/>
  <c r="K11" i="50"/>
  <c r="H11" i="51"/>
  <c r="G11" i="44"/>
  <c r="P10" i="50"/>
  <c r="F20" i="37"/>
  <c r="F24" i="44"/>
  <c r="F24" i="3"/>
  <c r="D11" i="50"/>
  <c r="K40" i="50"/>
  <c r="P36" i="50"/>
  <c r="S43" i="50" s="1"/>
  <c r="P35" i="42"/>
  <c r="S47" i="42" s="1"/>
  <c r="E40" i="41"/>
  <c r="P34" i="51"/>
  <c r="S44" i="51" s="1"/>
  <c r="C40" i="3"/>
  <c r="B40" i="51"/>
  <c r="G40" i="42"/>
  <c r="I40" i="42"/>
  <c r="H40" i="2"/>
  <c r="F42" i="41"/>
  <c r="M24" i="41"/>
  <c r="M43" i="41" s="1"/>
  <c r="S35" i="41" s="1"/>
  <c r="M24" i="51"/>
  <c r="M43" i="51" s="1"/>
  <c r="S35" i="51" s="1"/>
  <c r="L11" i="41"/>
  <c r="J11" i="42"/>
  <c r="P8" i="51"/>
  <c r="I11" i="41"/>
  <c r="I11" i="3"/>
  <c r="I24" i="42"/>
  <c r="I24" i="51"/>
  <c r="F24" i="50"/>
  <c r="E11" i="3"/>
  <c r="D24" i="51"/>
  <c r="P33" i="41"/>
  <c r="S46" i="41" s="1"/>
  <c r="G40" i="44"/>
  <c r="E40" i="44"/>
  <c r="E40" i="42"/>
  <c r="P36" i="41"/>
  <c r="S43" i="41" s="1"/>
  <c r="P34" i="42"/>
  <c r="S44" i="42" s="1"/>
  <c r="D24" i="2"/>
  <c r="K42" i="2"/>
  <c r="L42" i="2"/>
  <c r="L37" i="37"/>
  <c r="B42" i="2"/>
  <c r="P39" i="2"/>
  <c r="B39" i="37"/>
  <c r="K22" i="37"/>
  <c r="P22" i="44"/>
  <c r="H22" i="37"/>
  <c r="P22" i="3"/>
  <c r="H11" i="3"/>
  <c r="H7" i="37"/>
  <c r="P7" i="3"/>
  <c r="P23" i="2"/>
  <c r="L23" i="37"/>
  <c r="B19" i="37"/>
  <c r="K21" i="37"/>
  <c r="P21" i="41"/>
  <c r="I21" i="37"/>
  <c r="P21" i="2"/>
  <c r="F19" i="37"/>
  <c r="H11" i="44"/>
  <c r="P7" i="44"/>
  <c r="P19" i="41"/>
  <c r="E19" i="37"/>
  <c r="L40" i="44"/>
  <c r="L38" i="37"/>
  <c r="L42" i="44"/>
  <c r="C42" i="44"/>
  <c r="P39" i="42"/>
  <c r="B42" i="42"/>
  <c r="B40" i="42"/>
  <c r="P23" i="50"/>
  <c r="E23" i="37"/>
  <c r="E11" i="50"/>
  <c r="P8" i="50"/>
  <c r="E8" i="37"/>
  <c r="B35" i="37"/>
  <c r="P35" i="41"/>
  <c r="D22" i="37"/>
  <c r="C5" i="37"/>
  <c r="I11" i="42"/>
  <c r="I10" i="37"/>
  <c r="I19" i="37"/>
  <c r="G24" i="3"/>
  <c r="P18" i="3"/>
  <c r="G18" i="37"/>
  <c r="K40" i="51"/>
  <c r="K32" i="37"/>
  <c r="P21" i="51"/>
  <c r="I9" i="37"/>
  <c r="P9" i="44"/>
  <c r="P18" i="44"/>
  <c r="J21" i="37"/>
  <c r="B24" i="51"/>
  <c r="K24" i="41"/>
  <c r="K24" i="3"/>
  <c r="J24" i="50"/>
  <c r="J24" i="43"/>
  <c r="P20" i="42"/>
  <c r="J24" i="51"/>
  <c r="I11" i="44"/>
  <c r="I24" i="43"/>
  <c r="P8" i="43"/>
  <c r="P7" i="51"/>
  <c r="G11" i="51"/>
  <c r="P9" i="3"/>
  <c r="F9" i="37"/>
  <c r="F24" i="51"/>
  <c r="E24" i="41"/>
  <c r="P18" i="41"/>
  <c r="D24" i="50"/>
  <c r="P18" i="42"/>
  <c r="D24" i="42"/>
  <c r="G40" i="50"/>
  <c r="P34" i="41"/>
  <c r="H40" i="44"/>
  <c r="H42" i="44"/>
  <c r="P38" i="44"/>
  <c r="F39" i="37"/>
  <c r="F24" i="2"/>
  <c r="L11" i="2"/>
  <c r="B24" i="2"/>
  <c r="L40" i="2"/>
  <c r="P38" i="2"/>
  <c r="L20" i="37"/>
  <c r="L24" i="51"/>
  <c r="P20" i="41"/>
  <c r="P22" i="43"/>
  <c r="F11" i="41"/>
  <c r="P7" i="41"/>
  <c r="L40" i="42"/>
  <c r="L40" i="3"/>
  <c r="I33" i="37"/>
  <c r="P35" i="43"/>
  <c r="C40" i="42"/>
  <c r="P36" i="42"/>
  <c r="B40" i="41"/>
  <c r="C42" i="51"/>
  <c r="C40" i="51"/>
  <c r="P39" i="51"/>
  <c r="L24" i="2"/>
  <c r="C40" i="2"/>
  <c r="F10" i="37"/>
  <c r="B24" i="42"/>
  <c r="K24" i="44"/>
  <c r="I24" i="3"/>
  <c r="P10" i="42"/>
  <c r="P7" i="42"/>
  <c r="E11" i="42"/>
  <c r="P21" i="3"/>
  <c r="D24" i="41"/>
  <c r="P32" i="50"/>
  <c r="P32" i="44"/>
  <c r="P7" i="2"/>
  <c r="E11" i="2"/>
  <c r="E7" i="37"/>
  <c r="H9" i="37"/>
  <c r="P9" i="2"/>
  <c r="I24" i="2"/>
  <c r="D40" i="2"/>
  <c r="L18" i="37"/>
  <c r="L19" i="37"/>
  <c r="K23" i="37"/>
  <c r="K11" i="3"/>
  <c r="J11" i="43"/>
  <c r="J24" i="3"/>
  <c r="P9" i="42"/>
  <c r="P20" i="51"/>
  <c r="L40" i="43"/>
  <c r="G40" i="51"/>
  <c r="D40" i="44"/>
  <c r="P38" i="43"/>
  <c r="E40" i="43"/>
  <c r="H23" i="37"/>
  <c r="M24" i="3"/>
  <c r="M43" i="3" s="1"/>
  <c r="M19" i="37"/>
  <c r="K11" i="42"/>
  <c r="G24" i="51"/>
  <c r="P8" i="44"/>
  <c r="E24" i="50"/>
  <c r="I36" i="37"/>
  <c r="G40" i="41"/>
  <c r="B40" i="50"/>
  <c r="P37" i="43"/>
  <c r="B40" i="43"/>
  <c r="P39" i="43"/>
  <c r="I38" i="37"/>
  <c r="P37" i="51"/>
  <c r="H11" i="2"/>
  <c r="J24" i="2"/>
  <c r="F40" i="2"/>
  <c r="D8" i="37"/>
  <c r="K24" i="43"/>
  <c r="J11" i="51"/>
  <c r="I23" i="37"/>
  <c r="H11" i="50"/>
  <c r="F11" i="50"/>
  <c r="F11" i="44"/>
  <c r="F11" i="42"/>
  <c r="E24" i="44"/>
  <c r="E24" i="3"/>
  <c r="D24" i="43"/>
  <c r="P32" i="43"/>
  <c r="K40" i="42"/>
  <c r="H40" i="50"/>
  <c r="F40" i="42"/>
  <c r="F40" i="3"/>
  <c r="P35" i="3"/>
  <c r="P38" i="3"/>
  <c r="E40" i="3"/>
  <c r="E24" i="2"/>
  <c r="M24" i="2"/>
  <c r="P33" i="2"/>
  <c r="B40" i="2"/>
  <c r="K7" i="37"/>
  <c r="K11" i="41"/>
  <c r="P7" i="50"/>
  <c r="J11" i="50"/>
  <c r="P23" i="51"/>
  <c r="I40" i="41"/>
  <c r="C40" i="41"/>
  <c r="P32" i="41"/>
  <c r="K42" i="3"/>
  <c r="K40" i="3"/>
  <c r="P37" i="3"/>
  <c r="B40" i="3"/>
  <c r="I32" i="37"/>
  <c r="P32" i="2"/>
  <c r="I37" i="37"/>
  <c r="P34" i="2"/>
  <c r="G40" i="2"/>
  <c r="P32" i="51"/>
  <c r="P32" i="3"/>
  <c r="B40" i="44"/>
  <c r="P37" i="2"/>
  <c r="E40" i="2"/>
  <c r="C46" i="3" l="1"/>
  <c r="C47" i="3" s="1"/>
  <c r="I40" i="37"/>
  <c r="C46" i="43"/>
  <c r="C47" i="43" s="1"/>
  <c r="C24" i="37"/>
  <c r="P32" i="37"/>
  <c r="S43" i="2"/>
  <c r="J43" i="42"/>
  <c r="S32" i="42" s="1"/>
  <c r="P42" i="44"/>
  <c r="S42" i="44" s="1"/>
  <c r="E43" i="3"/>
  <c r="S27" i="3" s="1"/>
  <c r="J43" i="44"/>
  <c r="S32" i="44" s="1"/>
  <c r="K43" i="2"/>
  <c r="S33" i="2" s="1"/>
  <c r="I43" i="44"/>
  <c r="S31" i="44" s="1"/>
  <c r="D43" i="51"/>
  <c r="S26" i="51" s="1"/>
  <c r="N43" i="37"/>
  <c r="S36" i="37" s="1"/>
  <c r="F42" i="37"/>
  <c r="L43" i="43"/>
  <c r="S34" i="43" s="1"/>
  <c r="P42" i="41"/>
  <c r="S42" i="41" s="1"/>
  <c r="B46" i="41"/>
  <c r="B47" i="41" s="1"/>
  <c r="K43" i="44"/>
  <c r="S33" i="44" s="1"/>
  <c r="I43" i="43"/>
  <c r="S31" i="43" s="1"/>
  <c r="B46" i="51"/>
  <c r="B47" i="51" s="1"/>
  <c r="B42" i="37"/>
  <c r="L43" i="42"/>
  <c r="S34" i="42" s="1"/>
  <c r="D43" i="41"/>
  <c r="S26" i="41" s="1"/>
  <c r="L42" i="37"/>
  <c r="E42" i="37"/>
  <c r="J43" i="51"/>
  <c r="S32" i="51" s="1"/>
  <c r="J43" i="43"/>
  <c r="S32" i="43" s="1"/>
  <c r="L43" i="44"/>
  <c r="S34" i="44" s="1"/>
  <c r="P20" i="37"/>
  <c r="F43" i="3"/>
  <c r="S28" i="3" s="1"/>
  <c r="K43" i="51"/>
  <c r="S33" i="51" s="1"/>
  <c r="F43" i="51"/>
  <c r="S28" i="51" s="1"/>
  <c r="G43" i="42"/>
  <c r="S29" i="42" s="1"/>
  <c r="D11" i="37"/>
  <c r="E43" i="51"/>
  <c r="S27" i="51" s="1"/>
  <c r="P10" i="37"/>
  <c r="I43" i="2"/>
  <c r="S31" i="2" s="1"/>
  <c r="I43" i="3"/>
  <c r="S31" i="3" s="1"/>
  <c r="P11" i="51"/>
  <c r="P42" i="3"/>
  <c r="S42" i="3" s="1"/>
  <c r="G43" i="41"/>
  <c r="S29" i="41" s="1"/>
  <c r="J43" i="41"/>
  <c r="S32" i="41" s="1"/>
  <c r="K43" i="42"/>
  <c r="S33" i="42" s="1"/>
  <c r="K43" i="41"/>
  <c r="S33" i="41" s="1"/>
  <c r="J43" i="3"/>
  <c r="S32" i="3" s="1"/>
  <c r="K43" i="43"/>
  <c r="S33" i="43" s="1"/>
  <c r="D43" i="2"/>
  <c r="S26" i="2" s="1"/>
  <c r="F43" i="43"/>
  <c r="S28" i="43" s="1"/>
  <c r="I43" i="41"/>
  <c r="S31" i="41" s="1"/>
  <c r="L43" i="3"/>
  <c r="S34" i="3" s="1"/>
  <c r="G42" i="37"/>
  <c r="O43" i="37"/>
  <c r="S37" i="37" s="1"/>
  <c r="E43" i="43"/>
  <c r="S27" i="43" s="1"/>
  <c r="E43" i="41"/>
  <c r="S27" i="41" s="1"/>
  <c r="L43" i="51"/>
  <c r="S34" i="51" s="1"/>
  <c r="I43" i="50"/>
  <c r="S31" i="50" s="1"/>
  <c r="I43" i="42"/>
  <c r="S31" i="42" s="1"/>
  <c r="I43" i="51"/>
  <c r="S31" i="51" s="1"/>
  <c r="P11" i="3"/>
  <c r="I42" i="37"/>
  <c r="D43" i="44"/>
  <c r="S26" i="44" s="1"/>
  <c r="L43" i="50"/>
  <c r="S34" i="50" s="1"/>
  <c r="L24" i="37"/>
  <c r="K40" i="37"/>
  <c r="J43" i="50"/>
  <c r="S32" i="50" s="1"/>
  <c r="B46" i="42"/>
  <c r="B47" i="42" s="1"/>
  <c r="L43" i="41"/>
  <c r="S34" i="41" s="1"/>
  <c r="K42" i="37"/>
  <c r="H43" i="41"/>
  <c r="S30" i="41" s="1"/>
  <c r="S45" i="3"/>
  <c r="F43" i="42"/>
  <c r="P42" i="43"/>
  <c r="E43" i="2"/>
  <c r="P11" i="2"/>
  <c r="E11" i="37"/>
  <c r="C46" i="51"/>
  <c r="C47" i="51" s="1"/>
  <c r="F43" i="41"/>
  <c r="P11" i="41"/>
  <c r="G43" i="3"/>
  <c r="B46" i="50"/>
  <c r="P11" i="50"/>
  <c r="P22" i="37"/>
  <c r="S46" i="2"/>
  <c r="S45" i="51"/>
  <c r="F43" i="44"/>
  <c r="P11" i="44"/>
  <c r="P7" i="37"/>
  <c r="L40" i="37"/>
  <c r="S44" i="41"/>
  <c r="P8" i="37"/>
  <c r="M43" i="2"/>
  <c r="M24" i="37"/>
  <c r="B46" i="43"/>
  <c r="G40" i="37"/>
  <c r="G43" i="2"/>
  <c r="B46" i="3"/>
  <c r="C46" i="41"/>
  <c r="C47" i="41" s="1"/>
  <c r="E24" i="37"/>
  <c r="P24" i="41"/>
  <c r="D24" i="37"/>
  <c r="P40" i="41"/>
  <c r="B46" i="2"/>
  <c r="B24" i="37"/>
  <c r="P40" i="51"/>
  <c r="T45" i="51" s="1"/>
  <c r="P23" i="37"/>
  <c r="E43" i="44"/>
  <c r="S45" i="41"/>
  <c r="S44" i="2"/>
  <c r="J43" i="2"/>
  <c r="J24" i="37"/>
  <c r="S35" i="3"/>
  <c r="S45" i="44"/>
  <c r="S43" i="42"/>
  <c r="L43" i="2"/>
  <c r="L11" i="37"/>
  <c r="S47" i="41"/>
  <c r="I11" i="37"/>
  <c r="K43" i="3"/>
  <c r="K11" i="37"/>
  <c r="I24" i="37"/>
  <c r="E43" i="42"/>
  <c r="P11" i="42"/>
  <c r="C46" i="2"/>
  <c r="C43" i="2" s="1"/>
  <c r="F24" i="37"/>
  <c r="F43" i="2"/>
  <c r="S45" i="43"/>
  <c r="S47" i="3"/>
  <c r="P9" i="37"/>
  <c r="C46" i="42"/>
  <c r="C47" i="42" s="1"/>
  <c r="P11" i="43"/>
  <c r="J11" i="37"/>
  <c r="H11" i="37"/>
  <c r="S45" i="2"/>
  <c r="B40" i="37"/>
  <c r="P40" i="2"/>
  <c r="S47" i="43"/>
  <c r="F11" i="37"/>
  <c r="P42" i="2"/>
  <c r="P39" i="37"/>
  <c r="S45" i="50"/>
  <c r="P42" i="51"/>
  <c r="G43" i="51"/>
  <c r="G11" i="37"/>
  <c r="P21" i="37"/>
  <c r="B46" i="44"/>
  <c r="C43" i="3" l="1"/>
  <c r="S25" i="3" s="1"/>
  <c r="C43" i="43"/>
  <c r="S25" i="43" s="1"/>
  <c r="T42" i="41"/>
  <c r="C43" i="41"/>
  <c r="S25" i="41" s="1"/>
  <c r="C43" i="42"/>
  <c r="S41" i="51"/>
  <c r="S29" i="2"/>
  <c r="C47" i="2"/>
  <c r="S33" i="3"/>
  <c r="S41" i="41"/>
  <c r="S28" i="42"/>
  <c r="B47" i="44"/>
  <c r="S48" i="2"/>
  <c r="T43" i="2"/>
  <c r="T47" i="2"/>
  <c r="S45" i="37"/>
  <c r="S28" i="2"/>
  <c r="S34" i="2"/>
  <c r="L43" i="37"/>
  <c r="S48" i="41"/>
  <c r="T46" i="41"/>
  <c r="T43" i="41"/>
  <c r="S41" i="43"/>
  <c r="B47" i="43"/>
  <c r="T44" i="41"/>
  <c r="S28" i="41"/>
  <c r="T42" i="51"/>
  <c r="S42" i="51"/>
  <c r="S42" i="2"/>
  <c r="T42" i="2"/>
  <c r="T45" i="2"/>
  <c r="S27" i="42"/>
  <c r="T45" i="41"/>
  <c r="T46" i="2"/>
  <c r="C43" i="51"/>
  <c r="J43" i="37"/>
  <c r="S32" i="2"/>
  <c r="T47" i="51"/>
  <c r="S48" i="51"/>
  <c r="T43" i="51"/>
  <c r="T46" i="51"/>
  <c r="T44" i="51"/>
  <c r="S28" i="44"/>
  <c r="B47" i="50"/>
  <c r="S27" i="44"/>
  <c r="S35" i="2"/>
  <c r="M43" i="37"/>
  <c r="S41" i="42"/>
  <c r="S29" i="51"/>
  <c r="I43" i="37"/>
  <c r="T47" i="41"/>
  <c r="B47" i="3"/>
  <c r="S41" i="3"/>
  <c r="S29" i="3"/>
  <c r="P11" i="37"/>
  <c r="S42" i="43"/>
  <c r="S41" i="2"/>
  <c r="B47" i="2"/>
  <c r="B46" i="37"/>
  <c r="T44" i="2"/>
  <c r="S27" i="2"/>
  <c r="P43" i="41" l="1"/>
  <c r="F44" i="41" s="1"/>
  <c r="T28" i="41" s="1"/>
  <c r="S25" i="42"/>
  <c r="T48" i="41"/>
  <c r="T48" i="51"/>
  <c r="S35" i="37"/>
  <c r="S32" i="37"/>
  <c r="S25" i="2"/>
  <c r="S31" i="37"/>
  <c r="S25" i="51"/>
  <c r="S34" i="37"/>
  <c r="T48" i="2"/>
  <c r="B47" i="37"/>
  <c r="P44" i="41" l="1"/>
  <c r="S22" i="41"/>
  <c r="G44" i="41"/>
  <c r="T29" i="41" s="1"/>
  <c r="D44" i="41"/>
  <c r="T26" i="41" s="1"/>
  <c r="O44" i="41"/>
  <c r="T37" i="41" s="1"/>
  <c r="I44" i="41"/>
  <c r="T31" i="41" s="1"/>
  <c r="M44" i="41"/>
  <c r="T35" i="41" s="1"/>
  <c r="N44" i="41"/>
  <c r="T36" i="41" s="1"/>
  <c r="K44" i="41"/>
  <c r="T33" i="41" s="1"/>
  <c r="H44" i="41"/>
  <c r="T30" i="41" s="1"/>
  <c r="C44" i="41"/>
  <c r="T25" i="41" s="1"/>
  <c r="E44" i="41"/>
  <c r="T27" i="41" s="1"/>
  <c r="J44" i="41"/>
  <c r="T32" i="41" s="1"/>
  <c r="L44" i="41"/>
  <c r="T34" i="41" s="1"/>
  <c r="H18" i="50" l="1"/>
  <c r="H18" i="37" l="1"/>
  <c r="C35" i="50"/>
  <c r="P35" i="50" s="1"/>
  <c r="C35" i="44"/>
  <c r="C35" i="37" l="1"/>
  <c r="P35" i="37" s="1"/>
  <c r="S47" i="37" s="1"/>
  <c r="C40" i="44"/>
  <c r="P40" i="44" s="1"/>
  <c r="P35" i="44"/>
  <c r="S47" i="44" s="1"/>
  <c r="S47" i="50"/>
  <c r="T47" i="44" l="1"/>
  <c r="C46" i="44"/>
  <c r="C43" i="44" s="1"/>
  <c r="T45" i="44"/>
  <c r="T46" i="44"/>
  <c r="T44" i="44"/>
  <c r="S48" i="44"/>
  <c r="T43" i="44"/>
  <c r="T42" i="44"/>
  <c r="S41" i="44" l="1"/>
  <c r="C47" i="44"/>
  <c r="T48" i="44"/>
  <c r="S25" i="44"/>
  <c r="G19" i="50" l="1"/>
  <c r="H19" i="2"/>
  <c r="G19" i="44"/>
  <c r="H19" i="43"/>
  <c r="H24" i="43" s="1"/>
  <c r="G19" i="43"/>
  <c r="H19" i="42"/>
  <c r="G24" i="44" l="1"/>
  <c r="H24" i="42"/>
  <c r="P24" i="42" s="1"/>
  <c r="P19" i="42"/>
  <c r="G24" i="43"/>
  <c r="P19" i="43"/>
  <c r="G19" i="37"/>
  <c r="P19" i="2"/>
  <c r="H24" i="2"/>
  <c r="G24" i="50"/>
  <c r="D34" i="50"/>
  <c r="D34" i="43"/>
  <c r="D36" i="3"/>
  <c r="F33" i="50"/>
  <c r="K18" i="50"/>
  <c r="H19" i="50"/>
  <c r="H24" i="50" s="1"/>
  <c r="H43" i="50" s="1"/>
  <c r="S30" i="50" s="1"/>
  <c r="H19" i="44"/>
  <c r="H24" i="44" s="1"/>
  <c r="H43" i="44" s="1"/>
  <c r="H19" i="51"/>
  <c r="H19" i="3"/>
  <c r="P19" i="3" l="1"/>
  <c r="H24" i="3"/>
  <c r="S30" i="44"/>
  <c r="H24" i="51"/>
  <c r="P19" i="51"/>
  <c r="H43" i="2"/>
  <c r="P24" i="2"/>
  <c r="K18" i="37"/>
  <c r="K24" i="50"/>
  <c r="P18" i="50"/>
  <c r="G43" i="43"/>
  <c r="P24" i="43"/>
  <c r="G24" i="37"/>
  <c r="P19" i="50"/>
  <c r="G43" i="50"/>
  <c r="S29" i="50" s="1"/>
  <c r="H19" i="37"/>
  <c r="P19" i="44"/>
  <c r="G43" i="44"/>
  <c r="P24" i="44"/>
  <c r="P36" i="3"/>
  <c r="D36" i="37"/>
  <c r="F40" i="50"/>
  <c r="F33" i="37"/>
  <c r="F40" i="37" s="1"/>
  <c r="P34" i="43"/>
  <c r="D40" i="43"/>
  <c r="D34" i="37"/>
  <c r="P34" i="50"/>
  <c r="D33" i="3"/>
  <c r="D38" i="50"/>
  <c r="H37" i="42"/>
  <c r="C10" i="50"/>
  <c r="C11" i="50" s="1"/>
  <c r="C10" i="44"/>
  <c r="C11" i="44" s="1"/>
  <c r="C10" i="3"/>
  <c r="C10" i="2"/>
  <c r="C10" i="51"/>
  <c r="C10" i="42"/>
  <c r="P18" i="37" l="1"/>
  <c r="C11" i="2"/>
  <c r="C10" i="37"/>
  <c r="P19" i="37"/>
  <c r="G43" i="37"/>
  <c r="S29" i="37" s="1"/>
  <c r="S29" i="43"/>
  <c r="S30" i="2"/>
  <c r="P43" i="2"/>
  <c r="H43" i="51"/>
  <c r="P24" i="51"/>
  <c r="K24" i="37"/>
  <c r="K43" i="50"/>
  <c r="S29" i="44"/>
  <c r="P43" i="44"/>
  <c r="G44" i="44" s="1"/>
  <c r="T29" i="44" s="1"/>
  <c r="P24" i="50"/>
  <c r="H43" i="3"/>
  <c r="S30" i="3" s="1"/>
  <c r="P24" i="3"/>
  <c r="H24" i="37"/>
  <c r="S44" i="50"/>
  <c r="D43" i="43"/>
  <c r="D38" i="37"/>
  <c r="D42" i="50"/>
  <c r="P34" i="37"/>
  <c r="S44" i="43"/>
  <c r="F43" i="50"/>
  <c r="F43" i="37"/>
  <c r="P33" i="3"/>
  <c r="D40" i="3"/>
  <c r="H37" i="37"/>
  <c r="H42" i="37" s="1"/>
  <c r="H42" i="42"/>
  <c r="D40" i="50"/>
  <c r="D43" i="50" s="1"/>
  <c r="P36" i="37"/>
  <c r="S43" i="3"/>
  <c r="D37" i="42"/>
  <c r="C9" i="51"/>
  <c r="C11" i="51" s="1"/>
  <c r="C9" i="42"/>
  <c r="C11" i="42" s="1"/>
  <c r="P24" i="37" l="1"/>
  <c r="P43" i="51"/>
  <c r="H44" i="51" s="1"/>
  <c r="T30" i="51" s="1"/>
  <c r="S30" i="51"/>
  <c r="S33" i="50"/>
  <c r="K43" i="37"/>
  <c r="S33" i="37" s="1"/>
  <c r="H44" i="2"/>
  <c r="T30" i="2" s="1"/>
  <c r="C44" i="2"/>
  <c r="T25" i="2" s="1"/>
  <c r="M44" i="2"/>
  <c r="T35" i="2" s="1"/>
  <c r="I44" i="2"/>
  <c r="T31" i="2" s="1"/>
  <c r="E44" i="2"/>
  <c r="T27" i="2" s="1"/>
  <c r="D44" i="2"/>
  <c r="T26" i="2" s="1"/>
  <c r="K44" i="2"/>
  <c r="T33" i="2" s="1"/>
  <c r="N44" i="2"/>
  <c r="T36" i="2" s="1"/>
  <c r="S22" i="2"/>
  <c r="P44" i="2"/>
  <c r="J44" i="2"/>
  <c r="T32" i="2" s="1"/>
  <c r="O44" i="2"/>
  <c r="T37" i="2" s="1"/>
  <c r="L44" i="2"/>
  <c r="T34" i="2" s="1"/>
  <c r="G44" i="2"/>
  <c r="T29" i="2" s="1"/>
  <c r="F44" i="2"/>
  <c r="T28" i="2" s="1"/>
  <c r="C44" i="44"/>
  <c r="T25" i="44" s="1"/>
  <c r="M44" i="44"/>
  <c r="T35" i="44" s="1"/>
  <c r="J44" i="44"/>
  <c r="T32" i="44" s="1"/>
  <c r="K44" i="44"/>
  <c r="T33" i="44" s="1"/>
  <c r="O44" i="44"/>
  <c r="T37" i="44" s="1"/>
  <c r="S22" i="44"/>
  <c r="L44" i="44"/>
  <c r="T34" i="44" s="1"/>
  <c r="I44" i="44"/>
  <c r="T31" i="44" s="1"/>
  <c r="F44" i="44"/>
  <c r="T28" i="44" s="1"/>
  <c r="N44" i="44"/>
  <c r="T36" i="44" s="1"/>
  <c r="E44" i="44"/>
  <c r="T27" i="44" s="1"/>
  <c r="P44" i="44"/>
  <c r="D44" i="44"/>
  <c r="T26" i="44" s="1"/>
  <c r="H44" i="44"/>
  <c r="T30" i="44" s="1"/>
  <c r="S44" i="37"/>
  <c r="D43" i="3"/>
  <c r="P40" i="3"/>
  <c r="C38" i="50"/>
  <c r="S46" i="3"/>
  <c r="S26" i="50"/>
  <c r="S28" i="37"/>
  <c r="D42" i="42"/>
  <c r="D37" i="37"/>
  <c r="D42" i="37" s="1"/>
  <c r="P37" i="42"/>
  <c r="S28" i="50"/>
  <c r="S26" i="43"/>
  <c r="S43" i="37"/>
  <c r="C9" i="3"/>
  <c r="C9" i="37" l="1"/>
  <c r="C11" i="3"/>
  <c r="C11" i="37" s="1"/>
  <c r="E44" i="51"/>
  <c r="T27" i="51" s="1"/>
  <c r="F44" i="51"/>
  <c r="T28" i="51" s="1"/>
  <c r="P44" i="51"/>
  <c r="L44" i="51"/>
  <c r="T34" i="51" s="1"/>
  <c r="S22" i="51"/>
  <c r="K44" i="51"/>
  <c r="T33" i="51" s="1"/>
  <c r="O44" i="51"/>
  <c r="T37" i="51" s="1"/>
  <c r="D44" i="51"/>
  <c r="T26" i="51" s="1"/>
  <c r="C44" i="51"/>
  <c r="T25" i="51" s="1"/>
  <c r="J44" i="51"/>
  <c r="T32" i="51" s="1"/>
  <c r="N44" i="51"/>
  <c r="T36" i="51" s="1"/>
  <c r="I44" i="51"/>
  <c r="T31" i="51" s="1"/>
  <c r="G44" i="51"/>
  <c r="T29" i="51" s="1"/>
  <c r="M44" i="51"/>
  <c r="T35" i="51" s="1"/>
  <c r="C42" i="50"/>
  <c r="C38" i="37"/>
  <c r="C42" i="37" s="1"/>
  <c r="P38" i="50"/>
  <c r="C40" i="50"/>
  <c r="T47" i="3"/>
  <c r="T42" i="3"/>
  <c r="T44" i="3"/>
  <c r="S48" i="3"/>
  <c r="T45" i="3"/>
  <c r="T43" i="3"/>
  <c r="D33" i="42"/>
  <c r="S26" i="3"/>
  <c r="P43" i="3"/>
  <c r="T46" i="3"/>
  <c r="P37" i="37"/>
  <c r="P42" i="42"/>
  <c r="H33" i="42"/>
  <c r="T48" i="3" l="1"/>
  <c r="C46" i="50"/>
  <c r="C43" i="50" s="1"/>
  <c r="C40" i="37"/>
  <c r="D40" i="42"/>
  <c r="P33" i="42"/>
  <c r="D33" i="37"/>
  <c r="P42" i="50"/>
  <c r="P38" i="37"/>
  <c r="S42" i="42"/>
  <c r="D44" i="3"/>
  <c r="T26" i="3" s="1"/>
  <c r="L44" i="3"/>
  <c r="T34" i="3" s="1"/>
  <c r="E44" i="3"/>
  <c r="T27" i="3" s="1"/>
  <c r="P44" i="3"/>
  <c r="N44" i="3"/>
  <c r="T36" i="3" s="1"/>
  <c r="M44" i="3"/>
  <c r="T35" i="3" s="1"/>
  <c r="G44" i="3"/>
  <c r="T29" i="3" s="1"/>
  <c r="K44" i="3"/>
  <c r="T33" i="3" s="1"/>
  <c r="H44" i="3"/>
  <c r="T30" i="3" s="1"/>
  <c r="C44" i="3"/>
  <c r="T25" i="3" s="1"/>
  <c r="S22" i="3"/>
  <c r="O44" i="3"/>
  <c r="T37" i="3" s="1"/>
  <c r="F44" i="3"/>
  <c r="T28" i="3" s="1"/>
  <c r="J44" i="3"/>
  <c r="T32" i="3" s="1"/>
  <c r="I44" i="3"/>
  <c r="T31" i="3" s="1"/>
  <c r="H40" i="42"/>
  <c r="H33" i="43"/>
  <c r="S42" i="50" l="1"/>
  <c r="P42" i="37"/>
  <c r="H40" i="43"/>
  <c r="H40" i="37" s="1"/>
  <c r="P33" i="43"/>
  <c r="H33" i="37"/>
  <c r="D43" i="42"/>
  <c r="P40" i="42"/>
  <c r="T46" i="42" s="1"/>
  <c r="D40" i="37"/>
  <c r="S25" i="50"/>
  <c r="C43" i="37"/>
  <c r="S46" i="42"/>
  <c r="H43" i="42"/>
  <c r="C47" i="50"/>
  <c r="S41" i="50"/>
  <c r="C46" i="37"/>
  <c r="S41" i="37" l="1"/>
  <c r="C47" i="37"/>
  <c r="S26" i="42"/>
  <c r="P43" i="42"/>
  <c r="D43" i="37"/>
  <c r="S25" i="37"/>
  <c r="B49" i="37"/>
  <c r="H43" i="43"/>
  <c r="H43" i="37" s="1"/>
  <c r="P40" i="43"/>
  <c r="T46" i="43" s="1"/>
  <c r="S46" i="43"/>
  <c r="S42" i="37"/>
  <c r="T43" i="42"/>
  <c r="T45" i="42"/>
  <c r="T44" i="42"/>
  <c r="T47" i="42"/>
  <c r="S48" i="42"/>
  <c r="T42" i="42"/>
  <c r="S30" i="42"/>
  <c r="T48" i="42" l="1"/>
  <c r="S26" i="37"/>
  <c r="D44" i="42"/>
  <c r="T26" i="42" s="1"/>
  <c r="E44" i="42"/>
  <c r="T27" i="42" s="1"/>
  <c r="P44" i="42"/>
  <c r="I44" i="42"/>
  <c r="T31" i="42" s="1"/>
  <c r="F44" i="42"/>
  <c r="T28" i="42" s="1"/>
  <c r="K44" i="42"/>
  <c r="T33" i="42" s="1"/>
  <c r="G44" i="42"/>
  <c r="T29" i="42" s="1"/>
  <c r="S22" i="42"/>
  <c r="J44" i="42"/>
  <c r="T32" i="42" s="1"/>
  <c r="O44" i="42"/>
  <c r="T37" i="42" s="1"/>
  <c r="C44" i="42"/>
  <c r="T25" i="42" s="1"/>
  <c r="N44" i="42"/>
  <c r="T36" i="42" s="1"/>
  <c r="L44" i="42"/>
  <c r="T34" i="42" s="1"/>
  <c r="M44" i="42"/>
  <c r="T35" i="42" s="1"/>
  <c r="T45" i="43"/>
  <c r="S48" i="43"/>
  <c r="T43" i="43"/>
  <c r="T47" i="43"/>
  <c r="T42" i="43"/>
  <c r="T44" i="43"/>
  <c r="H44" i="42"/>
  <c r="T30" i="42" s="1"/>
  <c r="S30" i="43"/>
  <c r="P43" i="43"/>
  <c r="H44" i="43" s="1"/>
  <c r="T30" i="43" s="1"/>
  <c r="S30" i="37"/>
  <c r="G44" i="43" l="1"/>
  <c r="T29" i="43" s="1"/>
  <c r="L44" i="43"/>
  <c r="T34" i="43" s="1"/>
  <c r="F44" i="43"/>
  <c r="T28" i="43" s="1"/>
  <c r="N44" i="43"/>
  <c r="T36" i="43" s="1"/>
  <c r="O44" i="43"/>
  <c r="T37" i="43" s="1"/>
  <c r="C44" i="43"/>
  <c r="T25" i="43" s="1"/>
  <c r="M44" i="43"/>
  <c r="T35" i="43" s="1"/>
  <c r="S22" i="43"/>
  <c r="I44" i="43"/>
  <c r="T31" i="43" s="1"/>
  <c r="K44" i="43"/>
  <c r="T33" i="43" s="1"/>
  <c r="P44" i="43"/>
  <c r="E44" i="43"/>
  <c r="T27" i="43" s="1"/>
  <c r="J44" i="43"/>
  <c r="T32" i="43" s="1"/>
  <c r="D44" i="43"/>
  <c r="T26" i="43" s="1"/>
  <c r="T48" i="43"/>
  <c r="E33" i="50"/>
  <c r="E40" i="50" l="1"/>
  <c r="E33" i="37"/>
  <c r="P33" i="50"/>
  <c r="S46" i="50" l="1"/>
  <c r="P33" i="37"/>
  <c r="E40" i="37"/>
  <c r="P40" i="37" s="1"/>
  <c r="E43" i="50"/>
  <c r="P40" i="50"/>
  <c r="T45" i="50" l="1"/>
  <c r="T43" i="50"/>
  <c r="S48" i="50"/>
  <c r="T47" i="50"/>
  <c r="T44" i="50"/>
  <c r="T42" i="50"/>
  <c r="T45" i="37"/>
  <c r="S48" i="37"/>
  <c r="T47" i="37"/>
  <c r="T44" i="37"/>
  <c r="T43" i="37"/>
  <c r="T42" i="37"/>
  <c r="T46" i="37"/>
  <c r="S46" i="37"/>
  <c r="S27" i="50"/>
  <c r="E43" i="37"/>
  <c r="P43" i="50"/>
  <c r="E44" i="50" s="1"/>
  <c r="T27" i="50" s="1"/>
  <c r="T46" i="50"/>
  <c r="T48" i="50" l="1"/>
  <c r="T48" i="37"/>
  <c r="N44" i="50"/>
  <c r="T36" i="50" s="1"/>
  <c r="K44" i="50"/>
  <c r="T33" i="50" s="1"/>
  <c r="I44" i="50"/>
  <c r="T31" i="50" s="1"/>
  <c r="P44" i="50"/>
  <c r="O44" i="50"/>
  <c r="T37" i="50" s="1"/>
  <c r="S22" i="50"/>
  <c r="L44" i="50"/>
  <c r="T34" i="50" s="1"/>
  <c r="G44" i="50"/>
  <c r="T29" i="50" s="1"/>
  <c r="H44" i="50"/>
  <c r="T30" i="50" s="1"/>
  <c r="J44" i="50"/>
  <c r="T32" i="50" s="1"/>
  <c r="M44" i="50"/>
  <c r="T35" i="50" s="1"/>
  <c r="F44" i="50"/>
  <c r="T28" i="50" s="1"/>
  <c r="D44" i="50"/>
  <c r="T26" i="50" s="1"/>
  <c r="C44" i="50"/>
  <c r="T25" i="50" s="1"/>
  <c r="S27" i="37"/>
  <c r="P43" i="37"/>
  <c r="S22" i="37" l="1"/>
  <c r="N44" i="37"/>
  <c r="T36" i="37" s="1"/>
  <c r="I44" i="37"/>
  <c r="T31" i="37" s="1"/>
  <c r="L44" i="37"/>
  <c r="T34" i="37" s="1"/>
  <c r="P44" i="37"/>
  <c r="O44" i="37"/>
  <c r="T37" i="37" s="1"/>
  <c r="M44" i="37"/>
  <c r="T35" i="37" s="1"/>
  <c r="K44" i="37"/>
  <c r="T33" i="37" s="1"/>
  <c r="J44" i="37"/>
  <c r="T32" i="37" s="1"/>
  <c r="G44" i="37"/>
  <c r="T29" i="37" s="1"/>
  <c r="F44" i="37"/>
  <c r="T28" i="37" s="1"/>
  <c r="C44" i="37"/>
  <c r="T25" i="37" s="1"/>
  <c r="H44" i="37"/>
  <c r="T30" i="37" s="1"/>
  <c r="D44" i="37"/>
  <c r="T26" i="37" s="1"/>
  <c r="E44" i="37"/>
  <c r="T27" i="3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tc={F4217DBB-451C-4BEB-B01B-B4C76212F20C}</author>
    <author>Beijer Englund, Ronja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R25" authorId="1" shapeId="0" xr:uid="{F4217DBB-451C-4BEB-B01B-B4C76212F20C}">
      <text>
        <t>[Threaded comment]
Your version of Excel allows you to read this threaded comment; however, any edits to it will get removed if the file is opened in a newer version of Excel. Learn more: https://go.microsoft.com/fwlink/?linkid=870924
Comment:
    El (netto)</t>
      </text>
    </comment>
    <comment ref="F35" authorId="2" shapeId="0" xr:uid="{FA6F0CDC-E87F-4B56-870A-D830181984BF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2020: 0,16 GWh fordonsgas (naturgas) enligt SCB. Ingår inte i KRE.</t>
        </r>
      </text>
    </comment>
    <comment ref="I35" authorId="2" shapeId="0" xr:uid="{00000000-0006-0000-02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2020: 3,27 GWh fordonsgas (biogas) enligt SCB. Ingår inte i KRE.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<sst xmlns="http://schemas.openxmlformats.org/spreadsheetml/2006/main" count="993" uniqueCount="97">
  <si>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</si>
  <si>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</si>
  <si>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</si>
  <si>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</si>
  <si>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</si>
  <si>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</si>
  <si>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</si>
  <si>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</si>
  <si>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</si>
  <si>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</si>
  <si>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</si>
  <si>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</si>
  <si>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</si>
  <si>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</si>
  <si>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</si>
  <si>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</si>
  <si>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</si>
  <si>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</si>
  <si>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</si>
  <si>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</si>
  <si>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</si>
  <si>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</si>
  <si>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</si>
  <si>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</si>
  <si>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</si>
  <si>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</si>
  <si>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</si>
  <si>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</si>
  <si>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</si>
  <si>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</si>
  <si>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</si>
  <si>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</si>
  <si>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</si>
  <si>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</si>
  <si>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</si>
  <si>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</si>
  <si>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</si>
  <si>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</si>
  <si>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</si>
  <si>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</si>
  <si>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</si>
  <si>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</si>
  <si>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</si>
  <si>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</si>
  <si>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</si>
  <si>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</si>
  <si>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</si>
  <si>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</si>
  <si>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</si>
  <si>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</si>
  <si>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</si>
  <si>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</si>
  <si>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</si>
  <si>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</si>
  <si>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</si>
  <si>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</si>
  <si>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</si>
  <si>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</si>
  <si>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</si>
  <si>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</si>
  <si>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</si>
  <si>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</si>
  <si>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</si>
  <si>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</si>
  <si>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</si>
  <si>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</si>
  <si>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</si>
  <si>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</si>
  <si>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</si>
  <si>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</si>
  <si>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</si>
  <si>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RT-flis</t>
  </si>
  <si>
    <t>Jämtlands län</t>
  </si>
  <si>
    <t>2326 Berg</t>
  </si>
  <si>
    <t>2305 Bräcke</t>
  </si>
  <si>
    <t>2361 Härjedalen</t>
  </si>
  <si>
    <t>2309 Krokom</t>
  </si>
  <si>
    <t>2303 Ragunda</t>
  </si>
  <si>
    <t>2313 Strömsund</t>
  </si>
  <si>
    <t>2321 Åre</t>
  </si>
  <si>
    <t>2380 Östersund</t>
  </si>
  <si>
    <t>flytande (förnybara)</t>
  </si>
  <si>
    <t>Varav primärvärme</t>
  </si>
  <si>
    <t>El Export</t>
  </si>
  <si>
    <t xml:space="preserve">Datum för inhämtande av statistik från SCB: </t>
  </si>
  <si>
    <t xml:space="preserve">Datum för leverans av Energibalans: </t>
  </si>
  <si>
    <t xml:space="preserve">Kontaktperson WSP: 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</si>
  <si>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</si>
  <si>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</si>
  <si>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</si>
  <si>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</si>
  <si>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</si>
  <si>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Juni 2022</t>
  </si>
  <si>
    <t>Ronja Beijer Englund, Cristofer Kindgren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</si>
  <si>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</t>
    </r>
    <r>
      <rPr>
        <sz val="11"/>
        <rFont val="Calibri  "/>
      </rPr>
      <t xml:space="preserve"> Länsstyrelsernas energi- och klimatsamordning (LEKS) genom Länsstyrelsen Skåne</t>
    </r>
    <r>
      <rPr>
        <sz val="11"/>
        <color theme="1"/>
        <rFont val="Calibri  "/>
      </rPr>
      <t xml:space="preserve">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</t>
    </r>
    <r>
      <rPr>
        <sz val="11"/>
        <rFont val="Calibri  "/>
      </rPr>
      <t xml:space="preserve">hemsida i juni 2022. Energibalanserna som redovisas gäller år 2020, </t>
    </r>
    <r>
      <rPr>
        <sz val="11"/>
        <color theme="1"/>
        <rFont val="Calibri  "/>
      </rPr>
      <t>vilket var det senaste år då uppgifter hos SCB fanns tillgängligt. Den metodik som använts följer alla ska-krav i upphandlingens metodikbeskrivning (se vidare detaljer i länk nedan).</t>
    </r>
  </si>
  <si>
    <t>Lars Jonsson</t>
  </si>
  <si>
    <t>lars.z.jonsson@lansstyrelsen.se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</si>
</sst>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5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 "/>
    </font>
    <font>
      <sz val="8"/>
      <name val="Calibri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</font>
    <font>
      <u/>
      <sz val="11"/>
      <color rgb="FFFF0000"/>
      <name val="Calibri"/>
      <family val="2"/>
    </font>
    <font>
      <i/>
      <u/>
      <sz val="11"/>
      <color rgb="FFFF0000"/>
      <name val="Calibri"/>
      <family val="2"/>
    </font>
    <font>
      <i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4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6" fillId="3" borderId="0" applyNumberFormat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47">
    <xf numFmtId="0" fontId="0" fillId="0" borderId="0" xfId="0"/>
    <xf numFmtId="3" fontId="0" fillId="0" borderId="0" xfId="0" applyNumberFormat="1"/>
    <xf numFmtId="0" fontId="17" fillId="0" borderId="0" xfId="0" applyFont="1"/>
    <xf numFmtId="0" fontId="5" fillId="0" borderId="1" xfId="1" applyFont="1" applyFill="1" applyBorder="1" applyProtection="1"/>
    <xf numFmtId="0" fontId="6" fillId="0" borderId="1" xfId="1" applyFont="1" applyBorder="1"/>
    <xf numFmtId="0" fontId="8" fillId="0" borderId="1" xfId="0" applyFont="1" applyFill="1" applyBorder="1" applyProtection="1"/>
    <xf numFmtId="0" fontId="8" fillId="0" borderId="1" xfId="1" applyFont="1" applyFill="1" applyBorder="1" applyProtection="1"/>
    <xf numFmtId="3" fontId="14" fillId="0" borderId="1" xfId="1" applyNumberFormat="1" applyFont="1" applyFill="1" applyBorder="1" applyProtection="1"/>
    <xf numFmtId="3" fontId="10" fillId="0" borderId="1" xfId="1" applyNumberFormat="1" applyFont="1" applyBorder="1"/>
    <xf numFmtId="0" fontId="4" fillId="0" borderId="1" xfId="1" applyFont="1" applyBorder="1"/>
    <xf numFmtId="2" fontId="4" fillId="0" borderId="1" xfId="1" applyNumberFormat="1" applyFont="1" applyBorder="1"/>
    <xf numFmtId="0" fontId="4" fillId="0" borderId="1" xfId="1" applyFont="1" applyFill="1" applyBorder="1" applyProtection="1"/>
    <xf numFmtId="0" fontId="7" fillId="0" borderId="1" xfId="0" applyFont="1" applyBorder="1"/>
    <xf numFmtId="0" fontId="9" fillId="0" borderId="1" xfId="0" applyFont="1" applyBorder="1"/>
    <xf numFmtId="3" fontId="11" fillId="0" borderId="1" xfId="1" applyNumberFormat="1" applyFont="1" applyBorder="1"/>
    <xf numFmtId="9" fontId="11" fillId="0" borderId="1" xfId="2" applyFont="1" applyBorder="1"/>
    <xf numFmtId="9" fontId="11" fillId="0" borderId="1" xfId="2" applyNumberFormat="1" applyFont="1" applyBorder="1"/>
    <xf numFmtId="0" fontId="22" fillId="0" borderId="1" xfId="1" applyFont="1" applyFill="1" applyBorder="1" applyProtection="1"/>
    <xf numFmtId="0" fontId="21" fillId="0" borderId="1" xfId="1" applyFont="1" applyFill="1" applyBorder="1" applyProtection="1"/>
    <xf numFmtId="0" fontId="23" fillId="0" borderId="1" xfId="0" applyFont="1" applyFill="1" applyBorder="1" applyProtection="1"/>
    <xf numFmtId="0" fontId="6" fillId="0" borderId="2" xfId="1" applyFont="1" applyBorder="1"/>
    <xf numFmtId="0" fontId="23" fillId="0" borderId="2" xfId="0" applyFont="1" applyFill="1" applyBorder="1" applyProtection="1"/>
    <xf numFmtId="3" fontId="6" fillId="0" borderId="2" xfId="1" applyNumberFormat="1" applyFont="1" applyBorder="1"/>
    <xf numFmtId="0" fontId="4" fillId="0" borderId="2" xfId="1" applyFont="1" applyBorder="1"/>
    <xf numFmtId="0" fontId="21" fillId="0" borderId="3" xfId="1" applyFont="1" applyFill="1" applyBorder="1" applyProtection="1"/>
    <xf numFmtId="0" fontId="4" fillId="0" borderId="3" xfId="1" applyFont="1" applyFill="1" applyBorder="1" applyProtection="1"/>
    <xf numFmtId="0" fontId="6" fillId="0" borderId="4" xfId="1" applyFont="1" applyBorder="1"/>
    <xf numFmtId="0" fontId="6" fillId="0" borderId="7" xfId="1" applyFont="1" applyBorder="1"/>
    <xf numFmtId="0" fontId="6" fillId="0" borderId="9" xfId="1" applyFont="1" applyBorder="1"/>
    <xf numFmtId="0" fontId="21" fillId="0" borderId="9" xfId="1" applyFont="1" applyFill="1" applyBorder="1" applyProtection="1"/>
    <xf numFmtId="0" fontId="4" fillId="0" borderId="8" xfId="1" applyFont="1" applyBorder="1"/>
    <xf numFmtId="165" fontId="4" fillId="0" borderId="9" xfId="1" applyNumberFormat="1" applyFont="1" applyBorder="1"/>
    <xf numFmtId="0" fontId="4" fillId="0" borderId="5" xfId="1" applyFont="1" applyBorder="1"/>
    <xf numFmtId="0" fontId="4" fillId="0" borderId="8" xfId="1" applyFont="1" applyFill="1" applyBorder="1" applyProtection="1"/>
    <xf numFmtId="3" fontId="4" fillId="0" borderId="1" xfId="1" applyNumberFormat="1" applyFont="1" applyBorder="1"/>
    <xf numFmtId="0" fontId="24" fillId="0" borderId="1" xfId="1" applyFont="1" applyBorder="1"/>
    <xf numFmtId="3" fontId="24" fillId="0" borderId="1" xfId="1" applyNumberFormat="1" applyFont="1" applyBorder="1"/>
    <xf numFmtId="3" fontId="8" fillId="0" borderId="1" xfId="1" applyNumberFormat="1" applyFont="1" applyBorder="1"/>
    <xf numFmtId="165" fontId="1" fillId="0" borderId="1" xfId="2" applyNumberFormat="1" applyFont="1" applyBorder="1"/>
    <xf numFmtId="9" fontId="1" fillId="0" borderId="1" xfId="2" applyFont="1" applyBorder="1"/>
    <xf numFmtId="0" fontId="1" fillId="0" borderId="1" xfId="0" applyFont="1" applyFill="1" applyBorder="1" applyProtection="1"/>
    <xf numFmtId="3" fontId="1" fillId="0" borderId="1" xfId="0" applyNumberFormat="1" applyFont="1" applyFill="1" applyBorder="1" applyProtection="1"/>
    <xf numFmtId="4" fontId="4" fillId="0" borderId="1" xfId="1" applyNumberFormat="1" applyFont="1" applyBorder="1"/>
    <xf numFmtId="10" fontId="4" fillId="0" borderId="9" xfId="1" applyNumberFormat="1" applyFont="1" applyBorder="1"/>
    <xf numFmtId="164" fontId="4" fillId="0" borderId="1" xfId="1" applyNumberFormat="1" applyFont="1" applyBorder="1"/>
    <xf numFmtId="0" fontId="4" fillId="0" borderId="9" xfId="1" applyFont="1" applyBorder="1"/>
    <xf numFmtId="166" fontId="4" fillId="0" borderId="1" xfId="1" applyNumberFormat="1" applyFont="1" applyBorder="1"/>
    <xf numFmtId="0" fontId="4" fillId="0" borderId="2" xfId="1" applyFont="1" applyFill="1" applyBorder="1" applyProtection="1"/>
    <xf numFmtId="0" fontId="4" fillId="0" borderId="10" xfId="1" applyFont="1" applyBorder="1"/>
    <xf numFmtId="2" fontId="4" fillId="0" borderId="11" xfId="1" applyNumberFormat="1" applyFont="1" applyBorder="1"/>
    <xf numFmtId="165" fontId="4" fillId="0" borderId="12" xfId="1" applyNumberFormat="1" applyFont="1" applyBorder="1"/>
    <xf numFmtId="0" fontId="4" fillId="0" borderId="1" xfId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20" fillId="0" borderId="1" xfId="0" applyFont="1" applyFill="1" applyBorder="1" applyProtection="1"/>
    <xf numFmtId="0" fontId="22" fillId="0" borderId="1" xfId="1" applyFont="1" applyFill="1" applyBorder="1" applyAlignment="1" applyProtection="1">
      <alignment horizontal="right"/>
    </xf>
    <xf numFmtId="3" fontId="4" fillId="0" borderId="8" xfId="1" applyNumberFormat="1" applyFont="1" applyBorder="1"/>
    <xf numFmtId="3" fontId="4" fillId="0" borderId="8" xfId="1" applyNumberFormat="1" applyFont="1" applyFill="1" applyBorder="1" applyProtection="1"/>
    <xf numFmtId="0" fontId="7" fillId="0" borderId="2" xfId="0" applyFont="1" applyBorder="1"/>
    <xf numFmtId="4" fontId="4" fillId="0" borderId="6" xfId="1" applyNumberFormat="1" applyFont="1" applyBorder="1"/>
    <xf numFmtId="3" fontId="25" fillId="0" borderId="1" xfId="1" applyNumberFormat="1" applyFont="1" applyFill="1" applyBorder="1" applyAlignment="1" applyProtection="1">
      <alignment horizontal="center"/>
    </xf>
    <xf numFmtId="3" fontId="26" fillId="0" borderId="1" xfId="1" applyNumberFormat="1" applyFont="1" applyFill="1" applyBorder="1" applyAlignment="1" applyProtection="1">
      <alignment horizontal="center"/>
    </xf>
    <xf numFmtId="3" fontId="4" fillId="0" borderId="2" xfId="1" applyNumberFormat="1" applyFont="1" applyBorder="1"/>
    <xf numFmtId="3" fontId="25" fillId="0" borderId="13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right"/>
    </xf>
    <xf numFmtId="0" fontId="28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5" borderId="17" xfId="0" applyFill="1" applyBorder="1"/>
    <xf numFmtId="0" fontId="0" fillId="5" borderId="19" xfId="0" applyFill="1" applyBorder="1"/>
    <xf numFmtId="0" fontId="12" fillId="0" borderId="0" xfId="243"/>
    <xf numFmtId="0" fontId="37" fillId="0" borderId="0" xfId="0" applyFont="1" applyAlignment="1">
      <alignment vertical="center"/>
    </xf>
    <xf numFmtId="3" fontId="4" fillId="0" borderId="6" xfId="1" applyNumberFormat="1" applyFont="1" applyBorder="1"/>
    <xf numFmtId="14" fontId="0" fillId="0" borderId="15" xfId="0" quotePrefix="1" applyNumberFormat="1" applyBorder="1" applyAlignment="1">
      <alignment horizontal="left"/>
    </xf>
    <xf numFmtId="0" fontId="0" fillId="0" borderId="17" xfId="0" applyBorder="1" applyAlignment="1">
      <alignment horizontal="left"/>
    </xf>
    <xf numFmtId="0" fontId="12" fillId="0" borderId="17" xfId="243" applyBorder="1" applyAlignment="1">
      <alignment horizontal="left"/>
    </xf>
    <xf numFmtId="0" fontId="0" fillId="0" borderId="18" xfId="0" applyBorder="1" applyAlignment="1">
      <alignment horizontal="right"/>
    </xf>
    <xf numFmtId="0" fontId="0" fillId="0" borderId="16" xfId="0" applyBorder="1"/>
    <xf numFmtId="0" fontId="25" fillId="0" borderId="1" xfId="1" applyFont="1" applyFill="1" applyBorder="1" applyAlignment="1" applyProtection="1">
      <alignment horizontal="center"/>
    </xf>
    <xf numFmtId="0" fontId="25" fillId="0" borderId="1" xfId="1" applyFont="1" applyFill="1" applyBorder="1" applyProtection="1"/>
    <xf numFmtId="3" fontId="25" fillId="0" borderId="1" xfId="1" applyNumberFormat="1" applyFont="1" applyBorder="1" applyAlignment="1">
      <alignment horizontal="center" wrapText="1"/>
    </xf>
    <xf numFmtId="3" fontId="25" fillId="0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>
      <alignment horizontal="center" wrapText="1"/>
    </xf>
    <xf numFmtId="0" fontId="41" fillId="0" borderId="1" xfId="1" applyFont="1" applyFill="1" applyBorder="1" applyProtection="1"/>
    <xf numFmtId="3" fontId="41" fillId="4" borderId="1" xfId="1" applyNumberFormat="1" applyFont="1" applyFill="1" applyBorder="1" applyAlignment="1">
      <alignment horizontal="center" wrapText="1"/>
    </xf>
    <xf numFmtId="3" fontId="41" fillId="0" borderId="1" xfId="1" applyNumberFormat="1" applyFont="1" applyBorder="1" applyAlignment="1">
      <alignment horizontal="center" wrapText="1"/>
    </xf>
    <xf numFmtId="3" fontId="41" fillId="0" borderId="1" xfId="1" applyNumberFormat="1" applyFont="1" applyFill="1" applyBorder="1" applyAlignment="1">
      <alignment horizontal="center" wrapText="1"/>
    </xf>
    <xf numFmtId="0" fontId="41" fillId="4" borderId="1" xfId="1" applyFont="1" applyFill="1" applyBorder="1" applyAlignment="1">
      <alignment horizontal="center" wrapText="1"/>
    </xf>
    <xf numFmtId="1" fontId="25" fillId="0" borderId="1" xfId="1" applyNumberFormat="1" applyFont="1" applyFill="1" applyBorder="1" applyAlignment="1" applyProtection="1">
      <alignment horizontal="center"/>
    </xf>
    <xf numFmtId="3" fontId="42" fillId="0" borderId="1" xfId="1" applyNumberFormat="1" applyFont="1" applyFill="1" applyBorder="1" applyAlignment="1" applyProtection="1">
      <alignment horizontal="center"/>
    </xf>
    <xf numFmtId="3" fontId="25" fillId="0" borderId="1" xfId="1" applyNumberFormat="1" applyFont="1" applyFill="1" applyBorder="1" applyAlignment="1">
      <alignment horizontal="center"/>
    </xf>
    <xf numFmtId="3" fontId="41" fillId="0" borderId="1" xfId="1" applyNumberFormat="1" applyFont="1" applyBorder="1" applyAlignment="1">
      <alignment horizontal="center"/>
    </xf>
    <xf numFmtId="4" fontId="25" fillId="0" borderId="1" xfId="1" applyNumberFormat="1" applyFont="1" applyFill="1" applyBorder="1" applyAlignment="1" applyProtection="1">
      <alignment horizontal="center"/>
    </xf>
    <xf numFmtId="3" fontId="28" fillId="0" borderId="1" xfId="0" applyNumberFormat="1" applyFont="1" applyFill="1" applyBorder="1" applyAlignment="1" applyProtection="1">
      <alignment horizontal="center"/>
    </xf>
    <xf numFmtId="3" fontId="25" fillId="0" borderId="1" xfId="1" applyNumberFormat="1" applyFont="1" applyBorder="1" applyAlignment="1">
      <alignment horizontal="center"/>
    </xf>
    <xf numFmtId="3" fontId="41" fillId="4" borderId="1" xfId="1" applyNumberFormat="1" applyFont="1" applyFill="1" applyBorder="1" applyAlignment="1">
      <alignment horizontal="center"/>
    </xf>
    <xf numFmtId="3" fontId="25" fillId="2" borderId="1" xfId="1" applyNumberFormat="1" applyFont="1" applyFill="1" applyBorder="1" applyAlignment="1">
      <alignment horizontal="center"/>
    </xf>
    <xf numFmtId="165" fontId="25" fillId="0" borderId="1" xfId="1" applyNumberFormat="1" applyFont="1" applyBorder="1" applyAlignment="1">
      <alignment horizontal="center"/>
    </xf>
    <xf numFmtId="9" fontId="28" fillId="3" borderId="1" xfId="233" applyNumberFormat="1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/>
    <xf numFmtId="3" fontId="43" fillId="0" borderId="1" xfId="0" applyNumberFormat="1" applyFont="1" applyBorder="1" applyAlignment="1">
      <alignment horizontal="center"/>
    </xf>
    <xf numFmtId="3" fontId="28" fillId="0" borderId="1" xfId="0" applyNumberFormat="1" applyFont="1" applyBorder="1"/>
    <xf numFmtId="0" fontId="25" fillId="0" borderId="1" xfId="1" applyFont="1" applyBorder="1" applyAlignment="1">
      <alignment horizontal="center"/>
    </xf>
    <xf numFmtId="165" fontId="44" fillId="0" borderId="1" xfId="2" applyNumberFormat="1" applyFont="1" applyBorder="1"/>
    <xf numFmtId="1" fontId="25" fillId="0" borderId="1" xfId="1" applyNumberFormat="1" applyFont="1" applyBorder="1" applyAlignment="1">
      <alignment horizontal="center"/>
    </xf>
    <xf numFmtId="1" fontId="25" fillId="0" borderId="1" xfId="1" applyNumberFormat="1" applyFont="1" applyFill="1" applyBorder="1" applyAlignment="1">
      <alignment horizontal="center"/>
    </xf>
    <xf numFmtId="3" fontId="25" fillId="0" borderId="1" xfId="1" applyNumberFormat="1" applyFont="1" applyBorder="1"/>
    <xf numFmtId="3" fontId="25" fillId="0" borderId="1" xfId="1" applyNumberFormat="1" applyFont="1" applyFill="1" applyBorder="1"/>
    <xf numFmtId="0" fontId="25" fillId="0" borderId="1" xfId="1" applyFont="1" applyFill="1" applyBorder="1"/>
    <xf numFmtId="0" fontId="25" fillId="0" borderId="1" xfId="1" applyFont="1" applyFill="1" applyBorder="1" applyAlignment="1">
      <alignment horizontal="center"/>
    </xf>
    <xf numFmtId="0" fontId="25" fillId="0" borderId="1" xfId="1" applyFont="1" applyBorder="1"/>
    <xf numFmtId="3" fontId="45" fillId="0" borderId="1" xfId="1" applyNumberFormat="1" applyFont="1" applyBorder="1" applyAlignment="1">
      <alignment horizontal="center"/>
    </xf>
    <xf numFmtId="3" fontId="45" fillId="0" borderId="1" xfId="1" applyNumberFormat="1" applyFont="1" applyFill="1" applyBorder="1" applyAlignment="1">
      <alignment horizontal="center"/>
    </xf>
    <xf numFmtId="3" fontId="25" fillId="0" borderId="1" xfId="0" applyNumberFormat="1" applyFont="1" applyFill="1" applyBorder="1" applyAlignment="1" applyProtection="1">
      <alignment horizontal="center"/>
    </xf>
    <xf numFmtId="3" fontId="25" fillId="5" borderId="1" xfId="1" applyNumberFormat="1" applyFont="1" applyFill="1" applyBorder="1" applyAlignment="1">
      <alignment horizontal="center"/>
    </xf>
    <xf numFmtId="3" fontId="46" fillId="0" borderId="1" xfId="1" applyNumberFormat="1" applyFont="1" applyFill="1" applyBorder="1" applyAlignment="1">
      <alignment horizontal="center"/>
    </xf>
    <xf numFmtId="3" fontId="47" fillId="0" borderId="1" xfId="0" applyNumberFormat="1" applyFont="1" applyFill="1" applyBorder="1" applyAlignment="1" applyProtection="1">
      <alignment horizontal="center"/>
    </xf>
    <xf numFmtId="3" fontId="28" fillId="0" borderId="0" xfId="0" applyNumberFormat="1" applyFont="1" applyFill="1" applyAlignment="1" applyProtection="1">
      <alignment horizontal="center"/>
    </xf>
    <xf numFmtId="3" fontId="44" fillId="0" borderId="1" xfId="1" applyNumberFormat="1" applyFont="1" applyBorder="1" applyAlignment="1">
      <alignment horizontal="center"/>
    </xf>
    <xf numFmtId="165" fontId="44" fillId="0" borderId="1" xfId="1" applyNumberFormat="1" applyFont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12" fillId="0" borderId="19" xfId="243" applyFill="1" applyBorder="1"/>
    <xf numFmtId="3" fontId="48" fillId="0" borderId="1" xfId="0" applyNumberFormat="1" applyFont="1" applyFill="1" applyBorder="1" applyAlignment="1" applyProtection="1">
      <alignment horizontal="center"/>
    </xf>
    <xf numFmtId="3" fontId="49" fillId="0" borderId="1" xfId="1" applyNumberFormat="1" applyFont="1" applyFill="1" applyBorder="1" applyAlignment="1" applyProtection="1">
      <alignment horizontal="center"/>
    </xf>
    <xf numFmtId="3" fontId="6" fillId="0" borderId="2" xfId="1" applyNumberFormat="1" applyFont="1" applyBorder="1" applyAlignment="1">
      <alignment horizontal="center"/>
    </xf>
    <xf numFmtId="3" fontId="4" fillId="0" borderId="2" xfId="1" applyNumberFormat="1" applyFont="1" applyFill="1" applyBorder="1" applyProtection="1"/>
    <xf numFmtId="3" fontId="50" fillId="0" borderId="1" xfId="0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49" fillId="0" borderId="1" xfId="0" applyNumberFormat="1" applyFont="1" applyFill="1" applyBorder="1" applyAlignment="1" applyProtection="1">
      <alignment horizontal="center"/>
    </xf>
    <xf numFmtId="3" fontId="52" fillId="0" borderId="1" xfId="0" applyNumberFormat="1" applyFont="1" applyFill="1" applyBorder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3" fontId="53" fillId="0" borderId="1" xfId="1" applyNumberFormat="1" applyFont="1" applyFill="1" applyBorder="1" applyAlignment="1" applyProtection="1">
      <alignment horizontal="center"/>
    </xf>
    <xf numFmtId="3" fontId="54" fillId="0" borderId="1" xfId="0" applyNumberFormat="1" applyFont="1" applyFill="1" applyBorder="1" applyAlignment="1" applyProtection="1">
      <alignment horizontal="center"/>
    </xf>
    <xf numFmtId="3" fontId="55" fillId="0" borderId="1" xfId="0" applyNumberFormat="1" applyFont="1" applyFill="1" applyBorder="1" applyAlignment="1" applyProtection="1">
      <alignment horizontal="center"/>
    </xf>
    <xf numFmtId="0" fontId="32" fillId="5" borderId="16" xfId="0" applyFont="1" applyFill="1" applyBorder="1"/>
    <xf numFmtId="0" fontId="12" fillId="5" borderId="18" xfId="243" applyFill="1" applyBorder="1"/>
    <xf numFmtId="14" fontId="0" fillId="0" borderId="17" xfId="0" applyNumberFormat="1" applyFill="1" applyBorder="1" applyAlignment="1">
      <alignment horizontal="left"/>
    </xf>
    <xf numFmtId="0" fontId="29" fillId="5" borderId="14" xfId="0" applyFont="1" applyFill="1" applyBorder="1" applyAlignment="1">
      <alignment vertical="center" wrapText="1"/>
    </xf>
    <xf numFmtId="0" fontId="29" fillId="5" borderId="15" xfId="0" applyFont="1" applyFill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29" fillId="0" borderId="22" xfId="0" applyFont="1" applyBorder="1" applyAlignment="1">
      <alignment vertical="center" wrapText="1"/>
    </xf>
    <xf numFmtId="0" fontId="29" fillId="0" borderId="23" xfId="0" applyFont="1" applyBorder="1" applyAlignment="1"/>
  </cellXfs>
  <cellStyles count="244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3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 2" xfId="2" xr:uid="{00000000-0005-0000-0000-0000F1000000}"/>
    <cellStyle name="Percent 3" xfId="231" xr:uid="{00000000-0005-0000-0000-0000F2000000}"/>
    <cellStyle name="Procent 2" xfId="235" xr:uid="{00000000-0005-0000-0000-0000F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8;nsdata%20J&#228;mtland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Jämtkraft"/>
      <sheetName val="Biogasproduktion och fordonsgas"/>
      <sheetName val="Vindkraftproduktion"/>
      <sheetName val="Mindre vattenkraft"/>
      <sheetName val="Solceller"/>
      <sheetName val="Länsstyrelsen 2020"/>
      <sheetName val="Länsstyrelsen 2017"/>
      <sheetName val="KVV Miljörapport"/>
      <sheetName val="Miljörapport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6354290.9453924913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296223.05460750853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99499.530716723762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371625.28668941982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1648069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111534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2233292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1211159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1192428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5385.8737201365184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736064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293530.11774744024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</row>
        <row r="296">
          <cell r="N296">
            <v>0</v>
          </cell>
        </row>
        <row r="298">
          <cell r="N298">
            <v>1679618.5238907849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363546.47610921506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22">
          <cell r="N322">
            <v>134557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Q332"/>
          <cell r="U332"/>
          <cell r="V332"/>
        </row>
        <row r="333">
          <cell r="N333">
            <v>0</v>
          </cell>
        </row>
        <row r="334">
          <cell r="R334"/>
          <cell r="T334"/>
        </row>
        <row r="335">
          <cell r="S335"/>
        </row>
        <row r="336">
          <cell r="N336">
            <v>0</v>
          </cell>
        </row>
        <row r="338">
          <cell r="N338">
            <v>75134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247750.19112627988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  <cell r="W63"/>
        </row>
        <row r="64">
          <cell r="N64">
            <v>0</v>
          </cell>
        </row>
        <row r="66">
          <cell r="N66">
            <v>12125</v>
          </cell>
        </row>
        <row r="67">
          <cell r="N67">
            <v>308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>
            <v>12848</v>
          </cell>
          <cell r="W71"/>
        </row>
        <row r="72">
          <cell r="N72">
            <v>0</v>
          </cell>
        </row>
        <row r="74">
          <cell r="N74">
            <v>222</v>
          </cell>
        </row>
        <row r="75">
          <cell r="N75">
            <v>0</v>
          </cell>
        </row>
        <row r="76">
          <cell r="Q76"/>
          <cell r="U76"/>
          <cell r="V76"/>
        </row>
        <row r="77">
          <cell r="N77">
            <v>0</v>
          </cell>
        </row>
        <row r="78">
          <cell r="R78"/>
          <cell r="T78"/>
        </row>
        <row r="79">
          <cell r="S79"/>
          <cell r="W79"/>
        </row>
        <row r="80">
          <cell r="N80">
            <v>0</v>
          </cell>
        </row>
        <row r="82">
          <cell r="N82">
            <v>222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  <cell r="W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  <cell r="W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  <cell r="W103"/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Q116"/>
          <cell r="U116"/>
          <cell r="V116"/>
        </row>
        <row r="117">
          <cell r="N117">
            <v>0</v>
          </cell>
        </row>
        <row r="118">
          <cell r="R118"/>
          <cell r="T118"/>
        </row>
        <row r="119">
          <cell r="S119"/>
          <cell r="W119"/>
        </row>
        <row r="120">
          <cell r="N120">
            <v>0</v>
          </cell>
        </row>
        <row r="122">
          <cell r="N122">
            <v>15787</v>
          </cell>
        </row>
        <row r="123">
          <cell r="N123">
            <v>159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>
            <v>19873</v>
          </cell>
          <cell r="W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  <cell r="W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  <cell r="W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  <cell r="W151"/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Q156"/>
          <cell r="U156"/>
          <cell r="V156"/>
        </row>
        <row r="157">
          <cell r="N157">
            <v>0</v>
          </cell>
        </row>
        <row r="158">
          <cell r="R158"/>
          <cell r="T158"/>
        </row>
        <row r="159">
          <cell r="S159"/>
          <cell r="W159"/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  <cell r="W175"/>
        </row>
        <row r="176">
          <cell r="N176">
            <v>0</v>
          </cell>
        </row>
        <row r="178">
          <cell r="N178">
            <v>17926</v>
          </cell>
        </row>
        <row r="179">
          <cell r="N179">
            <v>30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>
            <v>400</v>
          </cell>
          <cell r="T182"/>
        </row>
        <row r="183">
          <cell r="S183">
            <v>22447</v>
          </cell>
          <cell r="W183"/>
        </row>
        <row r="184">
          <cell r="N184">
            <v>0</v>
          </cell>
        </row>
        <row r="186">
          <cell r="N186">
            <v>68.965517241379317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  <cell r="W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U196"/>
          <cell r="V196"/>
        </row>
        <row r="197">
          <cell r="N197">
            <v>0</v>
          </cell>
        </row>
        <row r="198">
          <cell r="R198"/>
          <cell r="T198"/>
        </row>
        <row r="199">
          <cell r="S199"/>
          <cell r="W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  <cell r="W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  <cell r="W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  <cell r="W231"/>
        </row>
        <row r="232">
          <cell r="N232">
            <v>0</v>
          </cell>
        </row>
        <row r="234">
          <cell r="N234">
            <v>54478</v>
          </cell>
        </row>
        <row r="235">
          <cell r="N235">
            <v>249</v>
          </cell>
        </row>
        <row r="236">
          <cell r="Q236"/>
          <cell r="U236"/>
          <cell r="V236"/>
        </row>
        <row r="237">
          <cell r="N237">
            <v>0</v>
          </cell>
        </row>
        <row r="238">
          <cell r="R238">
            <v>2400</v>
          </cell>
          <cell r="T238"/>
        </row>
        <row r="239">
          <cell r="S239">
            <v>68453</v>
          </cell>
          <cell r="W239"/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  <cell r="W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  <cell r="W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  <cell r="W263"/>
        </row>
        <row r="264">
          <cell r="N264">
            <v>0</v>
          </cell>
        </row>
        <row r="266">
          <cell r="N266">
            <v>2039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  <cell r="W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  <cell r="W287"/>
        </row>
        <row r="288">
          <cell r="N288">
            <v>0</v>
          </cell>
        </row>
        <row r="290">
          <cell r="N290">
            <v>52796</v>
          </cell>
        </row>
        <row r="291">
          <cell r="N291">
            <v>20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>
            <v>920</v>
          </cell>
          <cell r="T294"/>
        </row>
        <row r="295">
          <cell r="S295">
            <v>64088</v>
          </cell>
          <cell r="W295"/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  <cell r="W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  <cell r="W311"/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Q316"/>
          <cell r="U316"/>
          <cell r="V316"/>
        </row>
        <row r="317">
          <cell r="N317">
            <v>0</v>
          </cell>
        </row>
        <row r="318">
          <cell r="R318"/>
          <cell r="T318"/>
        </row>
        <row r="319">
          <cell r="S319"/>
          <cell r="W319"/>
        </row>
        <row r="320">
          <cell r="N320">
            <v>0</v>
          </cell>
        </row>
        <row r="322">
          <cell r="N322">
            <v>5879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  <cell r="W327"/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  <cell r="W343"/>
        </row>
        <row r="344">
          <cell r="N344">
            <v>0</v>
          </cell>
        </row>
        <row r="346">
          <cell r="N346">
            <v>11662</v>
          </cell>
        </row>
        <row r="347">
          <cell r="N347">
            <v>199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>
            <v>12731</v>
          </cell>
          <cell r="W351"/>
        </row>
        <row r="352">
          <cell r="N352">
            <v>0</v>
          </cell>
        </row>
        <row r="354">
          <cell r="N354">
            <v>530</v>
          </cell>
        </row>
        <row r="355">
          <cell r="N355">
            <v>0</v>
          </cell>
        </row>
        <row r="356">
          <cell r="Q356"/>
          <cell r="U356"/>
          <cell r="V356"/>
        </row>
        <row r="357">
          <cell r="N357">
            <v>0</v>
          </cell>
        </row>
        <row r="358">
          <cell r="R358"/>
          <cell r="T358"/>
        </row>
        <row r="359">
          <cell r="S359"/>
          <cell r="W359"/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  <cell r="W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  <cell r="W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  <cell r="W383"/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Q396"/>
          <cell r="U396"/>
          <cell r="V396"/>
        </row>
        <row r="397">
          <cell r="N397">
            <v>0</v>
          </cell>
        </row>
        <row r="398">
          <cell r="R398"/>
          <cell r="T398"/>
        </row>
        <row r="399">
          <cell r="S399"/>
          <cell r="W399"/>
        </row>
        <row r="400">
          <cell r="N400">
            <v>0</v>
          </cell>
        </row>
        <row r="402">
          <cell r="N402">
            <v>19731</v>
          </cell>
        </row>
        <row r="403">
          <cell r="N403">
            <v>159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/>
          <cell r="T406"/>
        </row>
        <row r="407">
          <cell r="S407">
            <v>25445</v>
          </cell>
          <cell r="W407"/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  <cell r="W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  <cell r="W423"/>
        </row>
        <row r="424">
          <cell r="N424">
            <v>0</v>
          </cell>
        </row>
        <row r="426">
          <cell r="N426">
            <v>30284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  <cell r="W431"/>
        </row>
        <row r="432">
          <cell r="N432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Q436"/>
          <cell r="U436"/>
          <cell r="V436"/>
        </row>
        <row r="437">
          <cell r="N437">
            <v>0</v>
          </cell>
        </row>
        <row r="438">
          <cell r="R438"/>
          <cell r="T438"/>
        </row>
        <row r="439">
          <cell r="S439"/>
          <cell r="W439"/>
        </row>
        <row r="440">
          <cell r="N440">
            <v>0</v>
          </cell>
        </row>
        <row r="450">
          <cell r="N450">
            <v>371795</v>
          </cell>
        </row>
        <row r="451">
          <cell r="N451">
            <v>0</v>
          </cell>
        </row>
        <row r="452">
          <cell r="Q452"/>
          <cell r="U452">
            <v>13986</v>
          </cell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>
            <v>448455.0500000001</v>
          </cell>
          <cell r="W455">
            <v>139640.20000000001</v>
          </cell>
        </row>
        <row r="456">
          <cell r="N456">
            <v>0</v>
          </cell>
        </row>
        <row r="458">
          <cell r="N458">
            <v>52950.075868247201</v>
          </cell>
        </row>
        <row r="459">
          <cell r="N459">
            <v>455.48059999999992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>
            <v>644</v>
          </cell>
          <cell r="T462"/>
        </row>
        <row r="463">
          <cell r="S463">
            <v>61591.82</v>
          </cell>
          <cell r="W463"/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  <cell r="W471"/>
        </row>
        <row r="472">
          <cell r="N472">
            <v>0</v>
          </cell>
        </row>
        <row r="474">
          <cell r="N474">
            <v>319.60000000000002</v>
          </cell>
        </row>
        <row r="475">
          <cell r="N475">
            <v>0</v>
          </cell>
        </row>
        <row r="476">
          <cell r="Q476"/>
          <cell r="U476"/>
          <cell r="V476"/>
        </row>
        <row r="477">
          <cell r="N477">
            <v>0</v>
          </cell>
        </row>
        <row r="478">
          <cell r="R478"/>
          <cell r="T478"/>
        </row>
        <row r="479">
          <cell r="S479"/>
          <cell r="W479"/>
        </row>
        <row r="480">
          <cell r="N480">
            <v>0</v>
          </cell>
        </row>
        <row r="482">
          <cell r="N482">
            <v>1056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  <cell r="W487"/>
        </row>
        <row r="488">
          <cell r="N488">
            <v>0</v>
          </cell>
        </row>
        <row r="490">
          <cell r="X490">
            <v>121364.61174469022</v>
          </cell>
          <cell r="Y490">
            <v>11404.303457623255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  <cell r="W495"/>
        </row>
        <row r="496">
          <cell r="N496">
            <v>0</v>
          </cell>
        </row>
      </sheetData>
      <sheetData sheetId="2">
        <row r="83">
          <cell r="N83">
            <v>2543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N86">
            <v>485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4018</v>
          </cell>
        </row>
        <row r="92">
          <cell r="N92">
            <v>1406.3738665839192</v>
          </cell>
        </row>
        <row r="93">
          <cell r="Q93"/>
          <cell r="U93"/>
          <cell r="V93"/>
        </row>
        <row r="94">
          <cell r="N94">
            <v>1532.4710559999999</v>
          </cell>
        </row>
        <row r="95">
          <cell r="N95">
            <v>0</v>
          </cell>
        </row>
        <row r="96">
          <cell r="N96">
            <v>904.15507741608099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11602</v>
          </cell>
        </row>
        <row r="101">
          <cell r="N101">
            <v>0</v>
          </cell>
        </row>
        <row r="102">
          <cell r="Q102"/>
          <cell r="U102"/>
          <cell r="V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4702</v>
          </cell>
        </row>
        <row r="108">
          <cell r="N108">
            <v>12757</v>
          </cell>
        </row>
        <row r="110">
          <cell r="N110">
            <v>49345</v>
          </cell>
        </row>
        <row r="111">
          <cell r="Q111"/>
          <cell r="U111"/>
          <cell r="V111"/>
        </row>
        <row r="112">
          <cell r="N112">
            <v>0</v>
          </cell>
        </row>
        <row r="113">
          <cell r="N113">
            <v>8875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1050</v>
          </cell>
        </row>
        <row r="119">
          <cell r="N119">
            <v>960</v>
          </cell>
        </row>
        <row r="120">
          <cell r="Q120"/>
          <cell r="U120"/>
          <cell r="V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107</v>
          </cell>
        </row>
        <row r="126">
          <cell r="N126">
            <v>10485</v>
          </cell>
        </row>
        <row r="128">
          <cell r="N128">
            <v>43.415549072084104</v>
          </cell>
        </row>
        <row r="129">
          <cell r="Q129"/>
          <cell r="U129"/>
          <cell r="V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16661.584450927916</v>
          </cell>
        </row>
        <row r="133">
          <cell r="N133">
            <v>0</v>
          </cell>
        </row>
        <row r="134">
          <cell r="N134">
            <v>0</v>
          </cell>
        </row>
        <row r="135">
          <cell r="N135">
            <v>29826</v>
          </cell>
        </row>
        <row r="137">
          <cell r="N137">
            <v>0</v>
          </cell>
        </row>
        <row r="138">
          <cell r="Q138"/>
          <cell r="U138"/>
          <cell r="V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5171</v>
          </cell>
        </row>
        <row r="144">
          <cell r="N144">
            <v>1701</v>
          </cell>
        </row>
        <row r="146">
          <cell r="N146">
            <v>0</v>
          </cell>
        </row>
        <row r="147">
          <cell r="Q147"/>
          <cell r="U147"/>
          <cell r="V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4407</v>
          </cell>
        </row>
        <row r="164">
          <cell r="N164">
            <v>1396</v>
          </cell>
        </row>
        <row r="165">
          <cell r="Q165"/>
          <cell r="U165"/>
          <cell r="V165"/>
        </row>
        <row r="166">
          <cell r="N166">
            <v>0</v>
          </cell>
        </row>
        <row r="167">
          <cell r="N167">
            <v>216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4973</v>
          </cell>
        </row>
        <row r="173">
          <cell r="N173">
            <v>6790</v>
          </cell>
        </row>
        <row r="174">
          <cell r="Q174"/>
          <cell r="U174"/>
          <cell r="V174"/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100814.58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27667</v>
          </cell>
        </row>
        <row r="182">
          <cell r="N182">
            <v>282</v>
          </cell>
        </row>
        <row r="183">
          <cell r="Q183"/>
          <cell r="U183"/>
          <cell r="V183"/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5675</v>
          </cell>
        </row>
        <row r="189">
          <cell r="N189">
            <v>8137</v>
          </cell>
        </row>
        <row r="191">
          <cell r="N191">
            <v>32613</v>
          </cell>
        </row>
        <row r="192">
          <cell r="Q192"/>
          <cell r="U192"/>
          <cell r="V192"/>
        </row>
        <row r="193">
          <cell r="N193">
            <v>0</v>
          </cell>
        </row>
        <row r="194">
          <cell r="N194">
            <v>6500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515</v>
          </cell>
        </row>
        <row r="200">
          <cell r="N200">
            <v>1012</v>
          </cell>
        </row>
        <row r="201">
          <cell r="Q201"/>
          <cell r="U201"/>
          <cell r="V201"/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12439</v>
          </cell>
        </row>
        <row r="209">
          <cell r="N209">
            <v>273</v>
          </cell>
        </row>
        <row r="210">
          <cell r="Q210"/>
          <cell r="U210"/>
          <cell r="V210"/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14977</v>
          </cell>
        </row>
        <row r="214">
          <cell r="N214">
            <v>0</v>
          </cell>
        </row>
        <row r="215">
          <cell r="N215">
            <v>189</v>
          </cell>
        </row>
        <row r="216">
          <cell r="N216">
            <v>34614</v>
          </cell>
        </row>
        <row r="218">
          <cell r="N218">
            <v>0</v>
          </cell>
        </row>
        <row r="219">
          <cell r="Q219"/>
          <cell r="U219"/>
          <cell r="V219"/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7982</v>
          </cell>
        </row>
        <row r="225">
          <cell r="N225">
            <v>1581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7810</v>
          </cell>
        </row>
        <row r="245">
          <cell r="N245">
            <v>4702</v>
          </cell>
        </row>
        <row r="246">
          <cell r="Q246"/>
          <cell r="U246"/>
          <cell r="V246"/>
        </row>
        <row r="247">
          <cell r="N247">
            <v>0</v>
          </cell>
        </row>
        <row r="248">
          <cell r="N248">
            <v>997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26866</v>
          </cell>
        </row>
        <row r="254">
          <cell r="N254">
            <v>3675</v>
          </cell>
        </row>
        <row r="255">
          <cell r="Q255"/>
          <cell r="U255"/>
          <cell r="V255"/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36014</v>
          </cell>
        </row>
        <row r="259">
          <cell r="N259">
            <v>0</v>
          </cell>
        </row>
        <row r="260">
          <cell r="N260">
            <v>584</v>
          </cell>
        </row>
        <row r="261">
          <cell r="N261">
            <v>25434</v>
          </cell>
        </row>
        <row r="263">
          <cell r="N263">
            <v>29</v>
          </cell>
        </row>
        <row r="264">
          <cell r="Q264"/>
          <cell r="U264"/>
          <cell r="V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4714</v>
          </cell>
        </row>
        <row r="270">
          <cell r="N270">
            <v>19079</v>
          </cell>
        </row>
        <row r="272">
          <cell r="N272">
            <v>148328</v>
          </cell>
        </row>
        <row r="273">
          <cell r="Q273"/>
          <cell r="U273"/>
          <cell r="V273"/>
        </row>
        <row r="274">
          <cell r="N274">
            <v>0</v>
          </cell>
        </row>
        <row r="275">
          <cell r="N275">
            <v>26932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285</v>
          </cell>
        </row>
        <row r="281">
          <cell r="N281">
            <v>1000</v>
          </cell>
        </row>
        <row r="282">
          <cell r="Q282"/>
          <cell r="U282"/>
          <cell r="V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1948</v>
          </cell>
        </row>
        <row r="288">
          <cell r="N288">
            <v>19671</v>
          </cell>
        </row>
        <row r="290">
          <cell r="N290">
            <v>59</v>
          </cell>
        </row>
        <row r="291">
          <cell r="Q291"/>
          <cell r="U291"/>
          <cell r="V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21288</v>
          </cell>
        </row>
        <row r="295">
          <cell r="N295">
            <v>0</v>
          </cell>
        </row>
        <row r="296">
          <cell r="N296">
            <v>2057</v>
          </cell>
        </row>
        <row r="297">
          <cell r="N297">
            <v>59589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7296</v>
          </cell>
        </row>
        <row r="306">
          <cell r="N306">
            <v>6439</v>
          </cell>
        </row>
        <row r="308">
          <cell r="N308">
            <v>0</v>
          </cell>
        </row>
        <row r="309">
          <cell r="Q309"/>
          <cell r="U309"/>
          <cell r="V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16595</v>
          </cell>
        </row>
        <row r="326">
          <cell r="N326">
            <v>2681</v>
          </cell>
        </row>
        <row r="327">
          <cell r="Q327"/>
          <cell r="U327"/>
          <cell r="V327"/>
        </row>
        <row r="328">
          <cell r="N328">
            <v>0</v>
          </cell>
        </row>
        <row r="329">
          <cell r="N329">
            <v>589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7726</v>
          </cell>
        </row>
        <row r="335">
          <cell r="N335">
            <v>2981</v>
          </cell>
        </row>
        <row r="336">
          <cell r="Q336"/>
          <cell r="U336"/>
          <cell r="V336"/>
        </row>
        <row r="337">
          <cell r="N337">
            <v>2</v>
          </cell>
        </row>
        <row r="338">
          <cell r="N338">
            <v>0</v>
          </cell>
        </row>
        <row r="339">
          <cell r="N339">
            <v>1329.2649225839268</v>
          </cell>
        </row>
        <row r="340">
          <cell r="N340">
            <v>0</v>
          </cell>
        </row>
        <row r="341">
          <cell r="N341">
            <v>4801</v>
          </cell>
        </row>
        <row r="342">
          <cell r="N342">
            <v>15543</v>
          </cell>
        </row>
        <row r="344">
          <cell r="N344">
            <v>157.21058434399117</v>
          </cell>
        </row>
        <row r="345">
          <cell r="Q345"/>
          <cell r="U345"/>
          <cell r="V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16442</v>
          </cell>
        </row>
        <row r="351">
          <cell r="N351">
            <v>14048</v>
          </cell>
        </row>
        <row r="353">
          <cell r="N353">
            <v>168562</v>
          </cell>
        </row>
        <row r="354">
          <cell r="Q354"/>
          <cell r="U354"/>
          <cell r="V354"/>
        </row>
        <row r="355">
          <cell r="N355">
            <v>0</v>
          </cell>
        </row>
        <row r="356">
          <cell r="N356">
            <v>31296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596</v>
          </cell>
        </row>
        <row r="362">
          <cell r="N362">
            <v>736</v>
          </cell>
        </row>
        <row r="363">
          <cell r="Q363"/>
          <cell r="U363"/>
          <cell r="V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4627</v>
          </cell>
        </row>
        <row r="369">
          <cell r="N369">
            <v>33302</v>
          </cell>
        </row>
        <row r="371">
          <cell r="N371">
            <v>108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34688</v>
          </cell>
        </row>
        <row r="376">
          <cell r="N376">
            <v>0</v>
          </cell>
        </row>
        <row r="377">
          <cell r="N377">
            <v>6292</v>
          </cell>
        </row>
        <row r="378">
          <cell r="N378">
            <v>54583</v>
          </cell>
        </row>
        <row r="380">
          <cell r="N380">
            <v>0</v>
          </cell>
        </row>
        <row r="381">
          <cell r="Q381"/>
          <cell r="U381"/>
          <cell r="V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17945</v>
          </cell>
        </row>
        <row r="387">
          <cell r="N387">
            <v>5204</v>
          </cell>
        </row>
        <row r="389">
          <cell r="N389">
            <v>0</v>
          </cell>
        </row>
        <row r="390">
          <cell r="Q390"/>
          <cell r="U390"/>
          <cell r="V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12428</v>
          </cell>
        </row>
        <row r="407">
          <cell r="N407">
            <v>5297</v>
          </cell>
        </row>
        <row r="408">
          <cell r="Q408"/>
          <cell r="U408"/>
          <cell r="V408"/>
        </row>
        <row r="409">
          <cell r="N409">
            <v>0</v>
          </cell>
        </row>
        <row r="410">
          <cell r="N410">
            <v>1131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14808</v>
          </cell>
        </row>
        <row r="416">
          <cell r="N416">
            <v>103</v>
          </cell>
        </row>
        <row r="417">
          <cell r="Q417"/>
          <cell r="U417"/>
          <cell r="V417"/>
        </row>
        <row r="418">
          <cell r="N418">
            <v>409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680</v>
          </cell>
        </row>
        <row r="423">
          <cell r="N423">
            <v>14539</v>
          </cell>
        </row>
        <row r="425">
          <cell r="N425">
            <v>0</v>
          </cell>
        </row>
        <row r="426">
          <cell r="Q426"/>
          <cell r="U426"/>
          <cell r="V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7533</v>
          </cell>
        </row>
        <row r="432">
          <cell r="N432">
            <v>40583</v>
          </cell>
        </row>
        <row r="434">
          <cell r="N434">
            <v>104995</v>
          </cell>
        </row>
        <row r="435">
          <cell r="Q435"/>
          <cell r="U435"/>
          <cell r="V435"/>
        </row>
        <row r="436">
          <cell r="N436">
            <v>0</v>
          </cell>
        </row>
        <row r="437">
          <cell r="N437">
            <v>16492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8284.0382107310379</v>
          </cell>
        </row>
        <row r="443">
          <cell r="N443">
            <v>41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19401</v>
          </cell>
        </row>
        <row r="450">
          <cell r="N450">
            <v>63448</v>
          </cell>
        </row>
        <row r="452">
          <cell r="N452">
            <v>25</v>
          </cell>
        </row>
        <row r="453">
          <cell r="Q453"/>
          <cell r="U453"/>
          <cell r="V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19290</v>
          </cell>
        </row>
        <row r="457">
          <cell r="N457">
            <v>0</v>
          </cell>
        </row>
        <row r="458">
          <cell r="N458">
            <v>3845</v>
          </cell>
        </row>
        <row r="459">
          <cell r="N459">
            <v>50749</v>
          </cell>
        </row>
        <row r="461">
          <cell r="N461">
            <v>39</v>
          </cell>
        </row>
        <row r="462">
          <cell r="Q462"/>
          <cell r="U462"/>
          <cell r="V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18385</v>
          </cell>
        </row>
        <row r="468">
          <cell r="N468">
            <v>10707</v>
          </cell>
        </row>
        <row r="470">
          <cell r="N470">
            <v>0</v>
          </cell>
        </row>
        <row r="471">
          <cell r="Q471"/>
          <cell r="U471"/>
          <cell r="V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52891</v>
          </cell>
        </row>
        <row r="488">
          <cell r="N488">
            <v>3276</v>
          </cell>
        </row>
        <row r="489">
          <cell r="Q489"/>
          <cell r="U489"/>
          <cell r="V489"/>
        </row>
        <row r="490">
          <cell r="N490">
            <v>0</v>
          </cell>
        </row>
        <row r="491">
          <cell r="N491">
            <v>722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12988</v>
          </cell>
        </row>
        <row r="497">
          <cell r="N497">
            <v>7267</v>
          </cell>
        </row>
        <row r="498">
          <cell r="Q498"/>
          <cell r="U498"/>
          <cell r="V498"/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29533</v>
          </cell>
        </row>
        <row r="502">
          <cell r="N502">
            <v>0</v>
          </cell>
        </row>
        <row r="503">
          <cell r="N503">
            <v>1468</v>
          </cell>
        </row>
        <row r="504">
          <cell r="N504">
            <v>15185</v>
          </cell>
        </row>
        <row r="506">
          <cell r="N506">
            <v>167</v>
          </cell>
        </row>
        <row r="507">
          <cell r="Q507"/>
          <cell r="U507"/>
          <cell r="V507"/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4117</v>
          </cell>
        </row>
        <row r="513">
          <cell r="N513">
            <v>12588</v>
          </cell>
        </row>
        <row r="515">
          <cell r="N515">
            <v>104499</v>
          </cell>
        </row>
        <row r="516">
          <cell r="Q516"/>
          <cell r="U516"/>
          <cell r="V516"/>
        </row>
        <row r="517">
          <cell r="N517">
            <v>0</v>
          </cell>
        </row>
        <row r="518">
          <cell r="N518">
            <v>17037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151</v>
          </cell>
        </row>
        <row r="524">
          <cell r="N524">
            <v>0</v>
          </cell>
        </row>
        <row r="525">
          <cell r="Q525"/>
          <cell r="U525"/>
          <cell r="V525"/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44</v>
          </cell>
        </row>
        <row r="531">
          <cell r="N531">
            <v>17718</v>
          </cell>
        </row>
        <row r="533">
          <cell r="N533">
            <v>23</v>
          </cell>
        </row>
        <row r="534">
          <cell r="Q534"/>
          <cell r="U534"/>
          <cell r="V534"/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19882</v>
          </cell>
        </row>
        <row r="538">
          <cell r="N538">
            <v>0</v>
          </cell>
        </row>
        <row r="539">
          <cell r="N539">
            <v>836</v>
          </cell>
        </row>
        <row r="540">
          <cell r="N540">
            <v>33430</v>
          </cell>
        </row>
        <row r="542">
          <cell r="N542">
            <v>0</v>
          </cell>
        </row>
        <row r="543">
          <cell r="Q543"/>
          <cell r="U543"/>
          <cell r="V543"/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3830</v>
          </cell>
        </row>
        <row r="549">
          <cell r="N549">
            <v>1522</v>
          </cell>
        </row>
        <row r="551">
          <cell r="N551">
            <v>0</v>
          </cell>
        </row>
        <row r="552">
          <cell r="Q552"/>
          <cell r="U552"/>
          <cell r="V552"/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28972</v>
          </cell>
        </row>
        <row r="569">
          <cell r="N569">
            <v>1345</v>
          </cell>
        </row>
        <row r="570">
          <cell r="Q570"/>
          <cell r="U570"/>
          <cell r="V570"/>
        </row>
        <row r="571">
          <cell r="N571">
            <v>0</v>
          </cell>
        </row>
        <row r="572">
          <cell r="N572">
            <v>286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2272</v>
          </cell>
        </row>
        <row r="578">
          <cell r="N578">
            <v>1046</v>
          </cell>
        </row>
        <row r="579">
          <cell r="Q579"/>
          <cell r="U579"/>
          <cell r="V579"/>
        </row>
        <row r="580">
          <cell r="N580">
            <v>0</v>
          </cell>
        </row>
        <row r="581">
          <cell r="N581">
            <v>0</v>
          </cell>
        </row>
        <row r="582">
          <cell r="N582">
            <v>355</v>
          </cell>
        </row>
        <row r="583">
          <cell r="N583">
            <v>0</v>
          </cell>
        </row>
        <row r="584">
          <cell r="N584">
            <v>1109</v>
          </cell>
        </row>
        <row r="585">
          <cell r="N585">
            <v>34824</v>
          </cell>
        </row>
        <row r="587">
          <cell r="N587">
            <v>20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7204</v>
          </cell>
        </row>
        <row r="594">
          <cell r="N594">
            <v>27066</v>
          </cell>
        </row>
        <row r="596">
          <cell r="N596">
            <v>143471</v>
          </cell>
        </row>
        <row r="597">
          <cell r="Q597"/>
          <cell r="U597"/>
          <cell r="V597"/>
        </row>
        <row r="598">
          <cell r="N598">
            <v>0</v>
          </cell>
        </row>
        <row r="599">
          <cell r="N599">
            <v>25068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257</v>
          </cell>
        </row>
        <row r="605">
          <cell r="N605">
            <v>127</v>
          </cell>
        </row>
        <row r="606">
          <cell r="Q606"/>
          <cell r="U606"/>
          <cell r="V606"/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18048</v>
          </cell>
        </row>
        <row r="612">
          <cell r="N612">
            <v>39972</v>
          </cell>
        </row>
        <row r="614">
          <cell r="N614">
            <v>51</v>
          </cell>
        </row>
        <row r="615">
          <cell r="Q615"/>
          <cell r="U615"/>
          <cell r="V615"/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20947</v>
          </cell>
        </row>
        <row r="619">
          <cell r="N619">
            <v>0</v>
          </cell>
        </row>
        <row r="620">
          <cell r="N620">
            <v>3936</v>
          </cell>
        </row>
        <row r="621">
          <cell r="N621">
            <v>58967</v>
          </cell>
        </row>
        <row r="623">
          <cell r="N623">
            <v>10</v>
          </cell>
        </row>
        <row r="624">
          <cell r="Q624"/>
          <cell r="U624"/>
          <cell r="V624"/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11524</v>
          </cell>
        </row>
        <row r="630">
          <cell r="N630">
            <v>2861</v>
          </cell>
        </row>
        <row r="632">
          <cell r="N632">
            <v>0</v>
          </cell>
        </row>
        <row r="633">
          <cell r="Q633"/>
          <cell r="U633"/>
          <cell r="V633"/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84185</v>
          </cell>
        </row>
        <row r="650">
          <cell r="N650">
            <v>12882</v>
          </cell>
        </row>
        <row r="651">
          <cell r="Q651"/>
          <cell r="U651"/>
          <cell r="V651"/>
        </row>
        <row r="652">
          <cell r="N652">
            <v>0</v>
          </cell>
        </row>
        <row r="653">
          <cell r="N653">
            <v>2721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27600</v>
          </cell>
        </row>
        <row r="659">
          <cell r="N659">
            <v>6894</v>
          </cell>
        </row>
        <row r="660">
          <cell r="Q660">
            <v>143.15507741598412</v>
          </cell>
          <cell r="U660"/>
          <cell r="V660"/>
        </row>
        <row r="661">
          <cell r="N661">
            <v>0</v>
          </cell>
        </row>
        <row r="662">
          <cell r="N662">
            <v>0</v>
          </cell>
        </row>
        <row r="663">
          <cell r="N663">
            <v>6856</v>
          </cell>
        </row>
        <row r="664">
          <cell r="N664">
            <v>0</v>
          </cell>
        </row>
        <row r="665">
          <cell r="N665">
            <v>15732</v>
          </cell>
        </row>
        <row r="666">
          <cell r="N666">
            <v>70126</v>
          </cell>
        </row>
        <row r="668">
          <cell r="N668">
            <v>577.78941565600883</v>
          </cell>
        </row>
        <row r="669">
          <cell r="Q669"/>
          <cell r="U669"/>
          <cell r="V669"/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59071</v>
          </cell>
        </row>
        <row r="675">
          <cell r="N675">
            <v>77048</v>
          </cell>
        </row>
        <row r="677">
          <cell r="N677">
            <v>399363</v>
          </cell>
        </row>
        <row r="678">
          <cell r="Q678"/>
          <cell r="U678"/>
          <cell r="V678"/>
        </row>
        <row r="679">
          <cell r="N679">
            <v>0</v>
          </cell>
        </row>
        <row r="680">
          <cell r="N680">
            <v>88028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14071.961789268962</v>
          </cell>
        </row>
        <row r="686">
          <cell r="N686">
            <v>811</v>
          </cell>
        </row>
        <row r="687">
          <cell r="Q687"/>
          <cell r="U687"/>
          <cell r="V687"/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103974</v>
          </cell>
        </row>
        <row r="693">
          <cell r="N693">
            <v>157193</v>
          </cell>
        </row>
        <row r="695">
          <cell r="N695">
            <v>59</v>
          </cell>
        </row>
        <row r="696">
          <cell r="Q696"/>
          <cell r="U696"/>
          <cell r="V696"/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29923</v>
          </cell>
        </row>
        <row r="700">
          <cell r="N700">
            <v>0</v>
          </cell>
        </row>
        <row r="701">
          <cell r="N701">
            <v>83302</v>
          </cell>
        </row>
        <row r="702">
          <cell r="N702">
            <v>113810</v>
          </cell>
        </row>
        <row r="704">
          <cell r="N704">
            <v>76.210584343989467</v>
          </cell>
        </row>
        <row r="705">
          <cell r="Q705"/>
          <cell r="U705"/>
          <cell r="V705"/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240589</v>
          </cell>
        </row>
        <row r="711">
          <cell r="N711">
            <v>47474.789415656007</v>
          </cell>
        </row>
        <row r="713">
          <cell r="N713">
            <v>0</v>
          </cell>
        </row>
        <row r="714">
          <cell r="Q714"/>
          <cell r="U714"/>
          <cell r="V714"/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12444</v>
          </cell>
        </row>
      </sheetData>
      <sheetData sheetId="3"/>
      <sheetData sheetId="4">
        <row r="17">
          <cell r="B17">
            <v>3.4295</v>
          </cell>
        </row>
        <row r="18">
          <cell r="B18">
            <v>3.2679999999999998</v>
          </cell>
        </row>
        <row r="19">
          <cell r="B19">
            <v>0.1615</v>
          </cell>
        </row>
      </sheetData>
      <sheetData sheetId="5"/>
      <sheetData sheetId="6"/>
      <sheetData sheetId="7">
        <row r="4">
          <cell r="C4">
            <v>313.5</v>
          </cell>
        </row>
        <row r="5">
          <cell r="C5">
            <v>703</v>
          </cell>
        </row>
        <row r="6">
          <cell r="C6">
            <v>3534</v>
          </cell>
        </row>
        <row r="7">
          <cell r="C7">
            <v>598.5</v>
          </cell>
        </row>
        <row r="8">
          <cell r="C8">
            <v>2251.5</v>
          </cell>
        </row>
        <row r="9">
          <cell r="C9">
            <v>1501</v>
          </cell>
        </row>
        <row r="10">
          <cell r="C10">
            <v>1539</v>
          </cell>
        </row>
        <row r="11">
          <cell r="C11">
            <v>9614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indgren, Cristofer" id="{ABB776E9-8C5C-426A-B74A-C7DCF3BD394E}" userId="S::cristofer.kindgren@wsp.com::b0a896c13f8f2fc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25" dT="2019-11-15T10:08:20.92" personId="{ABB776E9-8C5C-426A-B74A-C7DCF3BD394E}" id="{F4217DBB-451C-4BEB-B01B-B4C76212F20C}">
    <text>El (netto)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ars.z.jonsson@lansstyrelsen.se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workbookViewId="0">
      <selection activeCell="C4" sqref="C4"/>
    </sheetView>
  </sheetViews>
  <sheetFormatPr defaultRowHeight="15.6"/>
  <cols>
    <col min="2" max="2" width="39.09765625" customWidth="1"/>
    <col min="3" max="3" width="70.3984375" customWidth="1"/>
    <col min="5" max="5" width="87.69921875" customWidth="1"/>
  </cols>
  <sheetData>
    <row r="1" spans="2:5" ht="16.2" thickBot="1">
      <c r="C1" s="63"/>
    </row>
    <row r="2" spans="2:5">
      <c r="B2" s="64" t="s">
        <v>84</v>
      </c>
      <c r="C2" s="72" t="s">
        <v>92</v>
      </c>
    </row>
    <row r="3" spans="2:5">
      <c r="B3" s="65" t="s">
        <v>85</v>
      </c>
      <c r="C3" s="139">
        <v>44855</v>
      </c>
    </row>
    <row r="4" spans="2:5">
      <c r="B4" s="66" t="s">
        <v>86</v>
      </c>
      <c r="C4" s="73" t="s">
        <v>93</v>
      </c>
    </row>
    <row r="5" spans="2:5">
      <c r="B5" s="66" t="s">
        <v>87</v>
      </c>
      <c r="C5" s="74" t="s">
        <v>88</v>
      </c>
    </row>
    <row r="6" spans="2:5">
      <c r="B6" s="65" t="s">
        <v>89</v>
      </c>
      <c r="C6" s="123" t="s">
        <v>95</v>
      </c>
    </row>
    <row r="7" spans="2:5" ht="16.2" thickBot="1">
      <c r="B7" s="75" t="s">
        <v>87</v>
      </c>
      <c r="C7" s="124" t="s">
        <v>96</v>
      </c>
    </row>
    <row r="10" spans="2:5" ht="16.2" thickBot="1"/>
    <row r="11" spans="2:5" ht="155.25" customHeight="1">
      <c r="B11" s="140" t="s">
        <v>94</v>
      </c>
      <c r="C11" s="141"/>
      <c r="E11" s="142" t="s">
        <v>90</v>
      </c>
    </row>
    <row r="12" spans="2:5">
      <c r="B12" s="76"/>
      <c r="C12" s="67"/>
      <c r="E12" s="143"/>
    </row>
    <row r="13" spans="2:5">
      <c r="B13" s="137"/>
      <c r="C13" s="67"/>
      <c r="E13" s="143"/>
    </row>
    <row r="14" spans="2:5" ht="16.2" thickBot="1">
      <c r="B14" s="138"/>
      <c r="C14" s="68"/>
      <c r="E14" s="143"/>
    </row>
    <row r="15" spans="2:5">
      <c r="E15" s="143"/>
    </row>
    <row r="16" spans="2:5" ht="16.2" thickBot="1">
      <c r="B16" s="69"/>
      <c r="E16" s="143"/>
    </row>
    <row r="17" spans="2:5" ht="139.94999999999999" customHeight="1" thickBot="1">
      <c r="B17" s="145" t="s">
        <v>91</v>
      </c>
      <c r="C17" s="146"/>
      <c r="E17" s="143"/>
    </row>
    <row r="18" spans="2:5">
      <c r="B18" s="70"/>
      <c r="E18" s="143"/>
    </row>
    <row r="19" spans="2:5">
      <c r="E19" s="143"/>
    </row>
    <row r="20" spans="2:5">
      <c r="E20" s="143"/>
    </row>
    <row r="21" spans="2:5">
      <c r="E21" s="143"/>
    </row>
    <row r="22" spans="2:5">
      <c r="E22" s="143"/>
    </row>
    <row r="23" spans="2:5" ht="16.2" thickBot="1">
      <c r="E23" s="144"/>
    </row>
  </sheetData>
  <mergeCells count="3">
    <mergeCell ref="B11:C11"/>
    <mergeCell ref="E11:E23"/>
    <mergeCell ref="B17:C17"/>
  </mergeCells>
  <hyperlinks>
    <hyperlink ref="C5" r:id="rId1" xr:uid="{FC2B550C-CD77-4245-89AA-F81AEDBA36FB}"/>
    <hyperlink ref="C7" r:id="rId2" xr:uid="{38EEC9EE-28B0-4913-9606-DADC92CCA9D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zoomScale="70" zoomScaleNormal="70" workbookViewId="0">
      <selection activeCell="C10" activeCellId="1" sqref="C11 C10"/>
    </sheetView>
  </sheetViews>
  <sheetFormatPr defaultColWidth="8.59765625" defaultRowHeight="14.4"/>
  <cols>
    <col min="1" max="1" width="49.5" style="11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3" t="s">
        <v>79</v>
      </c>
      <c r="Q2" s="5"/>
      <c r="AG2" s="40"/>
      <c r="AH2" s="5"/>
    </row>
    <row r="3" spans="1:34" ht="28.8">
      <c r="A3" s="6">
        <f>'Jämtlands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68</v>
      </c>
      <c r="N3" s="79" t="s">
        <v>68</v>
      </c>
      <c r="O3" s="80" t="s">
        <v>68</v>
      </c>
      <c r="P3" s="81" t="s">
        <v>9</v>
      </c>
      <c r="Q3" s="40"/>
      <c r="AG3" s="40"/>
      <c r="AH3" s="40"/>
    </row>
    <row r="4" spans="1:34" s="18" customFormat="1" ht="10.199999999999999">
      <c r="A4" s="54" t="s">
        <v>60</v>
      </c>
      <c r="B4" s="82"/>
      <c r="C4" s="83" t="s">
        <v>58</v>
      </c>
      <c r="D4" s="83" t="s">
        <v>59</v>
      </c>
      <c r="E4" s="84"/>
      <c r="F4" s="83" t="s">
        <v>61</v>
      </c>
      <c r="G4" s="84"/>
      <c r="H4" s="84"/>
      <c r="I4" s="83" t="s">
        <v>62</v>
      </c>
      <c r="J4" s="84"/>
      <c r="K4" s="84"/>
      <c r="L4" s="84"/>
      <c r="M4" s="84"/>
      <c r="N4" s="85"/>
      <c r="O4" s="85"/>
      <c r="P4" s="86" t="s">
        <v>66</v>
      </c>
      <c r="Q4" s="19"/>
      <c r="AG4" s="19"/>
      <c r="AH4" s="19"/>
    </row>
    <row r="5" spans="1:34" ht="15.6">
      <c r="A5" s="5" t="s">
        <v>53</v>
      </c>
      <c r="C5" s="60">
        <f>[1]Solceller!$C$8</f>
        <v>2251.5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>
        <f>SUM(D5:O5)</f>
        <v>0</v>
      </c>
      <c r="Q5" s="40"/>
      <c r="AG5" s="40"/>
      <c r="AH5" s="40"/>
    </row>
    <row r="6" spans="1:34" ht="15.6">
      <c r="A6" s="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C7" s="92">
        <f>[1]Elproduktion!$N$202</f>
        <v>0</v>
      </c>
      <c r="D7" s="59">
        <f>[1]Elproduktion!$N$203</f>
        <v>0</v>
      </c>
      <c r="E7" s="59">
        <f>[1]Elproduktion!$Q$204</f>
        <v>0</v>
      </c>
      <c r="F7" s="59">
        <f>[1]Elproduktion!$N$205</f>
        <v>0</v>
      </c>
      <c r="G7" s="59">
        <f>[1]Elproduktion!$R$206</f>
        <v>0</v>
      </c>
      <c r="H7" s="59">
        <f>[1]Elproduktion!$S$207</f>
        <v>0</v>
      </c>
      <c r="I7" s="59">
        <f>[1]Elproduktion!$N$208</f>
        <v>0</v>
      </c>
      <c r="J7" s="59">
        <f>[1]Elproduktion!$T$206</f>
        <v>0</v>
      </c>
      <c r="K7" s="59">
        <f>[1]Elproduktion!U204</f>
        <v>0</v>
      </c>
      <c r="L7" s="59">
        <f>[1]Elproduktion!V204</f>
        <v>0</v>
      </c>
      <c r="M7" s="59"/>
      <c r="N7" s="59"/>
      <c r="O7" s="59"/>
      <c r="P7" s="59">
        <f t="shared" si="0"/>
        <v>0</v>
      </c>
      <c r="Q7" s="40"/>
      <c r="AG7" s="40"/>
      <c r="AH7" s="40"/>
    </row>
    <row r="8" spans="1:34" ht="15.6">
      <c r="A8" s="5" t="s">
        <v>11</v>
      </c>
      <c r="C8" s="92">
        <f>[1]Elproduktion!$N$210</f>
        <v>0</v>
      </c>
      <c r="D8" s="59">
        <f>[1]Elproduktion!$N$211</f>
        <v>0</v>
      </c>
      <c r="E8" s="59">
        <f>[1]Elproduktion!$Q$212</f>
        <v>0</v>
      </c>
      <c r="F8" s="59">
        <f>[1]Elproduktion!$N$213</f>
        <v>0</v>
      </c>
      <c r="G8" s="59">
        <f>[1]Elproduktion!$R$214</f>
        <v>0</v>
      </c>
      <c r="H8" s="59">
        <f>[1]Elproduktion!$S$215</f>
        <v>0</v>
      </c>
      <c r="I8" s="59">
        <f>[1]Elproduktion!$N$216</f>
        <v>0</v>
      </c>
      <c r="J8" s="59">
        <f>[1]Elproduktion!$T$214</f>
        <v>0</v>
      </c>
      <c r="K8" s="59">
        <f>[1]Elproduktion!U212</f>
        <v>0</v>
      </c>
      <c r="L8" s="59">
        <f>[1]Elproduktion!V212</f>
        <v>0</v>
      </c>
      <c r="M8" s="59"/>
      <c r="N8" s="59"/>
      <c r="O8" s="59"/>
      <c r="P8" s="59">
        <f t="shared" si="0"/>
        <v>0</v>
      </c>
      <c r="Q8" s="40"/>
      <c r="AG8" s="40"/>
      <c r="AH8" s="40"/>
    </row>
    <row r="9" spans="1:34" ht="15.6">
      <c r="A9" s="5" t="s">
        <v>12</v>
      </c>
      <c r="C9" s="92">
        <f>[1]Elproduktion!$N$218</f>
        <v>1192428</v>
      </c>
      <c r="D9" s="59">
        <f>[1]Elproduktion!$N$219</f>
        <v>0</v>
      </c>
      <c r="E9" s="59">
        <f>[1]Elproduktion!$Q$220</f>
        <v>0</v>
      </c>
      <c r="F9" s="59">
        <f>[1]Elproduktion!$N$221</f>
        <v>0</v>
      </c>
      <c r="G9" s="59">
        <f>[1]Elproduktion!$R$222</f>
        <v>0</v>
      </c>
      <c r="H9" s="59">
        <f>[1]Elproduktion!$S$223</f>
        <v>0</v>
      </c>
      <c r="I9" s="59">
        <f>[1]Elproduktion!$N$224</f>
        <v>0</v>
      </c>
      <c r="J9" s="59">
        <f>[1]Elproduktion!$T$222</f>
        <v>0</v>
      </c>
      <c r="K9" s="59">
        <f>[1]Elproduktion!U220</f>
        <v>0</v>
      </c>
      <c r="L9" s="59">
        <f>[1]Elproduktion!V220</f>
        <v>0</v>
      </c>
      <c r="M9" s="59"/>
      <c r="N9" s="59"/>
      <c r="O9" s="59"/>
      <c r="P9" s="59">
        <f t="shared" si="0"/>
        <v>0</v>
      </c>
      <c r="Q9" s="40"/>
      <c r="AG9" s="40"/>
      <c r="AH9" s="40"/>
    </row>
    <row r="10" spans="1:34" ht="15.6">
      <c r="A10" s="5" t="s">
        <v>13</v>
      </c>
      <c r="C10" s="136">
        <f>[1]Elproduktion!$N$226</f>
        <v>5385.8737201365184</v>
      </c>
      <c r="D10" s="59">
        <f>[1]Elproduktion!$N$227</f>
        <v>0</v>
      </c>
      <c r="E10" s="59">
        <f>[1]Elproduktion!$Q$228</f>
        <v>0</v>
      </c>
      <c r="F10" s="59">
        <f>[1]Elproduktion!$N$229</f>
        <v>0</v>
      </c>
      <c r="G10" s="59">
        <f>[1]Elproduktion!$R$230</f>
        <v>0</v>
      </c>
      <c r="H10" s="59">
        <f>[1]Elproduktion!$S$231</f>
        <v>0</v>
      </c>
      <c r="I10" s="59">
        <f>[1]Elproduktion!$N$232</f>
        <v>0</v>
      </c>
      <c r="J10" s="59">
        <f>[1]Elproduktion!$T$230</f>
        <v>0</v>
      </c>
      <c r="K10" s="59">
        <f>[1]Elproduktion!U228</f>
        <v>0</v>
      </c>
      <c r="L10" s="59">
        <f>[1]Elproduktion!V228</f>
        <v>0</v>
      </c>
      <c r="M10" s="59"/>
      <c r="N10" s="59"/>
      <c r="O10" s="59"/>
      <c r="P10" s="59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6">
      <c r="A11" s="5" t="s">
        <v>14</v>
      </c>
      <c r="C11" s="133">
        <f>SUM(C5:C10)</f>
        <v>1200065.3737201365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59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6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6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">
      <c r="A14" s="3" t="s">
        <v>15</v>
      </c>
      <c r="B14" s="88"/>
      <c r="C14" s="59"/>
      <c r="D14" s="88"/>
      <c r="E14" s="88"/>
      <c r="F14" s="88"/>
      <c r="G14" s="88"/>
      <c r="H14" s="88"/>
      <c r="I14" s="88"/>
      <c r="J14" s="59"/>
      <c r="K14" s="59"/>
      <c r="L14" s="59"/>
      <c r="M14" s="59"/>
      <c r="N14" s="59"/>
      <c r="O14" s="59"/>
      <c r="P14" s="88"/>
      <c r="Q14" s="4"/>
      <c r="R14" s="4"/>
      <c r="S14" s="4"/>
      <c r="T14" s="4"/>
    </row>
    <row r="15" spans="1:34" ht="15.6">
      <c r="A15" s="53" t="str">
        <f>A2</f>
        <v>2321 Åre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28.8">
      <c r="A16" s="6">
        <f>'Jämtlands län'!A16</f>
        <v>2020</v>
      </c>
      <c r="B16" s="79" t="s">
        <v>16</v>
      </c>
      <c r="C16" s="89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71</v>
      </c>
      <c r="N16" s="79" t="s">
        <v>68</v>
      </c>
      <c r="O16" s="80" t="s">
        <v>68</v>
      </c>
      <c r="P16" s="81" t="s">
        <v>9</v>
      </c>
      <c r="Q16" s="40"/>
      <c r="AG16" s="40"/>
      <c r="AH16" s="40"/>
    </row>
    <row r="17" spans="1:34" s="18" customFormat="1" ht="10.199999999999999">
      <c r="A17" s="54" t="s">
        <v>60</v>
      </c>
      <c r="B17" s="83" t="s">
        <v>63</v>
      </c>
      <c r="C17" s="90"/>
      <c r="D17" s="83" t="s">
        <v>59</v>
      </c>
      <c r="E17" s="84"/>
      <c r="F17" s="83" t="s">
        <v>61</v>
      </c>
      <c r="G17" s="84"/>
      <c r="H17" s="84"/>
      <c r="I17" s="83" t="s">
        <v>62</v>
      </c>
      <c r="J17" s="84"/>
      <c r="K17" s="84"/>
      <c r="L17" s="84"/>
      <c r="M17" s="84"/>
      <c r="N17" s="85"/>
      <c r="O17" s="85"/>
      <c r="P17" s="86" t="s">
        <v>66</v>
      </c>
      <c r="Q17" s="19"/>
      <c r="AG17" s="19"/>
      <c r="AH17" s="19"/>
    </row>
    <row r="18" spans="1:34" ht="15.6">
      <c r="A18" s="5" t="s">
        <v>18</v>
      </c>
      <c r="B18" s="92">
        <f>[1]Fjärrvärmeproduktion!$N$282</f>
        <v>0</v>
      </c>
      <c r="C18" s="59"/>
      <c r="D18" s="59">
        <f>[1]Fjärrvärmeproduktion!$N$283</f>
        <v>0</v>
      </c>
      <c r="E18" s="59">
        <f>[1]Fjärrvärmeproduktion!$Q$284</f>
        <v>0</v>
      </c>
      <c r="F18" s="59">
        <f>[1]Fjärrvärmeproduktion!$N$285</f>
        <v>0</v>
      </c>
      <c r="G18" s="59">
        <f>[1]Fjärrvärmeproduktion!$R$286</f>
        <v>0</v>
      </c>
      <c r="H18" s="59">
        <f>[1]Fjärrvärmeproduktion!$S$287</f>
        <v>0</v>
      </c>
      <c r="I18" s="59">
        <f>[1]Fjärrvärmeproduktion!$N$288</f>
        <v>0</v>
      </c>
      <c r="J18" s="59">
        <f>[1]Fjärrvärmeproduktion!$T$286</f>
        <v>0</v>
      </c>
      <c r="K18" s="59">
        <f>[1]Fjärrvärmeproduktion!U284</f>
        <v>0</v>
      </c>
      <c r="L18" s="59">
        <f>[1]Fjärrvärmeproduktion!V284</f>
        <v>0</v>
      </c>
      <c r="M18" s="59">
        <f>[1]Fjärrvärmeproduktion!$W$287</f>
        <v>0</v>
      </c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92">
        <f>[1]Fjärrvärmeproduktion!$N$290+[1]Fjärrvärmeproduktion!$N$322</f>
        <v>58675</v>
      </c>
      <c r="C19" s="59"/>
      <c r="D19" s="59">
        <f>[1]Fjärrvärmeproduktion!$N$291</f>
        <v>20</v>
      </c>
      <c r="E19" s="59">
        <f>[1]Fjärrvärmeproduktion!$Q$292</f>
        <v>0</v>
      </c>
      <c r="F19" s="59">
        <f>[1]Fjärrvärmeproduktion!$N$293</f>
        <v>0</v>
      </c>
      <c r="G19" s="59">
        <f>[1]Fjärrvärmeproduktion!$R$294</f>
        <v>920</v>
      </c>
      <c r="H19" s="59">
        <f>[1]Fjärrvärmeproduktion!$S$295</f>
        <v>64088</v>
      </c>
      <c r="I19" s="59">
        <f>[1]Fjärrvärmeproduktion!$N$296</f>
        <v>0</v>
      </c>
      <c r="J19" s="59">
        <f>[1]Fjärrvärmeproduktion!$T$294</f>
        <v>0</v>
      </c>
      <c r="K19" s="59">
        <f>[1]Fjärrvärmeproduktion!U292</f>
        <v>0</v>
      </c>
      <c r="L19" s="59">
        <f>[1]Fjärrvärmeproduktion!V292</f>
        <v>0</v>
      </c>
      <c r="M19" s="59">
        <f>[1]Fjärrvärmeproduktion!$W$295</f>
        <v>0</v>
      </c>
      <c r="N19" s="59"/>
      <c r="O19" s="59"/>
      <c r="P19" s="59">
        <f t="shared" ref="P19:P24" si="2">SUM(C19:O19)</f>
        <v>65028</v>
      </c>
      <c r="Q19" s="4"/>
      <c r="R19" s="4"/>
      <c r="S19" s="4"/>
      <c r="T19" s="4"/>
    </row>
    <row r="20" spans="1:34" ht="15.6">
      <c r="A20" s="5" t="s">
        <v>20</v>
      </c>
      <c r="B20" s="92">
        <f>[1]Fjärrvärmeproduktion!$N$298</f>
        <v>0</v>
      </c>
      <c r="C20" s="59">
        <f>B20*1.015</f>
        <v>0</v>
      </c>
      <c r="D20" s="59">
        <f>[1]Fjärrvärmeproduktion!$N$299</f>
        <v>0</v>
      </c>
      <c r="E20" s="59">
        <f>[1]Fjärrvärmeproduktion!$Q$300</f>
        <v>0</v>
      </c>
      <c r="F20" s="59">
        <f>[1]Fjärrvärmeproduktion!$N$301</f>
        <v>0</v>
      </c>
      <c r="G20" s="59">
        <f>[1]Fjärrvärmeproduktion!$R$302</f>
        <v>0</v>
      </c>
      <c r="H20" s="59">
        <f>[1]Fjärrvärmeproduktion!$S$303</f>
        <v>0</v>
      </c>
      <c r="I20" s="59">
        <f>[1]Fjärrvärmeproduktion!$N$304</f>
        <v>0</v>
      </c>
      <c r="J20" s="59">
        <f>[1]Fjärrvärmeproduktion!$T$302</f>
        <v>0</v>
      </c>
      <c r="K20" s="59">
        <f>[1]Fjärrvärmeproduktion!U300</f>
        <v>0</v>
      </c>
      <c r="L20" s="59">
        <f>[1]Fjärrvärmeproduktion!V300</f>
        <v>0</v>
      </c>
      <c r="M20" s="59">
        <f>[1]Fjärrvärmeproduktion!$W$303</f>
        <v>0</v>
      </c>
      <c r="N20" s="59"/>
      <c r="O20" s="59"/>
      <c r="P20" s="59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92">
        <f>[1]Fjärrvärmeproduktion!$N$306</f>
        <v>0</v>
      </c>
      <c r="C21" s="59">
        <f>B21*0.33</f>
        <v>0</v>
      </c>
      <c r="D21" s="59">
        <f>[1]Fjärrvärmeproduktion!$N$307</f>
        <v>0</v>
      </c>
      <c r="E21" s="59">
        <f>[1]Fjärrvärmeproduktion!$Q$308</f>
        <v>0</v>
      </c>
      <c r="F21" s="59">
        <f>[1]Fjärrvärmeproduktion!$N$309</f>
        <v>0</v>
      </c>
      <c r="G21" s="59">
        <f>[1]Fjärrvärmeproduktion!$R$310</f>
        <v>0</v>
      </c>
      <c r="H21" s="59">
        <f>[1]Fjärrvärmeproduktion!$S$311</f>
        <v>0</v>
      </c>
      <c r="I21" s="59">
        <f>[1]Fjärrvärmeproduktion!$N$312</f>
        <v>0</v>
      </c>
      <c r="J21" s="59">
        <f>[1]Fjärrvärmeproduktion!$T$310</f>
        <v>0</v>
      </c>
      <c r="K21" s="59">
        <f>[1]Fjärrvärmeproduktion!U308</f>
        <v>0</v>
      </c>
      <c r="L21" s="59">
        <f>[1]Fjärrvärmeproduktion!V308</f>
        <v>0</v>
      </c>
      <c r="M21" s="59">
        <f>[1]Fjärrvärmeproduktion!$W$311</f>
        <v>0</v>
      </c>
      <c r="N21" s="59"/>
      <c r="O21" s="59"/>
      <c r="P21" s="59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92">
        <f>[1]Fjärrvärmeproduktion!$N$314</f>
        <v>0</v>
      </c>
      <c r="C22" s="59"/>
      <c r="D22" s="59">
        <f>[1]Fjärrvärmeproduktion!$N$315</f>
        <v>0</v>
      </c>
      <c r="E22" s="59">
        <f>[1]Fjärrvärmeproduktion!$Q$316</f>
        <v>0</v>
      </c>
      <c r="F22" s="59">
        <f>[1]Fjärrvärmeproduktion!$N$317</f>
        <v>0</v>
      </c>
      <c r="G22" s="59">
        <f>[1]Fjärrvärmeproduktion!$R$318</f>
        <v>0</v>
      </c>
      <c r="H22" s="59">
        <f>[1]Fjärrvärmeproduktion!$S$319</f>
        <v>0</v>
      </c>
      <c r="I22" s="59">
        <f>[1]Fjärrvärmeproduktion!$N$320</f>
        <v>0</v>
      </c>
      <c r="J22" s="59">
        <f>[1]Fjärrvärmeproduktion!$T$318</f>
        <v>0</v>
      </c>
      <c r="K22" s="59">
        <f>[1]Fjärrvärmeproduktion!U316</f>
        <v>0</v>
      </c>
      <c r="L22" s="59">
        <f>[1]Fjärrvärmeproduktion!V316</f>
        <v>0</v>
      </c>
      <c r="M22" s="59">
        <f>[1]Fjärrvärmeproduktion!$W$319</f>
        <v>0</v>
      </c>
      <c r="N22" s="59"/>
      <c r="O22" s="59"/>
      <c r="P22" s="59">
        <f t="shared" si="2"/>
        <v>0</v>
      </c>
      <c r="Q22" s="20"/>
      <c r="R22" s="32" t="s">
        <v>24</v>
      </c>
      <c r="S22" s="58" t="str">
        <f>P43/1000 &amp;" GWh"</f>
        <v>489,339761267589 GWh</v>
      </c>
      <c r="T22" s="27"/>
      <c r="U22" s="25"/>
    </row>
    <row r="23" spans="1:34" ht="15.6">
      <c r="A23" s="5" t="s">
        <v>23</v>
      </c>
      <c r="B23" s="92">
        <v>0</v>
      </c>
      <c r="C23" s="59"/>
      <c r="D23" s="59">
        <f>[1]Fjärrvärmeproduktion!$N$323</f>
        <v>0</v>
      </c>
      <c r="E23" s="59">
        <f>[1]Fjärrvärmeproduktion!$Q$324</f>
        <v>0</v>
      </c>
      <c r="F23" s="59">
        <f>[1]Fjärrvärmeproduktion!$N$325</f>
        <v>0</v>
      </c>
      <c r="G23" s="59">
        <f>[1]Fjärrvärmeproduktion!$R$326</f>
        <v>0</v>
      </c>
      <c r="H23" s="59">
        <f>[1]Fjärrvärmeproduktion!$S$327</f>
        <v>0</v>
      </c>
      <c r="I23" s="59">
        <f>[1]Fjärrvärmeproduktion!$N$328</f>
        <v>0</v>
      </c>
      <c r="J23" s="59">
        <f>[1]Fjärrvärmeproduktion!$T$326</f>
        <v>0</v>
      </c>
      <c r="K23" s="59">
        <f>[1]Fjärrvärmeproduktion!U324</f>
        <v>0</v>
      </c>
      <c r="L23" s="59">
        <f>[1]Fjärrvärmeproduktion!V324</f>
        <v>0</v>
      </c>
      <c r="M23" s="59">
        <f>[1]Fjärrvärmeproduktion!$W$327</f>
        <v>0</v>
      </c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59">
        <f>SUM(B18:B23)</f>
        <v>58675</v>
      </c>
      <c r="C24" s="59">
        <f t="shared" ref="C24:O24" si="3">SUM(C18:C23)</f>
        <v>0</v>
      </c>
      <c r="D24" s="59">
        <f t="shared" si="3"/>
        <v>20</v>
      </c>
      <c r="E24" s="59">
        <f t="shared" si="3"/>
        <v>0</v>
      </c>
      <c r="F24" s="59">
        <f t="shared" si="3"/>
        <v>0</v>
      </c>
      <c r="G24" s="59">
        <f t="shared" si="3"/>
        <v>920</v>
      </c>
      <c r="H24" s="59">
        <f t="shared" si="3"/>
        <v>64088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2"/>
        <v>65028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276,48976126759 GWh</v>
      </c>
      <c r="T25" s="31">
        <f>C$44</f>
        <v>0.56502614982965682</v>
      </c>
      <c r="U25" s="25"/>
    </row>
    <row r="26" spans="1:34" ht="15.6">
      <c r="B26" s="11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110,52 GWh</v>
      </c>
      <c r="T26" s="31">
        <f>D$44</f>
        <v>0.22585534376709576</v>
      </c>
      <c r="U26" s="25"/>
    </row>
    <row r="27" spans="1:34" ht="15.6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59"/>
      <c r="D28" s="88"/>
      <c r="E28" s="88"/>
      <c r="F28" s="88"/>
      <c r="G28" s="88"/>
      <c r="H28" s="88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0,409 GWh</v>
      </c>
      <c r="T28" s="31">
        <f>F$44</f>
        <v>8.3582008324956721E-4</v>
      </c>
      <c r="U28" s="25"/>
    </row>
    <row r="29" spans="1:34" ht="15.6">
      <c r="A29" s="53" t="str">
        <f>A2</f>
        <v>2321 Åre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18,543 GWh</v>
      </c>
      <c r="T29" s="31">
        <f>G$44</f>
        <v>3.7893916390456535E-2</v>
      </c>
      <c r="U29" s="25"/>
    </row>
    <row r="30" spans="1:34" ht="28.8">
      <c r="A30" s="6">
        <f>'Jämtlands län'!A30</f>
        <v>2020</v>
      </c>
      <c r="B30" s="89" t="s">
        <v>70</v>
      </c>
      <c r="C30" s="93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71</v>
      </c>
      <c r="N30" s="80" t="s">
        <v>68</v>
      </c>
      <c r="O30" s="80" t="s">
        <v>68</v>
      </c>
      <c r="P30" s="81" t="s">
        <v>29</v>
      </c>
      <c r="Q30" s="20"/>
      <c r="R30" s="55" t="str">
        <f>H30</f>
        <v>Biobränslen</v>
      </c>
      <c r="S30" s="42" t="str">
        <f>H43/1000&amp;" GWh"</f>
        <v>83,378 GWh</v>
      </c>
      <c r="T30" s="31">
        <f>H$44</f>
        <v>0.17038876992954136</v>
      </c>
      <c r="U30" s="25"/>
    </row>
    <row r="31" spans="1:34" s="18" customFormat="1">
      <c r="A31" s="17"/>
      <c r="B31" s="83" t="s">
        <v>65</v>
      </c>
      <c r="C31" s="94" t="s">
        <v>64</v>
      </c>
      <c r="D31" s="83" t="s">
        <v>59</v>
      </c>
      <c r="E31" s="84"/>
      <c r="F31" s="83" t="s">
        <v>61</v>
      </c>
      <c r="G31" s="83" t="s">
        <v>81</v>
      </c>
      <c r="H31" s="83" t="s">
        <v>69</v>
      </c>
      <c r="I31" s="83" t="s">
        <v>62</v>
      </c>
      <c r="J31" s="84"/>
      <c r="K31" s="84"/>
      <c r="L31" s="84"/>
      <c r="M31" s="84"/>
      <c r="N31" s="85"/>
      <c r="O31" s="85"/>
      <c r="P31" s="86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59">
        <f>[1]Slutanvändning!$N$413</f>
        <v>0</v>
      </c>
      <c r="C32" s="92">
        <f>[1]Slutanvändning!$N$414</f>
        <v>14808</v>
      </c>
      <c r="D32" s="59">
        <f>[1]Slutanvändning!$N$407</f>
        <v>5297</v>
      </c>
      <c r="E32" s="59">
        <f>[1]Slutanvändning!$Q$408</f>
        <v>0</v>
      </c>
      <c r="F32" s="92">
        <f>[1]Slutanvändning!$N$409</f>
        <v>0</v>
      </c>
      <c r="G32" s="59">
        <f>[1]Slutanvändning!$N$410</f>
        <v>1131</v>
      </c>
      <c r="H32" s="59">
        <f>[1]Slutanvändning!$N$411</f>
        <v>0</v>
      </c>
      <c r="I32" s="59">
        <f>[1]Slutanvändning!$N$412</f>
        <v>0</v>
      </c>
      <c r="J32" s="59">
        <v>0</v>
      </c>
      <c r="K32" s="59">
        <f>[1]Slutanvändning!U408</f>
        <v>0</v>
      </c>
      <c r="L32" s="59">
        <f>[1]Slutanvändning!V408</f>
        <v>0</v>
      </c>
      <c r="M32" s="59"/>
      <c r="N32" s="59"/>
      <c r="O32" s="59"/>
      <c r="P32" s="59">
        <f t="shared" ref="P32:P38" si="4">SUM(B32:N32)</f>
        <v>21236</v>
      </c>
      <c r="Q32" s="22"/>
      <c r="R32" s="56" t="str">
        <f>J30</f>
        <v>Avlutar</v>
      </c>
      <c r="S32" s="42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59">
        <f>[1]Slutanvändning!$N$422</f>
        <v>680</v>
      </c>
      <c r="C33" s="92">
        <f>[1]Slutanvändning!$N$423</f>
        <v>14539</v>
      </c>
      <c r="D33" s="59">
        <f>[1]Slutanvändning!$N$416</f>
        <v>103</v>
      </c>
      <c r="E33" s="59">
        <f>[1]Slutanvändning!$Q$417</f>
        <v>0</v>
      </c>
      <c r="F33" s="92">
        <f>[1]Slutanvändning!$N$418</f>
        <v>409</v>
      </c>
      <c r="G33" s="59">
        <f>[1]Slutanvändning!$N$419</f>
        <v>0</v>
      </c>
      <c r="H33" s="59">
        <f>[1]Slutanvändning!$N$420</f>
        <v>0</v>
      </c>
      <c r="I33" s="59">
        <f>[1]Slutanvändning!$N$421</f>
        <v>0</v>
      </c>
      <c r="J33" s="59">
        <v>0</v>
      </c>
      <c r="K33" s="59">
        <f>[1]Slutanvändning!U417</f>
        <v>0</v>
      </c>
      <c r="L33" s="59">
        <f>[1]Slutanvändning!V417</f>
        <v>0</v>
      </c>
      <c r="M33" s="59"/>
      <c r="N33" s="59"/>
      <c r="O33" s="59"/>
      <c r="P33" s="59">
        <f t="shared" si="4"/>
        <v>15731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59">
        <f>[1]Slutanvändning!$N$431</f>
        <v>7533</v>
      </c>
      <c r="C34" s="92">
        <f>[1]Slutanvändning!$N$432</f>
        <v>40583</v>
      </c>
      <c r="D34" s="59">
        <f>[1]Slutanvändning!$N$425</f>
        <v>0</v>
      </c>
      <c r="E34" s="59">
        <f>[1]Slutanvändning!$Q$426</f>
        <v>0</v>
      </c>
      <c r="F34" s="92">
        <f>[1]Slutanvändning!$N$427</f>
        <v>0</v>
      </c>
      <c r="G34" s="59">
        <f>[1]Slutanvändning!$N$428</f>
        <v>0</v>
      </c>
      <c r="H34" s="59">
        <f>[1]Slutanvändning!$N$429</f>
        <v>0</v>
      </c>
      <c r="I34" s="59">
        <f>[1]Slutanvändning!$N$430</f>
        <v>0</v>
      </c>
      <c r="J34" s="59">
        <v>0</v>
      </c>
      <c r="K34" s="59">
        <f>[1]Slutanvändning!U426</f>
        <v>0</v>
      </c>
      <c r="L34" s="59">
        <f>[1]Slutanvändning!V426</f>
        <v>0</v>
      </c>
      <c r="M34" s="59"/>
      <c r="N34" s="59"/>
      <c r="O34" s="59"/>
      <c r="P34" s="59">
        <f t="shared" si="4"/>
        <v>48116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6">
      <c r="A35" s="5" t="s">
        <v>35</v>
      </c>
      <c r="B35" s="59">
        <f>[1]Slutanvändning!$N$440</f>
        <v>0</v>
      </c>
      <c r="C35" s="125">
        <f>[1]Slutanvändning!$N$441</f>
        <v>8284.0382107310379</v>
      </c>
      <c r="D35" s="59">
        <f>[1]Slutanvändning!$N$434</f>
        <v>104995</v>
      </c>
      <c r="E35" s="59">
        <f>[1]Slutanvändning!$Q$435</f>
        <v>0</v>
      </c>
      <c r="F35" s="92">
        <f>[1]Slutanvändning!$N$436</f>
        <v>0</v>
      </c>
      <c r="G35" s="59">
        <f>[1]Slutanvändning!$N$437</f>
        <v>16492</v>
      </c>
      <c r="H35" s="59">
        <f>[1]Slutanvändning!$N$438</f>
        <v>0</v>
      </c>
      <c r="I35" s="59">
        <f>[1]Slutanvändning!$N$439</f>
        <v>0</v>
      </c>
      <c r="J35" s="59">
        <v>0</v>
      </c>
      <c r="K35" s="59">
        <f>[1]Slutanvändning!U435</f>
        <v>0</v>
      </c>
      <c r="L35" s="59">
        <f>[1]Slutanvändning!V435</f>
        <v>0</v>
      </c>
      <c r="M35" s="59"/>
      <c r="N35" s="59"/>
      <c r="O35" s="59"/>
      <c r="P35" s="126">
        <f>SUM(B35:N35)</f>
        <v>129771.03821073104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59">
        <f>[1]Slutanvändning!$N$449</f>
        <v>19401</v>
      </c>
      <c r="C36" s="92">
        <f>[1]Slutanvändning!$N$450</f>
        <v>63448</v>
      </c>
      <c r="D36" s="59">
        <f>[1]Slutanvändning!$N$443</f>
        <v>41</v>
      </c>
      <c r="E36" s="59">
        <f>[1]Slutanvändning!$Q$444</f>
        <v>0</v>
      </c>
      <c r="F36" s="92">
        <f>[1]Slutanvändning!$N$445</f>
        <v>0</v>
      </c>
      <c r="G36" s="59">
        <f>[1]Slutanvändning!$N$446</f>
        <v>0</v>
      </c>
      <c r="H36" s="59">
        <f>[1]Slutanvändning!$N$447</f>
        <v>0</v>
      </c>
      <c r="I36" s="59">
        <f>[1]Slutanvändning!$N$448</f>
        <v>0</v>
      </c>
      <c r="J36" s="59">
        <v>0</v>
      </c>
      <c r="K36" s="59">
        <f>[1]Slutanvändning!U444</f>
        <v>0</v>
      </c>
      <c r="L36" s="59">
        <f>[1]Slutanvändning!V444</f>
        <v>0</v>
      </c>
      <c r="M36" s="59"/>
      <c r="N36" s="59"/>
      <c r="O36" s="59"/>
      <c r="P36" s="59">
        <f t="shared" si="4"/>
        <v>82890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59">
        <f>[1]Slutanvändning!$N$458</f>
        <v>3845</v>
      </c>
      <c r="C37" s="92">
        <f>[1]Slutanvändning!$N$459</f>
        <v>50749</v>
      </c>
      <c r="D37" s="59">
        <f>[1]Slutanvändning!$N$452</f>
        <v>25</v>
      </c>
      <c r="E37" s="59">
        <f>[1]Slutanvändning!$Q$453</f>
        <v>0</v>
      </c>
      <c r="F37" s="92">
        <f>[1]Slutanvändning!$N$454</f>
        <v>0</v>
      </c>
      <c r="G37" s="59">
        <f>[1]Slutanvändning!$N$455</f>
        <v>0</v>
      </c>
      <c r="H37" s="59">
        <f>[1]Slutanvändning!$N$456</f>
        <v>19290</v>
      </c>
      <c r="I37" s="59">
        <f>[1]Slutanvändning!$N$457</f>
        <v>0</v>
      </c>
      <c r="J37" s="59">
        <v>0</v>
      </c>
      <c r="K37" s="59">
        <f>[1]Slutanvändning!U453</f>
        <v>0</v>
      </c>
      <c r="L37" s="59">
        <f>[1]Slutanvändning!V453</f>
        <v>0</v>
      </c>
      <c r="M37" s="59"/>
      <c r="N37" s="59"/>
      <c r="O37" s="59"/>
      <c r="P37" s="59">
        <f t="shared" si="4"/>
        <v>73909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59">
        <f>[1]Slutanvändning!$N$467</f>
        <v>18385</v>
      </c>
      <c r="C38" s="92">
        <f>[1]Slutanvändning!$N$468</f>
        <v>10707</v>
      </c>
      <c r="D38" s="59">
        <f>[1]Slutanvändning!$N$461</f>
        <v>39</v>
      </c>
      <c r="E38" s="59">
        <f>[1]Slutanvändning!$Q$462</f>
        <v>0</v>
      </c>
      <c r="F38" s="92">
        <f>[1]Slutanvändning!$N$463</f>
        <v>0</v>
      </c>
      <c r="G38" s="59">
        <f>[1]Slutanvändning!$N$464</f>
        <v>0</v>
      </c>
      <c r="H38" s="59">
        <f>[1]Slutanvändning!$N$465</f>
        <v>0</v>
      </c>
      <c r="I38" s="59">
        <f>[1]Slutanvändning!$N$466</f>
        <v>0</v>
      </c>
      <c r="J38" s="59">
        <v>0</v>
      </c>
      <c r="K38" s="59">
        <f>[1]Slutanvändning!U462</f>
        <v>0</v>
      </c>
      <c r="L38" s="59">
        <f>[1]Slutanvändning!V462</f>
        <v>0</v>
      </c>
      <c r="M38" s="59"/>
      <c r="N38" s="59"/>
      <c r="O38" s="59"/>
      <c r="P38" s="59">
        <f t="shared" si="4"/>
        <v>29131</v>
      </c>
      <c r="Q38" s="22"/>
      <c r="R38" s="33"/>
      <c r="S38" s="18"/>
      <c r="T38" s="29"/>
      <c r="U38" s="25"/>
    </row>
    <row r="39" spans="1:47" ht="15.6">
      <c r="A39" s="5" t="s">
        <v>39</v>
      </c>
      <c r="B39" s="59">
        <f>[1]Slutanvändning!$N$476</f>
        <v>0</v>
      </c>
      <c r="C39" s="92">
        <f>[1]Slutanvändning!$N$477</f>
        <v>52891</v>
      </c>
      <c r="D39" s="59">
        <f>[1]Slutanvändning!$N$470</f>
        <v>0</v>
      </c>
      <c r="E39" s="59">
        <f>[1]Slutanvändning!$Q$471</f>
        <v>0</v>
      </c>
      <c r="F39" s="92">
        <f>[1]Slutanvändning!$N$472</f>
        <v>0</v>
      </c>
      <c r="G39" s="59">
        <f>[1]Slutanvändning!$N$473</f>
        <v>0</v>
      </c>
      <c r="H39" s="59">
        <f>[1]Slutanvändning!$N$474</f>
        <v>0</v>
      </c>
      <c r="I39" s="59">
        <f>[1]Slutanvändning!$N$475</f>
        <v>0</v>
      </c>
      <c r="J39" s="59">
        <v>0</v>
      </c>
      <c r="K39" s="59">
        <f>[1]Slutanvändning!U471</f>
        <v>0</v>
      </c>
      <c r="L39" s="59">
        <f>[1]Slutanvändning!V471</f>
        <v>0</v>
      </c>
      <c r="M39" s="59"/>
      <c r="N39" s="59"/>
      <c r="O39" s="59"/>
      <c r="P39" s="59">
        <f>SUM(B39:N39)</f>
        <v>52891</v>
      </c>
      <c r="Q39" s="22"/>
      <c r="R39" s="30"/>
      <c r="S39" s="9"/>
      <c r="T39" s="45"/>
    </row>
    <row r="40" spans="1:47" ht="15.6">
      <c r="A40" s="5" t="s">
        <v>14</v>
      </c>
      <c r="B40" s="59">
        <f>SUM(B32:B39)</f>
        <v>49844</v>
      </c>
      <c r="C40" s="126">
        <f t="shared" ref="C40:O40" si="5">SUM(C32:C39)</f>
        <v>256009.03821073106</v>
      </c>
      <c r="D40" s="59">
        <f t="shared" si="5"/>
        <v>110500</v>
      </c>
      <c r="E40" s="59">
        <f t="shared" si="5"/>
        <v>0</v>
      </c>
      <c r="F40" s="59">
        <f>SUM(F32:F39)</f>
        <v>409</v>
      </c>
      <c r="G40" s="59">
        <f t="shared" si="5"/>
        <v>17623</v>
      </c>
      <c r="H40" s="59">
        <f t="shared" si="5"/>
        <v>19290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126">
        <f>SUM(B40:N40)</f>
        <v>453675.03821073106</v>
      </c>
      <c r="Q40" s="22"/>
      <c r="R40" s="30"/>
      <c r="S40" s="9" t="s">
        <v>25</v>
      </c>
      <c r="T40" s="45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40</v>
      </c>
      <c r="S41" s="46" t="str">
        <f>(B46+C46)/1000 &amp;" GWh"</f>
        <v>29,3117230568585 GWh</v>
      </c>
      <c r="T41" s="45"/>
    </row>
    <row r="42" spans="1:47">
      <c r="A42" s="35" t="s">
        <v>43</v>
      </c>
      <c r="B42" s="93">
        <f>B39+B38+B37</f>
        <v>22230</v>
      </c>
      <c r="C42" s="93">
        <f>C39+C38+C37</f>
        <v>114347</v>
      </c>
      <c r="D42" s="93">
        <f>D39+D38+D37</f>
        <v>64</v>
      </c>
      <c r="E42" s="93">
        <f t="shared" ref="E42:P42" si="6">E39+E38+E37</f>
        <v>0</v>
      </c>
      <c r="F42" s="89">
        <f t="shared" si="6"/>
        <v>0</v>
      </c>
      <c r="G42" s="93">
        <f t="shared" si="6"/>
        <v>0</v>
      </c>
      <c r="H42" s="93">
        <f t="shared" si="6"/>
        <v>19290</v>
      </c>
      <c r="I42" s="89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155931</v>
      </c>
      <c r="Q42" s="23"/>
      <c r="R42" s="30" t="s">
        <v>41</v>
      </c>
      <c r="S42" s="10" t="str">
        <f>P42/1000 &amp;" GWh"</f>
        <v>155,931 GWh</v>
      </c>
      <c r="T42" s="31">
        <f>P42/P40</f>
        <v>0.34370636880306027</v>
      </c>
    </row>
    <row r="43" spans="1:47">
      <c r="A43" s="36" t="s">
        <v>45</v>
      </c>
      <c r="B43" s="117"/>
      <c r="C43" s="95">
        <f>C40+C24-C7+C46</f>
        <v>276489.76126758952</v>
      </c>
      <c r="D43" s="95">
        <f t="shared" ref="D43:O43" si="7">D11+D24+D40</f>
        <v>110520</v>
      </c>
      <c r="E43" s="95">
        <f t="shared" si="7"/>
        <v>0</v>
      </c>
      <c r="F43" s="95">
        <f t="shared" si="7"/>
        <v>409</v>
      </c>
      <c r="G43" s="95">
        <f t="shared" si="7"/>
        <v>18543</v>
      </c>
      <c r="H43" s="95">
        <f t="shared" si="7"/>
        <v>83378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489339.76126758952</v>
      </c>
      <c r="Q43" s="23"/>
      <c r="R43" s="30" t="s">
        <v>42</v>
      </c>
      <c r="S43" s="10" t="str">
        <f>P36/1000 &amp;" GWh"</f>
        <v>82,89 GWh</v>
      </c>
      <c r="T43" s="43">
        <f>P36/P40</f>
        <v>0.18270787021237386</v>
      </c>
    </row>
    <row r="44" spans="1:47" ht="15.6">
      <c r="A44" s="36" t="s">
        <v>46</v>
      </c>
      <c r="B44" s="121"/>
      <c r="C44" s="122">
        <f>C43/$P$43</f>
        <v>0.56502614982965682</v>
      </c>
      <c r="D44" s="122">
        <f t="shared" ref="D44:P44" si="8">D43/$P$43</f>
        <v>0.22585534376709576</v>
      </c>
      <c r="E44" s="122">
        <f t="shared" si="8"/>
        <v>0</v>
      </c>
      <c r="F44" s="122">
        <f t="shared" si="8"/>
        <v>8.3582008324956721E-4</v>
      </c>
      <c r="G44" s="122">
        <f t="shared" si="8"/>
        <v>3.7893916390456535E-2</v>
      </c>
      <c r="H44" s="122">
        <f t="shared" si="8"/>
        <v>0.17038876992954136</v>
      </c>
      <c r="I44" s="122">
        <f t="shared" si="8"/>
        <v>0</v>
      </c>
      <c r="J44" s="122">
        <f t="shared" si="8"/>
        <v>0</v>
      </c>
      <c r="K44" s="122">
        <f t="shared" si="8"/>
        <v>0</v>
      </c>
      <c r="L44" s="122">
        <f t="shared" si="8"/>
        <v>0</v>
      </c>
      <c r="M44" s="122">
        <f t="shared" si="8"/>
        <v>0</v>
      </c>
      <c r="N44" s="122">
        <f t="shared" si="8"/>
        <v>0</v>
      </c>
      <c r="O44" s="122">
        <f t="shared" si="8"/>
        <v>0</v>
      </c>
      <c r="P44" s="122">
        <f t="shared" si="8"/>
        <v>1</v>
      </c>
      <c r="Q44" s="23"/>
      <c r="R44" s="30" t="s">
        <v>44</v>
      </c>
      <c r="S44" s="10" t="str">
        <f>P34/1000 &amp;" GWh"</f>
        <v>48,116 GWh</v>
      </c>
      <c r="T44" s="31">
        <f>P34/P40</f>
        <v>0.10605829271490627</v>
      </c>
      <c r="U44" s="25"/>
    </row>
    <row r="45" spans="1:47" ht="15.6">
      <c r="A45" s="37"/>
      <c r="B45" s="119"/>
      <c r="C45" s="93"/>
      <c r="D45" s="93"/>
      <c r="E45" s="93"/>
      <c r="F45" s="89"/>
      <c r="G45" s="93"/>
      <c r="H45" s="93"/>
      <c r="I45" s="89"/>
      <c r="J45" s="93"/>
      <c r="K45" s="93"/>
      <c r="L45" s="93"/>
      <c r="M45" s="93"/>
      <c r="N45" s="89"/>
      <c r="O45" s="89"/>
      <c r="P45" s="89"/>
      <c r="Q45" s="23"/>
      <c r="R45" s="30" t="s">
        <v>31</v>
      </c>
      <c r="S45" s="10" t="str">
        <f>P32/1000 &amp;" GWh"</f>
        <v>21,236 GWh</v>
      </c>
      <c r="T45" s="31">
        <f>P32/P40</f>
        <v>4.6808834984074933E-2</v>
      </c>
      <c r="U45" s="25"/>
    </row>
    <row r="46" spans="1:47">
      <c r="A46" s="37" t="s">
        <v>49</v>
      </c>
      <c r="B46" s="95">
        <f>B24-B40</f>
        <v>8831</v>
      </c>
      <c r="C46" s="95">
        <f>(C40+C24)*0.08</f>
        <v>20480.723056858486</v>
      </c>
      <c r="D46" s="93"/>
      <c r="E46" s="93"/>
      <c r="F46" s="89"/>
      <c r="G46" s="93"/>
      <c r="H46" s="93"/>
      <c r="I46" s="89"/>
      <c r="J46" s="93"/>
      <c r="K46" s="93"/>
      <c r="L46" s="93"/>
      <c r="M46" s="93"/>
      <c r="N46" s="89"/>
      <c r="O46" s="89"/>
      <c r="P46" s="77"/>
      <c r="Q46" s="23"/>
      <c r="R46" s="30" t="s">
        <v>47</v>
      </c>
      <c r="S46" s="10" t="str">
        <f>P33/1000 &amp;" GWh"</f>
        <v>15,731 GWh</v>
      </c>
      <c r="T46" s="43">
        <f>P33/P40</f>
        <v>3.4674598942102224E-2</v>
      </c>
      <c r="U46" s="25"/>
    </row>
    <row r="47" spans="1:47">
      <c r="A47" s="37" t="s">
        <v>51</v>
      </c>
      <c r="B47" s="97">
        <f>B46/B24</f>
        <v>0.15050703025138476</v>
      </c>
      <c r="C47" s="97">
        <f>C46/(C40+C24)</f>
        <v>0.08</v>
      </c>
      <c r="D47" s="93"/>
      <c r="E47" s="93"/>
      <c r="F47" s="89"/>
      <c r="G47" s="93"/>
      <c r="H47" s="93"/>
      <c r="I47" s="89"/>
      <c r="J47" s="93"/>
      <c r="K47" s="93"/>
      <c r="L47" s="93"/>
      <c r="M47" s="93"/>
      <c r="N47" s="89"/>
      <c r="O47" s="89"/>
      <c r="P47" s="89"/>
      <c r="Q47" s="23"/>
      <c r="R47" s="30" t="s">
        <v>48</v>
      </c>
      <c r="S47" s="10" t="str">
        <f>P35/1000 &amp;" GWh"</f>
        <v>129,771038210731 GWh</v>
      </c>
      <c r="T47" s="43">
        <f>P35/P40</f>
        <v>0.28604403434348241</v>
      </c>
    </row>
    <row r="48" spans="1:47" ht="15" thickBot="1">
      <c r="A48" s="12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102"/>
      <c r="O48" s="102"/>
      <c r="P48" s="102"/>
      <c r="Q48" s="57"/>
      <c r="R48" s="48" t="s">
        <v>50</v>
      </c>
      <c r="S48" s="49" t="str">
        <f>P40/1000 &amp;" GWh"</f>
        <v>453,675038210731 GWh</v>
      </c>
      <c r="T48" s="50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102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4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9"/>
      <c r="R58" s="9"/>
      <c r="S58" s="34"/>
      <c r="T58" s="38"/>
    </row>
    <row r="59" spans="1:47" ht="15.6">
      <c r="A59" s="9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9"/>
      <c r="R59" s="9"/>
      <c r="S59" s="14"/>
      <c r="T59" s="15"/>
    </row>
    <row r="60" spans="1:47" ht="15.6">
      <c r="A60" s="9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9"/>
      <c r="R60" s="9"/>
      <c r="S60" s="9"/>
      <c r="T60" s="34"/>
    </row>
    <row r="61" spans="1:47" ht="15.6">
      <c r="A61" s="8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9"/>
      <c r="R61" s="9"/>
      <c r="S61" s="51"/>
      <c r="T61" s="52"/>
    </row>
    <row r="62" spans="1:47" ht="15.6">
      <c r="A62" s="9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9"/>
      <c r="R62" s="9"/>
      <c r="S62" s="34"/>
      <c r="T62" s="38"/>
    </row>
    <row r="63" spans="1:47" ht="15.6">
      <c r="A63" s="9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9"/>
      <c r="R63" s="9"/>
      <c r="S63" s="34"/>
      <c r="T63" s="38"/>
    </row>
    <row r="64" spans="1:47" ht="15.6">
      <c r="A64" s="9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9"/>
      <c r="R64" s="9"/>
      <c r="S64" s="34"/>
      <c r="T64" s="38"/>
    </row>
    <row r="65" spans="1:20" ht="15.6">
      <c r="A65" s="9"/>
      <c r="B65" s="93"/>
      <c r="C65" s="113"/>
      <c r="D65" s="93"/>
      <c r="E65" s="93"/>
      <c r="F65" s="89"/>
      <c r="G65" s="93"/>
      <c r="H65" s="93"/>
      <c r="I65" s="89"/>
      <c r="J65" s="93"/>
      <c r="K65" s="105"/>
      <c r="L65" s="105"/>
      <c r="M65" s="113"/>
      <c r="N65" s="111"/>
      <c r="O65" s="111"/>
      <c r="P65" s="111"/>
      <c r="Q65" s="9"/>
      <c r="R65" s="9"/>
      <c r="S65" s="34"/>
      <c r="T65" s="38"/>
    </row>
    <row r="66" spans="1:20" ht="15.6">
      <c r="A66" s="9"/>
      <c r="B66" s="93"/>
      <c r="C66" s="113"/>
      <c r="D66" s="93"/>
      <c r="E66" s="93"/>
      <c r="F66" s="89"/>
      <c r="G66" s="93"/>
      <c r="H66" s="93"/>
      <c r="I66" s="89"/>
      <c r="J66" s="93"/>
      <c r="K66" s="105"/>
      <c r="L66" s="105"/>
      <c r="M66" s="113"/>
      <c r="N66" s="111"/>
      <c r="O66" s="111"/>
      <c r="P66" s="111"/>
      <c r="Q66" s="9"/>
      <c r="R66" s="9"/>
      <c r="S66" s="34"/>
      <c r="T66" s="38"/>
    </row>
    <row r="67" spans="1:20" ht="15.6">
      <c r="A67" s="9"/>
      <c r="B67" s="93"/>
      <c r="C67" s="113"/>
      <c r="D67" s="93"/>
      <c r="E67" s="93"/>
      <c r="F67" s="89"/>
      <c r="G67" s="93"/>
      <c r="H67" s="93"/>
      <c r="I67" s="89"/>
      <c r="J67" s="93"/>
      <c r="K67" s="105"/>
      <c r="L67" s="105"/>
      <c r="M67" s="113"/>
      <c r="N67" s="111"/>
      <c r="O67" s="111"/>
      <c r="P67" s="111"/>
      <c r="Q67" s="9"/>
      <c r="R67" s="9"/>
      <c r="S67" s="34"/>
      <c r="T67" s="38"/>
    </row>
    <row r="68" spans="1:20" ht="15.6">
      <c r="A68" s="9"/>
      <c r="B68" s="93"/>
      <c r="C68" s="113"/>
      <c r="D68" s="93"/>
      <c r="E68" s="93"/>
      <c r="F68" s="89"/>
      <c r="G68" s="93"/>
      <c r="H68" s="93"/>
      <c r="I68" s="89"/>
      <c r="J68" s="93"/>
      <c r="K68" s="105"/>
      <c r="L68" s="105"/>
      <c r="M68" s="113"/>
      <c r="N68" s="111"/>
      <c r="O68" s="111"/>
      <c r="P68" s="111"/>
      <c r="Q68" s="9"/>
      <c r="R68" s="39"/>
      <c r="S68" s="14"/>
      <c r="T68" s="16"/>
    </row>
    <row r="69" spans="1:20">
      <c r="A69" s="9"/>
      <c r="B69" s="93"/>
      <c r="C69" s="113"/>
      <c r="D69" s="93"/>
      <c r="E69" s="93"/>
      <c r="F69" s="89"/>
      <c r="G69" s="93"/>
      <c r="H69" s="93"/>
      <c r="I69" s="89"/>
      <c r="J69" s="93"/>
      <c r="K69" s="105"/>
      <c r="L69" s="105"/>
      <c r="M69" s="113"/>
      <c r="N69" s="111"/>
      <c r="O69" s="111"/>
      <c r="P69" s="111"/>
      <c r="Q69" s="9"/>
    </row>
    <row r="70" spans="1:20">
      <c r="A70" s="9"/>
      <c r="B70" s="93"/>
      <c r="C70" s="113"/>
      <c r="D70" s="93"/>
      <c r="E70" s="93"/>
      <c r="F70" s="89"/>
      <c r="G70" s="93"/>
      <c r="H70" s="93"/>
      <c r="I70" s="89"/>
      <c r="J70" s="93"/>
      <c r="K70" s="105"/>
      <c r="L70" s="105"/>
      <c r="M70" s="113"/>
      <c r="N70" s="111"/>
      <c r="O70" s="111"/>
      <c r="P70" s="111"/>
      <c r="Q70" s="9"/>
    </row>
    <row r="71" spans="1:20" ht="15.6">
      <c r="A71" s="9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topLeftCell="A28" zoomScale="70" zoomScaleNormal="70" workbookViewId="0">
      <selection activeCell="P36" activeCellId="2" sqref="P33 P34 P36"/>
    </sheetView>
  </sheetViews>
  <sheetFormatPr defaultColWidth="8.59765625" defaultRowHeight="14.4"/>
  <cols>
    <col min="1" max="1" width="49.5" style="11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3" t="s">
        <v>80</v>
      </c>
      <c r="Q2" s="5"/>
      <c r="AG2" s="40"/>
      <c r="AH2" s="5"/>
    </row>
    <row r="3" spans="1:34" ht="28.8">
      <c r="A3" s="6">
        <f>'Jämtlands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68</v>
      </c>
      <c r="N3" s="79" t="s">
        <v>68</v>
      </c>
      <c r="O3" s="80" t="s">
        <v>68</v>
      </c>
      <c r="P3" s="81" t="s">
        <v>9</v>
      </c>
      <c r="Q3" s="40"/>
      <c r="AG3" s="40"/>
      <c r="AH3" s="40"/>
    </row>
    <row r="4" spans="1:34" s="18" customFormat="1" ht="10.199999999999999">
      <c r="A4" s="54" t="s">
        <v>60</v>
      </c>
      <c r="B4" s="82"/>
      <c r="C4" s="83" t="s">
        <v>58</v>
      </c>
      <c r="D4" s="83" t="s">
        <v>59</v>
      </c>
      <c r="E4" s="84"/>
      <c r="F4" s="83" t="s">
        <v>61</v>
      </c>
      <c r="G4" s="84"/>
      <c r="H4" s="84"/>
      <c r="I4" s="83" t="s">
        <v>62</v>
      </c>
      <c r="J4" s="84"/>
      <c r="K4" s="84"/>
      <c r="L4" s="84"/>
      <c r="M4" s="84"/>
      <c r="N4" s="85"/>
      <c r="O4" s="85"/>
      <c r="P4" s="86" t="s">
        <v>66</v>
      </c>
      <c r="Q4" s="19"/>
      <c r="AG4" s="19"/>
      <c r="AH4" s="19"/>
    </row>
    <row r="5" spans="1:34" ht="15.6">
      <c r="A5" s="5" t="s">
        <v>53</v>
      </c>
      <c r="C5" s="60">
        <f>[1]Solceller!$C$11</f>
        <v>9614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>
        <f>SUM(D5:O5)</f>
        <v>0</v>
      </c>
      <c r="Q5" s="40"/>
      <c r="AG5" s="40"/>
      <c r="AH5" s="40"/>
    </row>
    <row r="6" spans="1:34" ht="15.6">
      <c r="A6" s="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C7" s="59">
        <f>[1]Elproduktion!$N$322</f>
        <v>134557</v>
      </c>
      <c r="D7" s="59">
        <f>[1]Elproduktion!$N$323</f>
        <v>0</v>
      </c>
      <c r="E7" s="59">
        <f>[1]Elproduktion!$Q$324</f>
        <v>0</v>
      </c>
      <c r="F7" s="59">
        <f>[1]Elproduktion!$N$325</f>
        <v>0</v>
      </c>
      <c r="G7" s="59">
        <f>[1]Elproduktion!$R$326</f>
        <v>0</v>
      </c>
      <c r="H7" s="59">
        <f>[1]Elproduktion!$S$327</f>
        <v>0</v>
      </c>
      <c r="I7" s="59">
        <f>[1]Elproduktion!$N$328</f>
        <v>0</v>
      </c>
      <c r="J7" s="59">
        <f>[1]Elproduktion!$T$326</f>
        <v>0</v>
      </c>
      <c r="K7" s="59">
        <f>[1]Elproduktion!U324</f>
        <v>0</v>
      </c>
      <c r="L7" s="59">
        <f>[1]Elproduktion!V324</f>
        <v>0</v>
      </c>
      <c r="M7" s="59"/>
      <c r="N7" s="59"/>
      <c r="O7" s="59"/>
      <c r="P7" s="59">
        <f t="shared" si="0"/>
        <v>0</v>
      </c>
      <c r="Q7" s="40"/>
      <c r="AG7" s="40"/>
      <c r="AH7" s="40"/>
    </row>
    <row r="8" spans="1:34" ht="15.6">
      <c r="A8" s="5" t="s">
        <v>11</v>
      </c>
      <c r="C8" s="59">
        <f>[1]Elproduktion!$N$330</f>
        <v>0</v>
      </c>
      <c r="D8" s="59">
        <f>[1]Elproduktion!$N$331</f>
        <v>0</v>
      </c>
      <c r="E8" s="59">
        <f>[1]Elproduktion!$Q$332</f>
        <v>0</v>
      </c>
      <c r="F8" s="59">
        <f>[1]Elproduktion!$N$333</f>
        <v>0</v>
      </c>
      <c r="G8" s="59">
        <f>[1]Elproduktion!$R$334</f>
        <v>0</v>
      </c>
      <c r="H8" s="59">
        <f>[1]Elproduktion!$S$335</f>
        <v>0</v>
      </c>
      <c r="I8" s="59">
        <f>[1]Elproduktion!$N$336</f>
        <v>0</v>
      </c>
      <c r="J8" s="59">
        <f>[1]Elproduktion!$T$334</f>
        <v>0</v>
      </c>
      <c r="K8" s="59">
        <f>[1]Elproduktion!U332</f>
        <v>0</v>
      </c>
      <c r="L8" s="59">
        <f>[1]Elproduktion!V332</f>
        <v>0</v>
      </c>
      <c r="M8" s="59"/>
      <c r="N8" s="59"/>
      <c r="O8" s="59"/>
      <c r="P8" s="59">
        <f t="shared" si="0"/>
        <v>0</v>
      </c>
      <c r="Q8" s="40"/>
      <c r="AG8" s="40"/>
      <c r="AH8" s="40"/>
    </row>
    <row r="9" spans="1:34" ht="15.6">
      <c r="A9" s="5" t="s">
        <v>12</v>
      </c>
      <c r="C9" s="59">
        <f>[1]Elproduktion!$N$338</f>
        <v>75134</v>
      </c>
      <c r="D9" s="59">
        <f>[1]Elproduktion!$N$339</f>
        <v>0</v>
      </c>
      <c r="E9" s="59">
        <f>[1]Elproduktion!$Q$340</f>
        <v>0</v>
      </c>
      <c r="F9" s="59">
        <f>[1]Elproduktion!$N$341</f>
        <v>0</v>
      </c>
      <c r="G9" s="59">
        <f>[1]Elproduktion!$R$342</f>
        <v>0</v>
      </c>
      <c r="H9" s="59">
        <f>[1]Elproduktion!$S$343</f>
        <v>0</v>
      </c>
      <c r="I9" s="59">
        <f>[1]Elproduktion!$N$344</f>
        <v>0</v>
      </c>
      <c r="J9" s="59">
        <f>[1]Elproduktion!$T$342</f>
        <v>0</v>
      </c>
      <c r="K9" s="59">
        <f>[1]Elproduktion!U340</f>
        <v>0</v>
      </c>
      <c r="L9" s="59">
        <f>[1]Elproduktion!V340</f>
        <v>0</v>
      </c>
      <c r="M9" s="59"/>
      <c r="N9" s="59"/>
      <c r="O9" s="59"/>
      <c r="P9" s="59">
        <f t="shared" si="0"/>
        <v>0</v>
      </c>
      <c r="Q9" s="40"/>
      <c r="AG9" s="40"/>
      <c r="AH9" s="40"/>
    </row>
    <row r="10" spans="1:34" ht="15.6">
      <c r="A10" s="5" t="s">
        <v>13</v>
      </c>
      <c r="C10" s="133">
        <f>[1]Elproduktion!$N$346</f>
        <v>247750.19112627988</v>
      </c>
      <c r="D10" s="59">
        <f>[1]Elproduktion!$N$347</f>
        <v>0</v>
      </c>
      <c r="E10" s="59">
        <f>[1]Elproduktion!$Q$348</f>
        <v>0</v>
      </c>
      <c r="F10" s="59">
        <f>[1]Elproduktion!$N$349</f>
        <v>0</v>
      </c>
      <c r="G10" s="59">
        <f>[1]Elproduktion!$R$350</f>
        <v>0</v>
      </c>
      <c r="H10" s="59">
        <f>[1]Elproduktion!$S$351</f>
        <v>0</v>
      </c>
      <c r="I10" s="59">
        <f>[1]Elproduktion!$N$352</f>
        <v>0</v>
      </c>
      <c r="J10" s="59">
        <f>[1]Elproduktion!$T$350</f>
        <v>0</v>
      </c>
      <c r="K10" s="59">
        <f>[1]Elproduktion!U348</f>
        <v>0</v>
      </c>
      <c r="L10" s="59">
        <f>[1]Elproduktion!V348</f>
        <v>0</v>
      </c>
      <c r="M10" s="59"/>
      <c r="N10" s="59"/>
      <c r="O10" s="59"/>
      <c r="P10" s="59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6">
      <c r="A11" s="5" t="s">
        <v>14</v>
      </c>
      <c r="C11" s="133">
        <f>SUM(C5:C10)</f>
        <v>467055.19112627988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59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6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6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">
      <c r="A14" s="3" t="s">
        <v>15</v>
      </c>
      <c r="B14" s="88"/>
      <c r="C14" s="59"/>
      <c r="D14" s="88"/>
      <c r="E14" s="88"/>
      <c r="F14" s="88"/>
      <c r="G14" s="88"/>
      <c r="H14" s="88"/>
      <c r="I14" s="88"/>
      <c r="J14" s="59"/>
      <c r="K14" s="59"/>
      <c r="L14" s="59"/>
      <c r="M14" s="59"/>
      <c r="N14" s="59"/>
      <c r="O14" s="59"/>
      <c r="P14" s="88"/>
      <c r="Q14" s="4"/>
      <c r="R14" s="4"/>
      <c r="S14" s="4"/>
      <c r="T14" s="4"/>
    </row>
    <row r="15" spans="1:34" ht="15.6">
      <c r="A15" s="53" t="str">
        <f>A2</f>
        <v>2380 Östersund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28.8">
      <c r="A16" s="6">
        <f>'Jämtlands län'!A16</f>
        <v>2020</v>
      </c>
      <c r="B16" s="79" t="s">
        <v>16</v>
      </c>
      <c r="C16" s="89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71</v>
      </c>
      <c r="N16" s="79" t="s">
        <v>68</v>
      </c>
      <c r="O16" s="80" t="s">
        <v>68</v>
      </c>
      <c r="P16" s="81" t="s">
        <v>9</v>
      </c>
      <c r="Q16" s="40"/>
      <c r="AG16" s="40"/>
      <c r="AH16" s="40"/>
    </row>
    <row r="17" spans="1:34" s="18" customFormat="1" ht="10.199999999999999">
      <c r="A17" s="54" t="s">
        <v>60</v>
      </c>
      <c r="B17" s="83" t="s">
        <v>63</v>
      </c>
      <c r="C17" s="90"/>
      <c r="D17" s="83" t="s">
        <v>59</v>
      </c>
      <c r="E17" s="84"/>
      <c r="F17" s="83" t="s">
        <v>61</v>
      </c>
      <c r="G17" s="84"/>
      <c r="H17" s="84"/>
      <c r="I17" s="83" t="s">
        <v>62</v>
      </c>
      <c r="J17" s="84"/>
      <c r="K17" s="84"/>
      <c r="L17" s="84"/>
      <c r="M17" s="84"/>
      <c r="N17" s="85"/>
      <c r="O17" s="85"/>
      <c r="P17" s="86" t="s">
        <v>66</v>
      </c>
      <c r="Q17" s="19"/>
      <c r="AG17" s="19"/>
      <c r="AH17" s="19"/>
    </row>
    <row r="18" spans="1:34" ht="15.6">
      <c r="A18" s="5" t="s">
        <v>18</v>
      </c>
      <c r="B18" s="59">
        <f>[1]Fjärrvärmeproduktion!$N$450+[1]Fjärrvärmeproduktion!$X$490</f>
        <v>493159.61174469022</v>
      </c>
      <c r="C18" s="59"/>
      <c r="D18" s="59">
        <f>[1]Fjärrvärmeproduktion!$N$451</f>
        <v>0</v>
      </c>
      <c r="E18" s="59">
        <f>[1]Fjärrvärmeproduktion!$Q$452</f>
        <v>0</v>
      </c>
      <c r="F18" s="59">
        <f>[1]Fjärrvärmeproduktion!$N$453</f>
        <v>0</v>
      </c>
      <c r="G18" s="59">
        <f>[1]Fjärrvärmeproduktion!$R$454</f>
        <v>0</v>
      </c>
      <c r="H18" s="60">
        <f>[1]Fjärrvärmeproduktion!$S$455</f>
        <v>448455.0500000001</v>
      </c>
      <c r="I18" s="59">
        <f>[1]Fjärrvärmeproduktion!$N$456</f>
        <v>0</v>
      </c>
      <c r="J18" s="59">
        <f>[1]Fjärrvärmeproduktion!$T$454</f>
        <v>0</v>
      </c>
      <c r="K18" s="59">
        <f>[1]Fjärrvärmeproduktion!U452</f>
        <v>13986</v>
      </c>
      <c r="L18" s="59">
        <f>[1]Fjärrvärmeproduktion!V452</f>
        <v>0</v>
      </c>
      <c r="M18" s="59">
        <f>[1]Fjärrvärmeproduktion!$W$455</f>
        <v>139640.20000000001</v>
      </c>
      <c r="N18" s="59"/>
      <c r="O18" s="59"/>
      <c r="P18" s="60">
        <f>SUM(C18:O18)</f>
        <v>602081.25000000012</v>
      </c>
      <c r="Q18" s="4"/>
      <c r="R18" s="4"/>
      <c r="S18" s="4"/>
      <c r="T18" s="4"/>
    </row>
    <row r="19" spans="1:34" ht="15.6">
      <c r="A19" s="5" t="s">
        <v>19</v>
      </c>
      <c r="B19" s="59">
        <f>[1]Fjärrvärmeproduktion!$N$458+[1]Fjärrvärmeproduktion!$Y$490</f>
        <v>64354.379325870454</v>
      </c>
      <c r="C19" s="59"/>
      <c r="D19" s="60">
        <f>[1]Fjärrvärmeproduktion!$N$459</f>
        <v>455.48059999999992</v>
      </c>
      <c r="E19" s="59">
        <f>[1]Fjärrvärmeproduktion!$Q$460</f>
        <v>0</v>
      </c>
      <c r="F19" s="59">
        <f>[1]Fjärrvärmeproduktion!$N$461</f>
        <v>0</v>
      </c>
      <c r="G19" s="59">
        <f>[1]Fjärrvärmeproduktion!$R$462</f>
        <v>644</v>
      </c>
      <c r="H19" s="60">
        <f>[1]Fjärrvärmeproduktion!$S$463</f>
        <v>61591.82</v>
      </c>
      <c r="I19" s="59">
        <f>[1]Fjärrvärmeproduktion!$N$464</f>
        <v>0</v>
      </c>
      <c r="J19" s="59">
        <f>[1]Fjärrvärmeproduktion!$T$462</f>
        <v>0</v>
      </c>
      <c r="K19" s="59">
        <f>[1]Fjärrvärmeproduktion!U460</f>
        <v>0</v>
      </c>
      <c r="L19" s="59">
        <f>[1]Fjärrvärmeproduktion!V460</f>
        <v>0</v>
      </c>
      <c r="M19" s="59">
        <f>[1]Fjärrvärmeproduktion!$W$463</f>
        <v>0</v>
      </c>
      <c r="N19" s="59"/>
      <c r="O19" s="59"/>
      <c r="P19" s="60">
        <f t="shared" ref="P19:P24" si="2">SUM(C19:O19)</f>
        <v>62691.300600000002</v>
      </c>
      <c r="Q19" s="4"/>
      <c r="R19" s="4"/>
      <c r="S19" s="4"/>
      <c r="T19" s="4"/>
    </row>
    <row r="20" spans="1:34" ht="15.6">
      <c r="A20" s="5" t="s">
        <v>20</v>
      </c>
      <c r="B20" s="59">
        <f>[1]Fjärrvärmeproduktion!$N$466</f>
        <v>0</v>
      </c>
      <c r="C20" s="126">
        <f>B20*1.05</f>
        <v>0</v>
      </c>
      <c r="D20" s="59">
        <f>[1]Fjärrvärmeproduktion!$N$467</f>
        <v>0</v>
      </c>
      <c r="E20" s="59">
        <f>[1]Fjärrvärmeproduktion!$Q$468</f>
        <v>0</v>
      </c>
      <c r="F20" s="59">
        <f>[1]Fjärrvärmeproduktion!$N$469</f>
        <v>0</v>
      </c>
      <c r="G20" s="59">
        <f>[1]Fjärrvärmeproduktion!$R$470</f>
        <v>0</v>
      </c>
      <c r="H20" s="59">
        <f>[1]Fjärrvärmeproduktion!$S$471</f>
        <v>0</v>
      </c>
      <c r="I20" s="59">
        <f>[1]Fjärrvärmeproduktion!$N$472</f>
        <v>0</v>
      </c>
      <c r="J20" s="59">
        <f>[1]Fjärrvärmeproduktion!$T$470</f>
        <v>0</v>
      </c>
      <c r="K20" s="59">
        <f>[1]Fjärrvärmeproduktion!U468</f>
        <v>0</v>
      </c>
      <c r="L20" s="59">
        <f>[1]Fjärrvärmeproduktion!V468</f>
        <v>0</v>
      </c>
      <c r="M20" s="59">
        <f>[1]Fjärrvärmeproduktion!$W$471</f>
        <v>0</v>
      </c>
      <c r="N20" s="59"/>
      <c r="O20" s="59"/>
      <c r="P20" s="126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59">
        <f>[1]Fjärrvärmeproduktion!$N$474</f>
        <v>319.60000000000002</v>
      </c>
      <c r="C21" s="126">
        <f>B21*0.33</f>
        <v>105.46800000000002</v>
      </c>
      <c r="D21" s="59">
        <f>[1]Fjärrvärmeproduktion!$N$475</f>
        <v>0</v>
      </c>
      <c r="E21" s="59">
        <f>[1]Fjärrvärmeproduktion!$Q$476</f>
        <v>0</v>
      </c>
      <c r="F21" s="59">
        <f>[1]Fjärrvärmeproduktion!$N$477</f>
        <v>0</v>
      </c>
      <c r="G21" s="59">
        <f>[1]Fjärrvärmeproduktion!$R$478</f>
        <v>0</v>
      </c>
      <c r="H21" s="59">
        <f>[1]Fjärrvärmeproduktion!$S$479</f>
        <v>0</v>
      </c>
      <c r="I21" s="59">
        <f>[1]Fjärrvärmeproduktion!$N$480</f>
        <v>0</v>
      </c>
      <c r="J21" s="59">
        <f>[1]Fjärrvärmeproduktion!$T$478</f>
        <v>0</v>
      </c>
      <c r="K21" s="59">
        <f>[1]Fjärrvärmeproduktion!U476</f>
        <v>0</v>
      </c>
      <c r="L21" s="59">
        <f>[1]Fjärrvärmeproduktion!V476</f>
        <v>0</v>
      </c>
      <c r="M21" s="59">
        <f>[1]Fjärrvärmeproduktion!$W$479</f>
        <v>0</v>
      </c>
      <c r="N21" s="59"/>
      <c r="O21" s="59"/>
      <c r="P21" s="126">
        <f t="shared" si="2"/>
        <v>105.46800000000002</v>
      </c>
      <c r="Q21" s="4"/>
      <c r="R21" s="26"/>
      <c r="S21" s="26"/>
      <c r="T21" s="26"/>
    </row>
    <row r="22" spans="1:34" ht="15.6">
      <c r="A22" s="5" t="s">
        <v>22</v>
      </c>
      <c r="B22" s="59">
        <f>[1]Fjärrvärmeproduktion!$N$482</f>
        <v>1056</v>
      </c>
      <c r="C22" s="59"/>
      <c r="D22" s="59">
        <f>[1]Fjärrvärmeproduktion!$N$483</f>
        <v>0</v>
      </c>
      <c r="E22" s="59">
        <f>[1]Fjärrvärmeproduktion!$Q$484</f>
        <v>0</v>
      </c>
      <c r="F22" s="59">
        <f>[1]Fjärrvärmeproduktion!$N$485</f>
        <v>0</v>
      </c>
      <c r="G22" s="59">
        <f>[1]Fjärrvärmeproduktion!$R$486</f>
        <v>0</v>
      </c>
      <c r="H22" s="59">
        <f>[1]Fjärrvärmeproduktion!$S$487</f>
        <v>0</v>
      </c>
      <c r="I22" s="59">
        <f>[1]Fjärrvärmeproduktion!$N$488</f>
        <v>0</v>
      </c>
      <c r="J22" s="59">
        <f>[1]Fjärrvärmeproduktion!$T$486</f>
        <v>0</v>
      </c>
      <c r="K22" s="59">
        <f>[1]Fjärrvärmeproduktion!U484</f>
        <v>0</v>
      </c>
      <c r="L22" s="59">
        <f>[1]Fjärrvärmeproduktion!V484</f>
        <v>0</v>
      </c>
      <c r="M22" s="59">
        <f>[1]Fjärrvärmeproduktion!$W$487</f>
        <v>0</v>
      </c>
      <c r="N22" s="59"/>
      <c r="O22" s="59"/>
      <c r="P22" s="59">
        <f t="shared" si="2"/>
        <v>0</v>
      </c>
      <c r="Q22" s="20"/>
      <c r="R22" s="32" t="s">
        <v>24</v>
      </c>
      <c r="S22" s="58" t="str">
        <f>P43/1000 &amp;" GWh"</f>
        <v>1640,01278241874 GWh</v>
      </c>
      <c r="T22" s="27"/>
      <c r="U22" s="25"/>
    </row>
    <row r="23" spans="1:34" ht="15.6">
      <c r="A23" s="5" t="s">
        <v>23</v>
      </c>
      <c r="B23" s="59">
        <v>0</v>
      </c>
      <c r="C23" s="59"/>
      <c r="D23" s="59">
        <f>[1]Fjärrvärmeproduktion!$N$491</f>
        <v>0</v>
      </c>
      <c r="E23" s="59">
        <f>[1]Fjärrvärmeproduktion!$Q$492</f>
        <v>0</v>
      </c>
      <c r="F23" s="59">
        <f>[1]Fjärrvärmeproduktion!$N$493</f>
        <v>0</v>
      </c>
      <c r="G23" s="59">
        <f>[1]Fjärrvärmeproduktion!$R$494</f>
        <v>0</v>
      </c>
      <c r="H23" s="59">
        <f>[1]Fjärrvärmeproduktion!$S$495</f>
        <v>0</v>
      </c>
      <c r="I23" s="59">
        <f>[1]Fjärrvärmeproduktion!$N$496</f>
        <v>0</v>
      </c>
      <c r="J23" s="59">
        <f>[1]Fjärrvärmeproduktion!$T$494</f>
        <v>0</v>
      </c>
      <c r="K23" s="59">
        <f>[1]Fjärrvärmeproduktion!U492</f>
        <v>0</v>
      </c>
      <c r="L23" s="59">
        <f>[1]Fjärrvärmeproduktion!V492</f>
        <v>0</v>
      </c>
      <c r="M23" s="59">
        <f>[1]Fjärrvärmeproduktion!$W$495</f>
        <v>0</v>
      </c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59">
        <f>SUM(B18:B23)</f>
        <v>558889.59107056062</v>
      </c>
      <c r="C24" s="126">
        <f t="shared" ref="C24:O24" si="3">SUM(C18:C23)</f>
        <v>105.46800000000002</v>
      </c>
      <c r="D24" s="60">
        <f t="shared" si="3"/>
        <v>455.48059999999992</v>
      </c>
      <c r="E24" s="59">
        <f t="shared" si="3"/>
        <v>0</v>
      </c>
      <c r="F24" s="59">
        <f t="shared" si="3"/>
        <v>0</v>
      </c>
      <c r="G24" s="59">
        <f t="shared" si="3"/>
        <v>644</v>
      </c>
      <c r="H24" s="60">
        <f t="shared" si="3"/>
        <v>510046.87000000011</v>
      </c>
      <c r="I24" s="59">
        <f t="shared" si="3"/>
        <v>0</v>
      </c>
      <c r="J24" s="59">
        <f t="shared" si="3"/>
        <v>0</v>
      </c>
      <c r="K24" s="59">
        <f t="shared" si="3"/>
        <v>13986</v>
      </c>
      <c r="L24" s="59">
        <f t="shared" si="3"/>
        <v>0</v>
      </c>
      <c r="M24" s="59">
        <f t="shared" si="3"/>
        <v>139640.20000000001</v>
      </c>
      <c r="N24" s="59">
        <f t="shared" si="3"/>
        <v>0</v>
      </c>
      <c r="O24" s="59">
        <f t="shared" si="3"/>
        <v>0</v>
      </c>
      <c r="P24" s="133">
        <f t="shared" si="2"/>
        <v>664878.01860000007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426,906076741319 GWh</v>
      </c>
      <c r="T25" s="31">
        <f>C$44</f>
        <v>0.26030655450849988</v>
      </c>
      <c r="U25" s="25"/>
    </row>
    <row r="26" spans="1:34" ht="15.6">
      <c r="B26" s="11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421,1184806 GWh</v>
      </c>
      <c r="T26" s="31">
        <f>D$44</f>
        <v>0.25677755997665036</v>
      </c>
      <c r="U26" s="25"/>
    </row>
    <row r="27" spans="1:34" ht="15.6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0,143155077415984 GWh</v>
      </c>
      <c r="T27" s="31">
        <f>E$44</f>
        <v>8.7289001006964813E-5</v>
      </c>
      <c r="U27" s="25"/>
    </row>
    <row r="28" spans="1:34" ht="18">
      <c r="A28" s="3" t="s">
        <v>27</v>
      </c>
      <c r="B28" s="88"/>
      <c r="C28" s="59"/>
      <c r="D28" s="88"/>
      <c r="E28" s="88"/>
      <c r="F28" s="88"/>
      <c r="G28" s="88"/>
      <c r="H28" s="88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 GWh</v>
      </c>
      <c r="T28" s="31">
        <f>F$44</f>
        <v>0</v>
      </c>
      <c r="U28" s="25"/>
    </row>
    <row r="29" spans="1:34" ht="15.6">
      <c r="A29" s="53" t="str">
        <f>A2</f>
        <v>2380 Östersund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91,393 GWh</v>
      </c>
      <c r="T29" s="31">
        <f>G$44</f>
        <v>5.5727004679323983E-2</v>
      </c>
      <c r="U29" s="25"/>
    </row>
    <row r="30" spans="1:34" ht="28.8">
      <c r="A30" s="6">
        <f>'Jämtlands län'!A30</f>
        <v>2020</v>
      </c>
      <c r="B30" s="89" t="s">
        <v>70</v>
      </c>
      <c r="C30" s="93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71</v>
      </c>
      <c r="N30" s="80" t="s">
        <v>68</v>
      </c>
      <c r="O30" s="80" t="s">
        <v>68</v>
      </c>
      <c r="P30" s="81" t="s">
        <v>29</v>
      </c>
      <c r="Q30" s="20"/>
      <c r="R30" s="55" t="str">
        <f>H30</f>
        <v>Biobränslen</v>
      </c>
      <c r="S30" s="42" t="str">
        <f>H43/1000&amp;" GWh"</f>
        <v>546,82587 GWh</v>
      </c>
      <c r="T30" s="31">
        <f>H$44</f>
        <v>0.33342780974763292</v>
      </c>
      <c r="U30" s="25"/>
    </row>
    <row r="31" spans="1:34" s="18" customFormat="1">
      <c r="A31" s="17"/>
      <c r="B31" s="83" t="s">
        <v>65</v>
      </c>
      <c r="C31" s="94" t="s">
        <v>64</v>
      </c>
      <c r="D31" s="83" t="s">
        <v>59</v>
      </c>
      <c r="E31" s="84"/>
      <c r="F31" s="83" t="s">
        <v>61</v>
      </c>
      <c r="G31" s="83" t="s">
        <v>81</v>
      </c>
      <c r="H31" s="83" t="s">
        <v>69</v>
      </c>
      <c r="I31" s="83" t="s">
        <v>62</v>
      </c>
      <c r="J31" s="84"/>
      <c r="K31" s="84"/>
      <c r="L31" s="84"/>
      <c r="M31" s="84"/>
      <c r="N31" s="85"/>
      <c r="O31" s="85"/>
      <c r="P31" s="86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59">
        <f>[1]Slutanvändning!$N$656</f>
        <v>0</v>
      </c>
      <c r="C32" s="92">
        <f>[1]Slutanvändning!$N$657</f>
        <v>27600</v>
      </c>
      <c r="D32" s="92">
        <f>[1]Slutanvändning!$N$650</f>
        <v>12882</v>
      </c>
      <c r="E32" s="59">
        <f>[1]Slutanvändning!$Q$651</f>
        <v>0</v>
      </c>
      <c r="F32" s="92">
        <f>[1]Slutanvändning!$N$652</f>
        <v>0</v>
      </c>
      <c r="G32" s="59">
        <f>[1]Slutanvändning!$N$653</f>
        <v>2721</v>
      </c>
      <c r="H32" s="92">
        <f>[1]Slutanvändning!$N$654</f>
        <v>0</v>
      </c>
      <c r="I32" s="59">
        <f>[1]Slutanvändning!$N$655</f>
        <v>0</v>
      </c>
      <c r="J32" s="59">
        <v>0</v>
      </c>
      <c r="K32" s="59">
        <f>[1]Slutanvändning!U651</f>
        <v>0</v>
      </c>
      <c r="L32" s="59">
        <f>[1]Slutanvändning!V651</f>
        <v>0</v>
      </c>
      <c r="M32" s="59"/>
      <c r="N32" s="59"/>
      <c r="O32" s="59"/>
      <c r="P32" s="59">
        <f t="shared" ref="P32:P38" si="4">SUM(B32:N32)</f>
        <v>43203</v>
      </c>
      <c r="Q32" s="22"/>
      <c r="R32" s="56" t="str">
        <f>J30</f>
        <v>Avlutar</v>
      </c>
      <c r="S32" s="42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59">
        <f>[1]Slutanvändning!$N$665</f>
        <v>15732</v>
      </c>
      <c r="C33" s="92">
        <f>[1]Slutanvändning!$N$666</f>
        <v>70126</v>
      </c>
      <c r="D33" s="92">
        <f>[1]Slutanvändning!$N$659</f>
        <v>6894</v>
      </c>
      <c r="E33" s="126">
        <f>[1]Slutanvändning!$Q$660</f>
        <v>143.15507741598412</v>
      </c>
      <c r="F33" s="125">
        <f>[1]Slutanvändning!$N$661</f>
        <v>0</v>
      </c>
      <c r="G33" s="59">
        <f>[1]Slutanvändning!$N$662</f>
        <v>0</v>
      </c>
      <c r="H33" s="92">
        <f>[1]Slutanvändning!$N$663</f>
        <v>6856</v>
      </c>
      <c r="I33" s="59">
        <f>[1]Slutanvändning!$N$664</f>
        <v>0</v>
      </c>
      <c r="J33" s="59">
        <v>0</v>
      </c>
      <c r="K33" s="59">
        <f>[1]Slutanvändning!U660</f>
        <v>0</v>
      </c>
      <c r="L33" s="59">
        <f>[1]Slutanvändning!V660</f>
        <v>0</v>
      </c>
      <c r="M33" s="59"/>
      <c r="N33" s="59"/>
      <c r="O33" s="59"/>
      <c r="P33" s="59">
        <f t="shared" si="4"/>
        <v>99751.155077415984</v>
      </c>
      <c r="Q33" s="22"/>
      <c r="R33" s="55" t="str">
        <f>K30</f>
        <v>Torv</v>
      </c>
      <c r="S33" s="42" t="str">
        <f>K43/1000&amp;" GWh"</f>
        <v>13,986 GWh</v>
      </c>
      <c r="T33" s="31">
        <f>K$44</f>
        <v>8.5279823120482448E-3</v>
      </c>
      <c r="U33" s="25"/>
    </row>
    <row r="34" spans="1:47" ht="15.6">
      <c r="A34" s="5" t="s">
        <v>34</v>
      </c>
      <c r="B34" s="59">
        <f>[1]Slutanvändning!$N$674</f>
        <v>59071</v>
      </c>
      <c r="C34" s="92">
        <f>[1]Slutanvändning!$N$675</f>
        <v>77048</v>
      </c>
      <c r="D34" s="125">
        <f>[1]Slutanvändning!$N$668</f>
        <v>577.78941565600883</v>
      </c>
      <c r="E34" s="59">
        <f>[1]Slutanvändning!$Q$669</f>
        <v>0</v>
      </c>
      <c r="F34" s="92">
        <f>[1]Slutanvändning!$N$670</f>
        <v>0</v>
      </c>
      <c r="G34" s="59">
        <f>[1]Slutanvändning!$N$671</f>
        <v>0</v>
      </c>
      <c r="H34" s="92">
        <f>[1]Slutanvändning!$N$672</f>
        <v>0</v>
      </c>
      <c r="I34" s="59">
        <f>[1]Slutanvändning!$N$673</f>
        <v>0</v>
      </c>
      <c r="J34" s="59">
        <v>0</v>
      </c>
      <c r="K34" s="59">
        <f>[1]Slutanvändning!U669</f>
        <v>0</v>
      </c>
      <c r="L34" s="59">
        <f>[1]Slutanvändning!V669</f>
        <v>0</v>
      </c>
      <c r="M34" s="59"/>
      <c r="N34" s="59"/>
      <c r="O34" s="59"/>
      <c r="P34" s="59">
        <f t="shared" si="4"/>
        <v>136696.78941565601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6">
      <c r="A35" s="5" t="s">
        <v>35</v>
      </c>
      <c r="B35" s="59">
        <f>[1]Slutanvändning!$N$683</f>
        <v>0</v>
      </c>
      <c r="C35" s="125">
        <f>[1]Slutanvändning!$N$684</f>
        <v>14071.961789268962</v>
      </c>
      <c r="D35" s="92">
        <f>[1]Slutanvändning!$N$677</f>
        <v>399363</v>
      </c>
      <c r="E35" s="59">
        <f>[1]Slutanvändning!$Q$678</f>
        <v>0</v>
      </c>
      <c r="F35" s="92">
        <f>[1]Slutanvändning!$N$679</f>
        <v>0</v>
      </c>
      <c r="G35" s="59">
        <f>[1]Slutanvändning!$N$680</f>
        <v>88028</v>
      </c>
      <c r="H35" s="92">
        <f>[1]Slutanvändning!$N$681</f>
        <v>0</v>
      </c>
      <c r="I35" s="59">
        <f>[1]Slutanvändning!$N$682</f>
        <v>0</v>
      </c>
      <c r="J35" s="59">
        <v>0</v>
      </c>
      <c r="K35" s="59">
        <f>[1]Slutanvändning!U678</f>
        <v>0</v>
      </c>
      <c r="L35" s="59">
        <f>[1]Slutanvändning!V678</f>
        <v>0</v>
      </c>
      <c r="M35" s="59"/>
      <c r="N35" s="59"/>
      <c r="O35" s="59"/>
      <c r="P35" s="126">
        <f>SUM(B35:N35)</f>
        <v>501462.96178926894</v>
      </c>
      <c r="Q35" s="22"/>
      <c r="R35" s="55" t="str">
        <f>M30</f>
        <v>RT-flis</v>
      </c>
      <c r="S35" s="42" t="str">
        <f>M43/1000&amp;" GWh"</f>
        <v>139,6402 GWh</v>
      </c>
      <c r="T35" s="31">
        <f>M$44</f>
        <v>8.514579977483766E-2</v>
      </c>
      <c r="U35" s="25"/>
    </row>
    <row r="36" spans="1:47" ht="15.6">
      <c r="A36" s="5" t="s">
        <v>36</v>
      </c>
      <c r="B36" s="59">
        <f>[1]Slutanvändning!$N$692</f>
        <v>103974</v>
      </c>
      <c r="C36" s="92">
        <f>[1]Slutanvändning!$N$693</f>
        <v>157193</v>
      </c>
      <c r="D36" s="125">
        <f>[1]Slutanvändning!$N$686</f>
        <v>811</v>
      </c>
      <c r="E36" s="59">
        <f>[1]Slutanvändning!$Q$687</f>
        <v>0</v>
      </c>
      <c r="F36" s="92">
        <f>[1]Slutanvändning!$N$688</f>
        <v>0</v>
      </c>
      <c r="G36" s="59">
        <f>[1]Slutanvändning!$N$689</f>
        <v>0</v>
      </c>
      <c r="H36" s="92">
        <f>[1]Slutanvändning!$N$690</f>
        <v>0</v>
      </c>
      <c r="I36" s="59">
        <f>[1]Slutanvändning!$N$691</f>
        <v>0</v>
      </c>
      <c r="J36" s="59">
        <v>0</v>
      </c>
      <c r="K36" s="59">
        <f>[1]Slutanvändning!U687</f>
        <v>0</v>
      </c>
      <c r="L36" s="59">
        <f>[1]Slutanvändning!V687</f>
        <v>0</v>
      </c>
      <c r="M36" s="59"/>
      <c r="N36" s="59"/>
      <c r="O36" s="59"/>
      <c r="P36" s="59">
        <f t="shared" si="4"/>
        <v>261978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59">
        <f>[1]Slutanvändning!$N$701</f>
        <v>83302</v>
      </c>
      <c r="C37" s="92">
        <f>[1]Slutanvändning!$N$702</f>
        <v>113810</v>
      </c>
      <c r="D37" s="92">
        <f>[1]Slutanvändning!$N$695</f>
        <v>59</v>
      </c>
      <c r="E37" s="59">
        <f>[1]Slutanvändning!$Q$696</f>
        <v>0</v>
      </c>
      <c r="F37" s="92">
        <f>[1]Slutanvändning!$N$697</f>
        <v>0</v>
      </c>
      <c r="G37" s="59">
        <f>[1]Slutanvändning!$N$698</f>
        <v>0</v>
      </c>
      <c r="H37" s="92">
        <f>[1]Slutanvändning!$N$699</f>
        <v>29923</v>
      </c>
      <c r="I37" s="59">
        <f>[1]Slutanvändning!$N$700</f>
        <v>0</v>
      </c>
      <c r="J37" s="59">
        <v>0</v>
      </c>
      <c r="K37" s="59">
        <f>[1]Slutanvändning!U696</f>
        <v>0</v>
      </c>
      <c r="L37" s="59">
        <f>[1]Slutanvändning!V696</f>
        <v>0</v>
      </c>
      <c r="M37" s="59"/>
      <c r="N37" s="59"/>
      <c r="O37" s="59"/>
      <c r="P37" s="59">
        <f t="shared" si="4"/>
        <v>227094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59">
        <f>[1]Slutanvändning!$N$710</f>
        <v>240589</v>
      </c>
      <c r="C38" s="125">
        <f>[1]Slutanvändning!$N$711</f>
        <v>47474.789415656007</v>
      </c>
      <c r="D38" s="125">
        <f>[1]Slutanvändning!$N$704</f>
        <v>76.210584343989467</v>
      </c>
      <c r="E38" s="59">
        <f>[1]Slutanvändning!$Q$705</f>
        <v>0</v>
      </c>
      <c r="F38" s="92">
        <f>[1]Slutanvändning!$N$706</f>
        <v>0</v>
      </c>
      <c r="G38" s="59">
        <f>[1]Slutanvändning!$N$707</f>
        <v>0</v>
      </c>
      <c r="H38" s="92">
        <f>[1]Slutanvändning!$N$708</f>
        <v>0</v>
      </c>
      <c r="I38" s="59">
        <f>[1]Slutanvändning!$N$709</f>
        <v>0</v>
      </c>
      <c r="J38" s="59">
        <v>0</v>
      </c>
      <c r="K38" s="59">
        <f>[1]Slutanvändning!U705</f>
        <v>0</v>
      </c>
      <c r="L38" s="59">
        <f>[1]Slutanvändning!V705</f>
        <v>0</v>
      </c>
      <c r="M38" s="59"/>
      <c r="N38" s="59"/>
      <c r="O38" s="59"/>
      <c r="P38" s="59">
        <f t="shared" si="4"/>
        <v>288140</v>
      </c>
      <c r="Q38" s="22"/>
      <c r="R38" s="33"/>
      <c r="S38" s="18"/>
      <c r="T38" s="29"/>
      <c r="U38" s="25"/>
    </row>
    <row r="39" spans="1:47" ht="15.6">
      <c r="A39" s="5" t="s">
        <v>39</v>
      </c>
      <c r="B39" s="59">
        <f>[1]Slutanvändning!$N$719</f>
        <v>0</v>
      </c>
      <c r="C39" s="92">
        <f>[1]Slutanvändning!$N$720</f>
        <v>12444</v>
      </c>
      <c r="D39" s="92">
        <f>[1]Slutanvändning!$N$713</f>
        <v>0</v>
      </c>
      <c r="E39" s="59">
        <f>[1]Slutanvändning!$Q$714</f>
        <v>0</v>
      </c>
      <c r="F39" s="92">
        <f>[1]Slutanvändning!$N$715</f>
        <v>0</v>
      </c>
      <c r="G39" s="59">
        <f>[1]Slutanvändning!$N$716</f>
        <v>0</v>
      </c>
      <c r="H39" s="92">
        <f>[1]Slutanvändning!$N$717</f>
        <v>0</v>
      </c>
      <c r="I39" s="59">
        <f>[1]Slutanvändning!$N$718</f>
        <v>0</v>
      </c>
      <c r="J39" s="59">
        <v>0</v>
      </c>
      <c r="K39" s="59">
        <f>[1]Slutanvändning!U714</f>
        <v>0</v>
      </c>
      <c r="L39" s="59">
        <f>[1]Slutanvändning!V714</f>
        <v>0</v>
      </c>
      <c r="M39" s="59"/>
      <c r="N39" s="59"/>
      <c r="O39" s="59"/>
      <c r="P39" s="59">
        <f>SUM(B39:N39)</f>
        <v>12444</v>
      </c>
      <c r="Q39" s="22"/>
      <c r="R39" s="30"/>
      <c r="S39" s="9"/>
      <c r="T39" s="45"/>
    </row>
    <row r="40" spans="1:47" ht="15.6">
      <c r="A40" s="5" t="s">
        <v>14</v>
      </c>
      <c r="B40" s="59">
        <f>SUM(B32:B39)</f>
        <v>502668</v>
      </c>
      <c r="C40" s="126">
        <f t="shared" ref="C40:O40" si="5">SUM(C32:C39)</f>
        <v>519767.75120492501</v>
      </c>
      <c r="D40" s="59">
        <f t="shared" si="5"/>
        <v>420663</v>
      </c>
      <c r="E40" s="126">
        <f t="shared" si="5"/>
        <v>143.15507741598412</v>
      </c>
      <c r="F40" s="126">
        <f>SUM(F32:F39)</f>
        <v>0</v>
      </c>
      <c r="G40" s="59">
        <f t="shared" si="5"/>
        <v>90749</v>
      </c>
      <c r="H40" s="59">
        <f t="shared" si="5"/>
        <v>36779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59">
        <f>SUM(B40:N40)</f>
        <v>1570769.9062823411</v>
      </c>
      <c r="Q40" s="22"/>
      <c r="R40" s="30"/>
      <c r="S40" s="9" t="s">
        <v>25</v>
      </c>
      <c r="T40" s="45" t="s">
        <v>26</v>
      </c>
    </row>
    <row r="41" spans="1:47">
      <c r="A41" s="11" t="s">
        <v>82</v>
      </c>
      <c r="B41" s="59">
        <f>B25</f>
        <v>0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40</v>
      </c>
      <c r="S41" s="46" t="str">
        <f>(B46+C46)/1000 &amp;" GWh"</f>
        <v>97,8114486069546 GWh</v>
      </c>
      <c r="T41" s="45"/>
    </row>
    <row r="42" spans="1:47">
      <c r="A42" s="35" t="s">
        <v>43</v>
      </c>
      <c r="B42" s="93">
        <f>B39+B38+B37</f>
        <v>323891</v>
      </c>
      <c r="C42" s="93">
        <f>C39+C38+C37</f>
        <v>173728.78941565601</v>
      </c>
      <c r="D42" s="93">
        <f>D39+D38+D37</f>
        <v>135.21058434398947</v>
      </c>
      <c r="E42" s="93">
        <f t="shared" ref="E42:P42" si="6">E39+E38+E37</f>
        <v>0</v>
      </c>
      <c r="F42" s="89">
        <f t="shared" si="6"/>
        <v>0</v>
      </c>
      <c r="G42" s="93">
        <f t="shared" si="6"/>
        <v>0</v>
      </c>
      <c r="H42" s="93">
        <f t="shared" si="6"/>
        <v>29923</v>
      </c>
      <c r="I42" s="89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527678</v>
      </c>
      <c r="Q42" s="23"/>
      <c r="R42" s="30" t="s">
        <v>41</v>
      </c>
      <c r="S42" s="10" t="str">
        <f>P42/1000 &amp;" GWh"</f>
        <v>527,678 GWh</v>
      </c>
      <c r="T42" s="31">
        <f>P42/P40</f>
        <v>0.33593589862495843</v>
      </c>
    </row>
    <row r="43" spans="1:47">
      <c r="A43" s="36" t="s">
        <v>45</v>
      </c>
      <c r="B43" s="117"/>
      <c r="C43" s="95">
        <f>C40+C24-C7+C46</f>
        <v>426906.07674131903</v>
      </c>
      <c r="D43" s="95">
        <f t="shared" ref="D43:O43" si="7">D11+D24+D40</f>
        <v>421118.48060000001</v>
      </c>
      <c r="E43" s="95">
        <f t="shared" si="7"/>
        <v>143.15507741598412</v>
      </c>
      <c r="F43" s="95">
        <f t="shared" si="7"/>
        <v>0</v>
      </c>
      <c r="G43" s="95">
        <f t="shared" si="7"/>
        <v>91393</v>
      </c>
      <c r="H43" s="95">
        <f t="shared" si="7"/>
        <v>546825.87000000011</v>
      </c>
      <c r="I43" s="95">
        <f t="shared" si="7"/>
        <v>0</v>
      </c>
      <c r="J43" s="95">
        <f t="shared" si="7"/>
        <v>0</v>
      </c>
      <c r="K43" s="95">
        <f t="shared" si="7"/>
        <v>13986</v>
      </c>
      <c r="L43" s="95">
        <f t="shared" si="7"/>
        <v>0</v>
      </c>
      <c r="M43" s="95">
        <f t="shared" si="7"/>
        <v>139640.20000000001</v>
      </c>
      <c r="N43" s="95">
        <f t="shared" si="7"/>
        <v>0</v>
      </c>
      <c r="O43" s="95">
        <f t="shared" si="7"/>
        <v>0</v>
      </c>
      <c r="P43" s="118">
        <f>SUM(C43:O43)</f>
        <v>1640012.7824187351</v>
      </c>
      <c r="Q43" s="23"/>
      <c r="R43" s="30" t="s">
        <v>42</v>
      </c>
      <c r="S43" s="10" t="str">
        <f>P36/1000 &amp;" GWh"</f>
        <v>261,978 GWh</v>
      </c>
      <c r="T43" s="43">
        <f>P36/P40</f>
        <v>0.16678317998849557</v>
      </c>
    </row>
    <row r="44" spans="1:47" ht="15.6">
      <c r="A44" s="36" t="s">
        <v>46</v>
      </c>
      <c r="B44" s="121"/>
      <c r="C44" s="122">
        <f>C43/$P$43</f>
        <v>0.26030655450849988</v>
      </c>
      <c r="D44" s="122">
        <f t="shared" ref="D44:P44" si="8">D43/$P$43</f>
        <v>0.25677755997665036</v>
      </c>
      <c r="E44" s="122">
        <f t="shared" si="8"/>
        <v>8.7289001006964813E-5</v>
      </c>
      <c r="F44" s="122">
        <f t="shared" si="8"/>
        <v>0</v>
      </c>
      <c r="G44" s="122">
        <f t="shared" si="8"/>
        <v>5.5727004679323983E-2</v>
      </c>
      <c r="H44" s="122">
        <f t="shared" si="8"/>
        <v>0.33342780974763292</v>
      </c>
      <c r="I44" s="122">
        <f t="shared" si="8"/>
        <v>0</v>
      </c>
      <c r="J44" s="122">
        <f t="shared" si="8"/>
        <v>0</v>
      </c>
      <c r="K44" s="122">
        <f t="shared" si="8"/>
        <v>8.5279823120482448E-3</v>
      </c>
      <c r="L44" s="122">
        <f t="shared" si="8"/>
        <v>0</v>
      </c>
      <c r="M44" s="122">
        <f t="shared" si="8"/>
        <v>8.514579977483766E-2</v>
      </c>
      <c r="N44" s="122">
        <f t="shared" si="8"/>
        <v>0</v>
      </c>
      <c r="O44" s="122">
        <f t="shared" si="8"/>
        <v>0</v>
      </c>
      <c r="P44" s="122">
        <f t="shared" si="8"/>
        <v>1</v>
      </c>
      <c r="Q44" s="23"/>
      <c r="R44" s="30" t="s">
        <v>44</v>
      </c>
      <c r="S44" s="10" t="str">
        <f>P34/1000 &amp;" GWh"</f>
        <v>136,696789415656 GWh</v>
      </c>
      <c r="T44" s="31">
        <f>P34/P40</f>
        <v>8.7025342711833931E-2</v>
      </c>
      <c r="U44" s="25"/>
    </row>
    <row r="45" spans="1:47" ht="15.6">
      <c r="A45" s="37"/>
      <c r="B45" s="119"/>
      <c r="C45" s="93"/>
      <c r="D45" s="93"/>
      <c r="E45" s="93"/>
      <c r="F45" s="89"/>
      <c r="G45" s="93"/>
      <c r="H45" s="93"/>
      <c r="I45" s="89"/>
      <c r="J45" s="93"/>
      <c r="K45" s="93"/>
      <c r="L45" s="93"/>
      <c r="M45" s="93"/>
      <c r="N45" s="89"/>
      <c r="O45" s="89"/>
      <c r="P45" s="89"/>
      <c r="Q45" s="23"/>
      <c r="R45" s="30" t="s">
        <v>31</v>
      </c>
      <c r="S45" s="10" t="str">
        <f>P32/1000 &amp;" GWh"</f>
        <v>43,203 GWh</v>
      </c>
      <c r="T45" s="31">
        <f>P32/P40</f>
        <v>2.7504346643775331E-2</v>
      </c>
      <c r="U45" s="25"/>
    </row>
    <row r="46" spans="1:47">
      <c r="A46" s="37" t="s">
        <v>49</v>
      </c>
      <c r="B46" s="95">
        <f>B24-(B40-B41)</f>
        <v>56221.591070560622</v>
      </c>
      <c r="C46" s="95">
        <f>(C40+C24)*0.08</f>
        <v>41589.857536394004</v>
      </c>
      <c r="D46" s="93"/>
      <c r="E46" s="93"/>
      <c r="F46" s="89"/>
      <c r="G46" s="93"/>
      <c r="H46" s="93"/>
      <c r="I46" s="89"/>
      <c r="J46" s="93"/>
      <c r="K46" s="93"/>
      <c r="L46" s="93"/>
      <c r="M46" s="93"/>
      <c r="N46" s="89"/>
      <c r="O46" s="89"/>
      <c r="P46" s="77"/>
      <c r="Q46" s="23"/>
      <c r="R46" s="30" t="s">
        <v>47</v>
      </c>
      <c r="S46" s="10" t="str">
        <f>P33/1000 &amp;" GWh"</f>
        <v>99,751155077416 GWh</v>
      </c>
      <c r="T46" s="43">
        <f>P33/P40</f>
        <v>6.3504625775206325E-2</v>
      </c>
      <c r="U46" s="25"/>
    </row>
    <row r="47" spans="1:47">
      <c r="A47" s="37" t="s">
        <v>51</v>
      </c>
      <c r="B47" s="97">
        <f>B46/B24</f>
        <v>0.10059516578733807</v>
      </c>
      <c r="C47" s="97">
        <f>C46/(C40+C24)</f>
        <v>0.08</v>
      </c>
      <c r="D47" s="93"/>
      <c r="E47" s="93"/>
      <c r="F47" s="89"/>
      <c r="G47" s="93"/>
      <c r="H47" s="93"/>
      <c r="I47" s="89"/>
      <c r="J47" s="93"/>
      <c r="K47" s="93"/>
      <c r="L47" s="93"/>
      <c r="M47" s="93"/>
      <c r="N47" s="89"/>
      <c r="O47" s="89"/>
      <c r="P47" s="89"/>
      <c r="Q47" s="23"/>
      <c r="R47" s="30" t="s">
        <v>48</v>
      </c>
      <c r="S47" s="10" t="str">
        <f>P35/1000 &amp;" GWh"</f>
        <v>501,462961789269 GWh</v>
      </c>
      <c r="T47" s="43">
        <f>P35/P40</f>
        <v>0.31924660625573031</v>
      </c>
    </row>
    <row r="48" spans="1:47" ht="15" thickBot="1">
      <c r="A48" s="12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102"/>
      <c r="O48" s="102"/>
      <c r="P48" s="102"/>
      <c r="Q48" s="57"/>
      <c r="R48" s="48" t="s">
        <v>50</v>
      </c>
      <c r="S48" s="49" t="str">
        <f>P40/1000 &amp;" GWh"</f>
        <v>1570,76990628234 GWh</v>
      </c>
      <c r="T48" s="50">
        <f>SUM(T42:T47)</f>
        <v>0.99999999999999989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102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4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9"/>
      <c r="R58" s="9"/>
      <c r="S58" s="34"/>
      <c r="T58" s="38"/>
    </row>
    <row r="59" spans="1:47" ht="15.6">
      <c r="A59" s="9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9"/>
      <c r="R59" s="9"/>
      <c r="S59" s="14"/>
      <c r="T59" s="15"/>
    </row>
    <row r="60" spans="1:47" ht="15.6">
      <c r="A60" s="9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9"/>
      <c r="R60" s="9"/>
      <c r="S60" s="9"/>
      <c r="T60" s="34"/>
    </row>
    <row r="61" spans="1:47" ht="15.6">
      <c r="A61" s="8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9"/>
      <c r="R61" s="9"/>
      <c r="S61" s="51"/>
      <c r="T61" s="52"/>
    </row>
    <row r="62" spans="1:47" ht="15.6">
      <c r="A62" s="9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9"/>
      <c r="R62" s="9"/>
      <c r="S62" s="34"/>
      <c r="T62" s="38"/>
    </row>
    <row r="63" spans="1:47" ht="15.6">
      <c r="A63" s="9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9"/>
      <c r="R63" s="9"/>
      <c r="S63" s="34"/>
      <c r="T63" s="38"/>
    </row>
    <row r="64" spans="1:47" ht="15.6">
      <c r="A64" s="9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9"/>
      <c r="R64" s="9"/>
      <c r="S64" s="34"/>
      <c r="T64" s="38"/>
    </row>
    <row r="65" spans="1:20" ht="15.6">
      <c r="A65" s="9"/>
      <c r="B65" s="93"/>
      <c r="C65" s="113"/>
      <c r="D65" s="93"/>
      <c r="E65" s="93"/>
      <c r="F65" s="89"/>
      <c r="G65" s="93"/>
      <c r="H65" s="93"/>
      <c r="I65" s="89"/>
      <c r="J65" s="93"/>
      <c r="K65" s="105"/>
      <c r="L65" s="105"/>
      <c r="M65" s="113"/>
      <c r="N65" s="111"/>
      <c r="O65" s="111"/>
      <c r="P65" s="111"/>
      <c r="Q65" s="9"/>
      <c r="R65" s="9"/>
      <c r="S65" s="34"/>
      <c r="T65" s="38"/>
    </row>
    <row r="66" spans="1:20" ht="15.6">
      <c r="A66" s="9"/>
      <c r="B66" s="93"/>
      <c r="C66" s="113"/>
      <c r="D66" s="93"/>
      <c r="E66" s="93"/>
      <c r="F66" s="89"/>
      <c r="G66" s="93"/>
      <c r="H66" s="93"/>
      <c r="I66" s="89"/>
      <c r="J66" s="93"/>
      <c r="K66" s="105"/>
      <c r="L66" s="105"/>
      <c r="M66" s="113"/>
      <c r="N66" s="111"/>
      <c r="O66" s="111"/>
      <c r="P66" s="111"/>
      <c r="Q66" s="9"/>
      <c r="R66" s="9"/>
      <c r="S66" s="34"/>
      <c r="T66" s="38"/>
    </row>
    <row r="67" spans="1:20" ht="15.6">
      <c r="A67" s="9"/>
      <c r="B67" s="93"/>
      <c r="C67" s="113"/>
      <c r="D67" s="93"/>
      <c r="E67" s="93"/>
      <c r="F67" s="89"/>
      <c r="G67" s="93"/>
      <c r="H67" s="93"/>
      <c r="I67" s="89"/>
      <c r="J67" s="93"/>
      <c r="K67" s="105"/>
      <c r="L67" s="105"/>
      <c r="M67" s="113"/>
      <c r="N67" s="111"/>
      <c r="O67" s="111"/>
      <c r="P67" s="111"/>
      <c r="Q67" s="9"/>
      <c r="R67" s="9"/>
      <c r="S67" s="34"/>
      <c r="T67" s="38"/>
    </row>
    <row r="68" spans="1:20" ht="15.6">
      <c r="A68" s="9"/>
      <c r="B68" s="93"/>
      <c r="C68" s="113"/>
      <c r="D68" s="93"/>
      <c r="E68" s="93"/>
      <c r="F68" s="89"/>
      <c r="G68" s="93"/>
      <c r="H68" s="93"/>
      <c r="I68" s="89"/>
      <c r="J68" s="93"/>
      <c r="K68" s="105"/>
      <c r="L68" s="105"/>
      <c r="M68" s="113"/>
      <c r="N68" s="111"/>
      <c r="O68" s="111"/>
      <c r="P68" s="111"/>
      <c r="Q68" s="9"/>
      <c r="R68" s="39"/>
      <c r="S68" s="14"/>
      <c r="T68" s="16"/>
    </row>
    <row r="69" spans="1:20">
      <c r="A69" s="9"/>
      <c r="B69" s="93"/>
      <c r="C69" s="113"/>
      <c r="D69" s="93"/>
      <c r="E69" s="93"/>
      <c r="F69" s="89"/>
      <c r="G69" s="93"/>
      <c r="H69" s="93"/>
      <c r="I69" s="89"/>
      <c r="J69" s="93"/>
      <c r="K69" s="105"/>
      <c r="L69" s="105"/>
      <c r="M69" s="113"/>
      <c r="N69" s="111"/>
      <c r="O69" s="111"/>
      <c r="P69" s="111"/>
      <c r="Q69" s="9"/>
    </row>
    <row r="70" spans="1:20">
      <c r="A70" s="9"/>
      <c r="B70" s="93"/>
      <c r="C70" s="113"/>
      <c r="D70" s="93"/>
      <c r="E70" s="93"/>
      <c r="F70" s="89"/>
      <c r="G70" s="93"/>
      <c r="H70" s="93"/>
      <c r="I70" s="89"/>
      <c r="J70" s="93"/>
      <c r="K70" s="105"/>
      <c r="L70" s="105"/>
      <c r="M70" s="113"/>
      <c r="N70" s="111"/>
      <c r="O70" s="111"/>
      <c r="P70" s="111"/>
      <c r="Q70" s="9"/>
    </row>
    <row r="71" spans="1:20" ht="15.6">
      <c r="A71" s="9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E12" sqref="E12"/>
    </sheetView>
  </sheetViews>
  <sheetFormatPr defaultColWidth="11" defaultRowHeight="15.6"/>
  <cols>
    <col min="1" max="1" width="17.09765625" customWidth="1"/>
    <col min="2" max="2" width="11.8984375" bestFit="1" customWidth="1"/>
    <col min="3" max="3" width="15.3984375" bestFit="1" customWidth="1"/>
    <col min="8" max="8" width="14.69921875" bestFit="1" customWidth="1"/>
    <col min="9" max="9" width="11.3984375" bestFit="1" customWidth="1"/>
    <col min="10" max="10" width="14.59765625" bestFit="1" customWidth="1"/>
  </cols>
  <sheetData>
    <row r="1" spans="1:9">
      <c r="A1" s="2" t="s">
        <v>54</v>
      </c>
    </row>
    <row r="2" spans="1:9">
      <c r="A2" s="2">
        <v>2020</v>
      </c>
    </row>
    <row r="3" spans="1:9">
      <c r="A3" t="s">
        <v>55</v>
      </c>
      <c r="B3" t="s">
        <v>56</v>
      </c>
      <c r="C3" t="s">
        <v>57</v>
      </c>
      <c r="D3" t="s">
        <v>56</v>
      </c>
    </row>
    <row r="4" spans="1:9">
      <c r="B4" s="1"/>
      <c r="C4" s="1"/>
      <c r="D4" s="1"/>
    </row>
    <row r="5" spans="1:9">
      <c r="B5" s="1"/>
      <c r="H5" s="1"/>
      <c r="I5" s="1"/>
    </row>
    <row r="6" spans="1:9">
      <c r="B6" s="1"/>
      <c r="C6" s="1"/>
      <c r="D6" s="1"/>
    </row>
    <row r="7" spans="1:9">
      <c r="B7" s="1"/>
      <c r="C7" s="1"/>
      <c r="D7" s="1"/>
    </row>
    <row r="8" spans="1:9">
      <c r="B8" s="1"/>
    </row>
    <row r="9" spans="1:9">
      <c r="B9" s="1"/>
      <c r="D9" s="1"/>
    </row>
    <row r="10" spans="1:9">
      <c r="B10" s="1"/>
      <c r="C10" s="1"/>
      <c r="D10" s="1"/>
    </row>
    <row r="11" spans="1:9">
      <c r="B11" s="1"/>
      <c r="C11" s="1"/>
      <c r="D11" s="1"/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AU71"/>
  <sheetViews>
    <sheetView tabSelected="1" zoomScale="70" zoomScaleNormal="70" workbookViewId="0">
      <selection activeCell="P37" sqref="P37"/>
    </sheetView>
  </sheetViews>
  <sheetFormatPr defaultColWidth="8.59765625" defaultRowHeight="14.4"/>
  <cols>
    <col min="1" max="1" width="49.5" style="11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3" t="s">
        <v>72</v>
      </c>
      <c r="Q2" s="5"/>
      <c r="AG2" s="40"/>
      <c r="AH2" s="5"/>
    </row>
    <row r="3" spans="1:34" ht="28.8">
      <c r="A3" s="6"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68</v>
      </c>
      <c r="N3" s="79" t="s">
        <v>68</v>
      </c>
      <c r="O3" s="80" t="s">
        <v>68</v>
      </c>
      <c r="P3" s="81" t="s">
        <v>9</v>
      </c>
      <c r="Q3" s="40"/>
      <c r="AG3" s="40"/>
      <c r="AH3" s="40"/>
    </row>
    <row r="4" spans="1:34" s="18" customFormat="1" ht="10.199999999999999">
      <c r="A4" s="54" t="s">
        <v>60</v>
      </c>
      <c r="B4" s="82"/>
      <c r="C4" s="83" t="s">
        <v>58</v>
      </c>
      <c r="D4" s="83" t="s">
        <v>59</v>
      </c>
      <c r="E4" s="84"/>
      <c r="F4" s="83" t="s">
        <v>61</v>
      </c>
      <c r="G4" s="84"/>
      <c r="H4" s="84"/>
      <c r="I4" s="83" t="s">
        <v>62</v>
      </c>
      <c r="J4" s="84"/>
      <c r="K4" s="84"/>
      <c r="L4" s="84"/>
      <c r="M4" s="84"/>
      <c r="N4" s="84"/>
      <c r="O4" s="85"/>
      <c r="P4" s="86" t="s">
        <v>66</v>
      </c>
      <c r="Q4" s="19"/>
      <c r="AG4" s="19"/>
      <c r="AH4" s="19"/>
    </row>
    <row r="5" spans="1:34" ht="15.6">
      <c r="A5" s="5" t="s">
        <v>53</v>
      </c>
      <c r="C5" s="60">
        <f>SUM(Berg:Östersund!C5)</f>
        <v>20054.5</v>
      </c>
      <c r="D5" s="59">
        <f>SUM(Berg:Östersund!D5)</f>
        <v>0</v>
      </c>
      <c r="E5" s="59">
        <f>SUM(Berg:Östersund!E5)</f>
        <v>0</v>
      </c>
      <c r="F5" s="59">
        <f>SUM(Berg:Östersund!F5)</f>
        <v>0</v>
      </c>
      <c r="G5" s="59">
        <f>SUM(Berg:Östersund!G5)</f>
        <v>0</v>
      </c>
      <c r="H5" s="59">
        <f>SUM(Berg:Östersund!H5)</f>
        <v>0</v>
      </c>
      <c r="I5" s="59">
        <f>SUM(Berg:Östersund!I5)</f>
        <v>0</v>
      </c>
      <c r="J5" s="59">
        <f>SUM(Berg:Östersund!J5)</f>
        <v>0</v>
      </c>
      <c r="K5" s="59">
        <f>SUM(Berg:Östersund!K5)</f>
        <v>0</v>
      </c>
      <c r="L5" s="59">
        <f>SUM(Berg:Östersund!L5)</f>
        <v>0</v>
      </c>
      <c r="M5" s="59">
        <f>SUM(Berg:Östersund!M5)</f>
        <v>0</v>
      </c>
      <c r="N5" s="59">
        <f>SUM(Berg:Östersund!N5)</f>
        <v>0</v>
      </c>
      <c r="O5" s="59">
        <f>SUM(Berg:Östersund!O5)</f>
        <v>0</v>
      </c>
      <c r="P5" s="59">
        <f>SUM(Berg:Östersund!P5)</f>
        <v>0</v>
      </c>
      <c r="Q5" s="40"/>
      <c r="AG5" s="40"/>
      <c r="AH5" s="40"/>
    </row>
    <row r="6" spans="1:34" ht="15.6">
      <c r="A6" s="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40"/>
      <c r="AG6" s="40"/>
      <c r="AH6" s="40"/>
    </row>
    <row r="7" spans="1:34" ht="15.6">
      <c r="A7" s="5" t="s">
        <v>10</v>
      </c>
      <c r="C7" s="59">
        <f>SUM(Berg:Östersund!C7)</f>
        <v>134557</v>
      </c>
      <c r="D7" s="59">
        <f>SUM(Berg:Östersund!D7)</f>
        <v>0</v>
      </c>
      <c r="E7" s="59">
        <f>SUM(Berg:Östersund!E7)</f>
        <v>0</v>
      </c>
      <c r="F7" s="59">
        <f>SUM(Berg:Östersund!F7)</f>
        <v>0</v>
      </c>
      <c r="G7" s="59">
        <f>SUM(Berg:Östersund!G7)</f>
        <v>0</v>
      </c>
      <c r="H7" s="59">
        <f>SUM(Berg:Östersund!H7)</f>
        <v>0</v>
      </c>
      <c r="I7" s="59">
        <f>SUM(Berg:Östersund!I7)</f>
        <v>0</v>
      </c>
      <c r="J7" s="59">
        <f>SUM(Berg:Östersund!J7)</f>
        <v>0</v>
      </c>
      <c r="K7" s="59">
        <f>SUM(Berg:Östersund!K7)</f>
        <v>0</v>
      </c>
      <c r="L7" s="59">
        <f>SUM(Berg:Östersund!L7)</f>
        <v>0</v>
      </c>
      <c r="M7" s="59">
        <f>SUM(Berg:Östersund!M7)</f>
        <v>0</v>
      </c>
      <c r="N7" s="59">
        <f>SUM(Berg:Östersund!N7)</f>
        <v>0</v>
      </c>
      <c r="O7" s="59">
        <f>SUM(Berg:Östersund!O7)</f>
        <v>0</v>
      </c>
      <c r="P7" s="59">
        <f>SUM(Berg:Östersund!P7)</f>
        <v>0</v>
      </c>
      <c r="Q7" s="40"/>
      <c r="AG7" s="40"/>
      <c r="AH7" s="40"/>
    </row>
    <row r="8" spans="1:34" ht="15.6">
      <c r="A8" s="5" t="s">
        <v>11</v>
      </c>
      <c r="C8" s="59">
        <f>SUM(Berg:Östersund!C8)</f>
        <v>0</v>
      </c>
      <c r="D8" s="59">
        <f>SUM(Berg:Östersund!D8)</f>
        <v>0</v>
      </c>
      <c r="E8" s="59">
        <f>SUM(Berg:Östersund!E8)</f>
        <v>0</v>
      </c>
      <c r="F8" s="59">
        <f>SUM(Berg:Östersund!F8)</f>
        <v>0</v>
      </c>
      <c r="G8" s="59">
        <f>SUM(Berg:Östersund!G8)</f>
        <v>0</v>
      </c>
      <c r="H8" s="59">
        <f>SUM(Berg:Östersund!H8)</f>
        <v>0</v>
      </c>
      <c r="I8" s="59">
        <f>SUM(Berg:Östersund!I8)</f>
        <v>0</v>
      </c>
      <c r="J8" s="59">
        <f>SUM(Berg:Östersund!J8)</f>
        <v>0</v>
      </c>
      <c r="K8" s="59">
        <f>SUM(Berg:Östersund!K8)</f>
        <v>0</v>
      </c>
      <c r="L8" s="59">
        <f>SUM(Berg:Östersund!L8)</f>
        <v>0</v>
      </c>
      <c r="M8" s="59">
        <f>SUM(Berg:Östersund!M8)</f>
        <v>0</v>
      </c>
      <c r="N8" s="59">
        <f>SUM(Berg:Östersund!N8)</f>
        <v>0</v>
      </c>
      <c r="O8" s="59">
        <f>SUM(Berg:Östersund!O8)</f>
        <v>0</v>
      </c>
      <c r="P8" s="59">
        <f>SUM(Berg:Östersund!P8)</f>
        <v>0</v>
      </c>
      <c r="Q8" s="40"/>
      <c r="AG8" s="40"/>
      <c r="AH8" s="40"/>
    </row>
    <row r="9" spans="1:34" ht="15.6">
      <c r="A9" s="5" t="s">
        <v>12</v>
      </c>
      <c r="C9" s="59">
        <f>SUM(Berg:Östersund!C9)</f>
        <v>14018396</v>
      </c>
      <c r="D9" s="59">
        <f>SUM(Berg:Östersund!D9)</f>
        <v>0</v>
      </c>
      <c r="E9" s="59">
        <f>SUM(Berg:Östersund!E9)</f>
        <v>0</v>
      </c>
      <c r="F9" s="59">
        <f>SUM(Berg:Östersund!F9)</f>
        <v>0</v>
      </c>
      <c r="G9" s="59">
        <f>SUM(Berg:Östersund!G9)</f>
        <v>0</v>
      </c>
      <c r="H9" s="59">
        <f>SUM(Berg:Östersund!H9)</f>
        <v>0</v>
      </c>
      <c r="I9" s="59">
        <f>SUM(Berg:Östersund!I9)</f>
        <v>0</v>
      </c>
      <c r="J9" s="59">
        <f>SUM(Berg:Östersund!J9)</f>
        <v>0</v>
      </c>
      <c r="K9" s="59">
        <f>SUM(Berg:Östersund!K9)</f>
        <v>0</v>
      </c>
      <c r="L9" s="59">
        <f>SUM(Berg:Östersund!L9)</f>
        <v>0</v>
      </c>
      <c r="M9" s="59">
        <f>SUM(Berg:Östersund!M9)</f>
        <v>0</v>
      </c>
      <c r="N9" s="59">
        <f>SUM(Berg:Östersund!N9)</f>
        <v>0</v>
      </c>
      <c r="O9" s="59">
        <f>SUM(Berg:Östersund!O9)</f>
        <v>0</v>
      </c>
      <c r="P9" s="59">
        <f>SUM(Berg:Östersund!P9)</f>
        <v>0</v>
      </c>
      <c r="Q9" s="40"/>
      <c r="AG9" s="40"/>
      <c r="AH9" s="40"/>
    </row>
    <row r="10" spans="1:34" ht="15.6">
      <c r="A10" s="5" t="s">
        <v>13</v>
      </c>
      <c r="C10" s="59">
        <f>SUM(Berg:Östersund!C10)</f>
        <v>2900754</v>
      </c>
      <c r="D10" s="59">
        <f>SUM(Berg:Östersund!D10)</f>
        <v>0</v>
      </c>
      <c r="E10" s="59">
        <f>SUM(Berg:Östersund!E10)</f>
        <v>0</v>
      </c>
      <c r="F10" s="59">
        <f>SUM(Berg:Östersund!F10)</f>
        <v>0</v>
      </c>
      <c r="G10" s="59">
        <f>SUM(Berg:Östersund!G10)</f>
        <v>0</v>
      </c>
      <c r="H10" s="59">
        <f>SUM(Berg:Östersund!H10)</f>
        <v>0</v>
      </c>
      <c r="I10" s="59">
        <f>SUM(Berg:Östersund!I10)</f>
        <v>0</v>
      </c>
      <c r="J10" s="59">
        <f>SUM(Berg:Östersund!J10)</f>
        <v>0</v>
      </c>
      <c r="K10" s="59">
        <f>SUM(Berg:Östersund!K10)</f>
        <v>0</v>
      </c>
      <c r="L10" s="59">
        <f>SUM(Berg:Östersund!L10)</f>
        <v>0</v>
      </c>
      <c r="M10" s="59">
        <f>SUM(Berg:Östersund!M10)</f>
        <v>0</v>
      </c>
      <c r="N10" s="59">
        <f>SUM(Berg:Östersund!N10)</f>
        <v>0</v>
      </c>
      <c r="O10" s="59">
        <f>SUM(Berg:Östersund!O10)</f>
        <v>0</v>
      </c>
      <c r="P10" s="59">
        <f>SUM(Berg:Östersund!P10)</f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6">
      <c r="A11" s="5" t="s">
        <v>14</v>
      </c>
      <c r="C11" s="60">
        <f>SUM(Berg:Östersund!C11)</f>
        <v>17073761.5</v>
      </c>
      <c r="D11" s="59">
        <f>SUM(Berg:Östersund!D11)</f>
        <v>0</v>
      </c>
      <c r="E11" s="59">
        <f>SUM(Berg:Östersund!E11)</f>
        <v>0</v>
      </c>
      <c r="F11" s="59">
        <f>SUM(Berg:Östersund!F11)</f>
        <v>0</v>
      </c>
      <c r="G11" s="59">
        <f>SUM(Berg:Östersund!G11)</f>
        <v>0</v>
      </c>
      <c r="H11" s="59">
        <f>SUM(Berg:Östersund!H11)</f>
        <v>0</v>
      </c>
      <c r="I11" s="59">
        <f>SUM(Berg:Östersund!I11)</f>
        <v>0</v>
      </c>
      <c r="J11" s="59">
        <f>SUM(Berg:Östersund!J11)</f>
        <v>0</v>
      </c>
      <c r="K11" s="59">
        <f>SUM(Berg:Östersund!K11)</f>
        <v>0</v>
      </c>
      <c r="L11" s="59">
        <f>SUM(Berg:Östersund!L11)</f>
        <v>0</v>
      </c>
      <c r="M11" s="59">
        <f>SUM(Berg:Östersund!M11)</f>
        <v>0</v>
      </c>
      <c r="N11" s="59">
        <f>SUM(Berg:Östersund!N11)</f>
        <v>0</v>
      </c>
      <c r="O11" s="59">
        <f>SUM(Berg:Östersund!O11)</f>
        <v>0</v>
      </c>
      <c r="P11" s="59">
        <f>SUM(Berg:Östersund!P11)</f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6">
      <c r="B12" s="59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4"/>
      <c r="R12" s="4"/>
      <c r="S12" s="4"/>
      <c r="T12" s="4"/>
    </row>
    <row r="13" spans="1:34" ht="15.6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87"/>
      <c r="P13" s="59"/>
      <c r="Q13" s="4"/>
      <c r="R13" s="4"/>
      <c r="S13" s="4"/>
      <c r="T13" s="4"/>
    </row>
    <row r="14" spans="1:34" ht="18">
      <c r="A14" s="3" t="s">
        <v>15</v>
      </c>
      <c r="B14" s="88"/>
      <c r="C14" s="59"/>
      <c r="D14" s="88"/>
      <c r="E14" s="88"/>
      <c r="F14" s="88"/>
      <c r="G14" s="88"/>
      <c r="H14" s="88"/>
      <c r="I14" s="88"/>
      <c r="J14" s="59"/>
      <c r="K14" s="59"/>
      <c r="L14" s="59"/>
      <c r="M14" s="59"/>
      <c r="N14" s="59"/>
      <c r="O14" s="59"/>
      <c r="P14" s="88"/>
      <c r="Q14" s="4"/>
      <c r="R14" s="4"/>
      <c r="S14" s="4"/>
      <c r="T14" s="4"/>
    </row>
    <row r="15" spans="1:34" ht="15.6">
      <c r="A15" s="53" t="str">
        <f>A2</f>
        <v>Jämtlands län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28.8">
      <c r="A16" s="6">
        <f>A3</f>
        <v>2020</v>
      </c>
      <c r="B16" s="79" t="s">
        <v>16</v>
      </c>
      <c r="C16" s="89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71</v>
      </c>
      <c r="N16" s="79" t="s">
        <v>68</v>
      </c>
      <c r="O16" s="80" t="s">
        <v>68</v>
      </c>
      <c r="P16" s="81" t="s">
        <v>9</v>
      </c>
      <c r="Q16" s="40"/>
      <c r="AG16" s="40"/>
      <c r="AH16" s="40"/>
    </row>
    <row r="17" spans="1:34" s="18" customFormat="1" ht="10.199999999999999">
      <c r="A17" s="54" t="s">
        <v>60</v>
      </c>
      <c r="B17" s="83" t="s">
        <v>63</v>
      </c>
      <c r="C17" s="90"/>
      <c r="D17" s="83" t="s">
        <v>59</v>
      </c>
      <c r="E17" s="84"/>
      <c r="F17" s="83" t="s">
        <v>61</v>
      </c>
      <c r="G17" s="84"/>
      <c r="H17" s="84"/>
      <c r="I17" s="83" t="s">
        <v>62</v>
      </c>
      <c r="J17" s="84"/>
      <c r="K17" s="84"/>
      <c r="L17" s="84"/>
      <c r="M17" s="84"/>
      <c r="N17" s="84"/>
      <c r="O17" s="85"/>
      <c r="P17" s="86" t="s">
        <v>66</v>
      </c>
      <c r="Q17" s="19"/>
      <c r="AG17" s="19"/>
      <c r="AH17" s="19"/>
    </row>
    <row r="18" spans="1:34" ht="15.6">
      <c r="A18" s="5" t="s">
        <v>18</v>
      </c>
      <c r="B18" s="59">
        <f>SUM(Berg:Östersund!B18)</f>
        <v>493159.61174469022</v>
      </c>
      <c r="C18" s="59">
        <f>SUM(Berg:Östersund!C18)</f>
        <v>0</v>
      </c>
      <c r="D18" s="59">
        <f>SUM(Berg:Östersund!D18)</f>
        <v>0</v>
      </c>
      <c r="E18" s="59">
        <f>SUM(Berg:Östersund!E18)</f>
        <v>0</v>
      </c>
      <c r="F18" s="59">
        <f>SUM(Berg:Östersund!F18)</f>
        <v>0</v>
      </c>
      <c r="G18" s="59">
        <f>SUM(Berg:Östersund!G18)</f>
        <v>0</v>
      </c>
      <c r="H18" s="60">
        <f>SUM(Berg:Östersund!H18)</f>
        <v>448455.0500000001</v>
      </c>
      <c r="I18" s="59">
        <f>SUM(Berg:Östersund!I18)</f>
        <v>0</v>
      </c>
      <c r="J18" s="59">
        <f>SUM(Berg:Östersund!J18)</f>
        <v>0</v>
      </c>
      <c r="K18" s="59">
        <f>SUM(Berg:Östersund!K18)</f>
        <v>13986</v>
      </c>
      <c r="L18" s="59">
        <f>SUM(Berg:Östersund!L18)</f>
        <v>0</v>
      </c>
      <c r="M18" s="60">
        <f>SUM(Berg:Östersund!M18)</f>
        <v>139640.20000000001</v>
      </c>
      <c r="N18" s="59">
        <f>SUM(Berg:Östersund!N18)</f>
        <v>0</v>
      </c>
      <c r="O18" s="59">
        <f>SUM(Berg:Östersund!O18)</f>
        <v>0</v>
      </c>
      <c r="P18" s="60">
        <f>SUM(Berg:Östersund!P18)</f>
        <v>602081.25000000012</v>
      </c>
      <c r="Q18" s="4"/>
      <c r="R18" s="4"/>
      <c r="S18" s="4"/>
      <c r="T18" s="4"/>
    </row>
    <row r="19" spans="1:34" ht="15.6">
      <c r="A19" s="5" t="s">
        <v>19</v>
      </c>
      <c r="B19" s="60">
        <f>SUM(Berg:Östersund!B19)</f>
        <v>256777.37932587045</v>
      </c>
      <c r="C19" s="59">
        <f>SUM(Berg:Östersund!C19)</f>
        <v>0</v>
      </c>
      <c r="D19" s="60">
        <f>SUM(Berg:Östersund!D19)</f>
        <v>1579.4805999999999</v>
      </c>
      <c r="E19" s="59">
        <f>SUM(Berg:Östersund!E19)</f>
        <v>0</v>
      </c>
      <c r="F19" s="59">
        <f>SUM(Berg:Östersund!F19)</f>
        <v>0</v>
      </c>
      <c r="G19" s="60">
        <f>SUM(Berg:Östersund!G19)</f>
        <v>4364</v>
      </c>
      <c r="H19" s="60">
        <f>SUM(Berg:Östersund!H19)</f>
        <v>287476.82</v>
      </c>
      <c r="I19" s="59">
        <f>SUM(Berg:Östersund!I19)</f>
        <v>0</v>
      </c>
      <c r="J19" s="59">
        <f>SUM(Berg:Östersund!J19)</f>
        <v>0</v>
      </c>
      <c r="K19" s="59">
        <f>SUM(Berg:Östersund!K19)</f>
        <v>0</v>
      </c>
      <c r="L19" s="59">
        <f>SUM(Berg:Östersund!L19)</f>
        <v>0</v>
      </c>
      <c r="M19" s="59">
        <f>SUM(Berg:Östersund!M19)</f>
        <v>0</v>
      </c>
      <c r="N19" s="59">
        <f>SUM(Berg:Östersund!N19)</f>
        <v>0</v>
      </c>
      <c r="O19" s="59">
        <f>SUM(Berg:Östersund!O19)</f>
        <v>0</v>
      </c>
      <c r="P19" s="60">
        <f>SUM(Berg:Östersund!P19)</f>
        <v>293420.30060000002</v>
      </c>
      <c r="Q19" s="4"/>
      <c r="R19" s="4"/>
      <c r="S19" s="4"/>
      <c r="T19" s="4"/>
    </row>
    <row r="20" spans="1:34" ht="15.6">
      <c r="A20" s="5" t="s">
        <v>20</v>
      </c>
      <c r="B20" s="60">
        <f>SUM(Berg:Östersund!B20)</f>
        <v>820.9655172413793</v>
      </c>
      <c r="C20" s="133">
        <f>SUM(Berg:Östersund!C20)</f>
        <v>833.28</v>
      </c>
      <c r="D20" s="59">
        <f>SUM(Berg:Östersund!D20)</f>
        <v>0</v>
      </c>
      <c r="E20" s="59">
        <f>SUM(Berg:Östersund!E20)</f>
        <v>0</v>
      </c>
      <c r="F20" s="59">
        <f>SUM(Berg:Östersund!F20)</f>
        <v>0</v>
      </c>
      <c r="G20" s="59">
        <f>SUM(Berg:Östersund!G20)</f>
        <v>0</v>
      </c>
      <c r="H20" s="59">
        <f>SUM(Berg:Östersund!H20)</f>
        <v>0</v>
      </c>
      <c r="I20" s="59">
        <f>SUM(Berg:Östersund!I20)</f>
        <v>0</v>
      </c>
      <c r="J20" s="59">
        <f>SUM(Berg:Östersund!J20)</f>
        <v>0</v>
      </c>
      <c r="K20" s="59">
        <f>SUM(Berg:Östersund!K20)</f>
        <v>0</v>
      </c>
      <c r="L20" s="59">
        <f>SUM(Berg:Östersund!L20)</f>
        <v>0</v>
      </c>
      <c r="M20" s="59">
        <f>SUM(Berg:Östersund!M20)</f>
        <v>0</v>
      </c>
      <c r="N20" s="59">
        <f>SUM(Berg:Östersund!N20)</f>
        <v>0</v>
      </c>
      <c r="O20" s="59">
        <f>SUM(Berg:Östersund!O20)</f>
        <v>0</v>
      </c>
      <c r="P20" s="59">
        <f>SUM(Berg:Östersund!P20)</f>
        <v>833.28</v>
      </c>
      <c r="Q20" s="4"/>
      <c r="R20" s="4"/>
      <c r="S20" s="4"/>
      <c r="T20" s="4"/>
    </row>
    <row r="21" spans="1:34" ht="16.2" thickBot="1">
      <c r="A21" s="5" t="s">
        <v>21</v>
      </c>
      <c r="B21" s="60">
        <f>SUM(Berg:Östersund!B21)</f>
        <v>541.6</v>
      </c>
      <c r="C21" s="133">
        <f>SUM(Berg:Östersund!C21)</f>
        <v>178.72800000000001</v>
      </c>
      <c r="D21" s="59">
        <f>SUM(Berg:Östersund!D21)</f>
        <v>0</v>
      </c>
      <c r="E21" s="59">
        <f>SUM(Berg:Östersund!E21)</f>
        <v>0</v>
      </c>
      <c r="F21" s="59">
        <f>SUM(Berg:Östersund!F21)</f>
        <v>0</v>
      </c>
      <c r="G21" s="59">
        <f>SUM(Berg:Östersund!G21)</f>
        <v>0</v>
      </c>
      <c r="H21" s="59">
        <f>SUM(Berg:Östersund!H21)</f>
        <v>0</v>
      </c>
      <c r="I21" s="59">
        <f>SUM(Berg:Östersund!I21)</f>
        <v>0</v>
      </c>
      <c r="J21" s="59">
        <f>SUM(Berg:Östersund!J21)</f>
        <v>0</v>
      </c>
      <c r="K21" s="59">
        <f>SUM(Berg:Östersund!K21)</f>
        <v>0</v>
      </c>
      <c r="L21" s="59">
        <f>SUM(Berg:Östersund!L21)</f>
        <v>0</v>
      </c>
      <c r="M21" s="59">
        <f>SUM(Berg:Östersund!M21)</f>
        <v>0</v>
      </c>
      <c r="N21" s="59">
        <f>SUM(Berg:Östersund!N21)</f>
        <v>0</v>
      </c>
      <c r="O21" s="59">
        <f>SUM(Berg:Östersund!O21)</f>
        <v>0</v>
      </c>
      <c r="P21" s="59">
        <f>SUM(Berg:Östersund!P21)</f>
        <v>178.72800000000001</v>
      </c>
      <c r="Q21" s="4"/>
      <c r="R21" s="26"/>
      <c r="S21" s="26"/>
      <c r="T21" s="26"/>
    </row>
    <row r="22" spans="1:34" ht="15.6">
      <c r="A22" s="5" t="s">
        <v>22</v>
      </c>
      <c r="B22" s="59">
        <f>SUM(Berg:Östersund!B22)</f>
        <v>31340</v>
      </c>
      <c r="C22" s="59">
        <f>SUM(Berg:Östersund!C22)</f>
        <v>0</v>
      </c>
      <c r="D22" s="59">
        <f>SUM(Berg:Östersund!D22)</f>
        <v>0</v>
      </c>
      <c r="E22" s="59">
        <f>SUM(Berg:Östersund!E22)</f>
        <v>0</v>
      </c>
      <c r="F22" s="59">
        <f>SUM(Berg:Östersund!F22)</f>
        <v>0</v>
      </c>
      <c r="G22" s="59">
        <f>SUM(Berg:Östersund!G22)</f>
        <v>0</v>
      </c>
      <c r="H22" s="59">
        <f>SUM(Berg:Östersund!H22)</f>
        <v>0</v>
      </c>
      <c r="I22" s="59">
        <f>SUM(Berg:Östersund!I22)</f>
        <v>0</v>
      </c>
      <c r="J22" s="59">
        <f>SUM(Berg:Östersund!J22)</f>
        <v>0</v>
      </c>
      <c r="K22" s="59">
        <f>SUM(Berg:Östersund!K22)</f>
        <v>0</v>
      </c>
      <c r="L22" s="59">
        <f>SUM(Berg:Östersund!L22)</f>
        <v>0</v>
      </c>
      <c r="M22" s="59">
        <f>SUM(Berg:Östersund!M22)</f>
        <v>0</v>
      </c>
      <c r="N22" s="59">
        <f>SUM(Berg:Östersund!N22)</f>
        <v>0</v>
      </c>
      <c r="O22" s="59">
        <f>SUM(Berg:Östersund!O22)</f>
        <v>0</v>
      </c>
      <c r="P22" s="59">
        <f>SUM(Berg:Östersund!P22)</f>
        <v>0</v>
      </c>
      <c r="Q22" s="20"/>
      <c r="R22" s="32" t="s">
        <v>24</v>
      </c>
      <c r="S22" s="58" t="str">
        <f>ROUND(P43/1000,0) &amp;" GWh"</f>
        <v>4341 GWh</v>
      </c>
      <c r="T22" s="27"/>
      <c r="U22" s="25"/>
    </row>
    <row r="23" spans="1:34" ht="15.6">
      <c r="A23" s="5" t="s">
        <v>23</v>
      </c>
      <c r="B23" s="59">
        <f>SUM(Berg:Östersund!B23)</f>
        <v>0</v>
      </c>
      <c r="C23" s="59">
        <f>SUM(Berg:Östersund!C23)</f>
        <v>0</v>
      </c>
      <c r="D23" s="59">
        <f>SUM(Berg:Östersund!D23)</f>
        <v>0</v>
      </c>
      <c r="E23" s="59">
        <f>SUM(Berg:Östersund!E23)</f>
        <v>0</v>
      </c>
      <c r="F23" s="59">
        <f>SUM(Berg:Östersund!F23)</f>
        <v>0</v>
      </c>
      <c r="G23" s="59">
        <f>SUM(Berg:Östersund!G23)</f>
        <v>0</v>
      </c>
      <c r="H23" s="59">
        <f>SUM(Berg:Östersund!H23)</f>
        <v>0</v>
      </c>
      <c r="I23" s="59">
        <f>SUM(Berg:Östersund!I23)</f>
        <v>0</v>
      </c>
      <c r="J23" s="59">
        <f>SUM(Berg:Östersund!J23)</f>
        <v>0</v>
      </c>
      <c r="K23" s="59">
        <f>SUM(Berg:Östersund!K23)</f>
        <v>0</v>
      </c>
      <c r="L23" s="59">
        <f>SUM(Berg:Östersund!L23)</f>
        <v>0</v>
      </c>
      <c r="M23" s="59">
        <f>SUM(Berg:Östersund!M23)</f>
        <v>0</v>
      </c>
      <c r="N23" s="59">
        <f>SUM(Berg:Östersund!N23)</f>
        <v>0</v>
      </c>
      <c r="O23" s="59">
        <f>SUM(Berg:Östersund!O23)</f>
        <v>0</v>
      </c>
      <c r="P23" s="59">
        <f>SUM(Berg:Östersund!P23)</f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0">
        <f>SUM(Berg:Östersund!B24)</f>
        <v>782639.55658780201</v>
      </c>
      <c r="C24" s="133">
        <f>SUM(Berg:Östersund!C24)</f>
        <v>1012.008</v>
      </c>
      <c r="D24" s="60">
        <f>SUM(Berg:Östersund!D24)</f>
        <v>1579.4805999999999</v>
      </c>
      <c r="E24" s="59">
        <f>SUM(Berg:Östersund!E24)</f>
        <v>0</v>
      </c>
      <c r="F24" s="59">
        <f>SUM(Berg:Östersund!F24)</f>
        <v>0</v>
      </c>
      <c r="G24" s="60">
        <f>SUM(Berg:Östersund!G24)</f>
        <v>4364</v>
      </c>
      <c r="H24" s="60">
        <f>SUM(Berg:Östersund!H24)</f>
        <v>735931.87000000011</v>
      </c>
      <c r="I24" s="59">
        <f>SUM(Berg:Östersund!I24)</f>
        <v>0</v>
      </c>
      <c r="J24" s="59">
        <f>SUM(Berg:Östersund!J24)</f>
        <v>0</v>
      </c>
      <c r="K24" s="59">
        <f>SUM(Berg:Östersund!K24)</f>
        <v>13986</v>
      </c>
      <c r="L24" s="59">
        <f>SUM(Berg:Östersund!L24)</f>
        <v>0</v>
      </c>
      <c r="M24" s="60">
        <f>SUM(Berg:Östersund!M24)</f>
        <v>139640.20000000001</v>
      </c>
      <c r="N24" s="59">
        <f>SUM(Berg:Östersund!N24)</f>
        <v>0</v>
      </c>
      <c r="O24" s="59">
        <f>SUM(Berg:Östersund!O24)</f>
        <v>0</v>
      </c>
      <c r="P24" s="59">
        <f>SUM(Berg:Östersund!P24)</f>
        <v>896513.55860000011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20"/>
      <c r="R25" s="55" t="str">
        <f>C30</f>
        <v>El</v>
      </c>
      <c r="S25" s="42" t="str">
        <f>ROUND(C43/1000,0) &amp;" GWh"</f>
        <v>1637 GWh</v>
      </c>
      <c r="T25" s="31">
        <f>C$44</f>
        <v>0.37716170437398083</v>
      </c>
      <c r="U25" s="25"/>
    </row>
    <row r="26" spans="1:34" ht="15.6">
      <c r="B26" s="92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ROUND(D43/1000,0) &amp;" GWh"</f>
        <v>1224 GWh</v>
      </c>
      <c r="T26" s="31">
        <f>D$44</f>
        <v>0.28187244013453477</v>
      </c>
      <c r="U26" s="25"/>
    </row>
    <row r="27" spans="1:34" ht="15.6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42" t="str">
        <f>ROUND(E43/1000,0) &amp;" GWh"</f>
        <v>0 GWh</v>
      </c>
      <c r="T27" s="31">
        <f>E$44</f>
        <v>3.2974256607658868E-5</v>
      </c>
      <c r="U27" s="25"/>
    </row>
    <row r="28" spans="1:34" ht="18">
      <c r="A28" s="3" t="s">
        <v>27</v>
      </c>
      <c r="B28" s="88"/>
      <c r="C28" s="59"/>
      <c r="D28" s="88"/>
      <c r="E28" s="88"/>
      <c r="F28" s="88"/>
      <c r="G28" s="88"/>
      <c r="H28" s="88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2" t="str">
        <f>ROUND(F43/1000,0) &amp;" GWh"</f>
        <v>2 GWh</v>
      </c>
      <c r="T28" s="31">
        <f>F$44</f>
        <v>4.8485779900454048E-4</v>
      </c>
      <c r="U28" s="25"/>
    </row>
    <row r="29" spans="1:34" ht="15.6">
      <c r="A29" s="53" t="str">
        <f>A2</f>
        <v>Jämtlands län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ROUND(G43/1000,0) &amp;" GWh"</f>
        <v>232 GWh</v>
      </c>
      <c r="T29" s="31">
        <f>G$44</f>
        <v>5.3378625403537716E-2</v>
      </c>
      <c r="U29" s="25"/>
    </row>
    <row r="30" spans="1:34" ht="28.8">
      <c r="A30" s="6">
        <f>A3</f>
        <v>2020</v>
      </c>
      <c r="B30" s="89" t="s">
        <v>70</v>
      </c>
      <c r="C30" s="93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71</v>
      </c>
      <c r="N30" s="79" t="s">
        <v>68</v>
      </c>
      <c r="O30" s="80" t="s">
        <v>68</v>
      </c>
      <c r="P30" s="81" t="s">
        <v>29</v>
      </c>
      <c r="Q30" s="20"/>
      <c r="R30" s="55" t="str">
        <f>H30</f>
        <v>Biobränslen</v>
      </c>
      <c r="S30" s="42" t="str">
        <f>ROUND(H43/1000,0) &amp;" GWh"</f>
        <v>1089 GWh</v>
      </c>
      <c r="T30" s="31">
        <f>H$44</f>
        <v>0.25093047998320278</v>
      </c>
      <c r="U30" s="25"/>
    </row>
    <row r="31" spans="1:34" s="18" customFormat="1">
      <c r="A31" s="17"/>
      <c r="B31" s="83" t="s">
        <v>65</v>
      </c>
      <c r="C31" s="94" t="s">
        <v>64</v>
      </c>
      <c r="D31" s="83" t="s">
        <v>59</v>
      </c>
      <c r="E31" s="84"/>
      <c r="F31" s="83" t="s">
        <v>61</v>
      </c>
      <c r="G31" s="83" t="s">
        <v>81</v>
      </c>
      <c r="H31" s="83" t="s">
        <v>69</v>
      </c>
      <c r="I31" s="83" t="s">
        <v>62</v>
      </c>
      <c r="J31" s="84"/>
      <c r="K31" s="84"/>
      <c r="L31" s="84"/>
      <c r="M31" s="84"/>
      <c r="N31" s="84"/>
      <c r="O31" s="85"/>
      <c r="P31" s="86" t="s">
        <v>67</v>
      </c>
      <c r="Q31" s="21"/>
      <c r="R31" s="55" t="str">
        <f>I30</f>
        <v>Biogas</v>
      </c>
      <c r="S31" s="42" t="str">
        <f>ROUND(I43/1000,0) &amp;" GWh"</f>
        <v>3 GWh</v>
      </c>
      <c r="T31" s="31">
        <f>I$44</f>
        <v>7.5274920414242425E-4</v>
      </c>
      <c r="U31" s="24"/>
      <c r="AG31" s="19"/>
      <c r="AH31" s="19"/>
    </row>
    <row r="32" spans="1:34" ht="15.6">
      <c r="A32" s="5" t="s">
        <v>30</v>
      </c>
      <c r="B32" s="59">
        <f>SUM(Berg:Östersund!B32)</f>
        <v>0</v>
      </c>
      <c r="C32" s="59">
        <f>SUM(Berg:Östersund!C32)</f>
        <v>101251</v>
      </c>
      <c r="D32" s="59">
        <f>SUM(Berg:Östersund!D32)</f>
        <v>34122</v>
      </c>
      <c r="E32" s="59">
        <f>SUM(Berg:Östersund!E32)</f>
        <v>0</v>
      </c>
      <c r="F32" s="59">
        <f>SUM(Berg:Östersund!F32)</f>
        <v>0</v>
      </c>
      <c r="G32" s="59">
        <f>SUM(Berg:Östersund!G32)</f>
        <v>7147</v>
      </c>
      <c r="H32" s="59">
        <f>SUM(Berg:Östersund!H32)</f>
        <v>0</v>
      </c>
      <c r="I32" s="59">
        <f>SUM(Berg:Östersund!I32)</f>
        <v>0</v>
      </c>
      <c r="J32" s="59">
        <f>SUM(Berg:Östersund!J32)</f>
        <v>0</v>
      </c>
      <c r="K32" s="59">
        <f>SUM(Berg:Östersund!K32)</f>
        <v>0</v>
      </c>
      <c r="L32" s="59">
        <f>SUM(Berg:Östersund!L32)</f>
        <v>0</v>
      </c>
      <c r="M32" s="59">
        <f>SUM(Berg:Östersund!M32)</f>
        <v>0</v>
      </c>
      <c r="N32" s="59">
        <f>SUM(Berg:Östersund!N32)</f>
        <v>0</v>
      </c>
      <c r="O32" s="59">
        <f>SUM(Berg:Östersund!O32)</f>
        <v>0</v>
      </c>
      <c r="P32" s="59">
        <f>SUM(Berg:Östersund!P32)</f>
        <v>142520</v>
      </c>
      <c r="Q32" s="22"/>
      <c r="R32" s="56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 ht="15.6">
      <c r="A33" s="5" t="s">
        <v>33</v>
      </c>
      <c r="B33" s="59">
        <f>SUM(Berg:Östersund!B33)</f>
        <v>24374</v>
      </c>
      <c r="C33" s="59">
        <f>SUM(Berg:Östersund!C33)</f>
        <v>214920</v>
      </c>
      <c r="D33" s="126">
        <f>SUM(Berg:Östersund!D33)</f>
        <v>30162.373866583919</v>
      </c>
      <c r="E33" s="59">
        <f>SUM(Berg:Östersund!E33)</f>
        <v>143.15507741598412</v>
      </c>
      <c r="F33" s="130">
        <f>SUM(Berg:Östersund!F33)</f>
        <v>1943.4710559999999</v>
      </c>
      <c r="G33" s="59">
        <f>SUM(Berg:Östersund!G33)</f>
        <v>0</v>
      </c>
      <c r="H33" s="59">
        <f>SUM(Berg:Östersund!H33)</f>
        <v>175806</v>
      </c>
      <c r="I33" s="59">
        <f>SUM(Berg:Östersund!I33)</f>
        <v>0</v>
      </c>
      <c r="J33" s="59">
        <f>SUM(Berg:Östersund!J33)</f>
        <v>0</v>
      </c>
      <c r="K33" s="59">
        <f>SUM(Berg:Östersund!K33)</f>
        <v>0</v>
      </c>
      <c r="L33" s="59">
        <f>SUM(Berg:Östersund!L33)</f>
        <v>0</v>
      </c>
      <c r="M33" s="59">
        <f>SUM(Berg:Östersund!M33)</f>
        <v>0</v>
      </c>
      <c r="N33" s="59">
        <f>SUM(Berg:Östersund!N33)</f>
        <v>0</v>
      </c>
      <c r="O33" s="59">
        <f>SUM(Berg:Östersund!O33)</f>
        <v>0</v>
      </c>
      <c r="P33" s="59">
        <f>SUM(Berg:Östersund!P33)</f>
        <v>447348.99999999994</v>
      </c>
      <c r="Q33" s="22"/>
      <c r="R33" s="55" t="str">
        <f>K30</f>
        <v>Torv</v>
      </c>
      <c r="S33" s="42" t="str">
        <f>ROUND(K43/1000,0) &amp;" GWh"</f>
        <v>14 GWh</v>
      </c>
      <c r="T33" s="31">
        <f>K$44</f>
        <v>3.2215270407392736E-3</v>
      </c>
      <c r="U33" s="25"/>
    </row>
    <row r="34" spans="1:47" ht="15.6">
      <c r="A34" s="5" t="s">
        <v>34</v>
      </c>
      <c r="B34" s="59">
        <f>SUM(Berg:Östersund!B34)</f>
        <v>109458</v>
      </c>
      <c r="C34" s="59">
        <f>SUM(Berg:Östersund!C34)</f>
        <v>211306</v>
      </c>
      <c r="D34" s="59">
        <f>SUM(Berg:Östersund!D34)</f>
        <v>1233</v>
      </c>
      <c r="E34" s="59">
        <f>SUM(Berg:Östersund!E34)</f>
        <v>0</v>
      </c>
      <c r="F34" s="59">
        <f>SUM(Berg:Östersund!F34)</f>
        <v>0</v>
      </c>
      <c r="G34" s="59">
        <f>SUM(Berg:Östersund!G34)</f>
        <v>0</v>
      </c>
      <c r="H34" s="59">
        <f>SUM(Berg:Östersund!H34)</f>
        <v>0</v>
      </c>
      <c r="I34" s="59">
        <f>SUM(Berg:Östersund!I34)</f>
        <v>0</v>
      </c>
      <c r="J34" s="59">
        <f>SUM(Berg:Östersund!J34)</f>
        <v>0</v>
      </c>
      <c r="K34" s="59">
        <f>SUM(Berg:Östersund!K34)</f>
        <v>0</v>
      </c>
      <c r="L34" s="59">
        <f>SUM(Berg:Östersund!L34)</f>
        <v>0</v>
      </c>
      <c r="M34" s="59">
        <f>SUM(Berg:Östersund!M34)</f>
        <v>0</v>
      </c>
      <c r="N34" s="59">
        <f>SUM(Berg:Östersund!N34)</f>
        <v>0</v>
      </c>
      <c r="O34" s="59">
        <f>SUM(Berg:Östersund!O34)</f>
        <v>0</v>
      </c>
      <c r="P34" s="59">
        <f>SUM(Berg:Östersund!P34)</f>
        <v>321997</v>
      </c>
      <c r="Q34" s="22"/>
      <c r="R34" s="56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6">
      <c r="A35" s="5" t="s">
        <v>35</v>
      </c>
      <c r="B35" s="59">
        <f>SUM(Berg:Östersund!B35)</f>
        <v>0</v>
      </c>
      <c r="C35" s="59">
        <f>SUM(Berg:Östersund!C35)</f>
        <v>25210</v>
      </c>
      <c r="D35" s="59">
        <f>SUM(Berg:Östersund!D35)</f>
        <v>1151176</v>
      </c>
      <c r="E35" s="59">
        <f>SUM(Berg:Östersund!E35)</f>
        <v>0</v>
      </c>
      <c r="F35" s="60">
        <f>SUM(Berg:Östersund!F35)+'[1]Biogasproduktion och fordonsgas'!$B$19*1000</f>
        <v>161.5</v>
      </c>
      <c r="G35" s="59">
        <f>SUM(Berg:Östersund!G35)</f>
        <v>220228</v>
      </c>
      <c r="H35" s="59">
        <f>SUM(Berg:Östersund!H35)</f>
        <v>0</v>
      </c>
      <c r="I35" s="60">
        <f>SUM(Berg:Östersund!I35)+('[1]Biogasproduktion och fordonsgas'!$B$18*1000)</f>
        <v>3268</v>
      </c>
      <c r="J35" s="59">
        <f>SUM(Berg:Östersund!J35)</f>
        <v>0</v>
      </c>
      <c r="K35" s="59">
        <f>SUM(Berg:Östersund!K35)</f>
        <v>0</v>
      </c>
      <c r="L35" s="59">
        <f>SUM(Berg:Östersund!L35)</f>
        <v>0</v>
      </c>
      <c r="M35" s="59">
        <f>SUM(Berg:Östersund!M35)</f>
        <v>0</v>
      </c>
      <c r="N35" s="59">
        <f>SUM(Berg:Östersund!N35)</f>
        <v>0</v>
      </c>
      <c r="O35" s="59">
        <f>SUM(Berg:Östersund!O35)</f>
        <v>0</v>
      </c>
      <c r="P35" s="60">
        <f>SUM(B35:O35)</f>
        <v>1400043.5</v>
      </c>
      <c r="Q35" s="127"/>
      <c r="R35" s="55" t="str">
        <f>M30</f>
        <v>RT-flis</v>
      </c>
      <c r="S35" s="42" t="str">
        <f>ROUND(M43/1000,0) &amp;" GWh"</f>
        <v>140 GWh</v>
      </c>
      <c r="T35" s="31">
        <f>M$44</f>
        <v>3.2164641804249987E-2</v>
      </c>
      <c r="U35" s="25"/>
    </row>
    <row r="36" spans="1:47" ht="15.6">
      <c r="A36" s="5" t="s">
        <v>36</v>
      </c>
      <c r="B36" s="59">
        <f>SUM(Berg:Östersund!B36)</f>
        <v>148149</v>
      </c>
      <c r="C36" s="59">
        <f>SUM(Berg:Östersund!C36)</f>
        <v>354228</v>
      </c>
      <c r="D36" s="59">
        <f>SUM(Berg:Östersund!D36)</f>
        <v>4687</v>
      </c>
      <c r="E36" s="59">
        <f>SUM(Berg:Östersund!E36)</f>
        <v>0</v>
      </c>
      <c r="F36" s="59">
        <f>SUM(Berg:Östersund!F36)</f>
        <v>0</v>
      </c>
      <c r="G36" s="59">
        <f>SUM(Berg:Östersund!G36)</f>
        <v>0</v>
      </c>
      <c r="H36" s="59">
        <f>SUM(Berg:Östersund!H36)</f>
        <v>0</v>
      </c>
      <c r="I36" s="59">
        <f>SUM(Berg:Östersund!I36)</f>
        <v>0</v>
      </c>
      <c r="J36" s="59">
        <f>SUM(Berg:Östersund!J36)</f>
        <v>0</v>
      </c>
      <c r="K36" s="59">
        <f>SUM(Berg:Östersund!K36)</f>
        <v>0</v>
      </c>
      <c r="L36" s="59">
        <f>SUM(Berg:Östersund!L36)</f>
        <v>0</v>
      </c>
      <c r="M36" s="59">
        <f>SUM(Berg:Östersund!M36)</f>
        <v>0</v>
      </c>
      <c r="N36" s="59">
        <f>SUM(Berg:Östersund!N36)</f>
        <v>0</v>
      </c>
      <c r="O36" s="59">
        <f>SUM(Berg:Östersund!O36)</f>
        <v>0</v>
      </c>
      <c r="P36" s="59">
        <f>SUM(Berg:Östersund!P36)</f>
        <v>507064</v>
      </c>
      <c r="Q36" s="22"/>
      <c r="R36" s="55" t="str">
        <f>N30</f>
        <v>Övrigt</v>
      </c>
      <c r="S36" s="42" t="str">
        <f>ROUND(N43/1000,0) &amp;" GWh"</f>
        <v>0 GWh</v>
      </c>
      <c r="T36" s="31">
        <f>N$44</f>
        <v>0</v>
      </c>
      <c r="U36" s="25"/>
    </row>
    <row r="37" spans="1:47" ht="15.6">
      <c r="A37" s="5" t="s">
        <v>37</v>
      </c>
      <c r="B37" s="59">
        <f>SUM(Berg:Östersund!B37)</f>
        <v>100457</v>
      </c>
      <c r="C37" s="59">
        <f>SUM(Berg:Östersund!C37)</f>
        <v>435568</v>
      </c>
      <c r="D37" s="126">
        <f>SUM(Berg:Östersund!D37)</f>
        <v>641.4155490720841</v>
      </c>
      <c r="E37" s="59">
        <f>SUM(Berg:Östersund!E37)</f>
        <v>0</v>
      </c>
      <c r="F37" s="59">
        <f>SUM(Berg:Östersund!F37)</f>
        <v>0</v>
      </c>
      <c r="G37" s="59">
        <f>SUM(Berg:Östersund!G37)</f>
        <v>0</v>
      </c>
      <c r="H37" s="126">
        <f>SUM(Berg:Östersund!H37)</f>
        <v>177656.58445092791</v>
      </c>
      <c r="I37" s="59">
        <f>SUM(Berg:Östersund!I37)</f>
        <v>0</v>
      </c>
      <c r="J37" s="59">
        <f>SUM(Berg:Östersund!J37)</f>
        <v>0</v>
      </c>
      <c r="K37" s="59">
        <f>SUM(Berg:Östersund!K37)</f>
        <v>0</v>
      </c>
      <c r="L37" s="59">
        <f>SUM(Berg:Östersund!L37)</f>
        <v>0</v>
      </c>
      <c r="M37" s="59">
        <f>SUM(Berg:Östersund!M37)</f>
        <v>0</v>
      </c>
      <c r="N37" s="59">
        <f>SUM(Berg:Östersund!N37)</f>
        <v>0</v>
      </c>
      <c r="O37" s="59">
        <f>SUM(Berg:Östersund!O37)</f>
        <v>0</v>
      </c>
      <c r="P37" s="59">
        <f>SUM(Berg:Östersund!P37)</f>
        <v>714323</v>
      </c>
      <c r="Q37" s="22"/>
      <c r="R37" s="56" t="str">
        <f>O30</f>
        <v>Övrigt</v>
      </c>
      <c r="S37" s="42" t="str">
        <f>ROUND(O43/1000,0) &amp;" GWh"</f>
        <v>0 GWh</v>
      </c>
      <c r="T37" s="31">
        <f>O$44</f>
        <v>0</v>
      </c>
      <c r="U37" s="25"/>
    </row>
    <row r="38" spans="1:47" ht="15.6">
      <c r="A38" s="5" t="s">
        <v>38</v>
      </c>
      <c r="B38" s="59">
        <f>SUM(Berg:Östersund!B38)</f>
        <v>312722</v>
      </c>
      <c r="C38" s="126">
        <f>SUM(Berg:Östersund!C38)</f>
        <v>77489.789415656007</v>
      </c>
      <c r="D38" s="126">
        <f>SUM(Berg:Östersund!D38)</f>
        <v>125.21058434398947</v>
      </c>
      <c r="E38" s="59">
        <f>SUM(Berg:Östersund!E38)</f>
        <v>0</v>
      </c>
      <c r="F38" s="59">
        <f>SUM(Berg:Östersund!F38)</f>
        <v>0</v>
      </c>
      <c r="G38" s="59">
        <f>SUM(Berg:Östersund!G38)</f>
        <v>0</v>
      </c>
      <c r="H38" s="59">
        <f>SUM(Berg:Östersund!H38)</f>
        <v>0</v>
      </c>
      <c r="I38" s="59">
        <f>SUM(Berg:Östersund!I38)</f>
        <v>0</v>
      </c>
      <c r="J38" s="59">
        <f>SUM(Berg:Östersund!J38)</f>
        <v>0</v>
      </c>
      <c r="K38" s="59">
        <f>SUM(Berg:Östersund!K38)</f>
        <v>0</v>
      </c>
      <c r="L38" s="59">
        <f>SUM(Berg:Östersund!L38)</f>
        <v>0</v>
      </c>
      <c r="M38" s="59">
        <f>SUM(Berg:Östersund!M38)</f>
        <v>0</v>
      </c>
      <c r="N38" s="59">
        <f>SUM(Berg:Östersund!N38)</f>
        <v>0</v>
      </c>
      <c r="O38" s="59">
        <f>SUM(Berg:Östersund!O38)</f>
        <v>0</v>
      </c>
      <c r="P38" s="59">
        <f>SUM(Berg:Östersund!P38)</f>
        <v>390337</v>
      </c>
      <c r="Q38" s="22"/>
      <c r="R38" s="33"/>
      <c r="S38" s="18"/>
      <c r="T38" s="29"/>
      <c r="U38" s="25"/>
    </row>
    <row r="39" spans="1:47" ht="15.6">
      <c r="A39" s="5" t="s">
        <v>39</v>
      </c>
      <c r="B39" s="59">
        <f>SUM(Berg:Östersund!B39)</f>
        <v>0</v>
      </c>
      <c r="C39" s="59">
        <f>SUM(Berg:Östersund!C39)</f>
        <v>219732</v>
      </c>
      <c r="D39" s="59">
        <f>SUM(Berg:Östersund!D39)</f>
        <v>0</v>
      </c>
      <c r="E39" s="59">
        <f>SUM(Berg:Östersund!E39)</f>
        <v>0</v>
      </c>
      <c r="F39" s="59">
        <f>SUM(Berg:Östersund!F39)</f>
        <v>0</v>
      </c>
      <c r="G39" s="59">
        <f>SUM(Berg:Östersund!G39)</f>
        <v>0</v>
      </c>
      <c r="H39" s="59">
        <f>SUM(Berg:Östersund!H39)</f>
        <v>0</v>
      </c>
      <c r="I39" s="59">
        <f>SUM(Berg:Östersund!I39)</f>
        <v>0</v>
      </c>
      <c r="J39" s="59">
        <f>SUM(Berg:Östersund!J39)</f>
        <v>0</v>
      </c>
      <c r="K39" s="59">
        <f>SUM(Berg:Östersund!K39)</f>
        <v>0</v>
      </c>
      <c r="L39" s="59">
        <f>SUM(Berg:Östersund!L39)</f>
        <v>0</v>
      </c>
      <c r="M39" s="59">
        <f>SUM(Berg:Östersund!M39)</f>
        <v>0</v>
      </c>
      <c r="N39" s="59">
        <f>SUM(Berg:Östersund!N39)</f>
        <v>0</v>
      </c>
      <c r="O39" s="59">
        <f>SUM(Berg:Östersund!O39)</f>
        <v>0</v>
      </c>
      <c r="P39" s="59">
        <f>SUM(Berg:Östersund!P39)</f>
        <v>219732</v>
      </c>
      <c r="Q39" s="22"/>
      <c r="R39" s="30"/>
      <c r="S39" s="9"/>
      <c r="T39" s="45"/>
      <c r="U39" s="25"/>
    </row>
    <row r="40" spans="1:47" ht="15.6">
      <c r="A40" s="5" t="s">
        <v>14</v>
      </c>
      <c r="B40" s="59">
        <f>SUM(Berg:Östersund!B40)</f>
        <v>695160</v>
      </c>
      <c r="C40" s="126">
        <f>SUM(Berg:Östersund!C40)</f>
        <v>1639704.7894156561</v>
      </c>
      <c r="D40" s="59">
        <f>SUM(Berg:Östersund!D40)</f>
        <v>1222147</v>
      </c>
      <c r="E40" s="59">
        <f>SUM(Berg:Östersund!E40)</f>
        <v>143.15507741598412</v>
      </c>
      <c r="F40" s="134">
        <f>SUM(F32:F39)</f>
        <v>2104.9710559999999</v>
      </c>
      <c r="G40" s="59">
        <f>SUM(Berg:Östersund!G40)</f>
        <v>227375</v>
      </c>
      <c r="H40" s="126">
        <f>SUM(Berg:Östersund!H40)</f>
        <v>353462.58445092797</v>
      </c>
      <c r="I40" s="60">
        <f>SUM(I32:I39)</f>
        <v>3268</v>
      </c>
      <c r="J40" s="59">
        <f>SUM(Berg:Östersund!J40)</f>
        <v>0</v>
      </c>
      <c r="K40" s="59">
        <f>SUM(Berg:Östersund!K40)</f>
        <v>0</v>
      </c>
      <c r="L40" s="59">
        <f>SUM(Berg:Östersund!L40)</f>
        <v>0</v>
      </c>
      <c r="M40" s="59">
        <f>SUM(Berg:Östersund!M40)</f>
        <v>0</v>
      </c>
      <c r="N40" s="59">
        <f>SUM(Berg:Östersund!N40)</f>
        <v>0</v>
      </c>
      <c r="O40" s="59">
        <f>SUM(Berg:Östersund!O40)</f>
        <v>0</v>
      </c>
      <c r="P40" s="60">
        <f>SUM(B40:O40)</f>
        <v>4143365.5</v>
      </c>
      <c r="Q40" s="22"/>
      <c r="R40" s="30"/>
      <c r="S40" s="9" t="s">
        <v>25</v>
      </c>
      <c r="T40" s="45" t="s">
        <v>26</v>
      </c>
      <c r="U40" s="25"/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128"/>
      <c r="R41" s="30" t="s">
        <v>40</v>
      </c>
      <c r="S41" s="46" t="str">
        <f>ROUND((B46+C46)/1000,0) &amp;" GWh"</f>
        <v>219 GWh</v>
      </c>
      <c r="T41" s="45"/>
      <c r="U41" s="25"/>
    </row>
    <row r="42" spans="1:47">
      <c r="A42" s="35" t="s">
        <v>43</v>
      </c>
      <c r="B42" s="93">
        <f>B39+B38+B37</f>
        <v>413179</v>
      </c>
      <c r="C42" s="93">
        <f>C39+C38+C37</f>
        <v>732789.78941565601</v>
      </c>
      <c r="D42" s="93">
        <f>D39+D38+D37</f>
        <v>766.62613341607357</v>
      </c>
      <c r="E42" s="93">
        <f t="shared" ref="E42:O42" si="0">E39+E38+E37</f>
        <v>0</v>
      </c>
      <c r="F42" s="89">
        <f t="shared" si="0"/>
        <v>0</v>
      </c>
      <c r="G42" s="93">
        <f t="shared" si="0"/>
        <v>0</v>
      </c>
      <c r="H42" s="93">
        <f t="shared" si="0"/>
        <v>177656.58445092791</v>
      </c>
      <c r="I42" s="89">
        <f t="shared" si="0"/>
        <v>0</v>
      </c>
      <c r="J42" s="93">
        <f>J39+J38+J37</f>
        <v>0</v>
      </c>
      <c r="K42" s="93">
        <f>K39+K38+K37</f>
        <v>0</v>
      </c>
      <c r="L42" s="93">
        <f>L39+L38+L37</f>
        <v>0</v>
      </c>
      <c r="M42" s="93">
        <f t="shared" si="0"/>
        <v>0</v>
      </c>
      <c r="N42" s="93">
        <f t="shared" si="0"/>
        <v>0</v>
      </c>
      <c r="O42" s="93">
        <f t="shared" si="0"/>
        <v>0</v>
      </c>
      <c r="P42" s="59">
        <f>SUM(Berg:Östersund!P42)</f>
        <v>1324392</v>
      </c>
      <c r="Q42" s="23"/>
      <c r="R42" s="30" t="s">
        <v>41</v>
      </c>
      <c r="S42" s="10" t="str">
        <f>ROUND(P42/1000,0) &amp;" GWh"</f>
        <v>1324 GWh</v>
      </c>
      <c r="T42" s="31">
        <f>P42/P40</f>
        <v>0.31964160535680475</v>
      </c>
      <c r="U42" s="25"/>
    </row>
    <row r="43" spans="1:47">
      <c r="A43" s="36" t="s">
        <v>45</v>
      </c>
      <c r="B43" s="93"/>
      <c r="C43" s="95">
        <f>SUM(Berg:Östersund!C43)</f>
        <v>1637417.1412089085</v>
      </c>
      <c r="D43" s="95">
        <f>SUM(Berg:Östersund!D43)</f>
        <v>1223726.4805999999</v>
      </c>
      <c r="E43" s="95">
        <f>SUM(Berg:Östersund!E43)</f>
        <v>143.15507741598412</v>
      </c>
      <c r="F43" s="95">
        <f>F40+F24+F11</f>
        <v>2104.9710559999999</v>
      </c>
      <c r="G43" s="95">
        <f>SUM(Berg:Östersund!G43)</f>
        <v>231739</v>
      </c>
      <c r="H43" s="95">
        <f>SUM(Berg:Östersund!H43)</f>
        <v>1089394.4544509281</v>
      </c>
      <c r="I43" s="95">
        <f>I40+I24+I11</f>
        <v>3268</v>
      </c>
      <c r="J43" s="95">
        <f>SUM(Berg:Östersund!J43)</f>
        <v>0</v>
      </c>
      <c r="K43" s="95">
        <f>SUM(Berg:Östersund!K43)</f>
        <v>13986</v>
      </c>
      <c r="L43" s="95">
        <f>SUM(Berg:Östersund!L43)</f>
        <v>0</v>
      </c>
      <c r="M43" s="95">
        <f>SUM(Berg:Östersund!M43)</f>
        <v>139640.20000000001</v>
      </c>
      <c r="N43" s="95">
        <f>SUM(Berg:Östersund!N43)</f>
        <v>0</v>
      </c>
      <c r="O43" s="95">
        <f>SUM(Berg:Östersund!O43)</f>
        <v>0</v>
      </c>
      <c r="P43" s="89">
        <f>SUM(C43:O43)</f>
        <v>4341419.4023932526</v>
      </c>
      <c r="Q43" s="23"/>
      <c r="R43" s="30" t="s">
        <v>42</v>
      </c>
      <c r="S43" s="10" t="str">
        <f>ROUND(P36/1000,0) &amp;" GWh"</f>
        <v>507 GWh</v>
      </c>
      <c r="T43" s="43">
        <f>P36/P40</f>
        <v>0.12237974178237473</v>
      </c>
      <c r="U43" s="25"/>
    </row>
    <row r="44" spans="1:47">
      <c r="A44" s="36" t="s">
        <v>46</v>
      </c>
      <c r="B44" s="93"/>
      <c r="C44" s="96">
        <f>C43/$P$43</f>
        <v>0.37716170437398083</v>
      </c>
      <c r="D44" s="96">
        <f t="shared" ref="D44:P44" si="1">D43/$P$43</f>
        <v>0.28187244013453477</v>
      </c>
      <c r="E44" s="96">
        <f t="shared" si="1"/>
        <v>3.2974256607658868E-5</v>
      </c>
      <c r="F44" s="96">
        <f t="shared" si="1"/>
        <v>4.8485779900454048E-4</v>
      </c>
      <c r="G44" s="96">
        <f t="shared" si="1"/>
        <v>5.3378625403537716E-2</v>
      </c>
      <c r="H44" s="96">
        <f t="shared" si="1"/>
        <v>0.25093047998320278</v>
      </c>
      <c r="I44" s="96">
        <f t="shared" si="1"/>
        <v>7.5274920414242425E-4</v>
      </c>
      <c r="J44" s="96">
        <f t="shared" si="1"/>
        <v>0</v>
      </c>
      <c r="K44" s="96">
        <f t="shared" si="1"/>
        <v>3.2215270407392736E-3</v>
      </c>
      <c r="L44" s="96">
        <f t="shared" si="1"/>
        <v>0</v>
      </c>
      <c r="M44" s="96">
        <f t="shared" si="1"/>
        <v>3.2164641804249987E-2</v>
      </c>
      <c r="N44" s="96">
        <f t="shared" si="1"/>
        <v>0</v>
      </c>
      <c r="O44" s="96">
        <f t="shared" si="1"/>
        <v>0</v>
      </c>
      <c r="P44" s="96">
        <f t="shared" si="1"/>
        <v>1</v>
      </c>
      <c r="Q44" s="23"/>
      <c r="R44" s="30" t="s">
        <v>44</v>
      </c>
      <c r="S44" s="10" t="str">
        <f>ROUND(P34/1000,0) &amp;" GWh"</f>
        <v>322 GWh</v>
      </c>
      <c r="T44" s="31">
        <f>P34/P40</f>
        <v>7.7713877764343992E-2</v>
      </c>
      <c r="U44" s="25"/>
    </row>
    <row r="45" spans="1:47">
      <c r="A45" s="37"/>
      <c r="B45" s="92"/>
      <c r="C45" s="93"/>
      <c r="D45" s="93"/>
      <c r="E45" s="93"/>
      <c r="F45" s="89"/>
      <c r="G45" s="93"/>
      <c r="H45" s="93"/>
      <c r="I45" s="89"/>
      <c r="J45" s="93"/>
      <c r="K45" s="93"/>
      <c r="L45" s="93"/>
      <c r="M45" s="93"/>
      <c r="N45" s="93"/>
      <c r="O45" s="89"/>
      <c r="P45" s="89"/>
      <c r="Q45" s="23"/>
      <c r="R45" s="30" t="s">
        <v>31</v>
      </c>
      <c r="S45" s="10" t="str">
        <f>ROUND(P32/1000,0) &amp;" GWh"</f>
        <v>143 GWh</v>
      </c>
      <c r="T45" s="31">
        <f>P32/P40</f>
        <v>3.4397158541769966E-2</v>
      </c>
      <c r="U45" s="25"/>
    </row>
    <row r="46" spans="1:47">
      <c r="A46" s="37" t="s">
        <v>49</v>
      </c>
      <c r="B46" s="95">
        <f>SUM(Berg:Östersund!B46)</f>
        <v>87479.556587801999</v>
      </c>
      <c r="C46" s="95">
        <f>SUM(Berg:Östersund!C46)</f>
        <v>131257.34379325248</v>
      </c>
      <c r="D46" s="93"/>
      <c r="E46" s="93"/>
      <c r="F46" s="89"/>
      <c r="G46" s="93"/>
      <c r="H46" s="93"/>
      <c r="I46" s="89"/>
      <c r="J46" s="93"/>
      <c r="K46" s="93"/>
      <c r="L46" s="93"/>
      <c r="M46" s="93"/>
      <c r="N46" s="93"/>
      <c r="O46" s="89"/>
      <c r="P46" s="77"/>
      <c r="Q46" s="23"/>
      <c r="R46" s="30" t="s">
        <v>47</v>
      </c>
      <c r="S46" s="10" t="str">
        <f>ROUND(P33/1000,0) &amp;" GWh"</f>
        <v>447 GWh</v>
      </c>
      <c r="T46" s="43">
        <f>P33/P40</f>
        <v>0.10796754474110477</v>
      </c>
      <c r="U46" s="25"/>
    </row>
    <row r="47" spans="1:47">
      <c r="A47" s="37" t="s">
        <v>51</v>
      </c>
      <c r="B47" s="97">
        <f>B46/B24</f>
        <v>0.11177502574646306</v>
      </c>
      <c r="C47" s="97">
        <f>C46/(C40+C24)</f>
        <v>0.08</v>
      </c>
      <c r="D47" s="93"/>
      <c r="E47" s="93"/>
      <c r="F47" s="89"/>
      <c r="G47" s="93"/>
      <c r="H47" s="93"/>
      <c r="I47" s="89"/>
      <c r="J47" s="93"/>
      <c r="K47" s="93"/>
      <c r="L47" s="93"/>
      <c r="M47" s="93"/>
      <c r="N47" s="93"/>
      <c r="O47" s="89"/>
      <c r="P47" s="89"/>
      <c r="Q47" s="9"/>
      <c r="R47" s="30" t="s">
        <v>48</v>
      </c>
      <c r="S47" s="10" t="str">
        <f>ROUND(P35/1000,0) &amp;" GWh"</f>
        <v>1400 GWh</v>
      </c>
      <c r="T47" s="43">
        <f>P35/P40</f>
        <v>0.33790007181360177</v>
      </c>
    </row>
    <row r="48" spans="1:47" ht="15" thickBot="1">
      <c r="A48" s="12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99"/>
      <c r="O48" s="102"/>
      <c r="P48" s="102"/>
      <c r="Q48" s="12"/>
      <c r="R48" s="48" t="s">
        <v>50</v>
      </c>
      <c r="S48" s="10" t="str">
        <f>ROUND(P40/1000,0) &amp;" GWh"</f>
        <v>4143 GWh</v>
      </c>
      <c r="T48" s="50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83</v>
      </c>
      <c r="B49" s="103">
        <f>C11-C24-C40-C46</f>
        <v>15301787.358791091</v>
      </c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99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4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99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99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99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99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99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99"/>
      <c r="O55" s="102"/>
      <c r="P55" s="102"/>
      <c r="Q55" s="13"/>
      <c r="R55" s="12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99"/>
      <c r="O56" s="102"/>
      <c r="P56" s="102"/>
      <c r="Q56" s="13"/>
      <c r="R56" s="12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99"/>
      <c r="O57" s="102"/>
      <c r="P57" s="102"/>
      <c r="Q57" s="13"/>
      <c r="R57" s="12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09"/>
      <c r="O58" s="110"/>
      <c r="P58" s="111"/>
      <c r="Q58" s="9"/>
      <c r="R58" s="9"/>
      <c r="S58" s="34"/>
      <c r="T58" s="38"/>
    </row>
    <row r="59" spans="1:47" ht="15.6">
      <c r="A59" s="9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09"/>
      <c r="O59" s="110"/>
      <c r="P59" s="111"/>
      <c r="Q59" s="9"/>
      <c r="R59" s="9"/>
      <c r="S59" s="34"/>
      <c r="T59" s="38"/>
    </row>
    <row r="60" spans="1:47" ht="15.6">
      <c r="A60" s="9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09"/>
      <c r="O60" s="110"/>
      <c r="P60" s="111"/>
      <c r="Q60" s="9"/>
      <c r="R60" s="9"/>
      <c r="S60" s="34"/>
      <c r="T60" s="38"/>
    </row>
    <row r="61" spans="1:47" ht="15.6">
      <c r="A61" s="8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09"/>
      <c r="O61" s="110"/>
      <c r="P61" s="111"/>
      <c r="Q61" s="9"/>
      <c r="R61" s="9"/>
      <c r="S61" s="34"/>
      <c r="T61" s="38"/>
    </row>
    <row r="62" spans="1:47" ht="15.6">
      <c r="A62" s="9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09"/>
      <c r="O62" s="110"/>
      <c r="P62" s="111"/>
      <c r="Q62" s="9"/>
      <c r="R62" s="9"/>
      <c r="S62" s="14"/>
      <c r="T62" s="15"/>
    </row>
    <row r="63" spans="1:47">
      <c r="A63" s="9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3"/>
      <c r="O63" s="111"/>
      <c r="P63" s="111"/>
      <c r="Q63" s="9"/>
      <c r="R63" s="9"/>
      <c r="S63" s="9"/>
      <c r="T63" s="34"/>
    </row>
    <row r="64" spans="1:47">
      <c r="A64" s="9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3"/>
      <c r="O64" s="111"/>
      <c r="P64" s="111"/>
      <c r="Q64" s="9"/>
      <c r="R64" s="9"/>
      <c r="S64" s="51"/>
      <c r="T64" s="52"/>
    </row>
    <row r="65" spans="1:20" ht="15.6">
      <c r="A65" s="9"/>
      <c r="B65" s="93"/>
      <c r="C65" s="113"/>
      <c r="D65" s="93"/>
      <c r="E65" s="93"/>
      <c r="F65" s="89"/>
      <c r="G65" s="93"/>
      <c r="H65" s="93"/>
      <c r="I65" s="89"/>
      <c r="J65" s="93"/>
      <c r="K65" s="105"/>
      <c r="L65" s="105"/>
      <c r="M65" s="113"/>
      <c r="N65" s="113"/>
      <c r="O65" s="111"/>
      <c r="P65" s="111"/>
      <c r="Q65" s="9"/>
      <c r="R65" s="9"/>
      <c r="S65" s="34"/>
      <c r="T65" s="38"/>
    </row>
    <row r="66" spans="1:20" ht="15.6">
      <c r="A66" s="9"/>
      <c r="B66" s="93"/>
      <c r="C66" s="113"/>
      <c r="D66" s="93"/>
      <c r="E66" s="93"/>
      <c r="F66" s="89"/>
      <c r="G66" s="93"/>
      <c r="H66" s="93"/>
      <c r="I66" s="89"/>
      <c r="J66" s="93"/>
      <c r="K66" s="105"/>
      <c r="L66" s="105"/>
      <c r="M66" s="113"/>
      <c r="N66" s="113"/>
      <c r="O66" s="111"/>
      <c r="P66" s="111"/>
      <c r="Q66" s="9"/>
      <c r="R66" s="9"/>
      <c r="S66" s="34"/>
      <c r="T66" s="38"/>
    </row>
    <row r="67" spans="1:20" ht="15.6">
      <c r="A67" s="9"/>
      <c r="B67" s="93"/>
      <c r="C67" s="113"/>
      <c r="D67" s="93"/>
      <c r="E67" s="93"/>
      <c r="F67" s="89"/>
      <c r="G67" s="93"/>
      <c r="H67" s="93"/>
      <c r="I67" s="89"/>
      <c r="J67" s="93"/>
      <c r="K67" s="105"/>
      <c r="L67" s="105"/>
      <c r="M67" s="113"/>
      <c r="N67" s="113"/>
      <c r="O67" s="111"/>
      <c r="P67" s="111"/>
      <c r="Q67" s="9"/>
      <c r="R67" s="9"/>
      <c r="S67" s="34"/>
      <c r="T67" s="38"/>
    </row>
    <row r="68" spans="1:20" ht="15.6">
      <c r="A68" s="9"/>
      <c r="B68" s="93"/>
      <c r="C68" s="113"/>
      <c r="D68" s="93"/>
      <c r="E68" s="93"/>
      <c r="F68" s="89"/>
      <c r="G68" s="93"/>
      <c r="H68" s="93"/>
      <c r="I68" s="89"/>
      <c r="J68" s="93"/>
      <c r="K68" s="105"/>
      <c r="L68" s="105"/>
      <c r="M68" s="113"/>
      <c r="N68" s="113"/>
      <c r="O68" s="111"/>
      <c r="P68" s="111"/>
      <c r="Q68" s="9"/>
      <c r="R68" s="9"/>
      <c r="S68" s="34"/>
      <c r="T68" s="38"/>
    </row>
    <row r="69" spans="1:20" ht="15.6">
      <c r="A69" s="9"/>
      <c r="B69" s="93"/>
      <c r="C69" s="113"/>
      <c r="D69" s="93"/>
      <c r="E69" s="93"/>
      <c r="F69" s="89"/>
      <c r="G69" s="93"/>
      <c r="H69" s="93"/>
      <c r="I69" s="89"/>
      <c r="J69" s="93"/>
      <c r="K69" s="105"/>
      <c r="L69" s="105"/>
      <c r="M69" s="113"/>
      <c r="N69" s="113"/>
      <c r="O69" s="111"/>
      <c r="P69" s="111"/>
      <c r="Q69" s="9"/>
      <c r="R69" s="9"/>
      <c r="S69" s="34"/>
      <c r="T69" s="38"/>
    </row>
    <row r="70" spans="1:20" ht="15.6">
      <c r="A70" s="9"/>
      <c r="B70" s="93"/>
      <c r="C70" s="113"/>
      <c r="D70" s="93"/>
      <c r="E70" s="93"/>
      <c r="F70" s="89"/>
      <c r="G70" s="93"/>
      <c r="H70" s="93"/>
      <c r="I70" s="89"/>
      <c r="J70" s="93"/>
      <c r="K70" s="105"/>
      <c r="L70" s="105"/>
      <c r="M70" s="113"/>
      <c r="N70" s="113"/>
      <c r="O70" s="111"/>
      <c r="P70" s="111"/>
      <c r="Q70" s="9"/>
      <c r="R70" s="9"/>
      <c r="S70" s="34"/>
      <c r="T70" s="38"/>
    </row>
    <row r="71" spans="1:20" ht="15.6">
      <c r="A71" s="9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3"/>
      <c r="O71" s="111"/>
      <c r="P71" s="111"/>
      <c r="Q71" s="9"/>
      <c r="R71" s="39"/>
      <c r="S71" s="14"/>
      <c r="T71" s="16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U71"/>
  <sheetViews>
    <sheetView zoomScale="70" zoomScaleNormal="70" workbookViewId="0">
      <selection activeCell="C44" sqref="C44"/>
    </sheetView>
  </sheetViews>
  <sheetFormatPr defaultColWidth="8.59765625" defaultRowHeight="14.4"/>
  <cols>
    <col min="1" max="1" width="49.5" style="11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3" t="s">
        <v>73</v>
      </c>
      <c r="Q2" s="5"/>
      <c r="AG2" s="40"/>
      <c r="AH2" s="5"/>
    </row>
    <row r="3" spans="1:34" ht="28.8">
      <c r="A3" s="6">
        <f>'Jämtlands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68</v>
      </c>
      <c r="N3" s="79" t="s">
        <v>68</v>
      </c>
      <c r="O3" s="80" t="s">
        <v>68</v>
      </c>
      <c r="P3" s="81" t="s">
        <v>9</v>
      </c>
      <c r="Q3" s="40"/>
      <c r="AG3" s="40"/>
      <c r="AH3" s="40"/>
    </row>
    <row r="4" spans="1:34" s="18" customFormat="1" ht="10.199999999999999">
      <c r="A4" s="54" t="s">
        <v>60</v>
      </c>
      <c r="B4" s="82"/>
      <c r="C4" s="83" t="s">
        <v>58</v>
      </c>
      <c r="D4" s="83" t="s">
        <v>59</v>
      </c>
      <c r="E4" s="84"/>
      <c r="F4" s="83" t="s">
        <v>61</v>
      </c>
      <c r="G4" s="84"/>
      <c r="H4" s="84"/>
      <c r="I4" s="83" t="s">
        <v>62</v>
      </c>
      <c r="J4" s="84"/>
      <c r="K4" s="84"/>
      <c r="L4" s="84"/>
      <c r="M4" s="84"/>
      <c r="N4" s="85"/>
      <c r="O4" s="85"/>
      <c r="P4" s="86" t="s">
        <v>66</v>
      </c>
      <c r="Q4" s="19"/>
      <c r="AG4" s="19"/>
      <c r="AH4" s="19"/>
    </row>
    <row r="5" spans="1:34" ht="15.6">
      <c r="A5" s="5" t="s">
        <v>53</v>
      </c>
      <c r="C5" s="60">
        <f>[1]Solceller!$C$9</f>
        <v>1501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>
        <f>SUM(D5:O5)</f>
        <v>0</v>
      </c>
      <c r="Q5" s="40"/>
      <c r="AG5" s="40"/>
      <c r="AH5" s="40"/>
    </row>
    <row r="6" spans="1:34" ht="15.6">
      <c r="A6" s="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C7" s="59">
        <f>[1]Elproduktion!$N$242</f>
        <v>0</v>
      </c>
      <c r="D7" s="59">
        <f>[1]Elproduktion!$N$243</f>
        <v>0</v>
      </c>
      <c r="E7" s="59">
        <f>[1]Elproduktion!$Q$244</f>
        <v>0</v>
      </c>
      <c r="F7" s="59">
        <f>[1]Elproduktion!$N$245</f>
        <v>0</v>
      </c>
      <c r="G7" s="59">
        <f>[1]Elproduktion!$R$246</f>
        <v>0</v>
      </c>
      <c r="H7" s="59">
        <f>[1]Elproduktion!$S$247</f>
        <v>0</v>
      </c>
      <c r="I7" s="59">
        <f>[1]Elproduktion!$N$248</f>
        <v>0</v>
      </c>
      <c r="J7" s="59">
        <f>[1]Elproduktion!$T$246</f>
        <v>0</v>
      </c>
      <c r="K7" s="59">
        <f>[1]Elproduktion!U244</f>
        <v>0</v>
      </c>
      <c r="L7" s="59">
        <f>[1]Elproduktion!V244</f>
        <v>0</v>
      </c>
      <c r="M7" s="59"/>
      <c r="N7" s="59"/>
      <c r="O7" s="59"/>
      <c r="P7" s="59">
        <f t="shared" si="0"/>
        <v>0</v>
      </c>
      <c r="Q7" s="40"/>
      <c r="AG7" s="40"/>
      <c r="AH7" s="40"/>
    </row>
    <row r="8" spans="1:34" ht="15.6">
      <c r="A8" s="5" t="s">
        <v>11</v>
      </c>
      <c r="C8" s="59">
        <f>[1]Elproduktion!$N$250</f>
        <v>0</v>
      </c>
      <c r="D8" s="59">
        <f>[1]Elproduktion!$N$251</f>
        <v>0</v>
      </c>
      <c r="E8" s="59">
        <f>[1]Elproduktion!$Q$252</f>
        <v>0</v>
      </c>
      <c r="F8" s="59">
        <f>[1]Elproduktion!$N$253</f>
        <v>0</v>
      </c>
      <c r="G8" s="59">
        <f>[1]Elproduktion!$R$254</f>
        <v>0</v>
      </c>
      <c r="H8" s="59">
        <f>[1]Elproduktion!$S$255</f>
        <v>0</v>
      </c>
      <c r="I8" s="59">
        <f>[1]Elproduktion!$N$256</f>
        <v>0</v>
      </c>
      <c r="J8" s="59">
        <f>[1]Elproduktion!$T$254</f>
        <v>0</v>
      </c>
      <c r="K8" s="59">
        <f>[1]Elproduktion!U252</f>
        <v>0</v>
      </c>
      <c r="L8" s="59">
        <f>[1]Elproduktion!V252</f>
        <v>0</v>
      </c>
      <c r="M8" s="59"/>
      <c r="N8" s="59"/>
      <c r="O8" s="59"/>
      <c r="P8" s="59">
        <f t="shared" si="0"/>
        <v>0</v>
      </c>
      <c r="Q8" s="40"/>
      <c r="AG8" s="40"/>
      <c r="AH8" s="40"/>
    </row>
    <row r="9" spans="1:34" ht="15.6">
      <c r="A9" s="5" t="s">
        <v>12</v>
      </c>
      <c r="C9" s="59">
        <f>[1]Elproduktion!$N$258</f>
        <v>736064</v>
      </c>
      <c r="D9" s="59">
        <f>[1]Elproduktion!$N$259</f>
        <v>0</v>
      </c>
      <c r="E9" s="59">
        <f>[1]Elproduktion!$Q$260</f>
        <v>0</v>
      </c>
      <c r="F9" s="59">
        <f>[1]Elproduktion!$N$261</f>
        <v>0</v>
      </c>
      <c r="G9" s="59">
        <f>[1]Elproduktion!$R$262</f>
        <v>0</v>
      </c>
      <c r="H9" s="59">
        <f>[1]Elproduktion!$S$263</f>
        <v>0</v>
      </c>
      <c r="I9" s="59">
        <f>[1]Elproduktion!$N$264</f>
        <v>0</v>
      </c>
      <c r="J9" s="59">
        <f>[1]Elproduktion!$T$262</f>
        <v>0</v>
      </c>
      <c r="K9" s="59">
        <f>[1]Elproduktion!U260</f>
        <v>0</v>
      </c>
      <c r="L9" s="59">
        <f>[1]Elproduktion!V260</f>
        <v>0</v>
      </c>
      <c r="M9" s="59"/>
      <c r="N9" s="59"/>
      <c r="O9" s="59"/>
      <c r="P9" s="59">
        <f t="shared" si="0"/>
        <v>0</v>
      </c>
      <c r="Q9" s="40"/>
      <c r="AG9" s="40"/>
      <c r="AH9" s="40"/>
    </row>
    <row r="10" spans="1:34" ht="15.6">
      <c r="A10" s="5" t="s">
        <v>13</v>
      </c>
      <c r="C10" s="126">
        <f>[1]Elproduktion!$N$266</f>
        <v>293530.11774744024</v>
      </c>
      <c r="D10" s="59">
        <f>[1]Elproduktion!$N$267</f>
        <v>0</v>
      </c>
      <c r="E10" s="59">
        <f>[1]Elproduktion!$Q$268</f>
        <v>0</v>
      </c>
      <c r="F10" s="59">
        <f>[1]Elproduktion!$N$269</f>
        <v>0</v>
      </c>
      <c r="G10" s="59">
        <f>[1]Elproduktion!$R$270</f>
        <v>0</v>
      </c>
      <c r="H10" s="59">
        <f>[1]Elproduktion!$S$271</f>
        <v>0</v>
      </c>
      <c r="I10" s="59">
        <f>[1]Elproduktion!$N$272</f>
        <v>0</v>
      </c>
      <c r="J10" s="59">
        <f>[1]Elproduktion!$T$270</f>
        <v>0</v>
      </c>
      <c r="K10" s="59">
        <f>[1]Elproduktion!U268</f>
        <v>0</v>
      </c>
      <c r="L10" s="59">
        <f>[1]Elproduktion!V268</f>
        <v>0</v>
      </c>
      <c r="M10" s="59"/>
      <c r="N10" s="59"/>
      <c r="O10" s="59"/>
      <c r="P10" s="59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6">
      <c r="A11" s="5" t="s">
        <v>14</v>
      </c>
      <c r="C11" s="133">
        <f>SUM(C5:C10)</f>
        <v>1031095.1177474402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59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6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6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">
      <c r="A14" s="3" t="s">
        <v>15</v>
      </c>
      <c r="B14" s="88"/>
      <c r="C14" s="59"/>
      <c r="D14" s="88"/>
      <c r="E14" s="88"/>
      <c r="F14" s="88"/>
      <c r="G14" s="88"/>
      <c r="H14" s="88"/>
      <c r="I14" s="88"/>
      <c r="J14" s="59"/>
      <c r="K14" s="59"/>
      <c r="L14" s="59"/>
      <c r="M14" s="59"/>
      <c r="N14" s="59"/>
      <c r="O14" s="59"/>
      <c r="P14" s="88"/>
      <c r="Q14" s="4"/>
      <c r="R14" s="4"/>
      <c r="S14" s="4"/>
      <c r="T14" s="4"/>
    </row>
    <row r="15" spans="1:34" ht="15.6">
      <c r="A15" s="53" t="str">
        <f>A2</f>
        <v>2326 Berg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28.8">
      <c r="A16" s="6">
        <f>'Jämtlands län'!A16</f>
        <v>2020</v>
      </c>
      <c r="B16" s="79" t="s">
        <v>16</v>
      </c>
      <c r="C16" s="89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71</v>
      </c>
      <c r="N16" s="79" t="s">
        <v>68</v>
      </c>
      <c r="O16" s="80" t="s">
        <v>68</v>
      </c>
      <c r="P16" s="81" t="s">
        <v>9</v>
      </c>
      <c r="Q16" s="40"/>
      <c r="AG16" s="40"/>
      <c r="AH16" s="40"/>
    </row>
    <row r="17" spans="1:34" s="18" customFormat="1" ht="10.199999999999999">
      <c r="A17" s="54" t="s">
        <v>60</v>
      </c>
      <c r="B17" s="83" t="s">
        <v>63</v>
      </c>
      <c r="C17" s="90"/>
      <c r="D17" s="83" t="s">
        <v>59</v>
      </c>
      <c r="E17" s="84"/>
      <c r="F17" s="83" t="s">
        <v>61</v>
      </c>
      <c r="G17" s="84"/>
      <c r="H17" s="84"/>
      <c r="I17" s="83" t="s">
        <v>62</v>
      </c>
      <c r="J17" s="84"/>
      <c r="K17" s="84"/>
      <c r="L17" s="84"/>
      <c r="M17" s="84"/>
      <c r="N17" s="85"/>
      <c r="O17" s="85"/>
      <c r="P17" s="86" t="s">
        <v>66</v>
      </c>
      <c r="Q17" s="19"/>
      <c r="AG17" s="19"/>
      <c r="AH17" s="19"/>
    </row>
    <row r="18" spans="1:34" ht="15.6">
      <c r="A18" s="5" t="s">
        <v>18</v>
      </c>
      <c r="B18" s="92">
        <f>[1]Fjärrvärmeproduktion!$N$338</f>
        <v>0</v>
      </c>
      <c r="C18" s="59"/>
      <c r="D18" s="59">
        <f>[1]Fjärrvärmeproduktion!$N$339</f>
        <v>0</v>
      </c>
      <c r="E18" s="59">
        <f>[1]Fjärrvärmeproduktion!$Q$340</f>
        <v>0</v>
      </c>
      <c r="F18" s="59">
        <f>[1]Fjärrvärmeproduktion!$N$341</f>
        <v>0</v>
      </c>
      <c r="G18" s="59">
        <f>[1]Fjärrvärmeproduktion!$R$342</f>
        <v>0</v>
      </c>
      <c r="H18" s="59">
        <f>[1]Fjärrvärmeproduktion!$S$343</f>
        <v>0</v>
      </c>
      <c r="I18" s="59">
        <f>[1]Fjärrvärmeproduktion!$N$344</f>
        <v>0</v>
      </c>
      <c r="J18" s="59">
        <f>[1]Fjärrvärmeproduktion!$T$342</f>
        <v>0</v>
      </c>
      <c r="K18" s="59">
        <f>[1]Fjärrvärmeproduktion!U340</f>
        <v>0</v>
      </c>
      <c r="L18" s="59">
        <f>[1]Fjärrvärmeproduktion!V340</f>
        <v>0</v>
      </c>
      <c r="M18" s="59">
        <f>[1]Fjärrvärmeproduktion!$W$343</f>
        <v>0</v>
      </c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92">
        <f>[1]Fjärrvärmeproduktion!$N$346</f>
        <v>11662</v>
      </c>
      <c r="C19" s="59"/>
      <c r="D19" s="59">
        <f>[1]Fjärrvärmeproduktion!$N$347</f>
        <v>199</v>
      </c>
      <c r="E19" s="59">
        <f>[1]Fjärrvärmeproduktion!$Q$348</f>
        <v>0</v>
      </c>
      <c r="F19" s="59">
        <f>[1]Fjärrvärmeproduktion!$N$349</f>
        <v>0</v>
      </c>
      <c r="G19" s="59">
        <f>[1]Fjärrvärmeproduktion!$R$350</f>
        <v>0</v>
      </c>
      <c r="H19" s="59">
        <f>[1]Fjärrvärmeproduktion!$S$351</f>
        <v>12731</v>
      </c>
      <c r="I19" s="59">
        <f>[1]Fjärrvärmeproduktion!$N$352</f>
        <v>0</v>
      </c>
      <c r="J19" s="59">
        <f>[1]Fjärrvärmeproduktion!$T$350</f>
        <v>0</v>
      </c>
      <c r="K19" s="59">
        <f>[1]Fjärrvärmeproduktion!U348</f>
        <v>0</v>
      </c>
      <c r="L19" s="59">
        <f>[1]Fjärrvärmeproduktion!V348</f>
        <v>0</v>
      </c>
      <c r="M19" s="59">
        <f>[1]Fjärrvärmeproduktion!$W$351</f>
        <v>0</v>
      </c>
      <c r="N19" s="59"/>
      <c r="O19" s="59"/>
      <c r="P19" s="59">
        <f t="shared" ref="P19:P24" si="2">SUM(C19:O19)</f>
        <v>12930</v>
      </c>
      <c r="Q19" s="4"/>
      <c r="R19" s="4"/>
      <c r="S19" s="4"/>
      <c r="T19" s="4"/>
    </row>
    <row r="20" spans="1:34" ht="15.6">
      <c r="A20" s="5" t="s">
        <v>20</v>
      </c>
      <c r="B20" s="92">
        <f>[1]Fjärrvärmeproduktion!$N$354</f>
        <v>530</v>
      </c>
      <c r="C20" s="126">
        <f>B20*1.015</f>
        <v>537.94999999999993</v>
      </c>
      <c r="D20" s="59">
        <f>[1]Fjärrvärmeproduktion!$N$355</f>
        <v>0</v>
      </c>
      <c r="E20" s="59">
        <f>[1]Fjärrvärmeproduktion!$Q$356</f>
        <v>0</v>
      </c>
      <c r="F20" s="59">
        <f>[1]Fjärrvärmeproduktion!$N$357</f>
        <v>0</v>
      </c>
      <c r="G20" s="59">
        <f>[1]Fjärrvärmeproduktion!$R$358</f>
        <v>0</v>
      </c>
      <c r="H20" s="59">
        <f>[1]Fjärrvärmeproduktion!$S$359</f>
        <v>0</v>
      </c>
      <c r="I20" s="59">
        <f>[1]Fjärrvärmeproduktion!$N$360</f>
        <v>0</v>
      </c>
      <c r="J20" s="59">
        <f>[1]Fjärrvärmeproduktion!$T$358</f>
        <v>0</v>
      </c>
      <c r="K20" s="59">
        <f>[1]Fjärrvärmeproduktion!U356</f>
        <v>0</v>
      </c>
      <c r="L20" s="59">
        <f>[1]Fjärrvärmeproduktion!V356</f>
        <v>0</v>
      </c>
      <c r="M20" s="59">
        <f>[1]Fjärrvärmeproduktion!$W$359</f>
        <v>0</v>
      </c>
      <c r="N20" s="59"/>
      <c r="O20" s="59"/>
      <c r="P20" s="126">
        <f t="shared" si="2"/>
        <v>537.94999999999993</v>
      </c>
      <c r="Q20" s="4"/>
      <c r="R20" s="4"/>
      <c r="S20" s="4"/>
      <c r="T20" s="4"/>
    </row>
    <row r="21" spans="1:34" ht="16.2" thickBot="1">
      <c r="A21" s="5" t="s">
        <v>21</v>
      </c>
      <c r="B21" s="92">
        <f>[1]Fjärrvärmeproduktion!$N$362</f>
        <v>0</v>
      </c>
      <c r="C21" s="59">
        <f>B21*0.33</f>
        <v>0</v>
      </c>
      <c r="D21" s="59">
        <f>[1]Fjärrvärmeproduktion!$N$363</f>
        <v>0</v>
      </c>
      <c r="E21" s="59">
        <f>[1]Fjärrvärmeproduktion!$Q$364</f>
        <v>0</v>
      </c>
      <c r="F21" s="59">
        <f>[1]Fjärrvärmeproduktion!$N$365</f>
        <v>0</v>
      </c>
      <c r="G21" s="59">
        <f>[1]Fjärrvärmeproduktion!$R$366</f>
        <v>0</v>
      </c>
      <c r="H21" s="59">
        <f>[1]Fjärrvärmeproduktion!$S$367</f>
        <v>0</v>
      </c>
      <c r="I21" s="59">
        <f>[1]Fjärrvärmeproduktion!$N$368</f>
        <v>0</v>
      </c>
      <c r="J21" s="59">
        <f>[1]Fjärrvärmeproduktion!$T$366</f>
        <v>0</v>
      </c>
      <c r="K21" s="59">
        <f>[1]Fjärrvärmeproduktion!U364</f>
        <v>0</v>
      </c>
      <c r="L21" s="59">
        <f>[1]Fjärrvärmeproduktion!V364</f>
        <v>0</v>
      </c>
      <c r="M21" s="59">
        <f>[1]Fjärrvärmeproduktion!$W$367</f>
        <v>0</v>
      </c>
      <c r="N21" s="59"/>
      <c r="O21" s="59"/>
      <c r="P21" s="59">
        <f>SUM(C21:O21)</f>
        <v>0</v>
      </c>
      <c r="Q21" s="4"/>
      <c r="R21" s="26"/>
      <c r="S21" s="26"/>
      <c r="T21" s="26"/>
    </row>
    <row r="22" spans="1:34" ht="15.6">
      <c r="A22" s="5" t="s">
        <v>22</v>
      </c>
      <c r="B22" s="92">
        <f>[1]Fjärrvärmeproduktion!$N$370</f>
        <v>0</v>
      </c>
      <c r="C22" s="59"/>
      <c r="D22" s="59">
        <f>[1]Fjärrvärmeproduktion!$N$371</f>
        <v>0</v>
      </c>
      <c r="E22" s="59">
        <f>[1]Fjärrvärmeproduktion!$Q$372</f>
        <v>0</v>
      </c>
      <c r="F22" s="59">
        <f>[1]Fjärrvärmeproduktion!$N$373</f>
        <v>0</v>
      </c>
      <c r="G22" s="59">
        <f>[1]Fjärrvärmeproduktion!$R$374</f>
        <v>0</v>
      </c>
      <c r="H22" s="59">
        <f>[1]Fjärrvärmeproduktion!$S$375</f>
        <v>0</v>
      </c>
      <c r="I22" s="59">
        <f>[1]Fjärrvärmeproduktion!$N$376</f>
        <v>0</v>
      </c>
      <c r="J22" s="59">
        <f>[1]Fjärrvärmeproduktion!$T$374</f>
        <v>0</v>
      </c>
      <c r="K22" s="59">
        <f>[1]Fjärrvärmeproduktion!U372</f>
        <v>0</v>
      </c>
      <c r="L22" s="59">
        <f>[1]Fjärrvärmeproduktion!V372</f>
        <v>0</v>
      </c>
      <c r="M22" s="59">
        <f>[1]Fjärrvärmeproduktion!$W$375</f>
        <v>0</v>
      </c>
      <c r="N22" s="59"/>
      <c r="O22" s="59"/>
      <c r="P22" s="59">
        <f t="shared" si="2"/>
        <v>0</v>
      </c>
      <c r="Q22" s="20"/>
      <c r="R22" s="32" t="s">
        <v>24</v>
      </c>
      <c r="S22" s="71" t="str">
        <f>ROUND(P43/1000,0) &amp;" GWh"</f>
        <v>328 GWh</v>
      </c>
      <c r="T22" s="27"/>
      <c r="U22" s="25"/>
    </row>
    <row r="23" spans="1:34" ht="15.6">
      <c r="A23" s="5" t="s">
        <v>23</v>
      </c>
      <c r="B23" s="92">
        <f>[1]Fjärrvärmeproduktion!$N$378</f>
        <v>0</v>
      </c>
      <c r="C23" s="59"/>
      <c r="D23" s="59">
        <f>[1]Fjärrvärmeproduktion!$N$379</f>
        <v>0</v>
      </c>
      <c r="E23" s="59">
        <f>[1]Fjärrvärmeproduktion!$Q$380</f>
        <v>0</v>
      </c>
      <c r="F23" s="59">
        <f>[1]Fjärrvärmeproduktion!$N$381</f>
        <v>0</v>
      </c>
      <c r="G23" s="59">
        <f>[1]Fjärrvärmeproduktion!$R$382</f>
        <v>0</v>
      </c>
      <c r="H23" s="59">
        <f>[1]Fjärrvärmeproduktion!$S$383</f>
        <v>0</v>
      </c>
      <c r="I23" s="59">
        <f>[1]Fjärrvärmeproduktion!$N$384</f>
        <v>0</v>
      </c>
      <c r="J23" s="59">
        <f>[1]Fjärrvärmeproduktion!$T$382</f>
        <v>0</v>
      </c>
      <c r="K23" s="59">
        <f>[1]Fjärrvärmeproduktion!U380</f>
        <v>0</v>
      </c>
      <c r="L23" s="59">
        <f>[1]Fjärrvärmeproduktion!V380</f>
        <v>0</v>
      </c>
      <c r="M23" s="59">
        <f>[1]Fjärrvärmeproduktion!$W$383</f>
        <v>0</v>
      </c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59">
        <f>SUM(B18:B23)</f>
        <v>12192</v>
      </c>
      <c r="C24" s="126">
        <f t="shared" ref="C24:O24" si="3">SUM(C18:C23)</f>
        <v>537.94999999999993</v>
      </c>
      <c r="D24" s="59">
        <f t="shared" si="3"/>
        <v>199</v>
      </c>
      <c r="E24" s="59">
        <f t="shared" si="3"/>
        <v>0</v>
      </c>
      <c r="F24" s="59">
        <f t="shared" si="3"/>
        <v>0</v>
      </c>
      <c r="G24" s="59">
        <f t="shared" si="3"/>
        <v>0</v>
      </c>
      <c r="H24" s="59">
        <f t="shared" si="3"/>
        <v>12731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126">
        <f t="shared" si="2"/>
        <v>13467.95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ROUND(C43/1000,0) &amp;" GWh"</f>
        <v>133 GWh</v>
      </c>
      <c r="T25" s="31">
        <f>C$44</f>
        <v>0.4049628576083027</v>
      </c>
      <c r="U25" s="25"/>
    </row>
    <row r="26" spans="1:34" ht="15.6">
      <c r="B26" s="92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ROUND(D43/1000,0) &amp;" GWh"</f>
        <v>115 GWh</v>
      </c>
      <c r="T26" s="31">
        <f>D$44</f>
        <v>0.35162864184490322</v>
      </c>
      <c r="U26" s="25"/>
    </row>
    <row r="27" spans="1:34" ht="15.6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ROUND(E43/1000,0)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59"/>
      <c r="D28" s="88"/>
      <c r="E28" s="88"/>
      <c r="F28" s="88"/>
      <c r="G28" s="88"/>
      <c r="H28" s="88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ROUND(F43/1000,0) &amp;" GWh"</f>
        <v>0 GWh</v>
      </c>
      <c r="T28" s="31">
        <f>F$44</f>
        <v>0</v>
      </c>
      <c r="U28" s="25"/>
    </row>
    <row r="29" spans="1:34" ht="15.6">
      <c r="A29" s="53" t="str">
        <f>A2</f>
        <v>2326 Berg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ROUND(G43/1000,0) &amp;" GWh"</f>
        <v>18 GWh</v>
      </c>
      <c r="T29" s="31">
        <f>G$44</f>
        <v>5.4097885754464885E-2</v>
      </c>
      <c r="U29" s="25"/>
    </row>
    <row r="30" spans="1:34" ht="28.8">
      <c r="A30" s="6">
        <f>'Jämtlands län'!A30</f>
        <v>2020</v>
      </c>
      <c r="B30" s="89" t="s">
        <v>70</v>
      </c>
      <c r="C30" s="93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71</v>
      </c>
      <c r="N30" s="80" t="s">
        <v>68</v>
      </c>
      <c r="O30" s="80" t="s">
        <v>68</v>
      </c>
      <c r="P30" s="81" t="s">
        <v>29</v>
      </c>
      <c r="Q30" s="20"/>
      <c r="R30" s="55" t="str">
        <f>H30</f>
        <v>Biobränslen</v>
      </c>
      <c r="S30" s="42" t="str">
        <f>ROUND(H43/1000,0) &amp;" GWh"</f>
        <v>62 GWh</v>
      </c>
      <c r="T30" s="31">
        <f>H$44</f>
        <v>0.18931061479232922</v>
      </c>
      <c r="U30" s="25"/>
    </row>
    <row r="31" spans="1:34" s="18" customFormat="1">
      <c r="A31" s="17"/>
      <c r="B31" s="83" t="s">
        <v>65</v>
      </c>
      <c r="C31" s="94" t="s">
        <v>64</v>
      </c>
      <c r="D31" s="83" t="s">
        <v>59</v>
      </c>
      <c r="E31" s="84"/>
      <c r="F31" s="83" t="s">
        <v>61</v>
      </c>
      <c r="G31" s="83" t="s">
        <v>81</v>
      </c>
      <c r="H31" s="83" t="s">
        <v>69</v>
      </c>
      <c r="I31" s="83" t="s">
        <v>62</v>
      </c>
      <c r="J31" s="84"/>
      <c r="K31" s="84"/>
      <c r="L31" s="84"/>
      <c r="M31" s="84"/>
      <c r="N31" s="85"/>
      <c r="O31" s="85"/>
      <c r="P31" s="86" t="s">
        <v>67</v>
      </c>
      <c r="Q31" s="21"/>
      <c r="R31" s="55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>
      <c r="A32" s="5" t="s">
        <v>30</v>
      </c>
      <c r="B32" s="59">
        <f>[1]Slutanvändning!$N$494</f>
        <v>0</v>
      </c>
      <c r="C32" s="59">
        <f>[1]Slutanvändning!$N$495</f>
        <v>12988</v>
      </c>
      <c r="D32" s="92">
        <f>[1]Slutanvändning!$N$488</f>
        <v>3276</v>
      </c>
      <c r="E32" s="59">
        <f>[1]Slutanvändning!$Q$489</f>
        <v>0</v>
      </c>
      <c r="F32" s="59">
        <f>[1]Slutanvändning!$N$490</f>
        <v>0</v>
      </c>
      <c r="G32" s="59">
        <f>[1]Slutanvändning!$N$491</f>
        <v>722</v>
      </c>
      <c r="H32" s="92">
        <f>[1]Slutanvändning!$N$492</f>
        <v>0</v>
      </c>
      <c r="I32" s="59">
        <f>[1]Slutanvändning!$N$493</f>
        <v>0</v>
      </c>
      <c r="J32" s="59">
        <v>0</v>
      </c>
      <c r="K32" s="59">
        <f>[1]Slutanvändning!U489</f>
        <v>0</v>
      </c>
      <c r="L32" s="59">
        <f>[1]Slutanvändning!V489</f>
        <v>0</v>
      </c>
      <c r="M32" s="59"/>
      <c r="N32" s="59"/>
      <c r="O32" s="59"/>
      <c r="P32" s="59">
        <f t="shared" ref="P32:P38" si="4">SUM(B32:N32)</f>
        <v>16986</v>
      </c>
      <c r="Q32" s="61"/>
      <c r="R32" s="56" t="str">
        <f>J30</f>
        <v>Avlutar</v>
      </c>
      <c r="S32" s="42" t="str">
        <f>ROUND(J43/1000,0) &amp;" GWh"</f>
        <v>0 GWh</v>
      </c>
      <c r="T32" s="31">
        <f>J$44</f>
        <v>0</v>
      </c>
      <c r="U32" s="25"/>
    </row>
    <row r="33" spans="1:47">
      <c r="A33" s="5" t="s">
        <v>33</v>
      </c>
      <c r="B33" s="59">
        <f>[1]Slutanvändning!$N$503</f>
        <v>1468</v>
      </c>
      <c r="C33" s="59">
        <f>[1]Slutanvändning!$N$504</f>
        <v>15185</v>
      </c>
      <c r="D33" s="116">
        <f>[1]Slutanvändning!$N$497</f>
        <v>7267</v>
      </c>
      <c r="E33" s="59">
        <f>[1]Slutanvändning!$Q$498</f>
        <v>0</v>
      </c>
      <c r="F33" s="59">
        <f>[1]Slutanvändning!$N$499</f>
        <v>0</v>
      </c>
      <c r="G33" s="59">
        <f>[1]Slutanvändning!$N$500</f>
        <v>0</v>
      </c>
      <c r="H33" s="92">
        <f>[1]Slutanvändning!$N$501</f>
        <v>29533</v>
      </c>
      <c r="I33" s="59">
        <f>[1]Slutanvändning!$N$502</f>
        <v>0</v>
      </c>
      <c r="J33" s="59">
        <v>0</v>
      </c>
      <c r="K33" s="59">
        <f>[1]Slutanvändning!U498</f>
        <v>0</v>
      </c>
      <c r="L33" s="59">
        <f>[1]Slutanvändning!V498</f>
        <v>0</v>
      </c>
      <c r="M33" s="59"/>
      <c r="N33" s="59"/>
      <c r="O33" s="59"/>
      <c r="P33" s="59">
        <f t="shared" si="4"/>
        <v>53453</v>
      </c>
      <c r="Q33" s="61"/>
      <c r="R33" s="55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6">
      <c r="A34" s="5" t="s">
        <v>34</v>
      </c>
      <c r="B34" s="59">
        <f>[1]Slutanvändning!$N$512</f>
        <v>4117</v>
      </c>
      <c r="C34" s="59">
        <f>[1]Slutanvändning!$N$513</f>
        <v>12588</v>
      </c>
      <c r="D34" s="116">
        <f>[1]Slutanvändning!$N$506</f>
        <v>167</v>
      </c>
      <c r="E34" s="59">
        <f>[1]Slutanvändning!$Q$507</f>
        <v>0</v>
      </c>
      <c r="F34" s="59">
        <f>[1]Slutanvändning!$N$508</f>
        <v>0</v>
      </c>
      <c r="G34" s="59">
        <f>[1]Slutanvändning!$N$509</f>
        <v>0</v>
      </c>
      <c r="H34" s="92">
        <f>[1]Slutanvändning!$N$510</f>
        <v>0</v>
      </c>
      <c r="I34" s="59">
        <f>[1]Slutanvändning!$N$511</f>
        <v>0</v>
      </c>
      <c r="J34" s="59">
        <v>0</v>
      </c>
      <c r="K34" s="59">
        <f>[1]Slutanvändning!U507</f>
        <v>0</v>
      </c>
      <c r="L34" s="59">
        <f>[1]Slutanvändning!V507</f>
        <v>0</v>
      </c>
      <c r="M34" s="59"/>
      <c r="N34" s="59"/>
      <c r="O34" s="59"/>
      <c r="P34" s="59">
        <f t="shared" si="4"/>
        <v>16872</v>
      </c>
      <c r="Q34" s="61"/>
      <c r="R34" s="56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>
      <c r="A35" s="5" t="s">
        <v>35</v>
      </c>
      <c r="B35" s="59">
        <f>[1]Slutanvändning!$N$521</f>
        <v>0</v>
      </c>
      <c r="C35" s="59">
        <f>[1]Slutanvändning!$N$522</f>
        <v>151</v>
      </c>
      <c r="D35" s="92">
        <f>[1]Slutanvändning!$N$515</f>
        <v>104499</v>
      </c>
      <c r="E35" s="59">
        <f>[1]Slutanvändning!$Q$516</f>
        <v>0</v>
      </c>
      <c r="F35" s="59">
        <f>[1]Slutanvändning!$N$517</f>
        <v>0</v>
      </c>
      <c r="G35" s="59">
        <f>[1]Slutanvändning!$N$518</f>
        <v>17037</v>
      </c>
      <c r="H35" s="92">
        <f>[1]Slutanvändning!$N$519</f>
        <v>0</v>
      </c>
      <c r="I35" s="59">
        <f>[1]Slutanvändning!$N$520</f>
        <v>0</v>
      </c>
      <c r="J35" s="59">
        <v>0</v>
      </c>
      <c r="K35" s="59">
        <f>[1]Slutanvändning!U516</f>
        <v>0</v>
      </c>
      <c r="L35" s="59">
        <f>[1]Slutanvändning!V516</f>
        <v>0</v>
      </c>
      <c r="M35" s="59"/>
      <c r="N35" s="59"/>
      <c r="O35" s="59"/>
      <c r="P35" s="59">
        <f>SUM(B35:N35)</f>
        <v>121687</v>
      </c>
      <c r="Q35" s="61"/>
      <c r="R35" s="55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>
      <c r="A36" s="5" t="s">
        <v>36</v>
      </c>
      <c r="B36" s="59">
        <f>[1]Slutanvändning!$N$530</f>
        <v>44</v>
      </c>
      <c r="C36" s="59">
        <f>[1]Slutanvändning!$N$531</f>
        <v>17718</v>
      </c>
      <c r="D36" s="92">
        <f>[1]Slutanvändning!$N$524</f>
        <v>0</v>
      </c>
      <c r="E36" s="59">
        <f>[1]Slutanvändning!$Q$525</f>
        <v>0</v>
      </c>
      <c r="F36" s="59">
        <f>[1]Slutanvändning!$N$526</f>
        <v>0</v>
      </c>
      <c r="G36" s="59">
        <f>[1]Slutanvändning!$N$527</f>
        <v>0</v>
      </c>
      <c r="H36" s="92">
        <f>[1]Slutanvändning!$N$528</f>
        <v>0</v>
      </c>
      <c r="I36" s="59">
        <f>[1]Slutanvändning!$N$529</f>
        <v>0</v>
      </c>
      <c r="J36" s="59">
        <v>0</v>
      </c>
      <c r="K36" s="59">
        <f>[1]Slutanvändning!U525</f>
        <v>0</v>
      </c>
      <c r="L36" s="59">
        <f>[1]Slutanvändning!V525</f>
        <v>0</v>
      </c>
      <c r="M36" s="59"/>
      <c r="N36" s="59"/>
      <c r="O36" s="59"/>
      <c r="P36" s="59">
        <f t="shared" si="4"/>
        <v>17762</v>
      </c>
      <c r="Q36" s="61"/>
      <c r="R36" s="55" t="str">
        <f>N30</f>
        <v>Övrigt</v>
      </c>
      <c r="S36" s="42" t="str">
        <f>ROUND(N43/1000,0) &amp;" GWh"</f>
        <v>0 GWh</v>
      </c>
      <c r="T36" s="31">
        <f>N$44</f>
        <v>0</v>
      </c>
      <c r="U36" s="25"/>
    </row>
    <row r="37" spans="1:47">
      <c r="A37" s="5" t="s">
        <v>37</v>
      </c>
      <c r="B37" s="59">
        <f>[1]Slutanvändning!$N$539</f>
        <v>836</v>
      </c>
      <c r="C37" s="59">
        <f>[1]Slutanvändning!$N$540</f>
        <v>33430</v>
      </c>
      <c r="D37" s="92">
        <f>[1]Slutanvändning!$N$533</f>
        <v>23</v>
      </c>
      <c r="E37" s="59">
        <f>[1]Slutanvändning!$Q$534</f>
        <v>0</v>
      </c>
      <c r="F37" s="59">
        <f>[1]Slutanvändning!$N$535</f>
        <v>0</v>
      </c>
      <c r="G37" s="59">
        <f>[1]Slutanvändning!$N$536</f>
        <v>0</v>
      </c>
      <c r="H37" s="92">
        <f>[1]Slutanvändning!$N$537</f>
        <v>19882</v>
      </c>
      <c r="I37" s="59">
        <f>[1]Slutanvändning!$N$538</f>
        <v>0</v>
      </c>
      <c r="J37" s="59">
        <v>0</v>
      </c>
      <c r="K37" s="59">
        <f>[1]Slutanvändning!U534</f>
        <v>0</v>
      </c>
      <c r="L37" s="59">
        <f>[1]Slutanvändning!V534</f>
        <v>0</v>
      </c>
      <c r="M37" s="59"/>
      <c r="N37" s="59"/>
      <c r="O37" s="59"/>
      <c r="P37" s="59">
        <f t="shared" si="4"/>
        <v>54171</v>
      </c>
      <c r="Q37" s="61"/>
      <c r="R37" s="56" t="str">
        <f>O30</f>
        <v>Övrigt</v>
      </c>
      <c r="S37" s="42" t="str">
        <f>ROUND(O43/1000,0) &amp;" GWh"</f>
        <v>0 GWh</v>
      </c>
      <c r="T37" s="31">
        <f>O$44</f>
        <v>0</v>
      </c>
      <c r="U37" s="25"/>
    </row>
    <row r="38" spans="1:47">
      <c r="A38" s="5" t="s">
        <v>38</v>
      </c>
      <c r="B38" s="59">
        <f>[1]Slutanvändning!$N$548</f>
        <v>3830</v>
      </c>
      <c r="C38" s="59">
        <f>[1]Slutanvändning!$N$549</f>
        <v>1522</v>
      </c>
      <c r="D38" s="92">
        <f>[1]Slutanvändning!$N$542</f>
        <v>0</v>
      </c>
      <c r="E38" s="59">
        <f>[1]Slutanvändning!$Q$543</f>
        <v>0</v>
      </c>
      <c r="F38" s="59">
        <f>[1]Slutanvändning!$N$544</f>
        <v>0</v>
      </c>
      <c r="G38" s="59">
        <f>[1]Slutanvändning!$N$545</f>
        <v>0</v>
      </c>
      <c r="H38" s="92">
        <f>[1]Slutanvändning!$N$546</f>
        <v>0</v>
      </c>
      <c r="I38" s="59">
        <f>[1]Slutanvändning!$N$547</f>
        <v>0</v>
      </c>
      <c r="J38" s="59">
        <v>0</v>
      </c>
      <c r="K38" s="59">
        <f>[1]Slutanvändning!U543</f>
        <v>0</v>
      </c>
      <c r="L38" s="59">
        <f>[1]Slutanvändning!V543</f>
        <v>0</v>
      </c>
      <c r="M38" s="59"/>
      <c r="N38" s="59"/>
      <c r="O38" s="59"/>
      <c r="P38" s="59">
        <f t="shared" si="4"/>
        <v>5352</v>
      </c>
      <c r="Q38" s="61"/>
      <c r="R38" s="33"/>
      <c r="S38" s="18"/>
      <c r="T38" s="29"/>
      <c r="U38" s="25"/>
    </row>
    <row r="39" spans="1:47">
      <c r="A39" s="5" t="s">
        <v>39</v>
      </c>
      <c r="B39" s="59">
        <f>[1]Slutanvändning!$N$557</f>
        <v>0</v>
      </c>
      <c r="C39" s="59">
        <f>[1]Slutanvändning!$N$558</f>
        <v>28972</v>
      </c>
      <c r="D39" s="92">
        <f>[1]Slutanvändning!$N$551</f>
        <v>0</v>
      </c>
      <c r="E39" s="59">
        <f>[1]Slutanvändning!$Q$552</f>
        <v>0</v>
      </c>
      <c r="F39" s="59">
        <f>[1]Slutanvändning!$N$553</f>
        <v>0</v>
      </c>
      <c r="G39" s="59">
        <f>[1]Slutanvändning!$N$554</f>
        <v>0</v>
      </c>
      <c r="H39" s="92">
        <f>[1]Slutanvändning!$N$555</f>
        <v>0</v>
      </c>
      <c r="I39" s="59">
        <f>[1]Slutanvändning!$N$556</f>
        <v>0</v>
      </c>
      <c r="J39" s="59">
        <v>0</v>
      </c>
      <c r="K39" s="59">
        <f>[1]Slutanvändning!U552</f>
        <v>0</v>
      </c>
      <c r="L39" s="59">
        <f>[1]Slutanvändning!V552</f>
        <v>0</v>
      </c>
      <c r="M39" s="59"/>
      <c r="N39" s="59"/>
      <c r="O39" s="59"/>
      <c r="P39" s="59">
        <f>SUM(B39:N39)</f>
        <v>28972</v>
      </c>
      <c r="Q39" s="61"/>
      <c r="R39" s="30"/>
      <c r="S39" s="9"/>
      <c r="T39" s="45"/>
    </row>
    <row r="40" spans="1:47">
      <c r="A40" s="5" t="s">
        <v>14</v>
      </c>
      <c r="B40" s="59">
        <f>SUM(B32:B39)</f>
        <v>10295</v>
      </c>
      <c r="C40" s="59">
        <f t="shared" ref="C40:O40" si="5">SUM(C32:C39)</f>
        <v>122554</v>
      </c>
      <c r="D40" s="59">
        <f t="shared" si="5"/>
        <v>115232</v>
      </c>
      <c r="E40" s="59">
        <f t="shared" si="5"/>
        <v>0</v>
      </c>
      <c r="F40" s="59">
        <f>SUM(F32:F39)</f>
        <v>0</v>
      </c>
      <c r="G40" s="59">
        <f t="shared" si="5"/>
        <v>17759</v>
      </c>
      <c r="H40" s="59">
        <f t="shared" si="5"/>
        <v>49415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59">
        <f>SUM(B40:N40)</f>
        <v>315255</v>
      </c>
      <c r="Q40" s="61"/>
      <c r="R40" s="30"/>
      <c r="S40" s="9" t="s">
        <v>25</v>
      </c>
      <c r="T40" s="45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40</v>
      </c>
      <c r="S41" s="46" t="str">
        <f>ROUND((B46+C46)/1000,0) &amp;" GWh"</f>
        <v>12 GWh</v>
      </c>
      <c r="T41" s="45"/>
    </row>
    <row r="42" spans="1:47">
      <c r="A42" s="35" t="s">
        <v>43</v>
      </c>
      <c r="B42" s="93">
        <f>B39+B38+B37</f>
        <v>4666</v>
      </c>
      <c r="C42" s="93">
        <f>C39+C38+C37</f>
        <v>63924</v>
      </c>
      <c r="D42" s="93">
        <f>D39+D38+D37</f>
        <v>23</v>
      </c>
      <c r="E42" s="93">
        <f t="shared" ref="E42:I42" si="6">E39+E38+E37</f>
        <v>0</v>
      </c>
      <c r="F42" s="89">
        <f t="shared" si="6"/>
        <v>0</v>
      </c>
      <c r="G42" s="93">
        <f t="shared" si="6"/>
        <v>0</v>
      </c>
      <c r="H42" s="93">
        <f t="shared" si="6"/>
        <v>19882</v>
      </c>
      <c r="I42" s="89">
        <f t="shared" si="6"/>
        <v>0</v>
      </c>
      <c r="J42" s="93">
        <f t="shared" ref="J42:P42" si="7">J39+J38+J37</f>
        <v>0</v>
      </c>
      <c r="K42" s="93">
        <f t="shared" si="7"/>
        <v>0</v>
      </c>
      <c r="L42" s="93">
        <f t="shared" si="7"/>
        <v>0</v>
      </c>
      <c r="M42" s="93">
        <f t="shared" si="7"/>
        <v>0</v>
      </c>
      <c r="N42" s="93">
        <f t="shared" si="7"/>
        <v>0</v>
      </c>
      <c r="O42" s="93">
        <f t="shared" si="7"/>
        <v>0</v>
      </c>
      <c r="P42" s="93">
        <f t="shared" si="7"/>
        <v>88495</v>
      </c>
      <c r="Q42" s="23"/>
      <c r="R42" s="30" t="s">
        <v>41</v>
      </c>
      <c r="S42" s="10" t="str">
        <f>ROUND(P42/1000,0) &amp;" GWh"</f>
        <v>88 GWh</v>
      </c>
      <c r="T42" s="31">
        <f>P42/P40</f>
        <v>0.2807092671012355</v>
      </c>
    </row>
    <row r="43" spans="1:47">
      <c r="A43" s="36" t="s">
        <v>45</v>
      </c>
      <c r="B43" s="117"/>
      <c r="C43" s="95">
        <f>C40+C24-C7+C46</f>
        <v>132939.30599999998</v>
      </c>
      <c r="D43" s="95">
        <f t="shared" ref="D43:O43" si="8">D11+D24+D40</f>
        <v>115431</v>
      </c>
      <c r="E43" s="95">
        <f t="shared" si="8"/>
        <v>0</v>
      </c>
      <c r="F43" s="95">
        <f t="shared" si="8"/>
        <v>0</v>
      </c>
      <c r="G43" s="95">
        <f t="shared" si="8"/>
        <v>17759</v>
      </c>
      <c r="H43" s="95">
        <f t="shared" si="8"/>
        <v>62146</v>
      </c>
      <c r="I43" s="95">
        <f t="shared" si="8"/>
        <v>0</v>
      </c>
      <c r="J43" s="95">
        <f t="shared" si="8"/>
        <v>0</v>
      </c>
      <c r="K43" s="95">
        <f t="shared" si="8"/>
        <v>0</v>
      </c>
      <c r="L43" s="95">
        <f t="shared" si="8"/>
        <v>0</v>
      </c>
      <c r="M43" s="95">
        <f t="shared" si="8"/>
        <v>0</v>
      </c>
      <c r="N43" s="95">
        <f t="shared" si="8"/>
        <v>0</v>
      </c>
      <c r="O43" s="95">
        <f t="shared" si="8"/>
        <v>0</v>
      </c>
      <c r="P43" s="118">
        <f>SUM(C43:O43)</f>
        <v>328275.30599999998</v>
      </c>
      <c r="Q43" s="23"/>
      <c r="R43" s="30" t="s">
        <v>42</v>
      </c>
      <c r="S43" s="10" t="str">
        <f>ROUND(P36/1000,0) &amp;" GWh"</f>
        <v>18 GWh</v>
      </c>
      <c r="T43" s="43">
        <f>P36/P40</f>
        <v>5.6341691646444939E-2</v>
      </c>
    </row>
    <row r="44" spans="1:47">
      <c r="A44" s="36" t="s">
        <v>46</v>
      </c>
      <c r="B44" s="93"/>
      <c r="C44" s="96">
        <f>C43/$P$43</f>
        <v>0.4049628576083027</v>
      </c>
      <c r="D44" s="96">
        <f t="shared" ref="D44:P44" si="9">D43/$P$43</f>
        <v>0.35162864184490322</v>
      </c>
      <c r="E44" s="96">
        <f t="shared" si="9"/>
        <v>0</v>
      </c>
      <c r="F44" s="96">
        <f t="shared" si="9"/>
        <v>0</v>
      </c>
      <c r="G44" s="96">
        <f t="shared" si="9"/>
        <v>5.4097885754464885E-2</v>
      </c>
      <c r="H44" s="96">
        <f t="shared" si="9"/>
        <v>0.18931061479232922</v>
      </c>
      <c r="I44" s="96">
        <f t="shared" si="9"/>
        <v>0</v>
      </c>
      <c r="J44" s="96">
        <f t="shared" si="9"/>
        <v>0</v>
      </c>
      <c r="K44" s="96">
        <f t="shared" si="9"/>
        <v>0</v>
      </c>
      <c r="L44" s="96">
        <f t="shared" si="9"/>
        <v>0</v>
      </c>
      <c r="M44" s="96">
        <f t="shared" si="9"/>
        <v>0</v>
      </c>
      <c r="N44" s="96">
        <f t="shared" si="9"/>
        <v>0</v>
      </c>
      <c r="O44" s="96">
        <f t="shared" si="9"/>
        <v>0</v>
      </c>
      <c r="P44" s="96">
        <f t="shared" si="9"/>
        <v>1</v>
      </c>
      <c r="Q44" s="23"/>
      <c r="R44" s="30" t="s">
        <v>44</v>
      </c>
      <c r="S44" s="10" t="str">
        <f>ROUND(P34/1000,0) &amp;" GWh"</f>
        <v>17 GWh</v>
      </c>
      <c r="T44" s="31">
        <f>P34/P40</f>
        <v>5.3518580196983391E-2</v>
      </c>
      <c r="U44" s="25"/>
    </row>
    <row r="45" spans="1:47">
      <c r="A45" s="37"/>
      <c r="B45" s="92"/>
      <c r="C45" s="93"/>
      <c r="D45" s="93"/>
      <c r="E45" s="93"/>
      <c r="F45" s="89"/>
      <c r="G45" s="93"/>
      <c r="H45" s="93"/>
      <c r="I45" s="89"/>
      <c r="J45" s="93"/>
      <c r="K45" s="93"/>
      <c r="L45" s="93"/>
      <c r="M45" s="93"/>
      <c r="N45" s="89"/>
      <c r="O45" s="89"/>
      <c r="P45" s="89"/>
      <c r="Q45" s="23"/>
      <c r="R45" s="30" t="s">
        <v>31</v>
      </c>
      <c r="S45" s="10" t="str">
        <f>ROUND(P32/1000,0) &amp;" GWh"</f>
        <v>17 GWh</v>
      </c>
      <c r="T45" s="31">
        <f>P32/P40</f>
        <v>5.3880192225341392E-2</v>
      </c>
      <c r="U45" s="25"/>
    </row>
    <row r="46" spans="1:47">
      <c r="A46" s="37" t="s">
        <v>49</v>
      </c>
      <c r="B46" s="95">
        <f>B24-B40</f>
        <v>1897</v>
      </c>
      <c r="C46" s="95">
        <f>(C40+C24)*0.08</f>
        <v>9847.3559999999998</v>
      </c>
      <c r="D46" s="93"/>
      <c r="E46" s="93"/>
      <c r="F46" s="89"/>
      <c r="G46" s="93"/>
      <c r="H46" s="93"/>
      <c r="I46" s="89"/>
      <c r="J46" s="93"/>
      <c r="K46" s="93"/>
      <c r="L46" s="93"/>
      <c r="M46" s="93"/>
      <c r="N46" s="89"/>
      <c r="O46" s="89"/>
      <c r="P46" s="77"/>
      <c r="Q46" s="23"/>
      <c r="R46" s="30" t="s">
        <v>47</v>
      </c>
      <c r="S46" s="10" t="str">
        <f>ROUND(P33/1000,0) &amp;" GWh"</f>
        <v>53 GWh</v>
      </c>
      <c r="T46" s="43">
        <f>P33/P40</f>
        <v>0.16955480484052593</v>
      </c>
      <c r="U46" s="25"/>
    </row>
    <row r="47" spans="1:47">
      <c r="A47" s="37" t="s">
        <v>51</v>
      </c>
      <c r="B47" s="97">
        <f>B46/B24</f>
        <v>0.15559383202099739</v>
      </c>
      <c r="C47" s="97">
        <f>C46/(C40+C24)</f>
        <v>0.08</v>
      </c>
      <c r="D47" s="93"/>
      <c r="E47" s="93"/>
      <c r="F47" s="89"/>
      <c r="G47" s="93"/>
      <c r="H47" s="93"/>
      <c r="I47" s="89"/>
      <c r="J47" s="93"/>
      <c r="K47" s="93"/>
      <c r="L47" s="93"/>
      <c r="M47" s="93"/>
      <c r="N47" s="89"/>
      <c r="O47" s="89"/>
      <c r="P47" s="89"/>
      <c r="Q47" s="23"/>
      <c r="R47" s="30" t="s">
        <v>48</v>
      </c>
      <c r="S47" s="10" t="str">
        <f>ROUND(P35/1000,0) &amp;" GWh"</f>
        <v>122 GWh</v>
      </c>
      <c r="T47" s="43">
        <f>P35/P40</f>
        <v>0.38599546398946882</v>
      </c>
    </row>
    <row r="48" spans="1:47" ht="15" thickBot="1">
      <c r="A48" s="12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102"/>
      <c r="O48" s="102"/>
      <c r="P48" s="102"/>
      <c r="Q48" s="57"/>
      <c r="R48" s="48" t="s">
        <v>50</v>
      </c>
      <c r="S48" s="49" t="str">
        <f>ROUND(P40/1000,0) &amp;" GWh"</f>
        <v>315 GWh</v>
      </c>
      <c r="T48" s="50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102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4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9"/>
      <c r="R58" s="9"/>
      <c r="S58" s="34"/>
      <c r="T58" s="38"/>
    </row>
    <row r="59" spans="1:47" ht="15.6">
      <c r="A59" s="9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9"/>
      <c r="R59" s="9"/>
      <c r="S59" s="14"/>
      <c r="T59" s="15"/>
    </row>
    <row r="60" spans="1:47" ht="15.6">
      <c r="A60" s="9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9"/>
      <c r="R60" s="9"/>
      <c r="S60" s="9"/>
      <c r="T60" s="34"/>
    </row>
    <row r="61" spans="1:47" ht="15.6">
      <c r="A61" s="8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9"/>
      <c r="R61" s="9"/>
      <c r="S61" s="51"/>
      <c r="T61" s="52"/>
    </row>
    <row r="62" spans="1:47" ht="15.6">
      <c r="A62" s="9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9"/>
      <c r="R62" s="9"/>
      <c r="S62" s="34"/>
      <c r="T62" s="38"/>
    </row>
    <row r="63" spans="1:47" ht="15.6">
      <c r="A63" s="9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9"/>
      <c r="R63" s="9"/>
      <c r="S63" s="34"/>
      <c r="T63" s="38"/>
    </row>
    <row r="64" spans="1:47" ht="15.6">
      <c r="A64" s="9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9"/>
      <c r="R64" s="9"/>
      <c r="S64" s="34"/>
      <c r="T64" s="38"/>
    </row>
    <row r="65" spans="1:20" ht="15.6">
      <c r="A65" s="9"/>
      <c r="B65" s="93"/>
      <c r="C65" s="113"/>
      <c r="D65" s="93"/>
      <c r="E65" s="93"/>
      <c r="F65" s="89"/>
      <c r="G65" s="93"/>
      <c r="H65" s="93"/>
      <c r="I65" s="89"/>
      <c r="J65" s="93"/>
      <c r="K65" s="105"/>
      <c r="L65" s="105"/>
      <c r="M65" s="113"/>
      <c r="N65" s="111"/>
      <c r="O65" s="111"/>
      <c r="P65" s="111"/>
      <c r="Q65" s="9"/>
      <c r="R65" s="9"/>
      <c r="S65" s="34"/>
      <c r="T65" s="38"/>
    </row>
    <row r="66" spans="1:20" ht="15.6">
      <c r="A66" s="9"/>
      <c r="B66" s="93"/>
      <c r="C66" s="113"/>
      <c r="D66" s="93"/>
      <c r="E66" s="93"/>
      <c r="F66" s="89"/>
      <c r="G66" s="93"/>
      <c r="H66" s="93"/>
      <c r="I66" s="89"/>
      <c r="J66" s="93"/>
      <c r="K66" s="105"/>
      <c r="L66" s="105"/>
      <c r="M66" s="113"/>
      <c r="N66" s="111"/>
      <c r="O66" s="111"/>
      <c r="P66" s="111"/>
      <c r="Q66" s="9"/>
      <c r="R66" s="9"/>
      <c r="S66" s="34"/>
      <c r="T66" s="38"/>
    </row>
    <row r="67" spans="1:20" ht="15.6">
      <c r="A67" s="9"/>
      <c r="B67" s="93"/>
      <c r="C67" s="113"/>
      <c r="D67" s="93"/>
      <c r="E67" s="93"/>
      <c r="F67" s="89"/>
      <c r="G67" s="93"/>
      <c r="H67" s="93"/>
      <c r="I67" s="89"/>
      <c r="J67" s="93"/>
      <c r="K67" s="105"/>
      <c r="L67" s="105"/>
      <c r="M67" s="113"/>
      <c r="N67" s="111"/>
      <c r="O67" s="111"/>
      <c r="P67" s="111"/>
      <c r="Q67" s="9"/>
      <c r="R67" s="9"/>
      <c r="S67" s="34"/>
      <c r="T67" s="38"/>
    </row>
    <row r="68" spans="1:20" ht="15.6">
      <c r="A68" s="9"/>
      <c r="B68" s="93"/>
      <c r="C68" s="113"/>
      <c r="D68" s="93"/>
      <c r="E68" s="93"/>
      <c r="F68" s="89"/>
      <c r="G68" s="93"/>
      <c r="H68" s="93"/>
      <c r="I68" s="89"/>
      <c r="J68" s="93"/>
      <c r="K68" s="105"/>
      <c r="L68" s="105"/>
      <c r="M68" s="113"/>
      <c r="N68" s="111"/>
      <c r="O68" s="111"/>
      <c r="P68" s="111"/>
      <c r="Q68" s="9"/>
      <c r="R68" s="39"/>
      <c r="S68" s="14"/>
      <c r="T68" s="16"/>
    </row>
    <row r="69" spans="1:20">
      <c r="A69" s="9"/>
      <c r="B69" s="93"/>
      <c r="C69" s="113"/>
      <c r="D69" s="93"/>
      <c r="E69" s="93"/>
      <c r="F69" s="89"/>
      <c r="G69" s="93"/>
      <c r="H69" s="93"/>
      <c r="I69" s="89"/>
      <c r="J69" s="93"/>
      <c r="K69" s="105"/>
      <c r="L69" s="105"/>
      <c r="M69" s="113"/>
      <c r="N69" s="111"/>
      <c r="O69" s="111"/>
      <c r="P69" s="111"/>
      <c r="Q69" s="9"/>
    </row>
    <row r="70" spans="1:20">
      <c r="A70" s="9"/>
      <c r="B70" s="93"/>
      <c r="C70" s="113"/>
      <c r="D70" s="93"/>
      <c r="E70" s="93"/>
      <c r="F70" s="89"/>
      <c r="G70" s="93"/>
      <c r="H70" s="93"/>
      <c r="I70" s="89"/>
      <c r="J70" s="93"/>
      <c r="K70" s="105"/>
      <c r="L70" s="105"/>
      <c r="M70" s="113"/>
      <c r="N70" s="111"/>
      <c r="O70" s="111"/>
      <c r="P70" s="111"/>
      <c r="Q70" s="9"/>
    </row>
    <row r="71" spans="1:20" ht="15.6">
      <c r="A71" s="9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9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AU71"/>
  <sheetViews>
    <sheetView zoomScale="70" zoomScaleNormal="70" workbookViewId="0">
      <pane xSplit="1" topLeftCell="B1" activePane="topRight" state="frozen"/>
      <selection pane="topRight" activeCell="C22" sqref="C22"/>
    </sheetView>
  </sheetViews>
  <sheetFormatPr defaultColWidth="8.59765625" defaultRowHeight="14.4"/>
  <cols>
    <col min="1" max="1" width="49.5" style="11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3" t="s">
        <v>74</v>
      </c>
      <c r="Q2" s="5"/>
      <c r="AG2" s="40"/>
      <c r="AH2" s="5"/>
    </row>
    <row r="3" spans="1:34" ht="28.8">
      <c r="A3" s="6">
        <f>'Jämtlands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68</v>
      </c>
      <c r="N3" s="79" t="s">
        <v>68</v>
      </c>
      <c r="O3" s="80" t="s">
        <v>68</v>
      </c>
      <c r="P3" s="81" t="s">
        <v>9</v>
      </c>
      <c r="Q3" s="40"/>
      <c r="AG3" s="40"/>
      <c r="AH3" s="40"/>
    </row>
    <row r="4" spans="1:34" s="18" customFormat="1" ht="10.199999999999999">
      <c r="A4" s="54" t="s">
        <v>60</v>
      </c>
      <c r="B4" s="82"/>
      <c r="C4" s="83" t="s">
        <v>58</v>
      </c>
      <c r="D4" s="83" t="s">
        <v>59</v>
      </c>
      <c r="E4" s="84"/>
      <c r="F4" s="83" t="s">
        <v>61</v>
      </c>
      <c r="G4" s="84"/>
      <c r="H4" s="84"/>
      <c r="I4" s="83" t="s">
        <v>62</v>
      </c>
      <c r="J4" s="84"/>
      <c r="K4" s="84"/>
      <c r="L4" s="84"/>
      <c r="M4" s="84"/>
      <c r="N4" s="85"/>
      <c r="O4" s="85"/>
      <c r="P4" s="86" t="s">
        <v>66</v>
      </c>
      <c r="Q4" s="19"/>
      <c r="AG4" s="19"/>
      <c r="AH4" s="19"/>
    </row>
    <row r="5" spans="1:34" ht="15.6">
      <c r="A5" s="5" t="s">
        <v>53</v>
      </c>
      <c r="C5" s="60">
        <f>[1]Solceller!$C$5</f>
        <v>703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>
        <f>SUM(D5:O5)</f>
        <v>0</v>
      </c>
      <c r="Q5" s="40"/>
      <c r="AG5" s="40"/>
      <c r="AH5" s="40"/>
    </row>
    <row r="6" spans="1:34" ht="15.6">
      <c r="A6" s="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C7" s="92">
        <f>[1]Elproduktion!$N$82</f>
        <v>0</v>
      </c>
      <c r="D7" s="59">
        <f>[1]Elproduktion!$N$83</f>
        <v>0</v>
      </c>
      <c r="E7" s="59">
        <f>[1]Elproduktion!$Q$84</f>
        <v>0</v>
      </c>
      <c r="F7" s="59">
        <f>[1]Elproduktion!$N$85</f>
        <v>0</v>
      </c>
      <c r="G7" s="59">
        <f>[1]Elproduktion!$R$86</f>
        <v>0</v>
      </c>
      <c r="H7" s="59">
        <f>[1]Elproduktion!$S$87</f>
        <v>0</v>
      </c>
      <c r="I7" s="59">
        <f>[1]Elproduktion!$N$88</f>
        <v>0</v>
      </c>
      <c r="J7" s="59">
        <f>[1]Elproduktion!$T$86</f>
        <v>0</v>
      </c>
      <c r="K7" s="59">
        <f>[1]Elproduktion!U84</f>
        <v>0</v>
      </c>
      <c r="L7" s="59">
        <f>[1]Elproduktion!V84</f>
        <v>0</v>
      </c>
      <c r="M7" s="59"/>
      <c r="N7" s="59"/>
      <c r="O7" s="59"/>
      <c r="P7" s="59">
        <f t="shared" si="0"/>
        <v>0</v>
      </c>
      <c r="Q7" s="40"/>
      <c r="AG7" s="40"/>
      <c r="AH7" s="40"/>
    </row>
    <row r="8" spans="1:34" ht="15.6">
      <c r="A8" s="5" t="s">
        <v>11</v>
      </c>
      <c r="C8" s="92">
        <f>[1]Elproduktion!$N$90</f>
        <v>0</v>
      </c>
      <c r="D8" s="59">
        <f>[1]Elproduktion!$N$91</f>
        <v>0</v>
      </c>
      <c r="E8" s="59">
        <f>[1]Elproduktion!$Q$92</f>
        <v>0</v>
      </c>
      <c r="F8" s="59">
        <f>[1]Elproduktion!$N$93</f>
        <v>0</v>
      </c>
      <c r="G8" s="59">
        <f>[1]Elproduktion!$R$94</f>
        <v>0</v>
      </c>
      <c r="H8" s="59">
        <f>[1]Elproduktion!$S$95</f>
        <v>0</v>
      </c>
      <c r="I8" s="59">
        <f>[1]Elproduktion!$N$96</f>
        <v>0</v>
      </c>
      <c r="J8" s="59">
        <f>[1]Elproduktion!$T$94</f>
        <v>0</v>
      </c>
      <c r="K8" s="59">
        <f>[1]Elproduktion!U92</f>
        <v>0</v>
      </c>
      <c r="L8" s="59">
        <f>[1]Elproduktion!V92</f>
        <v>0</v>
      </c>
      <c r="M8" s="59"/>
      <c r="N8" s="59"/>
      <c r="O8" s="59"/>
      <c r="P8" s="59">
        <f t="shared" si="0"/>
        <v>0</v>
      </c>
      <c r="Q8" s="40"/>
      <c r="AG8" s="40"/>
      <c r="AH8" s="40"/>
    </row>
    <row r="9" spans="1:34" ht="15.6">
      <c r="A9" s="5" t="s">
        <v>12</v>
      </c>
      <c r="C9" s="131">
        <f>[1]Elproduktion!$N$98</f>
        <v>99499.530716723762</v>
      </c>
      <c r="D9" s="59">
        <f>[1]Elproduktion!$N$99</f>
        <v>0</v>
      </c>
      <c r="E9" s="59">
        <f>[1]Elproduktion!$Q$100</f>
        <v>0</v>
      </c>
      <c r="F9" s="59">
        <f>[1]Elproduktion!$N$101</f>
        <v>0</v>
      </c>
      <c r="G9" s="59">
        <f>[1]Elproduktion!$R$102</f>
        <v>0</v>
      </c>
      <c r="H9" s="59">
        <f>[1]Elproduktion!$S$103</f>
        <v>0</v>
      </c>
      <c r="I9" s="59">
        <f>[1]Elproduktion!$N$104</f>
        <v>0</v>
      </c>
      <c r="J9" s="59">
        <f>[1]Elproduktion!$T$102</f>
        <v>0</v>
      </c>
      <c r="K9" s="59">
        <f>[1]Elproduktion!U100</f>
        <v>0</v>
      </c>
      <c r="L9" s="59">
        <f>[1]Elproduktion!V100</f>
        <v>0</v>
      </c>
      <c r="M9" s="59"/>
      <c r="N9" s="59"/>
      <c r="O9" s="59"/>
      <c r="P9" s="59">
        <f t="shared" si="0"/>
        <v>0</v>
      </c>
      <c r="Q9" s="40"/>
      <c r="AG9" s="40"/>
      <c r="AH9" s="40"/>
    </row>
    <row r="10" spans="1:34" ht="15.6">
      <c r="A10" s="5" t="s">
        <v>13</v>
      </c>
      <c r="C10" s="132">
        <f>[1]Elproduktion!$N$106</f>
        <v>371625.28668941982</v>
      </c>
      <c r="D10" s="59">
        <f>[1]Elproduktion!$N$107</f>
        <v>0</v>
      </c>
      <c r="E10" s="59">
        <f>[1]Elproduktion!$Q$108</f>
        <v>0</v>
      </c>
      <c r="F10" s="59">
        <f>[1]Elproduktion!$N$109</f>
        <v>0</v>
      </c>
      <c r="G10" s="59">
        <f>[1]Elproduktion!$R$110</f>
        <v>0</v>
      </c>
      <c r="H10" s="59">
        <f>[1]Elproduktion!$S$111</f>
        <v>0</v>
      </c>
      <c r="I10" s="59">
        <f>[1]Elproduktion!$N$112</f>
        <v>0</v>
      </c>
      <c r="J10" s="59">
        <f>[1]Elproduktion!$T$110</f>
        <v>0</v>
      </c>
      <c r="K10" s="59">
        <f>[1]Elproduktion!U108</f>
        <v>0</v>
      </c>
      <c r="L10" s="59">
        <f>[1]Elproduktion!V108</f>
        <v>0</v>
      </c>
      <c r="M10" s="59"/>
      <c r="N10" s="59"/>
      <c r="O10" s="59"/>
      <c r="P10" s="59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6">
      <c r="A11" s="5" t="s">
        <v>14</v>
      </c>
      <c r="C11" s="133">
        <f>SUM(C5:C10)</f>
        <v>471827.81740614359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59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6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6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">
      <c r="A14" s="3" t="s">
        <v>15</v>
      </c>
      <c r="B14" s="88"/>
      <c r="C14" s="59"/>
      <c r="D14" s="88"/>
      <c r="E14" s="88"/>
      <c r="F14" s="88"/>
      <c r="G14" s="88"/>
      <c r="H14" s="88"/>
      <c r="I14" s="88"/>
      <c r="J14" s="59"/>
      <c r="K14" s="59"/>
      <c r="L14" s="59"/>
      <c r="M14" s="59"/>
      <c r="N14" s="59"/>
      <c r="O14" s="59"/>
      <c r="P14" s="88"/>
      <c r="Q14" s="4"/>
      <c r="R14" s="4"/>
      <c r="S14" s="4"/>
      <c r="T14" s="4"/>
    </row>
    <row r="15" spans="1:34" ht="15.6">
      <c r="A15" s="53" t="str">
        <f>A2</f>
        <v>2305 Bräcke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28.8">
      <c r="A16" s="6">
        <f>'Jämtlands län'!A16</f>
        <v>2020</v>
      </c>
      <c r="B16" s="79" t="s">
        <v>16</v>
      </c>
      <c r="C16" s="89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71</v>
      </c>
      <c r="N16" s="79" t="s">
        <v>68</v>
      </c>
      <c r="O16" s="80" t="s">
        <v>68</v>
      </c>
      <c r="P16" s="81" t="s">
        <v>9</v>
      </c>
      <c r="Q16" s="40"/>
      <c r="AG16" s="40"/>
      <c r="AH16" s="40"/>
    </row>
    <row r="17" spans="1:34" s="18" customFormat="1" ht="10.199999999999999">
      <c r="A17" s="54" t="s">
        <v>60</v>
      </c>
      <c r="B17" s="83" t="s">
        <v>63</v>
      </c>
      <c r="C17" s="90"/>
      <c r="D17" s="83" t="s">
        <v>59</v>
      </c>
      <c r="E17" s="84"/>
      <c r="F17" s="83" t="s">
        <v>61</v>
      </c>
      <c r="G17" s="84"/>
      <c r="H17" s="84"/>
      <c r="I17" s="83" t="s">
        <v>62</v>
      </c>
      <c r="J17" s="84"/>
      <c r="K17" s="84"/>
      <c r="L17" s="84"/>
      <c r="M17" s="84"/>
      <c r="N17" s="85"/>
      <c r="O17" s="85"/>
      <c r="P17" s="86" t="s">
        <v>66</v>
      </c>
      <c r="Q17" s="19"/>
      <c r="AG17" s="19"/>
      <c r="AH17" s="19"/>
    </row>
    <row r="18" spans="1:34" ht="15.6">
      <c r="A18" s="5" t="s">
        <v>18</v>
      </c>
      <c r="B18" s="92">
        <f>[1]Fjärrvärmeproduktion!$N$114</f>
        <v>0</v>
      </c>
      <c r="C18" s="59"/>
      <c r="D18" s="59">
        <f>[1]Fjärrvärmeproduktion!$N$115</f>
        <v>0</v>
      </c>
      <c r="E18" s="59">
        <f>[1]Fjärrvärmeproduktion!$Q$116</f>
        <v>0</v>
      </c>
      <c r="F18" s="59">
        <f>[1]Fjärrvärmeproduktion!$N$117</f>
        <v>0</v>
      </c>
      <c r="G18" s="59">
        <f>[1]Fjärrvärmeproduktion!$R$118</f>
        <v>0</v>
      </c>
      <c r="H18" s="59">
        <f>[1]Fjärrvärmeproduktion!$S$119</f>
        <v>0</v>
      </c>
      <c r="I18" s="59">
        <f>[1]Fjärrvärmeproduktion!$N$120</f>
        <v>0</v>
      </c>
      <c r="J18" s="59">
        <f>[1]Fjärrvärmeproduktion!$T$118</f>
        <v>0</v>
      </c>
      <c r="K18" s="59">
        <f>[1]Fjärrvärmeproduktion!U116</f>
        <v>0</v>
      </c>
      <c r="L18" s="59">
        <f>[1]Fjärrvärmeproduktion!V116</f>
        <v>0</v>
      </c>
      <c r="M18" s="59">
        <f>[1]Fjärrvärmeproduktion!$W$119</f>
        <v>0</v>
      </c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92">
        <f>[1]Fjärrvärmeproduktion!$N$122</f>
        <v>15787</v>
      </c>
      <c r="C19" s="59"/>
      <c r="D19" s="59">
        <f>[1]Fjärrvärmeproduktion!$N$123</f>
        <v>159</v>
      </c>
      <c r="E19" s="59">
        <f>[1]Fjärrvärmeproduktion!$Q$124</f>
        <v>0</v>
      </c>
      <c r="F19" s="59">
        <f>[1]Fjärrvärmeproduktion!$N$125</f>
        <v>0</v>
      </c>
      <c r="G19" s="59">
        <f>[1]Fjärrvärmeproduktion!$R$126</f>
        <v>0</v>
      </c>
      <c r="H19" s="59">
        <f>[1]Fjärrvärmeproduktion!$S$127</f>
        <v>19873</v>
      </c>
      <c r="I19" s="59">
        <f>[1]Fjärrvärmeproduktion!$N$128</f>
        <v>0</v>
      </c>
      <c r="J19" s="59">
        <f>[1]Fjärrvärmeproduktion!$T$126</f>
        <v>0</v>
      </c>
      <c r="K19" s="59">
        <f>[1]Fjärrvärmeproduktion!U124</f>
        <v>0</v>
      </c>
      <c r="L19" s="59">
        <f>[1]Fjärrvärmeproduktion!V124</f>
        <v>0</v>
      </c>
      <c r="M19" s="59">
        <f>[1]Fjärrvärmeproduktion!$W$127</f>
        <v>0</v>
      </c>
      <c r="N19" s="59"/>
      <c r="O19" s="59"/>
      <c r="P19" s="59">
        <f t="shared" ref="P19:P24" si="2">SUM(C19:O19)</f>
        <v>20032</v>
      </c>
      <c r="Q19" s="4"/>
      <c r="R19" s="4"/>
      <c r="S19" s="4"/>
      <c r="T19" s="4"/>
    </row>
    <row r="20" spans="1:34" ht="15.6">
      <c r="A20" s="5" t="s">
        <v>20</v>
      </c>
      <c r="B20" s="92">
        <f>[1]Fjärrvärmeproduktion!$N$130</f>
        <v>0</v>
      </c>
      <c r="C20" s="59">
        <f>B20*1.015</f>
        <v>0</v>
      </c>
      <c r="D20" s="59">
        <f>[1]Fjärrvärmeproduktion!$N$131</f>
        <v>0</v>
      </c>
      <c r="E20" s="59">
        <f>[1]Fjärrvärmeproduktion!$Q$132</f>
        <v>0</v>
      </c>
      <c r="F20" s="59">
        <f>[1]Fjärrvärmeproduktion!$N$133</f>
        <v>0</v>
      </c>
      <c r="G20" s="59">
        <f>[1]Fjärrvärmeproduktion!$R$134</f>
        <v>0</v>
      </c>
      <c r="H20" s="59">
        <f>[1]Fjärrvärmeproduktion!$S$135</f>
        <v>0</v>
      </c>
      <c r="I20" s="59">
        <f>[1]Fjärrvärmeproduktion!$N$136</f>
        <v>0</v>
      </c>
      <c r="J20" s="59">
        <f>[1]Fjärrvärmeproduktion!$T$134</f>
        <v>0</v>
      </c>
      <c r="K20" s="59">
        <f>[1]Fjärrvärmeproduktion!U132</f>
        <v>0</v>
      </c>
      <c r="L20" s="59">
        <f>[1]Fjärrvärmeproduktion!V132</f>
        <v>0</v>
      </c>
      <c r="M20" s="59">
        <f>[1]Fjärrvärmeproduktion!$W$135</f>
        <v>0</v>
      </c>
      <c r="N20" s="59"/>
      <c r="O20" s="59"/>
      <c r="P20" s="59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92">
        <f>[1]Fjärrvärmeproduktion!$N$138</f>
        <v>0</v>
      </c>
      <c r="C21" s="59">
        <f>B21*0.33</f>
        <v>0</v>
      </c>
      <c r="D21" s="59">
        <f>[1]Fjärrvärmeproduktion!$N$139</f>
        <v>0</v>
      </c>
      <c r="E21" s="59">
        <f>[1]Fjärrvärmeproduktion!$Q$140</f>
        <v>0</v>
      </c>
      <c r="F21" s="59">
        <f>[1]Fjärrvärmeproduktion!$N$141</f>
        <v>0</v>
      </c>
      <c r="G21" s="59">
        <f>[1]Fjärrvärmeproduktion!$R$142</f>
        <v>0</v>
      </c>
      <c r="H21" s="59">
        <f>[1]Fjärrvärmeproduktion!$S$143</f>
        <v>0</v>
      </c>
      <c r="I21" s="59">
        <f>[1]Fjärrvärmeproduktion!$N$144</f>
        <v>0</v>
      </c>
      <c r="J21" s="59">
        <f>[1]Fjärrvärmeproduktion!$T$142</f>
        <v>0</v>
      </c>
      <c r="K21" s="59">
        <f>[1]Fjärrvärmeproduktion!U140</f>
        <v>0</v>
      </c>
      <c r="L21" s="59">
        <f>[1]Fjärrvärmeproduktion!V140</f>
        <v>0</v>
      </c>
      <c r="M21" s="59">
        <f>[1]Fjärrvärmeproduktion!$W$143</f>
        <v>0</v>
      </c>
      <c r="N21" s="59"/>
      <c r="O21" s="59"/>
      <c r="P21" s="59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92">
        <f>[1]Fjärrvärmeproduktion!$N$146</f>
        <v>0</v>
      </c>
      <c r="C22" s="59"/>
      <c r="D22" s="59">
        <f>[1]Fjärrvärmeproduktion!$N$147</f>
        <v>0</v>
      </c>
      <c r="E22" s="59">
        <f>[1]Fjärrvärmeproduktion!$Q$148</f>
        <v>0</v>
      </c>
      <c r="F22" s="59">
        <f>[1]Fjärrvärmeproduktion!$N$149</f>
        <v>0</v>
      </c>
      <c r="G22" s="59">
        <f>[1]Fjärrvärmeproduktion!$R$150</f>
        <v>0</v>
      </c>
      <c r="H22" s="59">
        <f>[1]Fjärrvärmeproduktion!$S$151</f>
        <v>0</v>
      </c>
      <c r="I22" s="59">
        <f>[1]Fjärrvärmeproduktion!$N$152</f>
        <v>0</v>
      </c>
      <c r="J22" s="59">
        <f>[1]Fjärrvärmeproduktion!$T$150</f>
        <v>0</v>
      </c>
      <c r="K22" s="59">
        <f>[1]Fjärrvärmeproduktion!U148</f>
        <v>0</v>
      </c>
      <c r="L22" s="59">
        <f>[1]Fjärrvärmeproduktion!V148</f>
        <v>0</v>
      </c>
      <c r="M22" s="59">
        <f>[1]Fjärrvärmeproduktion!$W$151</f>
        <v>0</v>
      </c>
      <c r="N22" s="59"/>
      <c r="O22" s="59"/>
      <c r="P22" s="59">
        <f t="shared" si="2"/>
        <v>0</v>
      </c>
      <c r="Q22" s="20"/>
      <c r="R22" s="32" t="s">
        <v>24</v>
      </c>
      <c r="S22" s="58" t="str">
        <f>P43/1000 &amp;" GWh"</f>
        <v>290,46046 GWh</v>
      </c>
      <c r="T22" s="27"/>
      <c r="U22" s="25"/>
    </row>
    <row r="23" spans="1:34" ht="15.6">
      <c r="A23" s="5" t="s">
        <v>23</v>
      </c>
      <c r="B23" s="92">
        <f>[1]Fjärrvärmeproduktion!$N$154</f>
        <v>0</v>
      </c>
      <c r="C23" s="59"/>
      <c r="D23" s="59">
        <f>[1]Fjärrvärmeproduktion!$N$155</f>
        <v>0</v>
      </c>
      <c r="E23" s="59">
        <f>[1]Fjärrvärmeproduktion!$Q$156</f>
        <v>0</v>
      </c>
      <c r="F23" s="59">
        <f>[1]Fjärrvärmeproduktion!$N$157</f>
        <v>0</v>
      </c>
      <c r="G23" s="59">
        <f>[1]Fjärrvärmeproduktion!$R$158</f>
        <v>0</v>
      </c>
      <c r="H23" s="59">
        <f>[1]Fjärrvärmeproduktion!$S$159</f>
        <v>0</v>
      </c>
      <c r="I23" s="59">
        <f>[1]Fjärrvärmeproduktion!$N$160</f>
        <v>0</v>
      </c>
      <c r="J23" s="59">
        <f>[1]Fjärrvärmeproduktion!$T$158</f>
        <v>0</v>
      </c>
      <c r="K23" s="59">
        <f>[1]Fjärrvärmeproduktion!U156</f>
        <v>0</v>
      </c>
      <c r="L23" s="59">
        <f>[1]Fjärrvärmeproduktion!V156</f>
        <v>0</v>
      </c>
      <c r="M23" s="59">
        <f>[1]Fjärrvärmeproduktion!$W$159</f>
        <v>0</v>
      </c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59">
        <f>SUM(B18:B23)</f>
        <v>15787</v>
      </c>
      <c r="C24" s="59">
        <f t="shared" ref="C24:O24" si="3">SUM(C18:C23)</f>
        <v>0</v>
      </c>
      <c r="D24" s="59">
        <f t="shared" si="3"/>
        <v>159</v>
      </c>
      <c r="E24" s="59">
        <f t="shared" si="3"/>
        <v>0</v>
      </c>
      <c r="F24" s="59">
        <f t="shared" si="3"/>
        <v>0</v>
      </c>
      <c r="G24" s="59">
        <f t="shared" si="3"/>
        <v>0</v>
      </c>
      <c r="H24" s="59">
        <f t="shared" si="3"/>
        <v>19873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2"/>
        <v>20032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105,55488 GWh</v>
      </c>
      <c r="T25" s="31">
        <f>C$44</f>
        <v>0.36340533234712907</v>
      </c>
      <c r="U25" s="25"/>
    </row>
    <row r="26" spans="1:34" ht="15.6">
      <c r="B26" s="92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42,525 GWh</v>
      </c>
      <c r="T26" s="31">
        <f>D$44</f>
        <v>0.14640546943979912</v>
      </c>
      <c r="U26" s="25"/>
    </row>
    <row r="27" spans="1:34" ht="15.6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59"/>
      <c r="D28" s="88"/>
      <c r="E28" s="88"/>
      <c r="F28" s="88"/>
      <c r="G28" s="88"/>
      <c r="H28" s="88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 GWh</v>
      </c>
      <c r="T28" s="31">
        <f>F$44</f>
        <v>0</v>
      </c>
      <c r="U28" s="25"/>
    </row>
    <row r="29" spans="1:34" ht="15.6">
      <c r="A29" s="53" t="str">
        <f>A2</f>
        <v>2305 Bräcke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6,716 GWh</v>
      </c>
      <c r="T29" s="31">
        <f>G$44</f>
        <v>2.3121907883778742E-2</v>
      </c>
      <c r="U29" s="25"/>
    </row>
    <row r="30" spans="1:34" ht="28.8">
      <c r="A30" s="6">
        <f>'Jämtlands län'!A30</f>
        <v>2020</v>
      </c>
      <c r="B30" s="89" t="s">
        <v>70</v>
      </c>
      <c r="C30" s="93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71</v>
      </c>
      <c r="N30" s="80" t="s">
        <v>68</v>
      </c>
      <c r="O30" s="80" t="s">
        <v>68</v>
      </c>
      <c r="P30" s="81" t="s">
        <v>29</v>
      </c>
      <c r="Q30" s="20"/>
      <c r="R30" s="55" t="str">
        <f>H30</f>
        <v>Biobränslen</v>
      </c>
      <c r="S30" s="42" t="str">
        <f>H43/1000&amp;" GWh"</f>
        <v>135,66458 GWh</v>
      </c>
      <c r="T30" s="31">
        <f>H$44</f>
        <v>0.46706729032929306</v>
      </c>
      <c r="U30" s="25"/>
    </row>
    <row r="31" spans="1:34" s="18" customFormat="1">
      <c r="A31" s="17"/>
      <c r="B31" s="83" t="s">
        <v>65</v>
      </c>
      <c r="C31" s="94" t="s">
        <v>64</v>
      </c>
      <c r="D31" s="83" t="s">
        <v>59</v>
      </c>
      <c r="E31" s="84"/>
      <c r="F31" s="83" t="s">
        <v>61</v>
      </c>
      <c r="G31" s="83" t="s">
        <v>81</v>
      </c>
      <c r="H31" s="83" t="s">
        <v>69</v>
      </c>
      <c r="I31" s="83" t="s">
        <v>62</v>
      </c>
      <c r="J31" s="84"/>
      <c r="K31" s="84"/>
      <c r="L31" s="84"/>
      <c r="M31" s="84"/>
      <c r="N31" s="85"/>
      <c r="O31" s="85"/>
      <c r="P31" s="86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59">
        <f>[1]Slutanvändning!$N$170</f>
        <v>0</v>
      </c>
      <c r="C32" s="59">
        <f>[1]Slutanvändning!$N$171</f>
        <v>4973</v>
      </c>
      <c r="D32" s="59">
        <f>[1]Slutanvändning!$N$164</f>
        <v>1396</v>
      </c>
      <c r="E32" s="59">
        <f>[1]Slutanvändning!$Q$165</f>
        <v>0</v>
      </c>
      <c r="F32" s="59">
        <f>[1]Slutanvändning!$N$166</f>
        <v>0</v>
      </c>
      <c r="G32" s="59">
        <f>[1]Slutanvändning!$N$167</f>
        <v>216</v>
      </c>
      <c r="H32" s="92">
        <f>[1]Slutanvändning!$N$168</f>
        <v>0</v>
      </c>
      <c r="I32" s="59">
        <f>[1]Slutanvändning!$N$169</f>
        <v>0</v>
      </c>
      <c r="J32" s="59">
        <v>0</v>
      </c>
      <c r="K32" s="59">
        <f>[1]Slutanvändning!U165</f>
        <v>0</v>
      </c>
      <c r="L32" s="59">
        <f>[1]Slutanvändning!V165</f>
        <v>0</v>
      </c>
      <c r="M32" s="59"/>
      <c r="N32" s="59"/>
      <c r="O32" s="59"/>
      <c r="P32" s="59">
        <f t="shared" ref="P32:P38" si="4">SUM(B32:N32)</f>
        <v>6585</v>
      </c>
      <c r="Q32" s="22"/>
      <c r="R32" s="56" t="str">
        <f>J30</f>
        <v>Avlutar</v>
      </c>
      <c r="S32" s="42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59">
        <f>[1]Slutanvändning!$N$179</f>
        <v>0</v>
      </c>
      <c r="C33" s="59">
        <f>[1]Slutanvändning!$N$180</f>
        <v>27667</v>
      </c>
      <c r="D33" s="126">
        <f>[1]Slutanvändning!$N$173</f>
        <v>6790</v>
      </c>
      <c r="E33" s="59">
        <f>[1]Slutanvändning!$Q$174</f>
        <v>0</v>
      </c>
      <c r="F33" s="59">
        <f>[1]Slutanvändning!$N$175</f>
        <v>0</v>
      </c>
      <c r="G33" s="59">
        <f>[1]Slutanvändning!$N$176</f>
        <v>0</v>
      </c>
      <c r="H33" s="135">
        <f>[1]Slutanvändning!$N$177</f>
        <v>100814.58</v>
      </c>
      <c r="I33" s="59">
        <f>[1]Slutanvändning!$N$178</f>
        <v>0</v>
      </c>
      <c r="J33" s="59">
        <v>0</v>
      </c>
      <c r="K33" s="59">
        <f>[1]Slutanvändning!U174</f>
        <v>0</v>
      </c>
      <c r="L33" s="59">
        <f>[1]Slutanvändning!V174</f>
        <v>0</v>
      </c>
      <c r="M33" s="59"/>
      <c r="N33" s="59"/>
      <c r="O33" s="59"/>
      <c r="P33" s="134">
        <f t="shared" si="4"/>
        <v>135271.58000000002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59">
        <f>[1]Slutanvändning!$N$188</f>
        <v>5675</v>
      </c>
      <c r="C34" s="59">
        <f>[1]Slutanvändning!$N$189</f>
        <v>8137</v>
      </c>
      <c r="D34" s="59">
        <f>[1]Slutanvändning!$N$182</f>
        <v>282</v>
      </c>
      <c r="E34" s="59">
        <f>[1]Slutanvändning!$Q$183</f>
        <v>0</v>
      </c>
      <c r="F34" s="59">
        <f>[1]Slutanvändning!$N$184</f>
        <v>0</v>
      </c>
      <c r="G34" s="59">
        <f>[1]Slutanvändning!$N$185</f>
        <v>0</v>
      </c>
      <c r="H34" s="92">
        <f>[1]Slutanvändning!$N$186</f>
        <v>0</v>
      </c>
      <c r="I34" s="59">
        <f>[1]Slutanvändning!$N$187</f>
        <v>0</v>
      </c>
      <c r="J34" s="59">
        <v>0</v>
      </c>
      <c r="K34" s="59">
        <f>[1]Slutanvändning!U183</f>
        <v>0</v>
      </c>
      <c r="L34" s="59">
        <f>[1]Slutanvändning!V183</f>
        <v>0</v>
      </c>
      <c r="M34" s="59"/>
      <c r="N34" s="59"/>
      <c r="O34" s="59"/>
      <c r="P34" s="59">
        <f t="shared" si="4"/>
        <v>14094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6">
      <c r="A35" s="5" t="s">
        <v>35</v>
      </c>
      <c r="B35" s="59">
        <f>[1]Slutanvändning!$N$197</f>
        <v>0</v>
      </c>
      <c r="C35" s="59">
        <f>[1]Slutanvändning!$N$198</f>
        <v>515</v>
      </c>
      <c r="D35" s="59">
        <f>[1]Slutanvändning!$N$191</f>
        <v>32613</v>
      </c>
      <c r="E35" s="59">
        <f>[1]Slutanvändning!$Q$192</f>
        <v>0</v>
      </c>
      <c r="F35" s="59">
        <f>[1]Slutanvändning!$N$193</f>
        <v>0</v>
      </c>
      <c r="G35" s="59">
        <f>[1]Slutanvändning!$N$194</f>
        <v>6500</v>
      </c>
      <c r="H35" s="92">
        <f>[1]Slutanvändning!$N$195</f>
        <v>0</v>
      </c>
      <c r="I35" s="59">
        <f>[1]Slutanvändning!$N$196</f>
        <v>0</v>
      </c>
      <c r="J35" s="59">
        <v>0</v>
      </c>
      <c r="K35" s="59">
        <f>[1]Slutanvändning!U192</f>
        <v>0</v>
      </c>
      <c r="L35" s="59">
        <f>[1]Slutanvändning!V192</f>
        <v>0</v>
      </c>
      <c r="M35" s="59"/>
      <c r="N35" s="59"/>
      <c r="O35" s="59"/>
      <c r="P35" s="59">
        <f>SUM(B35:N35)</f>
        <v>39628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59">
        <f>[1]Slutanvändning!$N$206</f>
        <v>0</v>
      </c>
      <c r="C36" s="59">
        <f>[1]Slutanvändning!$N$207</f>
        <v>12439</v>
      </c>
      <c r="D36" s="126">
        <f>[1]Slutanvändning!$N$200</f>
        <v>1012</v>
      </c>
      <c r="E36" s="59">
        <f>[1]Slutanvändning!$Q$201</f>
        <v>0</v>
      </c>
      <c r="F36" s="59">
        <f>[1]Slutanvändning!$N$202</f>
        <v>0</v>
      </c>
      <c r="G36" s="59">
        <f>[1]Slutanvändning!$N$203</f>
        <v>0</v>
      </c>
      <c r="H36" s="92">
        <f>[1]Slutanvändning!$N$204</f>
        <v>0</v>
      </c>
      <c r="I36" s="59">
        <f>[1]Slutanvändning!$N$205</f>
        <v>0</v>
      </c>
      <c r="J36" s="59">
        <v>0</v>
      </c>
      <c r="K36" s="59">
        <f>[1]Slutanvändning!U201</f>
        <v>0</v>
      </c>
      <c r="L36" s="59">
        <f>[1]Slutanvändning!V201</f>
        <v>0</v>
      </c>
      <c r="M36" s="59"/>
      <c r="N36" s="59"/>
      <c r="O36" s="59"/>
      <c r="P36" s="126">
        <f t="shared" si="4"/>
        <v>13451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59">
        <f>[1]Slutanvändning!$N$215</f>
        <v>189</v>
      </c>
      <c r="C37" s="59">
        <f>[1]Slutanvändning!$N$216</f>
        <v>34614</v>
      </c>
      <c r="D37" s="59">
        <f>[1]Slutanvändning!$N$209</f>
        <v>273</v>
      </c>
      <c r="E37" s="59">
        <f>[1]Slutanvändning!$Q$210</f>
        <v>0</v>
      </c>
      <c r="F37" s="59">
        <f>[1]Slutanvändning!$N$211</f>
        <v>0</v>
      </c>
      <c r="G37" s="59">
        <f>[1]Slutanvändning!$N$212</f>
        <v>0</v>
      </c>
      <c r="H37" s="92">
        <f>[1]Slutanvändning!$N$213</f>
        <v>14977</v>
      </c>
      <c r="I37" s="59">
        <f>[1]Slutanvändning!$N$214</f>
        <v>0</v>
      </c>
      <c r="J37" s="59">
        <v>0</v>
      </c>
      <c r="K37" s="59">
        <f>[1]Slutanvändning!U210</f>
        <v>0</v>
      </c>
      <c r="L37" s="59">
        <f>[1]Slutanvändning!V210</f>
        <v>0</v>
      </c>
      <c r="M37" s="59"/>
      <c r="N37" s="59"/>
      <c r="O37" s="59"/>
      <c r="P37" s="59">
        <f t="shared" si="4"/>
        <v>50053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59">
        <f>[1]Slutanvändning!$N$224</f>
        <v>7982</v>
      </c>
      <c r="C38" s="59">
        <f>[1]Slutanvändning!$N$225</f>
        <v>1581</v>
      </c>
      <c r="D38" s="59">
        <f>[1]Slutanvändning!$N$218</f>
        <v>0</v>
      </c>
      <c r="E38" s="59">
        <f>[1]Slutanvändning!$Q$219</f>
        <v>0</v>
      </c>
      <c r="F38" s="59">
        <f>[1]Slutanvändning!$N$220</f>
        <v>0</v>
      </c>
      <c r="G38" s="59">
        <f>[1]Slutanvändning!$N$221</f>
        <v>0</v>
      </c>
      <c r="H38" s="92">
        <f>[1]Slutanvändning!$N$222</f>
        <v>0</v>
      </c>
      <c r="I38" s="59">
        <f>[1]Slutanvändning!$N$223</f>
        <v>0</v>
      </c>
      <c r="J38" s="59">
        <v>0</v>
      </c>
      <c r="K38" s="59">
        <f>[1]Slutanvändning!U219</f>
        <v>0</v>
      </c>
      <c r="L38" s="59">
        <f>[1]Slutanvändning!V219</f>
        <v>0</v>
      </c>
      <c r="M38" s="59"/>
      <c r="N38" s="59"/>
      <c r="O38" s="59"/>
      <c r="P38" s="59">
        <f t="shared" si="4"/>
        <v>9563</v>
      </c>
      <c r="Q38" s="22"/>
      <c r="R38" s="33"/>
      <c r="S38" s="18"/>
      <c r="T38" s="29"/>
      <c r="U38" s="25"/>
    </row>
    <row r="39" spans="1:47" ht="15.6">
      <c r="A39" s="5" t="s">
        <v>39</v>
      </c>
      <c r="B39" s="59">
        <f>[1]Slutanvändning!$N$233</f>
        <v>0</v>
      </c>
      <c r="C39" s="59">
        <f>[1]Slutanvändning!$N$234</f>
        <v>7810</v>
      </c>
      <c r="D39" s="59">
        <f>[1]Slutanvändning!$N$227</f>
        <v>0</v>
      </c>
      <c r="E39" s="59">
        <f>[1]Slutanvändning!$Q$228</f>
        <v>0</v>
      </c>
      <c r="F39" s="59">
        <f>[1]Slutanvändning!$N$229</f>
        <v>0</v>
      </c>
      <c r="G39" s="59">
        <f>[1]Slutanvändning!$N$230</f>
        <v>0</v>
      </c>
      <c r="H39" s="92">
        <f>[1]Slutanvändning!$N$231</f>
        <v>0</v>
      </c>
      <c r="I39" s="59">
        <f>[1]Slutanvändning!$N$232</f>
        <v>0</v>
      </c>
      <c r="J39" s="59">
        <v>0</v>
      </c>
      <c r="K39" s="59">
        <f>[1]Slutanvändning!U228</f>
        <v>0</v>
      </c>
      <c r="L39" s="59">
        <f>[1]Slutanvändning!V228</f>
        <v>0</v>
      </c>
      <c r="M39" s="59"/>
      <c r="N39" s="59"/>
      <c r="O39" s="59"/>
      <c r="P39" s="59">
        <f>SUM(B39:N39)</f>
        <v>7810</v>
      </c>
      <c r="Q39" s="22"/>
      <c r="R39" s="30"/>
      <c r="S39" s="9"/>
      <c r="T39" s="45"/>
    </row>
    <row r="40" spans="1:47" ht="15.6">
      <c r="A40" s="5" t="s">
        <v>14</v>
      </c>
      <c r="B40" s="59">
        <f>SUM(B32:B39)</f>
        <v>13846</v>
      </c>
      <c r="C40" s="59">
        <f t="shared" ref="C40:O40" si="5">SUM(C32:C39)</f>
        <v>97736</v>
      </c>
      <c r="D40" s="59">
        <f t="shared" si="5"/>
        <v>42366</v>
      </c>
      <c r="E40" s="59">
        <f t="shared" si="5"/>
        <v>0</v>
      </c>
      <c r="F40" s="59">
        <f>SUM(F32:F39)</f>
        <v>0</v>
      </c>
      <c r="G40" s="59">
        <f t="shared" si="5"/>
        <v>6716</v>
      </c>
      <c r="H40" s="134">
        <f t="shared" si="5"/>
        <v>115791.58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134">
        <f>SUM(B40:N40)</f>
        <v>276455.58</v>
      </c>
      <c r="Q40" s="22"/>
      <c r="R40" s="30"/>
      <c r="S40" s="9" t="s">
        <v>25</v>
      </c>
      <c r="T40" s="45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40</v>
      </c>
      <c r="S41" s="46" t="str">
        <f>(B46+C46)/1000 &amp;" GWh"</f>
        <v>9,75988 GWh</v>
      </c>
      <c r="T41" s="45"/>
    </row>
    <row r="42" spans="1:47">
      <c r="A42" s="35" t="s">
        <v>43</v>
      </c>
      <c r="B42" s="93">
        <f>B39+B38+B37</f>
        <v>8171</v>
      </c>
      <c r="C42" s="93">
        <f>C39+C38+C37</f>
        <v>44005</v>
      </c>
      <c r="D42" s="93">
        <f>D39+D38+D37</f>
        <v>273</v>
      </c>
      <c r="E42" s="93">
        <f t="shared" ref="E42:P42" si="6">E39+E38+E37</f>
        <v>0</v>
      </c>
      <c r="F42" s="89">
        <f t="shared" si="6"/>
        <v>0</v>
      </c>
      <c r="G42" s="93">
        <f t="shared" si="6"/>
        <v>0</v>
      </c>
      <c r="H42" s="93">
        <f t="shared" si="6"/>
        <v>14977</v>
      </c>
      <c r="I42" s="89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67426</v>
      </c>
      <c r="Q42" s="23"/>
      <c r="R42" s="30" t="s">
        <v>41</v>
      </c>
      <c r="S42" s="10" t="str">
        <f>P42/1000 &amp;" GWh"</f>
        <v>67,426 GWh</v>
      </c>
      <c r="T42" s="31">
        <f>P42/P40</f>
        <v>0.2438945164355156</v>
      </c>
    </row>
    <row r="43" spans="1:47">
      <c r="A43" s="36" t="s">
        <v>45</v>
      </c>
      <c r="B43" s="117"/>
      <c r="C43" s="95">
        <f>C40+C24-C7+C46</f>
        <v>105554.88</v>
      </c>
      <c r="D43" s="95">
        <f t="shared" ref="D43:O43" si="7">D11+D24+D40</f>
        <v>42525</v>
      </c>
      <c r="E43" s="95">
        <f t="shared" si="7"/>
        <v>0</v>
      </c>
      <c r="F43" s="95">
        <f t="shared" si="7"/>
        <v>0</v>
      </c>
      <c r="G43" s="95">
        <f t="shared" si="7"/>
        <v>6716</v>
      </c>
      <c r="H43" s="95">
        <f t="shared" si="7"/>
        <v>135664.58000000002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290460.46000000002</v>
      </c>
      <c r="Q43" s="23"/>
      <c r="R43" s="30" t="s">
        <v>42</v>
      </c>
      <c r="S43" s="10" t="str">
        <f>P36/1000 &amp;" GWh"</f>
        <v>13,451 GWh</v>
      </c>
      <c r="T43" s="43">
        <f>P36/P40</f>
        <v>4.8655194443895829E-2</v>
      </c>
    </row>
    <row r="44" spans="1:47">
      <c r="A44" s="36" t="s">
        <v>46</v>
      </c>
      <c r="B44" s="93"/>
      <c r="C44" s="96">
        <f>C43/$P$43</f>
        <v>0.36340533234712907</v>
      </c>
      <c r="D44" s="96">
        <f t="shared" ref="D44:P44" si="8">D43/$P$43</f>
        <v>0.14640546943979912</v>
      </c>
      <c r="E44" s="96">
        <f t="shared" si="8"/>
        <v>0</v>
      </c>
      <c r="F44" s="96">
        <f t="shared" si="8"/>
        <v>0</v>
      </c>
      <c r="G44" s="96">
        <f t="shared" si="8"/>
        <v>2.3121907883778742E-2</v>
      </c>
      <c r="H44" s="96">
        <f t="shared" si="8"/>
        <v>0.46706729032929306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 t="shared" si="8"/>
        <v>1</v>
      </c>
      <c r="Q44" s="23"/>
      <c r="R44" s="30" t="s">
        <v>44</v>
      </c>
      <c r="S44" s="10" t="str">
        <f>P34/1000 &amp;" GWh"</f>
        <v>14,094 GWh</v>
      </c>
      <c r="T44" s="31">
        <f>P34/P40</f>
        <v>5.0981065384898362E-2</v>
      </c>
      <c r="U44" s="25"/>
    </row>
    <row r="45" spans="1:47">
      <c r="A45" s="37"/>
      <c r="B45" s="92"/>
      <c r="C45" s="93"/>
      <c r="D45" s="93"/>
      <c r="E45" s="93"/>
      <c r="F45" s="89"/>
      <c r="G45" s="93"/>
      <c r="H45" s="93"/>
      <c r="I45" s="89"/>
      <c r="J45" s="93"/>
      <c r="K45" s="93"/>
      <c r="L45" s="93"/>
      <c r="M45" s="93"/>
      <c r="N45" s="89"/>
      <c r="O45" s="89"/>
      <c r="P45" s="89"/>
      <c r="Q45" s="23"/>
      <c r="R45" s="30" t="s">
        <v>31</v>
      </c>
      <c r="S45" s="10" t="str">
        <f>P32/1000 &amp;" GWh"</f>
        <v>6,585 GWh</v>
      </c>
      <c r="T45" s="31">
        <f>P32/P40</f>
        <v>2.3819378143859492E-2</v>
      </c>
      <c r="U45" s="25"/>
    </row>
    <row r="46" spans="1:47">
      <c r="A46" s="37" t="s">
        <v>49</v>
      </c>
      <c r="B46" s="95">
        <f>B24-B40</f>
        <v>1941</v>
      </c>
      <c r="C46" s="95">
        <f>(C40+C24)*0.08</f>
        <v>7818.88</v>
      </c>
      <c r="D46" s="93"/>
      <c r="E46" s="93"/>
      <c r="F46" s="89"/>
      <c r="G46" s="93"/>
      <c r="H46" s="93"/>
      <c r="I46" s="89"/>
      <c r="J46" s="93"/>
      <c r="K46" s="93"/>
      <c r="L46" s="93"/>
      <c r="M46" s="93"/>
      <c r="N46" s="89"/>
      <c r="O46" s="89"/>
      <c r="P46" s="77"/>
      <c r="Q46" s="23"/>
      <c r="R46" s="30" t="s">
        <v>47</v>
      </c>
      <c r="S46" s="10" t="str">
        <f>P33/1000 &amp;" GWh"</f>
        <v>135,27158 GWh</v>
      </c>
      <c r="T46" s="43">
        <f>P33/P40</f>
        <v>0.48930674504743227</v>
      </c>
      <c r="U46" s="25"/>
    </row>
    <row r="47" spans="1:47">
      <c r="A47" s="37" t="s">
        <v>51</v>
      </c>
      <c r="B47" s="97">
        <f>B46/B24</f>
        <v>0.12294926205105466</v>
      </c>
      <c r="C47" s="97">
        <f>C46/(C40+C24)</f>
        <v>0.08</v>
      </c>
      <c r="D47" s="93"/>
      <c r="E47" s="93"/>
      <c r="F47" s="89"/>
      <c r="G47" s="93"/>
      <c r="H47" s="93"/>
      <c r="I47" s="89"/>
      <c r="J47" s="93"/>
      <c r="K47" s="93"/>
      <c r="L47" s="93"/>
      <c r="M47" s="93"/>
      <c r="N47" s="89"/>
      <c r="O47" s="89"/>
      <c r="P47" s="89"/>
      <c r="Q47" s="23"/>
      <c r="R47" s="30" t="s">
        <v>48</v>
      </c>
      <c r="S47" s="10" t="str">
        <f>P35/1000 &amp;" GWh"</f>
        <v>39,628 GWh</v>
      </c>
      <c r="T47" s="43">
        <f>P35/P40</f>
        <v>0.14334310054439847</v>
      </c>
    </row>
    <row r="48" spans="1:47" ht="15" thickBot="1">
      <c r="A48" s="12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102"/>
      <c r="O48" s="102"/>
      <c r="P48" s="102"/>
      <c r="Q48" s="57"/>
      <c r="R48" s="48" t="s">
        <v>50</v>
      </c>
      <c r="S48" s="49" t="str">
        <f>P40/1000 &amp;" GWh"</f>
        <v>276,45558 GWh</v>
      </c>
      <c r="T48" s="50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102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4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9"/>
      <c r="R58" s="9"/>
      <c r="S58" s="34"/>
      <c r="T58" s="38"/>
    </row>
    <row r="59" spans="1:47" ht="15.6">
      <c r="A59" s="9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9"/>
      <c r="R59" s="9"/>
      <c r="S59" s="14"/>
      <c r="T59" s="15"/>
    </row>
    <row r="60" spans="1:47" ht="15.6">
      <c r="A60" s="9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9"/>
      <c r="R60" s="9"/>
      <c r="S60" s="9"/>
      <c r="T60" s="34"/>
    </row>
    <row r="61" spans="1:47" ht="15.6">
      <c r="A61" s="8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9"/>
      <c r="R61" s="9"/>
      <c r="S61" s="51"/>
      <c r="T61" s="52"/>
    </row>
    <row r="62" spans="1:47" ht="15.6">
      <c r="A62" s="9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9"/>
      <c r="R62" s="9"/>
      <c r="S62" s="34"/>
      <c r="T62" s="38"/>
    </row>
    <row r="63" spans="1:47" ht="15.6">
      <c r="A63" s="9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9"/>
      <c r="R63" s="9"/>
      <c r="S63" s="34"/>
      <c r="T63" s="38"/>
    </row>
    <row r="64" spans="1:47" ht="15.6">
      <c r="A64" s="9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9"/>
      <c r="R64" s="9"/>
      <c r="S64" s="34"/>
      <c r="T64" s="38"/>
    </row>
    <row r="65" spans="1:20" ht="15.6">
      <c r="A65" s="9"/>
      <c r="B65" s="93"/>
      <c r="C65" s="113"/>
      <c r="D65" s="93"/>
      <c r="E65" s="93"/>
      <c r="F65" s="89"/>
      <c r="G65" s="93"/>
      <c r="H65" s="93"/>
      <c r="I65" s="89"/>
      <c r="J65" s="93"/>
      <c r="K65" s="105"/>
      <c r="L65" s="105"/>
      <c r="M65" s="113"/>
      <c r="N65" s="111"/>
      <c r="O65" s="111"/>
      <c r="P65" s="111"/>
      <c r="Q65" s="9"/>
      <c r="R65" s="9"/>
      <c r="S65" s="34"/>
      <c r="T65" s="38"/>
    </row>
    <row r="66" spans="1:20" ht="15.6">
      <c r="A66" s="9"/>
      <c r="B66" s="93"/>
      <c r="C66" s="113"/>
      <c r="D66" s="93"/>
      <c r="E66" s="93"/>
      <c r="F66" s="89"/>
      <c r="G66" s="93"/>
      <c r="H66" s="93"/>
      <c r="I66" s="89"/>
      <c r="J66" s="93"/>
      <c r="K66" s="105"/>
      <c r="L66" s="105"/>
      <c r="M66" s="113"/>
      <c r="N66" s="111"/>
      <c r="O66" s="111"/>
      <c r="P66" s="111"/>
      <c r="Q66" s="9"/>
      <c r="R66" s="9"/>
      <c r="S66" s="34"/>
      <c r="T66" s="38"/>
    </row>
    <row r="67" spans="1:20" ht="15.6">
      <c r="A67" s="9"/>
      <c r="B67" s="93"/>
      <c r="C67" s="113"/>
      <c r="D67" s="93"/>
      <c r="E67" s="93"/>
      <c r="F67" s="89"/>
      <c r="G67" s="93"/>
      <c r="H67" s="93"/>
      <c r="I67" s="89"/>
      <c r="J67" s="93"/>
      <c r="K67" s="105"/>
      <c r="L67" s="105"/>
      <c r="M67" s="113"/>
      <c r="N67" s="111"/>
      <c r="O67" s="111"/>
      <c r="P67" s="111"/>
      <c r="Q67" s="9"/>
      <c r="R67" s="9"/>
      <c r="S67" s="34"/>
      <c r="T67" s="38"/>
    </row>
    <row r="68" spans="1:20" ht="15.6">
      <c r="A68" s="9"/>
      <c r="B68" s="93"/>
      <c r="C68" s="113"/>
      <c r="D68" s="93"/>
      <c r="E68" s="93"/>
      <c r="F68" s="89"/>
      <c r="G68" s="93"/>
      <c r="H68" s="93"/>
      <c r="I68" s="89"/>
      <c r="J68" s="93"/>
      <c r="K68" s="105"/>
      <c r="L68" s="105"/>
      <c r="M68" s="113"/>
      <c r="N68" s="111"/>
      <c r="O68" s="111"/>
      <c r="P68" s="111"/>
      <c r="Q68" s="9"/>
      <c r="R68" s="39"/>
      <c r="S68" s="14"/>
      <c r="T68" s="16"/>
    </row>
    <row r="69" spans="1:20">
      <c r="A69" s="9"/>
      <c r="B69" s="93"/>
      <c r="C69" s="113"/>
      <c r="D69" s="93"/>
      <c r="E69" s="93"/>
      <c r="F69" s="89"/>
      <c r="G69" s="93"/>
      <c r="H69" s="93"/>
      <c r="I69" s="89"/>
      <c r="J69" s="93"/>
      <c r="K69" s="105"/>
      <c r="L69" s="105"/>
      <c r="M69" s="113"/>
      <c r="N69" s="111"/>
      <c r="O69" s="111"/>
      <c r="P69" s="111"/>
      <c r="Q69" s="9"/>
    </row>
    <row r="70" spans="1:20">
      <c r="A70" s="9"/>
      <c r="B70" s="93"/>
      <c r="C70" s="113"/>
      <c r="D70" s="93"/>
      <c r="E70" s="93"/>
      <c r="F70" s="89"/>
      <c r="G70" s="93"/>
      <c r="H70" s="93"/>
      <c r="I70" s="89"/>
      <c r="J70" s="93"/>
      <c r="K70" s="105"/>
      <c r="L70" s="105"/>
      <c r="M70" s="113"/>
      <c r="N70" s="111"/>
      <c r="O70" s="111"/>
      <c r="P70" s="111"/>
      <c r="Q70" s="9"/>
    </row>
    <row r="71" spans="1:20" ht="15.6">
      <c r="A71" s="9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9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zoomScale="70" zoomScaleNormal="70" workbookViewId="0">
      <selection activeCell="C15" sqref="C15"/>
    </sheetView>
  </sheetViews>
  <sheetFormatPr defaultColWidth="8.59765625" defaultRowHeight="14.4"/>
  <cols>
    <col min="1" max="1" width="49.5" style="11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3" t="s">
        <v>75</v>
      </c>
      <c r="Q2" s="5"/>
      <c r="AG2" s="40"/>
      <c r="AH2" s="5"/>
    </row>
    <row r="3" spans="1:34" ht="28.8">
      <c r="A3" s="6">
        <f>'Jämtlands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68</v>
      </c>
      <c r="N3" s="79" t="s">
        <v>68</v>
      </c>
      <c r="O3" s="80" t="s">
        <v>68</v>
      </c>
      <c r="P3" s="81" t="s">
        <v>9</v>
      </c>
      <c r="Q3" s="40"/>
      <c r="AG3" s="40"/>
      <c r="AH3" s="40"/>
    </row>
    <row r="4" spans="1:34" s="18" customFormat="1" ht="10.199999999999999">
      <c r="A4" s="54" t="s">
        <v>60</v>
      </c>
      <c r="B4" s="82"/>
      <c r="C4" s="83" t="s">
        <v>58</v>
      </c>
      <c r="D4" s="83" t="s">
        <v>59</v>
      </c>
      <c r="E4" s="84"/>
      <c r="F4" s="83" t="s">
        <v>61</v>
      </c>
      <c r="G4" s="84"/>
      <c r="H4" s="84"/>
      <c r="I4" s="83" t="s">
        <v>62</v>
      </c>
      <c r="J4" s="84"/>
      <c r="K4" s="84"/>
      <c r="L4" s="84"/>
      <c r="M4" s="84"/>
      <c r="N4" s="85"/>
      <c r="O4" s="85"/>
      <c r="P4" s="86" t="s">
        <v>66</v>
      </c>
      <c r="Q4" s="19"/>
      <c r="AG4" s="19"/>
      <c r="AH4" s="19"/>
    </row>
    <row r="5" spans="1:34" ht="15.6">
      <c r="A5" s="5" t="s">
        <v>53</v>
      </c>
      <c r="C5" s="60">
        <f>[1]Solceller!$C$10</f>
        <v>1539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>
        <f>SUM(D5:O5)</f>
        <v>0</v>
      </c>
      <c r="Q5" s="40"/>
      <c r="AG5" s="40"/>
      <c r="AH5" s="40"/>
    </row>
    <row r="6" spans="1:34" ht="15.6">
      <c r="A6" s="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C7" s="59">
        <f>[1]Elproduktion!$N$282</f>
        <v>0</v>
      </c>
      <c r="D7" s="59">
        <f>[1]Elproduktion!$N$283</f>
        <v>0</v>
      </c>
      <c r="E7" s="59">
        <f>[1]Elproduktion!$Q$284</f>
        <v>0</v>
      </c>
      <c r="F7" s="59">
        <f>[1]Elproduktion!$N$285</f>
        <v>0</v>
      </c>
      <c r="G7" s="59">
        <f>[1]Elproduktion!$R$286</f>
        <v>0</v>
      </c>
      <c r="H7" s="59">
        <f>[1]Elproduktion!$S$287</f>
        <v>0</v>
      </c>
      <c r="I7" s="59">
        <f>[1]Elproduktion!$N$288</f>
        <v>0</v>
      </c>
      <c r="J7" s="59">
        <f>[1]Elproduktion!$T$286</f>
        <v>0</v>
      </c>
      <c r="K7" s="59">
        <f>[1]Elproduktion!U284</f>
        <v>0</v>
      </c>
      <c r="L7" s="59">
        <f>[1]Elproduktion!V284</f>
        <v>0</v>
      </c>
      <c r="M7" s="59"/>
      <c r="N7" s="59"/>
      <c r="O7" s="59"/>
      <c r="P7" s="59">
        <f t="shared" si="0"/>
        <v>0</v>
      </c>
      <c r="Q7" s="40"/>
      <c r="AG7" s="40"/>
      <c r="AH7" s="40"/>
    </row>
    <row r="8" spans="1:34" ht="15.6">
      <c r="A8" s="5" t="s">
        <v>11</v>
      </c>
      <c r="C8" s="59">
        <f>[1]Elproduktion!$N$290</f>
        <v>0</v>
      </c>
      <c r="D8" s="59">
        <f>[1]Elproduktion!$N$291</f>
        <v>0</v>
      </c>
      <c r="E8" s="59">
        <f>[1]Elproduktion!$Q$292</f>
        <v>0</v>
      </c>
      <c r="F8" s="59">
        <f>[1]Elproduktion!$N$293</f>
        <v>0</v>
      </c>
      <c r="G8" s="59">
        <f>[1]Elproduktion!$R$294</f>
        <v>0</v>
      </c>
      <c r="H8" s="59">
        <f>[1]Elproduktion!$S$295</f>
        <v>0</v>
      </c>
      <c r="I8" s="59">
        <f>[1]Elproduktion!$N$296</f>
        <v>0</v>
      </c>
      <c r="J8" s="59">
        <f>[1]Elproduktion!$T$294</f>
        <v>0</v>
      </c>
      <c r="K8" s="59">
        <f>[1]Elproduktion!U292</f>
        <v>0</v>
      </c>
      <c r="L8" s="59">
        <f>[1]Elproduktion!V292</f>
        <v>0</v>
      </c>
      <c r="M8" s="59"/>
      <c r="N8" s="59"/>
      <c r="O8" s="59"/>
      <c r="P8" s="59">
        <f t="shared" si="0"/>
        <v>0</v>
      </c>
      <c r="Q8" s="40"/>
      <c r="AG8" s="40"/>
      <c r="AH8" s="40"/>
    </row>
    <row r="9" spans="1:34" ht="15.6">
      <c r="A9" s="5" t="s">
        <v>12</v>
      </c>
      <c r="C9" s="126">
        <f>[1]Elproduktion!$N$298</f>
        <v>1679618.5238907849</v>
      </c>
      <c r="D9" s="59">
        <f>[1]Elproduktion!$N$299</f>
        <v>0</v>
      </c>
      <c r="E9" s="59">
        <f>[1]Elproduktion!$Q$300</f>
        <v>0</v>
      </c>
      <c r="F9" s="59">
        <f>[1]Elproduktion!$N$301</f>
        <v>0</v>
      </c>
      <c r="G9" s="59">
        <f>[1]Elproduktion!$R$302</f>
        <v>0</v>
      </c>
      <c r="H9" s="59">
        <f>[1]Elproduktion!$S$303</f>
        <v>0</v>
      </c>
      <c r="I9" s="59">
        <f>[1]Elproduktion!$N$304</f>
        <v>0</v>
      </c>
      <c r="J9" s="59">
        <f>[1]Elproduktion!$T$302</f>
        <v>0</v>
      </c>
      <c r="K9" s="59">
        <f>[1]Elproduktion!U300</f>
        <v>0</v>
      </c>
      <c r="L9" s="59">
        <f>[1]Elproduktion!V300</f>
        <v>0</v>
      </c>
      <c r="M9" s="59"/>
      <c r="N9" s="59"/>
      <c r="O9" s="59"/>
      <c r="P9" s="59">
        <f t="shared" si="0"/>
        <v>0</v>
      </c>
      <c r="Q9" s="40"/>
      <c r="AG9" s="40"/>
      <c r="AH9" s="40"/>
    </row>
    <row r="10" spans="1:34" ht="15.6">
      <c r="A10" s="5" t="s">
        <v>13</v>
      </c>
      <c r="C10" s="133">
        <f>[1]Elproduktion!$N$306</f>
        <v>363546.47610921506</v>
      </c>
      <c r="D10" s="59">
        <f>[1]Elproduktion!$N$307</f>
        <v>0</v>
      </c>
      <c r="E10" s="59">
        <f>[1]Elproduktion!$Q$308</f>
        <v>0</v>
      </c>
      <c r="F10" s="59">
        <f>[1]Elproduktion!$N$309</f>
        <v>0</v>
      </c>
      <c r="G10" s="59">
        <f>[1]Elproduktion!$R$310</f>
        <v>0</v>
      </c>
      <c r="H10" s="59">
        <f>[1]Elproduktion!$S$311</f>
        <v>0</v>
      </c>
      <c r="I10" s="59">
        <f>[1]Elproduktion!$N$312</f>
        <v>0</v>
      </c>
      <c r="J10" s="59">
        <f>[1]Elproduktion!$T$310</f>
        <v>0</v>
      </c>
      <c r="K10" s="59">
        <f>[1]Elproduktion!U308</f>
        <v>0</v>
      </c>
      <c r="L10" s="59">
        <f>[1]Elproduktion!V308</f>
        <v>0</v>
      </c>
      <c r="M10" s="59"/>
      <c r="N10" s="59"/>
      <c r="O10" s="59"/>
      <c r="P10" s="59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6">
      <c r="A11" s="5" t="s">
        <v>14</v>
      </c>
      <c r="C11" s="60">
        <f>SUM(C5:C10)</f>
        <v>2044704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59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6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6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">
      <c r="A14" s="3" t="s">
        <v>15</v>
      </c>
      <c r="B14" s="88"/>
      <c r="C14" s="59"/>
      <c r="D14" s="88"/>
      <c r="E14" s="88"/>
      <c r="F14" s="88"/>
      <c r="G14" s="88"/>
      <c r="H14" s="88"/>
      <c r="I14" s="88"/>
      <c r="J14" s="59"/>
      <c r="K14" s="59"/>
      <c r="L14" s="59"/>
      <c r="M14" s="59"/>
      <c r="N14" s="59"/>
      <c r="O14" s="59"/>
      <c r="P14" s="88"/>
      <c r="Q14" s="4"/>
      <c r="R14" s="4"/>
      <c r="S14" s="4"/>
      <c r="T14" s="4"/>
    </row>
    <row r="15" spans="1:34" ht="15.6">
      <c r="A15" s="53" t="str">
        <f>A2</f>
        <v>2361 Härjedalen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28.8">
      <c r="A16" s="6">
        <f>'Jämtlands län'!A16</f>
        <v>2020</v>
      </c>
      <c r="B16" s="79" t="s">
        <v>16</v>
      </c>
      <c r="C16" s="89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71</v>
      </c>
      <c r="N16" s="79" t="s">
        <v>68</v>
      </c>
      <c r="O16" s="80" t="s">
        <v>68</v>
      </c>
      <c r="P16" s="81" t="s">
        <v>9</v>
      </c>
      <c r="Q16" s="40"/>
      <c r="AG16" s="40"/>
      <c r="AH16" s="40"/>
    </row>
    <row r="17" spans="1:34" s="18" customFormat="1" ht="10.199999999999999">
      <c r="A17" s="54" t="s">
        <v>60</v>
      </c>
      <c r="B17" s="83" t="s">
        <v>63</v>
      </c>
      <c r="C17" s="90"/>
      <c r="D17" s="83" t="s">
        <v>59</v>
      </c>
      <c r="E17" s="84"/>
      <c r="F17" s="83" t="s">
        <v>61</v>
      </c>
      <c r="G17" s="84"/>
      <c r="H17" s="84"/>
      <c r="I17" s="83" t="s">
        <v>62</v>
      </c>
      <c r="J17" s="84"/>
      <c r="K17" s="84"/>
      <c r="L17" s="84"/>
      <c r="M17" s="84"/>
      <c r="N17" s="85"/>
      <c r="O17" s="85"/>
      <c r="P17" s="86" t="s">
        <v>66</v>
      </c>
      <c r="Q17" s="19"/>
      <c r="AG17" s="19"/>
      <c r="AH17" s="19"/>
    </row>
    <row r="18" spans="1:34" ht="15.6">
      <c r="A18" s="5" t="s">
        <v>18</v>
      </c>
      <c r="B18" s="59">
        <f>[1]Fjärrvärmeproduktion!$N$394</f>
        <v>0</v>
      </c>
      <c r="C18" s="59"/>
      <c r="D18" s="59">
        <f>[1]Fjärrvärmeproduktion!$N$395</f>
        <v>0</v>
      </c>
      <c r="E18" s="59">
        <f>[1]Fjärrvärmeproduktion!$Q$396</f>
        <v>0</v>
      </c>
      <c r="F18" s="59">
        <f>[1]Fjärrvärmeproduktion!$N$397</f>
        <v>0</v>
      </c>
      <c r="G18" s="59">
        <f>[1]Fjärrvärmeproduktion!$R$398</f>
        <v>0</v>
      </c>
      <c r="H18" s="59">
        <f>[1]Fjärrvärmeproduktion!$S$399</f>
        <v>0</v>
      </c>
      <c r="I18" s="59">
        <f>[1]Fjärrvärmeproduktion!$N$400</f>
        <v>0</v>
      </c>
      <c r="J18" s="59">
        <f>[1]Fjärrvärmeproduktion!$T$398</f>
        <v>0</v>
      </c>
      <c r="K18" s="59">
        <f>[1]Fjärrvärmeproduktion!U396</f>
        <v>0</v>
      </c>
      <c r="L18" s="59">
        <f>[1]Fjärrvärmeproduktion!V396</f>
        <v>0</v>
      </c>
      <c r="M18" s="59">
        <f>[1]Fjärrvärmeproduktion!$W$399</f>
        <v>0</v>
      </c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59">
        <f>[1]Fjärrvärmeproduktion!$N$402</f>
        <v>19731</v>
      </c>
      <c r="C19" s="59"/>
      <c r="D19" s="59">
        <f>[1]Fjärrvärmeproduktion!$N$403</f>
        <v>159</v>
      </c>
      <c r="E19" s="59">
        <f>[1]Fjärrvärmeproduktion!$Q$404</f>
        <v>0</v>
      </c>
      <c r="F19" s="59">
        <f>[1]Fjärrvärmeproduktion!$N$405</f>
        <v>0</v>
      </c>
      <c r="G19" s="59">
        <f>[1]Fjärrvärmeproduktion!$R$406</f>
        <v>0</v>
      </c>
      <c r="H19" s="59">
        <f>[1]Fjärrvärmeproduktion!$S$407</f>
        <v>25445</v>
      </c>
      <c r="I19" s="59">
        <f>[1]Fjärrvärmeproduktion!$N$408</f>
        <v>0</v>
      </c>
      <c r="J19" s="59">
        <f>[1]Fjärrvärmeproduktion!$T$406</f>
        <v>0</v>
      </c>
      <c r="K19" s="59">
        <f>[1]Fjärrvärmeproduktion!U404</f>
        <v>0</v>
      </c>
      <c r="L19" s="59">
        <f>[1]Fjärrvärmeproduktion!V404</f>
        <v>0</v>
      </c>
      <c r="M19" s="59">
        <f>[1]Fjärrvärmeproduktion!$W$407</f>
        <v>0</v>
      </c>
      <c r="N19" s="59"/>
      <c r="O19" s="59"/>
      <c r="P19" s="59">
        <f t="shared" ref="P19:P24" si="2">SUM(C19:O19)</f>
        <v>25604</v>
      </c>
      <c r="Q19" s="4"/>
      <c r="R19" s="4"/>
      <c r="S19" s="4"/>
      <c r="T19" s="4"/>
    </row>
    <row r="20" spans="1:34" ht="15.6">
      <c r="A20" s="5" t="s">
        <v>20</v>
      </c>
      <c r="B20" s="59">
        <f>[1]Fjärrvärmeproduktion!$N$410</f>
        <v>0</v>
      </c>
      <c r="C20" s="59">
        <f>B20*1.015</f>
        <v>0</v>
      </c>
      <c r="D20" s="59">
        <f>[1]Fjärrvärmeproduktion!$N$411</f>
        <v>0</v>
      </c>
      <c r="E20" s="59">
        <f>[1]Fjärrvärmeproduktion!$Q$412</f>
        <v>0</v>
      </c>
      <c r="F20" s="59">
        <f>[1]Fjärrvärmeproduktion!$N$413</f>
        <v>0</v>
      </c>
      <c r="G20" s="59">
        <f>[1]Fjärrvärmeproduktion!$R$414</f>
        <v>0</v>
      </c>
      <c r="H20" s="59">
        <f>[1]Fjärrvärmeproduktion!$S$415</f>
        <v>0</v>
      </c>
      <c r="I20" s="59">
        <f>[1]Fjärrvärmeproduktion!$N$416</f>
        <v>0</v>
      </c>
      <c r="J20" s="59">
        <f>[1]Fjärrvärmeproduktion!$T$414</f>
        <v>0</v>
      </c>
      <c r="K20" s="59">
        <f>[1]Fjärrvärmeproduktion!U412</f>
        <v>0</v>
      </c>
      <c r="L20" s="59">
        <f>[1]Fjärrvärmeproduktion!V412</f>
        <v>0</v>
      </c>
      <c r="M20" s="59">
        <f>[1]Fjärrvärmeproduktion!$W$415</f>
        <v>0</v>
      </c>
      <c r="N20" s="59"/>
      <c r="O20" s="59"/>
      <c r="P20" s="59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59">
        <f>[1]Fjärrvärmeproduktion!$N$418</f>
        <v>0</v>
      </c>
      <c r="C21" s="59">
        <f>B21*0.33</f>
        <v>0</v>
      </c>
      <c r="D21" s="59">
        <f>[1]Fjärrvärmeproduktion!$N$419</f>
        <v>0</v>
      </c>
      <c r="E21" s="59">
        <f>[1]Fjärrvärmeproduktion!$Q$420</f>
        <v>0</v>
      </c>
      <c r="F21" s="59">
        <f>[1]Fjärrvärmeproduktion!$N$421</f>
        <v>0</v>
      </c>
      <c r="G21" s="59">
        <f>[1]Fjärrvärmeproduktion!$R$422</f>
        <v>0</v>
      </c>
      <c r="H21" s="59">
        <f>[1]Fjärrvärmeproduktion!$S$423</f>
        <v>0</v>
      </c>
      <c r="I21" s="59">
        <f>[1]Fjärrvärmeproduktion!$N$424</f>
        <v>0</v>
      </c>
      <c r="J21" s="59">
        <f>[1]Fjärrvärmeproduktion!$T$422</f>
        <v>0</v>
      </c>
      <c r="K21" s="59">
        <f>[1]Fjärrvärmeproduktion!U420</f>
        <v>0</v>
      </c>
      <c r="L21" s="59">
        <f>[1]Fjärrvärmeproduktion!V420</f>
        <v>0</v>
      </c>
      <c r="M21" s="59">
        <f>[1]Fjärrvärmeproduktion!$W$423</f>
        <v>0</v>
      </c>
      <c r="N21" s="59"/>
      <c r="O21" s="59"/>
      <c r="P21" s="59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59">
        <f>[1]Fjärrvärmeproduktion!$N$426</f>
        <v>30284</v>
      </c>
      <c r="C22" s="59"/>
      <c r="D22" s="59">
        <f>[1]Fjärrvärmeproduktion!$N$427</f>
        <v>0</v>
      </c>
      <c r="E22" s="59">
        <f>[1]Fjärrvärmeproduktion!$Q$428</f>
        <v>0</v>
      </c>
      <c r="F22" s="59">
        <f>[1]Fjärrvärmeproduktion!$N$429</f>
        <v>0</v>
      </c>
      <c r="G22" s="59">
        <f>[1]Fjärrvärmeproduktion!$R$430</f>
        <v>0</v>
      </c>
      <c r="H22" s="59">
        <f>[1]Fjärrvärmeproduktion!$S$431</f>
        <v>0</v>
      </c>
      <c r="I22" s="59">
        <f>[1]Fjärrvärmeproduktion!$N$432</f>
        <v>0</v>
      </c>
      <c r="J22" s="59">
        <f>[1]Fjärrvärmeproduktion!$T$430</f>
        <v>0</v>
      </c>
      <c r="K22" s="59">
        <f>[1]Fjärrvärmeproduktion!U428</f>
        <v>0</v>
      </c>
      <c r="L22" s="59">
        <f>[1]Fjärrvärmeproduktion!V428</f>
        <v>0</v>
      </c>
      <c r="M22" s="59">
        <f>[1]Fjärrvärmeproduktion!$W$431</f>
        <v>0</v>
      </c>
      <c r="N22" s="59"/>
      <c r="O22" s="59"/>
      <c r="P22" s="59">
        <f t="shared" si="2"/>
        <v>0</v>
      </c>
      <c r="Q22" s="20"/>
      <c r="R22" s="32" t="s">
        <v>24</v>
      </c>
      <c r="S22" s="58" t="str">
        <f>P43/1000 &amp;" GWh"</f>
        <v>488,76632 GWh</v>
      </c>
      <c r="T22" s="27"/>
      <c r="U22" s="25"/>
    </row>
    <row r="23" spans="1:34" ht="15.6">
      <c r="A23" s="5" t="s">
        <v>23</v>
      </c>
      <c r="B23" s="59">
        <f>[1]Fjärrvärmeproduktion!$N$434</f>
        <v>0</v>
      </c>
      <c r="C23" s="59"/>
      <c r="D23" s="59">
        <f>[1]Fjärrvärmeproduktion!$N$435</f>
        <v>0</v>
      </c>
      <c r="E23" s="59">
        <f>[1]Fjärrvärmeproduktion!$Q$436</f>
        <v>0</v>
      </c>
      <c r="F23" s="59">
        <f>[1]Fjärrvärmeproduktion!$N$437</f>
        <v>0</v>
      </c>
      <c r="G23" s="59">
        <f>[1]Fjärrvärmeproduktion!$R$438</f>
        <v>0</v>
      </c>
      <c r="H23" s="59">
        <f>[1]Fjärrvärmeproduktion!$S$439</f>
        <v>0</v>
      </c>
      <c r="I23" s="59">
        <f>[1]Fjärrvärmeproduktion!$N$440</f>
        <v>0</v>
      </c>
      <c r="J23" s="59">
        <f>[1]Fjärrvärmeproduktion!$T$438</f>
        <v>0</v>
      </c>
      <c r="K23" s="59">
        <f>[1]Fjärrvärmeproduktion!U436</f>
        <v>0</v>
      </c>
      <c r="L23" s="59">
        <f>[1]Fjärrvärmeproduktion!V436</f>
        <v>0</v>
      </c>
      <c r="M23" s="59">
        <f>[1]Fjärrvärmeproduktion!$W$439</f>
        <v>0</v>
      </c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59">
        <f>SUM(B18:B23)</f>
        <v>50015</v>
      </c>
      <c r="C24" s="59">
        <f t="shared" ref="C24:O24" si="3">SUM(C18:C23)</f>
        <v>0</v>
      </c>
      <c r="D24" s="59">
        <f t="shared" si="3"/>
        <v>159</v>
      </c>
      <c r="E24" s="59">
        <f t="shared" si="3"/>
        <v>0</v>
      </c>
      <c r="F24" s="59">
        <f t="shared" si="3"/>
        <v>0</v>
      </c>
      <c r="G24" s="59">
        <f t="shared" si="3"/>
        <v>0</v>
      </c>
      <c r="H24" s="59">
        <f t="shared" si="3"/>
        <v>25445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2"/>
        <v>25604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270,43632 GWh</v>
      </c>
      <c r="T25" s="31">
        <f>C$44</f>
        <v>0.55330391832235903</v>
      </c>
      <c r="U25" s="25"/>
    </row>
    <row r="26" spans="1:34" ht="15.6">
      <c r="B26" s="92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146,229 GWh</v>
      </c>
      <c r="T26" s="31">
        <f>D$44</f>
        <v>0.29917977981788924</v>
      </c>
      <c r="U26" s="25"/>
    </row>
    <row r="27" spans="1:34" ht="15.6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59"/>
      <c r="D28" s="88"/>
      <c r="E28" s="88"/>
      <c r="F28" s="88"/>
      <c r="G28" s="88"/>
      <c r="H28" s="88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 GWh</v>
      </c>
      <c r="T28" s="31">
        <f>F$44</f>
        <v>0</v>
      </c>
      <c r="U28" s="25"/>
    </row>
    <row r="29" spans="1:34" ht="15.6">
      <c r="A29" s="53" t="str">
        <f>A2</f>
        <v>2361 Härjedalen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25,354 GWh</v>
      </c>
      <c r="T29" s="31">
        <f>G$44</f>
        <v>5.1873459693376582E-2</v>
      </c>
      <c r="U29" s="25"/>
    </row>
    <row r="30" spans="1:34" ht="28.8">
      <c r="A30" s="6">
        <f>'Jämtlands län'!A30</f>
        <v>2020</v>
      </c>
      <c r="B30" s="89" t="s">
        <v>70</v>
      </c>
      <c r="C30" s="93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71</v>
      </c>
      <c r="N30" s="80" t="s">
        <v>68</v>
      </c>
      <c r="O30" s="80" t="s">
        <v>68</v>
      </c>
      <c r="P30" s="81" t="s">
        <v>29</v>
      </c>
      <c r="Q30" s="20"/>
      <c r="R30" s="55" t="str">
        <f>H30</f>
        <v>Biobränslen</v>
      </c>
      <c r="S30" s="42" t="str">
        <f>H43/1000&amp;" GWh"</f>
        <v>46,747 GWh</v>
      </c>
      <c r="T30" s="31">
        <f>H$44</f>
        <v>9.5642842166375128E-2</v>
      </c>
      <c r="U30" s="25"/>
    </row>
    <row r="31" spans="1:34" s="18" customFormat="1">
      <c r="A31" s="17"/>
      <c r="B31" s="83" t="s">
        <v>65</v>
      </c>
      <c r="C31" s="94" t="s">
        <v>64</v>
      </c>
      <c r="D31" s="83" t="s">
        <v>59</v>
      </c>
      <c r="E31" s="84"/>
      <c r="F31" s="83" t="s">
        <v>61</v>
      </c>
      <c r="G31" s="83" t="s">
        <v>81</v>
      </c>
      <c r="H31" s="83" t="s">
        <v>69</v>
      </c>
      <c r="I31" s="83" t="s">
        <v>62</v>
      </c>
      <c r="J31" s="84"/>
      <c r="K31" s="84"/>
      <c r="L31" s="84"/>
      <c r="M31" s="84"/>
      <c r="N31" s="85"/>
      <c r="O31" s="85"/>
      <c r="P31" s="86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59">
        <f>[1]Slutanvändning!$N$575</f>
        <v>0</v>
      </c>
      <c r="C32" s="59">
        <f>[1]Slutanvändning!$N$576</f>
        <v>2272</v>
      </c>
      <c r="D32" s="59">
        <f>[1]Slutanvändning!$N$569</f>
        <v>1345</v>
      </c>
      <c r="E32" s="59">
        <f>[1]Slutanvändning!$Q$570</f>
        <v>0</v>
      </c>
      <c r="F32" s="59">
        <f>[1]Slutanvändning!$N$571</f>
        <v>0</v>
      </c>
      <c r="G32" s="59">
        <f>[1]Slutanvändning!$N$572</f>
        <v>286</v>
      </c>
      <c r="H32" s="59">
        <f>[1]Slutanvändning!$N$573</f>
        <v>0</v>
      </c>
      <c r="I32" s="59">
        <f>[1]Slutanvändning!$N$574</f>
        <v>0</v>
      </c>
      <c r="J32" s="59">
        <v>0</v>
      </c>
      <c r="K32" s="59">
        <f>[1]Slutanvändning!U570</f>
        <v>0</v>
      </c>
      <c r="L32" s="59">
        <f>[1]Slutanvändning!V570</f>
        <v>0</v>
      </c>
      <c r="M32" s="59"/>
      <c r="N32" s="59"/>
      <c r="O32" s="59"/>
      <c r="P32" s="59">
        <f t="shared" ref="P32:P38" si="4">SUM(B32:N32)</f>
        <v>3903</v>
      </c>
      <c r="Q32" s="22"/>
      <c r="R32" s="56" t="str">
        <f>J30</f>
        <v>Avlutar</v>
      </c>
      <c r="S32" s="42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59">
        <f>[1]Slutanvändning!$N$584</f>
        <v>1109</v>
      </c>
      <c r="C33" s="59">
        <f>[1]Slutanvändning!$N$585</f>
        <v>34824</v>
      </c>
      <c r="D33" s="59">
        <f>[1]Slutanvändning!$N$578</f>
        <v>1046</v>
      </c>
      <c r="E33" s="59">
        <f>[1]Slutanvändning!$Q$579</f>
        <v>0</v>
      </c>
      <c r="F33" s="59">
        <f>[1]Slutanvändning!$N$580</f>
        <v>0</v>
      </c>
      <c r="G33" s="59">
        <f>[1]Slutanvändning!$N$581</f>
        <v>0</v>
      </c>
      <c r="H33" s="59">
        <f>[1]Slutanvändning!$N$582</f>
        <v>355</v>
      </c>
      <c r="I33" s="59">
        <f>[1]Slutanvändning!$N$583</f>
        <v>0</v>
      </c>
      <c r="J33" s="59">
        <v>0</v>
      </c>
      <c r="K33" s="59">
        <f>[1]Slutanvändning!U579</f>
        <v>0</v>
      </c>
      <c r="L33" s="59">
        <f>[1]Slutanvändning!V579</f>
        <v>0</v>
      </c>
      <c r="M33" s="59"/>
      <c r="N33" s="59"/>
      <c r="O33" s="59"/>
      <c r="P33" s="59">
        <f t="shared" si="4"/>
        <v>37334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59">
        <f>[1]Slutanvändning!$N$593</f>
        <v>7204</v>
      </c>
      <c r="C34" s="59">
        <f>[1]Slutanvändning!$N$594</f>
        <v>27066</v>
      </c>
      <c r="D34" s="59">
        <f>[1]Slutanvändning!$N$587</f>
        <v>20</v>
      </c>
      <c r="E34" s="59">
        <f>[1]Slutanvändning!$Q$588</f>
        <v>0</v>
      </c>
      <c r="F34" s="59">
        <f>[1]Slutanvändning!$N$589</f>
        <v>0</v>
      </c>
      <c r="G34" s="59">
        <f>[1]Slutanvändning!$N$590</f>
        <v>0</v>
      </c>
      <c r="H34" s="59">
        <f>[1]Slutanvändning!$N$591</f>
        <v>0</v>
      </c>
      <c r="I34" s="59">
        <f>[1]Slutanvändning!$N$592</f>
        <v>0</v>
      </c>
      <c r="J34" s="59">
        <v>0</v>
      </c>
      <c r="K34" s="59">
        <f>[1]Slutanvändning!U588</f>
        <v>0</v>
      </c>
      <c r="L34" s="59">
        <f>[1]Slutanvändning!V588</f>
        <v>0</v>
      </c>
      <c r="M34" s="59"/>
      <c r="N34" s="59"/>
      <c r="O34" s="59"/>
      <c r="P34" s="59">
        <f t="shared" si="4"/>
        <v>34290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6">
      <c r="A35" s="5" t="s">
        <v>35</v>
      </c>
      <c r="B35" s="59">
        <f>[1]Slutanvändning!$N$602</f>
        <v>0</v>
      </c>
      <c r="C35" s="59">
        <f>[1]Slutanvändning!$N$603</f>
        <v>257</v>
      </c>
      <c r="D35" s="59">
        <f>[1]Slutanvändning!$N$596</f>
        <v>143471</v>
      </c>
      <c r="E35" s="59">
        <f>[1]Slutanvändning!$Q$597</f>
        <v>0</v>
      </c>
      <c r="F35" s="59">
        <f>[1]Slutanvändning!$N$598</f>
        <v>0</v>
      </c>
      <c r="G35" s="59">
        <f>[1]Slutanvändning!$N$599</f>
        <v>25068</v>
      </c>
      <c r="H35" s="59">
        <f>[1]Slutanvändning!$N$600</f>
        <v>0</v>
      </c>
      <c r="I35" s="59">
        <f>[1]Slutanvändning!$N$601</f>
        <v>0</v>
      </c>
      <c r="J35" s="59">
        <v>0</v>
      </c>
      <c r="K35" s="59">
        <f>[1]Slutanvändning!U597</f>
        <v>0</v>
      </c>
      <c r="L35" s="59">
        <f>[1]Slutanvändning!V597</f>
        <v>0</v>
      </c>
      <c r="M35" s="59"/>
      <c r="N35" s="59"/>
      <c r="O35" s="59"/>
      <c r="P35" s="59">
        <f>SUM(B35:N35)</f>
        <v>168796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59">
        <f>[1]Slutanvändning!$N$611</f>
        <v>18048</v>
      </c>
      <c r="C36" s="59">
        <f>[1]Slutanvändning!$N$612</f>
        <v>39972</v>
      </c>
      <c r="D36" s="59">
        <f>[1]Slutanvändning!$N$605</f>
        <v>127</v>
      </c>
      <c r="E36" s="59">
        <f>[1]Slutanvändning!$Q$606</f>
        <v>0</v>
      </c>
      <c r="F36" s="59">
        <f>[1]Slutanvändning!$N$607</f>
        <v>0</v>
      </c>
      <c r="G36" s="59">
        <f>[1]Slutanvändning!$N$608</f>
        <v>0</v>
      </c>
      <c r="H36" s="59">
        <f>[1]Slutanvändning!$N$609</f>
        <v>0</v>
      </c>
      <c r="I36" s="59">
        <f>[1]Slutanvändning!$N$610</f>
        <v>0</v>
      </c>
      <c r="J36" s="59">
        <v>0</v>
      </c>
      <c r="K36" s="59">
        <f>[1]Slutanvändning!U606</f>
        <v>0</v>
      </c>
      <c r="L36" s="59">
        <f>[1]Slutanvändning!V606</f>
        <v>0</v>
      </c>
      <c r="M36" s="59"/>
      <c r="N36" s="59"/>
      <c r="O36" s="59"/>
      <c r="P36" s="59">
        <f t="shared" si="4"/>
        <v>58147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59">
        <f>[1]Slutanvändning!$N$620</f>
        <v>3936</v>
      </c>
      <c r="C37" s="59">
        <f>[1]Slutanvändning!$N$621</f>
        <v>58967</v>
      </c>
      <c r="D37" s="59">
        <f>[1]Slutanvändning!$N$614</f>
        <v>51</v>
      </c>
      <c r="E37" s="59">
        <f>[1]Slutanvändning!$Q$615</f>
        <v>0</v>
      </c>
      <c r="F37" s="59">
        <f>[1]Slutanvändning!$N$616</f>
        <v>0</v>
      </c>
      <c r="G37" s="59">
        <f>[1]Slutanvändning!$N$617</f>
        <v>0</v>
      </c>
      <c r="H37" s="59">
        <f>[1]Slutanvändning!$N$618</f>
        <v>20947</v>
      </c>
      <c r="I37" s="59">
        <f>[1]Slutanvändning!$N$619</f>
        <v>0</v>
      </c>
      <c r="J37" s="59">
        <v>0</v>
      </c>
      <c r="K37" s="59">
        <f>[1]Slutanvändning!U615</f>
        <v>0</v>
      </c>
      <c r="L37" s="59">
        <f>[1]Slutanvändning!V615</f>
        <v>0</v>
      </c>
      <c r="M37" s="59"/>
      <c r="N37" s="59"/>
      <c r="O37" s="59"/>
      <c r="P37" s="59">
        <f t="shared" si="4"/>
        <v>83901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59">
        <f>[1]Slutanvändning!$N$629</f>
        <v>11524</v>
      </c>
      <c r="C38" s="59">
        <f>[1]Slutanvändning!$N$630</f>
        <v>2861</v>
      </c>
      <c r="D38" s="59">
        <f>[1]Slutanvändning!$N$623</f>
        <v>10</v>
      </c>
      <c r="E38" s="59">
        <f>[1]Slutanvändning!$Q$624</f>
        <v>0</v>
      </c>
      <c r="F38" s="59">
        <f>[1]Slutanvändning!$N$625</f>
        <v>0</v>
      </c>
      <c r="G38" s="59">
        <f>[1]Slutanvändning!$N$626</f>
        <v>0</v>
      </c>
      <c r="H38" s="59">
        <f>[1]Slutanvändning!$N$627</f>
        <v>0</v>
      </c>
      <c r="I38" s="59">
        <f>[1]Slutanvändning!$N$628</f>
        <v>0</v>
      </c>
      <c r="J38" s="59">
        <v>0</v>
      </c>
      <c r="K38" s="59">
        <f>[1]Slutanvändning!U624</f>
        <v>0</v>
      </c>
      <c r="L38" s="59">
        <f>[1]Slutanvändning!V624</f>
        <v>0</v>
      </c>
      <c r="M38" s="59"/>
      <c r="N38" s="59"/>
      <c r="O38" s="59"/>
      <c r="P38" s="59">
        <f t="shared" si="4"/>
        <v>14395</v>
      </c>
      <c r="Q38" s="22"/>
      <c r="R38" s="33"/>
      <c r="S38" s="18"/>
      <c r="T38" s="29"/>
      <c r="U38" s="25"/>
    </row>
    <row r="39" spans="1:47" ht="15.6">
      <c r="A39" s="5" t="s">
        <v>39</v>
      </c>
      <c r="B39" s="59">
        <f>[1]Slutanvändning!$N$638</f>
        <v>0</v>
      </c>
      <c r="C39" s="59">
        <f>[1]Slutanvändning!$N$639</f>
        <v>84185</v>
      </c>
      <c r="D39" s="59">
        <f>[1]Slutanvändning!$N$632</f>
        <v>0</v>
      </c>
      <c r="E39" s="59">
        <f>[1]Slutanvändning!$Q$633</f>
        <v>0</v>
      </c>
      <c r="F39" s="59">
        <f>[1]Slutanvändning!$N$634</f>
        <v>0</v>
      </c>
      <c r="G39" s="59">
        <f>[1]Slutanvändning!$N$635</f>
        <v>0</v>
      </c>
      <c r="H39" s="59">
        <f>[1]Slutanvändning!$N$636</f>
        <v>0</v>
      </c>
      <c r="I39" s="59">
        <f>[1]Slutanvändning!$N$637</f>
        <v>0</v>
      </c>
      <c r="J39" s="59">
        <v>0</v>
      </c>
      <c r="K39" s="59">
        <f>[1]Slutanvändning!U633</f>
        <v>0</v>
      </c>
      <c r="L39" s="59">
        <f>[1]Slutanvändning!V633</f>
        <v>0</v>
      </c>
      <c r="M39" s="59"/>
      <c r="N39" s="59"/>
      <c r="O39" s="59"/>
      <c r="P39" s="59">
        <f>SUM(B39:N39)</f>
        <v>84185</v>
      </c>
      <c r="Q39" s="22"/>
      <c r="R39" s="30"/>
      <c r="S39" s="9"/>
      <c r="T39" s="45"/>
    </row>
    <row r="40" spans="1:47" ht="15.6">
      <c r="A40" s="5" t="s">
        <v>14</v>
      </c>
      <c r="B40" s="59">
        <f>SUM(B32:B39)</f>
        <v>41821</v>
      </c>
      <c r="C40" s="59">
        <f t="shared" ref="C40:O40" si="5">SUM(C32:C39)</f>
        <v>250404</v>
      </c>
      <c r="D40" s="59">
        <f t="shared" si="5"/>
        <v>146070</v>
      </c>
      <c r="E40" s="59">
        <f t="shared" si="5"/>
        <v>0</v>
      </c>
      <c r="F40" s="59">
        <f>SUM(F32:F39)</f>
        <v>0</v>
      </c>
      <c r="G40" s="59">
        <f t="shared" si="5"/>
        <v>25354</v>
      </c>
      <c r="H40" s="59">
        <f t="shared" si="5"/>
        <v>21302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59">
        <f>SUM(B40:N40)</f>
        <v>484951</v>
      </c>
      <c r="Q40" s="22"/>
      <c r="R40" s="30"/>
      <c r="S40" s="9" t="s">
        <v>25</v>
      </c>
      <c r="T40" s="45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40</v>
      </c>
      <c r="S41" s="46" t="str">
        <f>(B46+C46)/1000 &amp;" GWh"</f>
        <v>28,22632 GWh</v>
      </c>
      <c r="T41" s="45"/>
    </row>
    <row r="42" spans="1:47">
      <c r="A42" s="35" t="s">
        <v>43</v>
      </c>
      <c r="B42" s="93">
        <f>B39+B38+B37</f>
        <v>15460</v>
      </c>
      <c r="C42" s="93">
        <f>C39+C38+C37</f>
        <v>146013</v>
      </c>
      <c r="D42" s="93">
        <f>D39+D38+D37</f>
        <v>61</v>
      </c>
      <c r="E42" s="93">
        <f t="shared" ref="E42:P42" si="6">E39+E38+E37</f>
        <v>0</v>
      </c>
      <c r="F42" s="89">
        <f t="shared" si="6"/>
        <v>0</v>
      </c>
      <c r="G42" s="93">
        <f t="shared" si="6"/>
        <v>0</v>
      </c>
      <c r="H42" s="93">
        <f t="shared" si="6"/>
        <v>20947</v>
      </c>
      <c r="I42" s="89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182481</v>
      </c>
      <c r="Q42" s="23"/>
      <c r="R42" s="30" t="s">
        <v>41</v>
      </c>
      <c r="S42" s="10" t="str">
        <f>P42/1000 &amp;" GWh"</f>
        <v>182,481 GWh</v>
      </c>
      <c r="T42" s="31">
        <f>P42/P40</f>
        <v>0.37628750121146259</v>
      </c>
    </row>
    <row r="43" spans="1:47">
      <c r="A43" s="36" t="s">
        <v>45</v>
      </c>
      <c r="B43" s="117"/>
      <c r="C43" s="95">
        <f>C40+C24-C7+C46</f>
        <v>270436.32</v>
      </c>
      <c r="D43" s="95">
        <f t="shared" ref="D43:O43" si="7">D11+D24+D40</f>
        <v>146229</v>
      </c>
      <c r="E43" s="95">
        <f t="shared" si="7"/>
        <v>0</v>
      </c>
      <c r="F43" s="95">
        <f t="shared" si="7"/>
        <v>0</v>
      </c>
      <c r="G43" s="95">
        <f t="shared" si="7"/>
        <v>25354</v>
      </c>
      <c r="H43" s="95">
        <f t="shared" si="7"/>
        <v>46747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488766.32</v>
      </c>
      <c r="Q43" s="23"/>
      <c r="R43" s="30" t="s">
        <v>42</v>
      </c>
      <c r="S43" s="10" t="str">
        <f>P36/1000 &amp;" GWh"</f>
        <v>58,147 GWh</v>
      </c>
      <c r="T43" s="43">
        <f>P36/P40</f>
        <v>0.11990283554420962</v>
      </c>
    </row>
    <row r="44" spans="1:47">
      <c r="A44" s="36" t="s">
        <v>46</v>
      </c>
      <c r="B44" s="93"/>
      <c r="C44" s="96">
        <f>C43/$P$43</f>
        <v>0.55330391832235903</v>
      </c>
      <c r="D44" s="96">
        <f t="shared" ref="D44:P44" si="8">D43/$P$43</f>
        <v>0.29917977981788924</v>
      </c>
      <c r="E44" s="96">
        <f t="shared" si="8"/>
        <v>0</v>
      </c>
      <c r="F44" s="96">
        <f t="shared" si="8"/>
        <v>0</v>
      </c>
      <c r="G44" s="96">
        <f t="shared" si="8"/>
        <v>5.1873459693376582E-2</v>
      </c>
      <c r="H44" s="96">
        <f t="shared" si="8"/>
        <v>9.5642842166375128E-2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 t="shared" si="8"/>
        <v>1</v>
      </c>
      <c r="Q44" s="23"/>
      <c r="R44" s="30" t="s">
        <v>44</v>
      </c>
      <c r="S44" s="10" t="str">
        <f>P34/1000 &amp;" GWh"</f>
        <v>34,29 GWh</v>
      </c>
      <c r="T44" s="31">
        <f>P34/P40</f>
        <v>7.0708174640324487E-2</v>
      </c>
      <c r="U44" s="25"/>
    </row>
    <row r="45" spans="1:47">
      <c r="A45" s="37"/>
      <c r="B45" s="92"/>
      <c r="C45" s="93"/>
      <c r="D45" s="93"/>
      <c r="E45" s="93"/>
      <c r="F45" s="89"/>
      <c r="G45" s="93"/>
      <c r="H45" s="93"/>
      <c r="I45" s="89"/>
      <c r="J45" s="93"/>
      <c r="K45" s="93"/>
      <c r="L45" s="93"/>
      <c r="M45" s="93"/>
      <c r="N45" s="89"/>
      <c r="O45" s="89"/>
      <c r="P45" s="89"/>
      <c r="Q45" s="23"/>
      <c r="R45" s="30" t="s">
        <v>31</v>
      </c>
      <c r="S45" s="10" t="str">
        <f>P32/1000 &amp;" GWh"</f>
        <v>3,903 GWh</v>
      </c>
      <c r="T45" s="31">
        <f>P32/P40</f>
        <v>8.0482358011427953E-3</v>
      </c>
      <c r="U45" s="25"/>
    </row>
    <row r="46" spans="1:47">
      <c r="A46" s="37" t="s">
        <v>49</v>
      </c>
      <c r="B46" s="95">
        <f>B24-B40</f>
        <v>8194</v>
      </c>
      <c r="C46" s="95">
        <f>(C40+C24)*0.08</f>
        <v>20032.32</v>
      </c>
      <c r="D46" s="93"/>
      <c r="E46" s="93"/>
      <c r="F46" s="89"/>
      <c r="G46" s="93"/>
      <c r="H46" s="93"/>
      <c r="I46" s="89"/>
      <c r="J46" s="93"/>
      <c r="K46" s="93"/>
      <c r="L46" s="93"/>
      <c r="M46" s="93"/>
      <c r="N46" s="89"/>
      <c r="O46" s="89"/>
      <c r="P46" s="77"/>
      <c r="Q46" s="23"/>
      <c r="R46" s="30" t="s">
        <v>47</v>
      </c>
      <c r="S46" s="10" t="str">
        <f>P33/1000 &amp;" GWh"</f>
        <v>37,334 GWh</v>
      </c>
      <c r="T46" s="43">
        <f>P33/P40</f>
        <v>7.6985097463455068E-2</v>
      </c>
      <c r="U46" s="25"/>
    </row>
    <row r="47" spans="1:47">
      <c r="A47" s="37" t="s">
        <v>51</v>
      </c>
      <c r="B47" s="97">
        <f>B46/B24</f>
        <v>0.16383085074477657</v>
      </c>
      <c r="C47" s="97">
        <f>C46/(C40+C24)</f>
        <v>0.08</v>
      </c>
      <c r="D47" s="93"/>
      <c r="E47" s="93"/>
      <c r="F47" s="89"/>
      <c r="G47" s="93"/>
      <c r="H47" s="93"/>
      <c r="I47" s="89"/>
      <c r="J47" s="93"/>
      <c r="K47" s="93"/>
      <c r="L47" s="93"/>
      <c r="M47" s="93"/>
      <c r="N47" s="89"/>
      <c r="O47" s="89"/>
      <c r="P47" s="89"/>
      <c r="Q47" s="23"/>
      <c r="R47" s="30" t="s">
        <v>48</v>
      </c>
      <c r="S47" s="10" t="str">
        <f>P35/1000 &amp;" GWh"</f>
        <v>168,796 GWh</v>
      </c>
      <c r="T47" s="43">
        <f>P35/P40</f>
        <v>0.34806815533940544</v>
      </c>
    </row>
    <row r="48" spans="1:47" ht="15" thickBot="1">
      <c r="A48" s="12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102"/>
      <c r="O48" s="102"/>
      <c r="P48" s="102"/>
      <c r="Q48" s="57"/>
      <c r="R48" s="48" t="s">
        <v>50</v>
      </c>
      <c r="S48" s="49" t="str">
        <f>P40/1000 &amp;" GWh"</f>
        <v>484,951 GWh</v>
      </c>
      <c r="T48" s="50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102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4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9"/>
      <c r="R58" s="9"/>
      <c r="S58" s="34"/>
      <c r="T58" s="38"/>
    </row>
    <row r="59" spans="1:47" ht="15.6">
      <c r="A59" s="9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9"/>
      <c r="R59" s="9"/>
      <c r="S59" s="14"/>
      <c r="T59" s="15"/>
    </row>
    <row r="60" spans="1:47" ht="15.6">
      <c r="A60" s="9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9"/>
      <c r="R60" s="9"/>
      <c r="S60" s="9"/>
      <c r="T60" s="34"/>
    </row>
    <row r="61" spans="1:47" ht="15.6">
      <c r="A61" s="8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9"/>
      <c r="R61" s="9"/>
      <c r="S61" s="51"/>
      <c r="T61" s="52"/>
    </row>
    <row r="62" spans="1:47" ht="15.6">
      <c r="A62" s="9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9"/>
      <c r="R62" s="9"/>
      <c r="S62" s="34"/>
      <c r="T62" s="38"/>
    </row>
    <row r="63" spans="1:47" ht="15.6">
      <c r="A63" s="9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9"/>
      <c r="R63" s="9"/>
      <c r="S63" s="34"/>
      <c r="T63" s="38"/>
    </row>
    <row r="64" spans="1:47" ht="15.6">
      <c r="A64" s="9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9"/>
      <c r="R64" s="9"/>
      <c r="S64" s="34"/>
      <c r="T64" s="38"/>
    </row>
    <row r="65" spans="1:20" ht="15.6">
      <c r="A65" s="9"/>
      <c r="B65" s="93"/>
      <c r="C65" s="113"/>
      <c r="D65" s="93"/>
      <c r="E65" s="93"/>
      <c r="F65" s="89"/>
      <c r="G65" s="93"/>
      <c r="H65" s="93"/>
      <c r="I65" s="89"/>
      <c r="J65" s="93"/>
      <c r="K65" s="105"/>
      <c r="L65" s="105"/>
      <c r="M65" s="113"/>
      <c r="N65" s="111"/>
      <c r="O65" s="111"/>
      <c r="P65" s="111"/>
      <c r="Q65" s="9"/>
      <c r="R65" s="9"/>
      <c r="S65" s="34"/>
      <c r="T65" s="38"/>
    </row>
    <row r="66" spans="1:20" ht="15.6">
      <c r="A66" s="9"/>
      <c r="B66" s="93"/>
      <c r="C66" s="113"/>
      <c r="D66" s="93"/>
      <c r="E66" s="93"/>
      <c r="F66" s="89"/>
      <c r="G66" s="93"/>
      <c r="H66" s="93"/>
      <c r="I66" s="89"/>
      <c r="J66" s="93"/>
      <c r="K66" s="105"/>
      <c r="L66" s="105"/>
      <c r="M66" s="113"/>
      <c r="N66" s="111"/>
      <c r="O66" s="111"/>
      <c r="P66" s="111"/>
      <c r="Q66" s="9"/>
      <c r="R66" s="9"/>
      <c r="S66" s="34"/>
      <c r="T66" s="38"/>
    </row>
    <row r="67" spans="1:20" ht="15.6">
      <c r="A67" s="9"/>
      <c r="B67" s="93"/>
      <c r="C67" s="113"/>
      <c r="D67" s="93"/>
      <c r="E67" s="93"/>
      <c r="F67" s="89"/>
      <c r="G67" s="93"/>
      <c r="H67" s="93"/>
      <c r="I67" s="89"/>
      <c r="J67" s="93"/>
      <c r="K67" s="105"/>
      <c r="L67" s="105"/>
      <c r="M67" s="113"/>
      <c r="N67" s="111"/>
      <c r="O67" s="111"/>
      <c r="P67" s="111"/>
      <c r="Q67" s="9"/>
      <c r="R67" s="9"/>
      <c r="S67" s="34"/>
      <c r="T67" s="38"/>
    </row>
    <row r="68" spans="1:20" ht="15.6">
      <c r="A68" s="9"/>
      <c r="B68" s="93"/>
      <c r="C68" s="113"/>
      <c r="D68" s="93"/>
      <c r="E68" s="93"/>
      <c r="F68" s="89"/>
      <c r="G68" s="93"/>
      <c r="H68" s="93"/>
      <c r="I68" s="89"/>
      <c r="J68" s="93"/>
      <c r="K68" s="105"/>
      <c r="L68" s="105"/>
      <c r="M68" s="113"/>
      <c r="N68" s="111"/>
      <c r="O68" s="111"/>
      <c r="P68" s="111"/>
      <c r="Q68" s="9"/>
      <c r="R68" s="39"/>
      <c r="S68" s="14"/>
      <c r="T68" s="16"/>
    </row>
    <row r="69" spans="1:20">
      <c r="A69" s="9"/>
      <c r="B69" s="93"/>
      <c r="C69" s="113"/>
      <c r="D69" s="93"/>
      <c r="E69" s="93"/>
      <c r="F69" s="89"/>
      <c r="G69" s="93"/>
      <c r="H69" s="93"/>
      <c r="I69" s="89"/>
      <c r="J69" s="93"/>
      <c r="K69" s="105"/>
      <c r="L69" s="105"/>
      <c r="M69" s="113"/>
      <c r="N69" s="111"/>
      <c r="O69" s="111"/>
      <c r="P69" s="111"/>
      <c r="Q69" s="9"/>
    </row>
    <row r="70" spans="1:20">
      <c r="A70" s="9"/>
      <c r="B70" s="93"/>
      <c r="C70" s="113"/>
      <c r="D70" s="93"/>
      <c r="E70" s="93"/>
      <c r="F70" s="89"/>
      <c r="G70" s="93"/>
      <c r="H70" s="93"/>
      <c r="I70" s="89"/>
      <c r="J70" s="93"/>
      <c r="K70" s="105"/>
      <c r="L70" s="105"/>
      <c r="M70" s="113"/>
      <c r="N70" s="111"/>
      <c r="O70" s="111"/>
      <c r="P70" s="111"/>
      <c r="Q70" s="9"/>
    </row>
    <row r="71" spans="1:20" ht="15.6">
      <c r="A71" s="9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9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zoomScale="65" zoomScaleNormal="85" workbookViewId="0">
      <selection activeCell="P24" activeCellId="2" sqref="P19 P20 P24"/>
    </sheetView>
  </sheetViews>
  <sheetFormatPr defaultColWidth="8.59765625" defaultRowHeight="14.4"/>
  <cols>
    <col min="1" max="1" width="49.5" style="11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3" t="s">
        <v>76</v>
      </c>
      <c r="Q2" s="5"/>
      <c r="AG2" s="40"/>
      <c r="AH2" s="5"/>
    </row>
    <row r="3" spans="1:34" ht="28.8">
      <c r="A3" s="6">
        <f>'Jämtlands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68</v>
      </c>
      <c r="N3" s="79" t="s">
        <v>68</v>
      </c>
      <c r="O3" s="80" t="s">
        <v>68</v>
      </c>
      <c r="P3" s="81" t="s">
        <v>9</v>
      </c>
      <c r="Q3" s="40"/>
      <c r="AG3" s="40"/>
      <c r="AH3" s="40"/>
    </row>
    <row r="4" spans="1:34" s="18" customFormat="1" ht="10.199999999999999">
      <c r="A4" s="54" t="s">
        <v>60</v>
      </c>
      <c r="B4" s="82"/>
      <c r="C4" s="83" t="s">
        <v>58</v>
      </c>
      <c r="D4" s="83" t="s">
        <v>59</v>
      </c>
      <c r="E4" s="84"/>
      <c r="F4" s="83" t="s">
        <v>61</v>
      </c>
      <c r="G4" s="84"/>
      <c r="H4" s="84"/>
      <c r="I4" s="83" t="s">
        <v>62</v>
      </c>
      <c r="J4" s="84"/>
      <c r="K4" s="84"/>
      <c r="L4" s="84"/>
      <c r="M4" s="84"/>
      <c r="N4" s="85"/>
      <c r="O4" s="85"/>
      <c r="P4" s="86" t="s">
        <v>66</v>
      </c>
      <c r="Q4" s="19"/>
      <c r="AG4" s="19"/>
      <c r="AH4" s="19"/>
    </row>
    <row r="5" spans="1:34" ht="15.6">
      <c r="A5" s="5" t="s">
        <v>53</v>
      </c>
      <c r="C5" s="60">
        <f>[1]Solceller!$C$6</f>
        <v>3534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>
        <f>SUM(D5:O5)</f>
        <v>0</v>
      </c>
      <c r="Q5" s="40"/>
      <c r="AG5" s="40"/>
      <c r="AH5" s="40"/>
    </row>
    <row r="6" spans="1:34" ht="15.6">
      <c r="A6" s="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C7" s="59">
        <f>[1]Elproduktion!$N$122</f>
        <v>0</v>
      </c>
      <c r="D7" s="59">
        <f>[1]Elproduktion!$N$123</f>
        <v>0</v>
      </c>
      <c r="E7" s="59">
        <f>[1]Elproduktion!$Q$124</f>
        <v>0</v>
      </c>
      <c r="F7" s="59">
        <f>[1]Elproduktion!$N$125</f>
        <v>0</v>
      </c>
      <c r="G7" s="59">
        <f>[1]Elproduktion!$R$126</f>
        <v>0</v>
      </c>
      <c r="H7" s="59">
        <f>[1]Elproduktion!$S$127</f>
        <v>0</v>
      </c>
      <c r="I7" s="59">
        <f>[1]Elproduktion!$N$128</f>
        <v>0</v>
      </c>
      <c r="J7" s="59">
        <f>[1]Elproduktion!$T$126</f>
        <v>0</v>
      </c>
      <c r="K7" s="59">
        <f>[1]Elproduktion!U124</f>
        <v>0</v>
      </c>
      <c r="L7" s="59">
        <f>[1]Elproduktion!V124</f>
        <v>0</v>
      </c>
      <c r="M7" s="59"/>
      <c r="N7" s="59"/>
      <c r="O7" s="59"/>
      <c r="P7" s="59">
        <f t="shared" si="0"/>
        <v>0</v>
      </c>
      <c r="Q7" s="40"/>
      <c r="AG7" s="40"/>
      <c r="AH7" s="40"/>
    </row>
    <row r="8" spans="1:34" ht="15.6">
      <c r="A8" s="5" t="s">
        <v>11</v>
      </c>
      <c r="C8" s="59">
        <f>[1]Elproduktion!$N$130</f>
        <v>0</v>
      </c>
      <c r="D8" s="59">
        <f>[1]Elproduktion!$N$131</f>
        <v>0</v>
      </c>
      <c r="E8" s="59">
        <f>[1]Elproduktion!$Q$132</f>
        <v>0</v>
      </c>
      <c r="F8" s="59">
        <f>[1]Elproduktion!$N$133</f>
        <v>0</v>
      </c>
      <c r="G8" s="59">
        <f>[1]Elproduktion!$R$134</f>
        <v>0</v>
      </c>
      <c r="H8" s="59">
        <f>[1]Elproduktion!$S$135</f>
        <v>0</v>
      </c>
      <c r="I8" s="59">
        <f>[1]Elproduktion!$N$136</f>
        <v>0</v>
      </c>
      <c r="J8" s="59">
        <f>[1]Elproduktion!$T$134</f>
        <v>0</v>
      </c>
      <c r="K8" s="59">
        <f>[1]Elproduktion!U132</f>
        <v>0</v>
      </c>
      <c r="L8" s="59">
        <f>[1]Elproduktion!V132</f>
        <v>0</v>
      </c>
      <c r="M8" s="59"/>
      <c r="N8" s="59"/>
      <c r="O8" s="59"/>
      <c r="P8" s="59">
        <f t="shared" si="0"/>
        <v>0</v>
      </c>
      <c r="Q8" s="40"/>
      <c r="AG8" s="40"/>
      <c r="AH8" s="40"/>
    </row>
    <row r="9" spans="1:34" ht="15.6">
      <c r="A9" s="5" t="s">
        <v>12</v>
      </c>
      <c r="C9" s="59">
        <f>[1]Elproduktion!$N$138</f>
        <v>1648069</v>
      </c>
      <c r="D9" s="59">
        <f>[1]Elproduktion!$N$139</f>
        <v>0</v>
      </c>
      <c r="E9" s="59">
        <f>[1]Elproduktion!$Q$140</f>
        <v>0</v>
      </c>
      <c r="F9" s="59">
        <f>[1]Elproduktion!$N$141</f>
        <v>0</v>
      </c>
      <c r="G9" s="59">
        <f>[1]Elproduktion!$R$142</f>
        <v>0</v>
      </c>
      <c r="H9" s="59">
        <f>[1]Elproduktion!$S$143</f>
        <v>0</v>
      </c>
      <c r="I9" s="59">
        <f>[1]Elproduktion!$N$144</f>
        <v>0</v>
      </c>
      <c r="J9" s="59">
        <f>[1]Elproduktion!$T$142</f>
        <v>0</v>
      </c>
      <c r="K9" s="59">
        <f>[1]Elproduktion!U140</f>
        <v>0</v>
      </c>
      <c r="L9" s="59">
        <f>[1]Elproduktion!V140</f>
        <v>0</v>
      </c>
      <c r="M9" s="59"/>
      <c r="N9" s="59"/>
      <c r="O9" s="59"/>
      <c r="P9" s="59">
        <f t="shared" si="0"/>
        <v>0</v>
      </c>
      <c r="Q9" s="40"/>
      <c r="AG9" s="40"/>
      <c r="AH9" s="40"/>
    </row>
    <row r="10" spans="1:34" ht="15.6">
      <c r="A10" s="5" t="s">
        <v>13</v>
      </c>
      <c r="C10" s="59">
        <f>[1]Elproduktion!$N$146</f>
        <v>111534</v>
      </c>
      <c r="D10" s="59">
        <f>[1]Elproduktion!$N$147</f>
        <v>0</v>
      </c>
      <c r="E10" s="59">
        <f>[1]Elproduktion!$Q$148</f>
        <v>0</v>
      </c>
      <c r="F10" s="59">
        <f>[1]Elproduktion!$N$149</f>
        <v>0</v>
      </c>
      <c r="G10" s="59">
        <f>[1]Elproduktion!$R$150</f>
        <v>0</v>
      </c>
      <c r="H10" s="59">
        <f>[1]Elproduktion!$S$151</f>
        <v>0</v>
      </c>
      <c r="I10" s="59">
        <f>[1]Elproduktion!$N$152</f>
        <v>0</v>
      </c>
      <c r="J10" s="59">
        <f>[1]Elproduktion!$T$150</f>
        <v>0</v>
      </c>
      <c r="K10" s="59">
        <f>[1]Elproduktion!U148</f>
        <v>0</v>
      </c>
      <c r="L10" s="59">
        <f>[1]Elproduktion!V148</f>
        <v>0</v>
      </c>
      <c r="M10" s="59"/>
      <c r="N10" s="59"/>
      <c r="O10" s="59"/>
      <c r="P10" s="59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6">
      <c r="A11" s="5" t="s">
        <v>14</v>
      </c>
      <c r="C11" s="60">
        <f>SUM(C5:C10)</f>
        <v>1763137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59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6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6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">
      <c r="A14" s="3" t="s">
        <v>15</v>
      </c>
      <c r="B14" s="88"/>
      <c r="C14" s="59"/>
      <c r="D14" s="88"/>
      <c r="E14" s="88"/>
      <c r="F14" s="88"/>
      <c r="G14" s="88"/>
      <c r="H14" s="88"/>
      <c r="I14" s="88"/>
      <c r="J14" s="59"/>
      <c r="K14" s="59"/>
      <c r="L14" s="59"/>
      <c r="M14" s="59"/>
      <c r="N14" s="59"/>
      <c r="O14" s="59"/>
      <c r="P14" s="88"/>
      <c r="Q14" s="4"/>
      <c r="R14" s="4"/>
      <c r="S14" s="4"/>
      <c r="T14" s="4"/>
    </row>
    <row r="15" spans="1:34" ht="15.6">
      <c r="A15" s="53" t="str">
        <f>A2</f>
        <v>2309 Krokom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28.8">
      <c r="A16" s="6">
        <f>'Jämtlands län'!A16</f>
        <v>2020</v>
      </c>
      <c r="B16" s="79" t="s">
        <v>16</v>
      </c>
      <c r="C16" s="89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71</v>
      </c>
      <c r="N16" s="79" t="s">
        <v>68</v>
      </c>
      <c r="O16" s="80" t="s">
        <v>68</v>
      </c>
      <c r="P16" s="81" t="s">
        <v>9</v>
      </c>
      <c r="Q16" s="40"/>
      <c r="AG16" s="40"/>
      <c r="AH16" s="40"/>
    </row>
    <row r="17" spans="1:34" s="18" customFormat="1" ht="10.199999999999999">
      <c r="A17" s="54" t="s">
        <v>60</v>
      </c>
      <c r="B17" s="83" t="s">
        <v>63</v>
      </c>
      <c r="C17" s="90"/>
      <c r="D17" s="83" t="s">
        <v>59</v>
      </c>
      <c r="E17" s="84"/>
      <c r="F17" s="83" t="s">
        <v>61</v>
      </c>
      <c r="G17" s="84"/>
      <c r="H17" s="84"/>
      <c r="I17" s="83" t="s">
        <v>62</v>
      </c>
      <c r="J17" s="84"/>
      <c r="K17" s="84"/>
      <c r="L17" s="84"/>
      <c r="M17" s="84"/>
      <c r="N17" s="85"/>
      <c r="O17" s="85"/>
      <c r="P17" s="86" t="s">
        <v>66</v>
      </c>
      <c r="Q17" s="19"/>
      <c r="AG17" s="19"/>
      <c r="AH17" s="19"/>
    </row>
    <row r="18" spans="1:34" ht="15.6">
      <c r="A18" s="5" t="s">
        <v>18</v>
      </c>
      <c r="B18" s="59">
        <f>[1]Fjärrvärmeproduktion!$N$170</f>
        <v>0</v>
      </c>
      <c r="C18" s="59"/>
      <c r="D18" s="59">
        <f>[1]Fjärrvärmeproduktion!$N$171</f>
        <v>0</v>
      </c>
      <c r="E18" s="59">
        <f>[1]Fjärrvärmeproduktion!$Q$172</f>
        <v>0</v>
      </c>
      <c r="F18" s="59">
        <f>[1]Fjärrvärmeproduktion!$N$173</f>
        <v>0</v>
      </c>
      <c r="G18" s="59">
        <f>[1]Fjärrvärmeproduktion!$R$174</f>
        <v>0</v>
      </c>
      <c r="H18" s="59">
        <f>[1]Fjärrvärmeproduktion!$S$175</f>
        <v>0</v>
      </c>
      <c r="I18" s="59">
        <f>[1]Fjärrvärmeproduktion!$N$176</f>
        <v>0</v>
      </c>
      <c r="J18" s="59">
        <f>[1]Fjärrvärmeproduktion!$T$174</f>
        <v>0</v>
      </c>
      <c r="K18" s="59">
        <f>[1]Fjärrvärmeproduktion!U172</f>
        <v>0</v>
      </c>
      <c r="L18" s="59">
        <f>[1]Fjärrvärmeproduktion!V172</f>
        <v>0</v>
      </c>
      <c r="M18" s="59">
        <f>[1]Fjärrvärmeproduktion!$W$175</f>
        <v>0</v>
      </c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60">
        <f>[1]Fjärrvärmeproduktion!$N$178</f>
        <v>17926</v>
      </c>
      <c r="C19" s="59"/>
      <c r="D19" s="60">
        <f>[1]Fjärrvärmeproduktion!$N$179</f>
        <v>30</v>
      </c>
      <c r="E19" s="59">
        <f>[1]Fjärrvärmeproduktion!$Q$180</f>
        <v>0</v>
      </c>
      <c r="F19" s="59">
        <f>[1]Fjärrvärmeproduktion!$N$181</f>
        <v>0</v>
      </c>
      <c r="G19" s="60">
        <f>[1]Fjärrvärmeproduktion!$R$182</f>
        <v>400</v>
      </c>
      <c r="H19" s="60">
        <f>[1]Fjärrvärmeproduktion!$S$183</f>
        <v>22447</v>
      </c>
      <c r="I19" s="59">
        <f>[1]Fjärrvärmeproduktion!$N$184</f>
        <v>0</v>
      </c>
      <c r="J19" s="59">
        <f>[1]Fjärrvärmeproduktion!$T$182</f>
        <v>0</v>
      </c>
      <c r="K19" s="59">
        <f>[1]Fjärrvärmeproduktion!U180</f>
        <v>0</v>
      </c>
      <c r="L19" s="59">
        <f>[1]Fjärrvärmeproduktion!V180</f>
        <v>0</v>
      </c>
      <c r="M19" s="59">
        <f>[1]Fjärrvärmeproduktion!$W$183</f>
        <v>0</v>
      </c>
      <c r="N19" s="59"/>
      <c r="O19" s="59"/>
      <c r="P19" s="60">
        <f t="shared" ref="P19:P24" si="2">SUM(C19:O19)</f>
        <v>22877</v>
      </c>
      <c r="Q19" s="4"/>
      <c r="R19" s="4"/>
      <c r="S19" s="4"/>
      <c r="T19" s="4"/>
    </row>
    <row r="20" spans="1:34" ht="15.6">
      <c r="A20" s="5" t="s">
        <v>20</v>
      </c>
      <c r="B20" s="60">
        <f>[1]Fjärrvärmeproduktion!$N$186</f>
        <v>68.965517241379317</v>
      </c>
      <c r="C20" s="133">
        <f>B20*1.015</f>
        <v>70</v>
      </c>
      <c r="D20" s="59">
        <f>[1]Fjärrvärmeproduktion!$N$187</f>
        <v>0</v>
      </c>
      <c r="E20" s="59">
        <f>[1]Fjärrvärmeproduktion!$Q$188</f>
        <v>0</v>
      </c>
      <c r="F20" s="59">
        <f>[1]Fjärrvärmeproduktion!$N$189</f>
        <v>0</v>
      </c>
      <c r="G20" s="59">
        <f>[1]Fjärrvärmeproduktion!$R$190</f>
        <v>0</v>
      </c>
      <c r="H20" s="59">
        <f>[1]Fjärrvärmeproduktion!$S$191</f>
        <v>0</v>
      </c>
      <c r="I20" s="59">
        <f>[1]Fjärrvärmeproduktion!$N$192</f>
        <v>0</v>
      </c>
      <c r="J20" s="59">
        <f>[1]Fjärrvärmeproduktion!$T$190</f>
        <v>0</v>
      </c>
      <c r="K20" s="59">
        <f>[1]Fjärrvärmeproduktion!U188</f>
        <v>0</v>
      </c>
      <c r="L20" s="59">
        <f>[1]Fjärrvärmeproduktion!V188</f>
        <v>0</v>
      </c>
      <c r="M20" s="59">
        <f>[1]Fjärrvärmeproduktion!$W$191</f>
        <v>0</v>
      </c>
      <c r="N20" s="59"/>
      <c r="O20" s="59"/>
      <c r="P20" s="133">
        <f t="shared" si="2"/>
        <v>70</v>
      </c>
      <c r="Q20" s="4"/>
      <c r="R20" s="4"/>
      <c r="S20" s="4"/>
      <c r="T20" s="4"/>
    </row>
    <row r="21" spans="1:34" ht="16.2" thickBot="1">
      <c r="A21" s="5" t="s">
        <v>21</v>
      </c>
      <c r="B21" s="59">
        <f>[1]Fjärrvärmeproduktion!$N$194</f>
        <v>0</v>
      </c>
      <c r="C21" s="59">
        <f>B21*0.33</f>
        <v>0</v>
      </c>
      <c r="D21" s="59">
        <f>[1]Fjärrvärmeproduktion!$N$195</f>
        <v>0</v>
      </c>
      <c r="E21" s="59">
        <f>[1]Fjärrvärmeproduktion!$Q$196</f>
        <v>0</v>
      </c>
      <c r="F21" s="59">
        <f>[1]Fjärrvärmeproduktion!$N$197</f>
        <v>0</v>
      </c>
      <c r="G21" s="59">
        <f>[1]Fjärrvärmeproduktion!$R$198</f>
        <v>0</v>
      </c>
      <c r="H21" s="59">
        <f>[1]Fjärrvärmeproduktion!$S$199</f>
        <v>0</v>
      </c>
      <c r="I21" s="59">
        <f>[1]Fjärrvärmeproduktion!$N$200</f>
        <v>0</v>
      </c>
      <c r="J21" s="59">
        <f>[1]Fjärrvärmeproduktion!$T$198</f>
        <v>0</v>
      </c>
      <c r="K21" s="59">
        <f>[1]Fjärrvärmeproduktion!U196</f>
        <v>0</v>
      </c>
      <c r="L21" s="59">
        <f>[1]Fjärrvärmeproduktion!V196</f>
        <v>0</v>
      </c>
      <c r="M21" s="59">
        <f>[1]Fjärrvärmeproduktion!$W$199</f>
        <v>0</v>
      </c>
      <c r="N21" s="59"/>
      <c r="O21" s="59"/>
      <c r="P21" s="59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59">
        <f>[1]Fjärrvärmeproduktion!$N$202</f>
        <v>0</v>
      </c>
      <c r="C22" s="59"/>
      <c r="D22" s="59">
        <f>[1]Fjärrvärmeproduktion!$N$203</f>
        <v>0</v>
      </c>
      <c r="E22" s="59">
        <f>[1]Fjärrvärmeproduktion!$Q$204</f>
        <v>0</v>
      </c>
      <c r="F22" s="59">
        <f>[1]Fjärrvärmeproduktion!$N$205</f>
        <v>0</v>
      </c>
      <c r="G22" s="59">
        <f>[1]Fjärrvärmeproduktion!$R$206</f>
        <v>0</v>
      </c>
      <c r="H22" s="59">
        <f>[1]Fjärrvärmeproduktion!$S$207</f>
        <v>0</v>
      </c>
      <c r="I22" s="59">
        <f>[1]Fjärrvärmeproduktion!$N$208</f>
        <v>0</v>
      </c>
      <c r="J22" s="59">
        <f>[1]Fjärrvärmeproduktion!$T$206</f>
        <v>0</v>
      </c>
      <c r="K22" s="59">
        <f>[1]Fjärrvärmeproduktion!U204</f>
        <v>0</v>
      </c>
      <c r="L22" s="59">
        <f>[1]Fjärrvärmeproduktion!V204</f>
        <v>0</v>
      </c>
      <c r="M22" s="59">
        <f>[1]Fjärrvärmeproduktion!$W$207</f>
        <v>0</v>
      </c>
      <c r="N22" s="59"/>
      <c r="O22" s="59"/>
      <c r="P22" s="59">
        <f t="shared" si="2"/>
        <v>0</v>
      </c>
      <c r="Q22" s="20"/>
      <c r="R22" s="32" t="s">
        <v>24</v>
      </c>
      <c r="S22" s="58" t="str">
        <f>P43/1000 &amp;" GWh"</f>
        <v>453,85124 GWh</v>
      </c>
      <c r="T22" s="27"/>
      <c r="U22" s="25"/>
    </row>
    <row r="23" spans="1:34" ht="15.6">
      <c r="A23" s="5" t="s">
        <v>23</v>
      </c>
      <c r="B23" s="59">
        <f>[1]Fjärrvärmeproduktion!$N$210</f>
        <v>0</v>
      </c>
      <c r="C23" s="59"/>
      <c r="D23" s="59">
        <f>[1]Fjärrvärmeproduktion!$N$211</f>
        <v>0</v>
      </c>
      <c r="E23" s="59">
        <f>[1]Fjärrvärmeproduktion!$Q$212</f>
        <v>0</v>
      </c>
      <c r="F23" s="59">
        <f>[1]Fjärrvärmeproduktion!$N$213</f>
        <v>0</v>
      </c>
      <c r="G23" s="59">
        <f>[1]Fjärrvärmeproduktion!$R$214</f>
        <v>0</v>
      </c>
      <c r="H23" s="59">
        <f>[1]Fjärrvärmeproduktion!$S$215</f>
        <v>0</v>
      </c>
      <c r="I23" s="59">
        <f>[1]Fjärrvärmeproduktion!$N$216</f>
        <v>0</v>
      </c>
      <c r="J23" s="59">
        <f>[1]Fjärrvärmeproduktion!$T$214</f>
        <v>0</v>
      </c>
      <c r="K23" s="59">
        <f>[1]Fjärrvärmeproduktion!U212</f>
        <v>0</v>
      </c>
      <c r="L23" s="59">
        <f>[1]Fjärrvärmeproduktion!V212</f>
        <v>0</v>
      </c>
      <c r="M23" s="59">
        <f>[1]Fjärrvärmeproduktion!$W$215</f>
        <v>0</v>
      </c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60">
        <f>SUM(B18:B23)</f>
        <v>17994.96551724138</v>
      </c>
      <c r="C24" s="133">
        <f t="shared" ref="C24:O24" si="3">SUM(C18:C23)</f>
        <v>70</v>
      </c>
      <c r="D24" s="60">
        <f t="shared" si="3"/>
        <v>30</v>
      </c>
      <c r="E24" s="59">
        <f t="shared" si="3"/>
        <v>0</v>
      </c>
      <c r="F24" s="59">
        <f t="shared" si="3"/>
        <v>0</v>
      </c>
      <c r="G24" s="60">
        <f t="shared" si="3"/>
        <v>400</v>
      </c>
      <c r="H24" s="60">
        <f t="shared" si="3"/>
        <v>22447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133">
        <f t="shared" si="2"/>
        <v>22947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187,95024 GWh</v>
      </c>
      <c r="T25" s="31">
        <f>C$44</f>
        <v>0.41412300647234102</v>
      </c>
      <c r="U25" s="25"/>
    </row>
    <row r="26" spans="1:34" ht="15.6">
      <c r="B26" s="11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157,823 GWh</v>
      </c>
      <c r="T26" s="31">
        <f>D$44</f>
        <v>0.34774169615577122</v>
      </c>
      <c r="U26" s="25"/>
    </row>
    <row r="27" spans="1:34" ht="15.6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59"/>
      <c r="D28" s="88"/>
      <c r="E28" s="88"/>
      <c r="F28" s="88"/>
      <c r="G28" s="88"/>
      <c r="H28" s="88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 GWh</v>
      </c>
      <c r="T28" s="31">
        <f>F$44</f>
        <v>0</v>
      </c>
      <c r="U28" s="25"/>
    </row>
    <row r="29" spans="1:34" ht="15.6">
      <c r="A29" s="53" t="str">
        <f>A2</f>
        <v>2309 Krokom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28,329 GWh</v>
      </c>
      <c r="T29" s="31">
        <f>G$44</f>
        <v>6.241913099102693E-2</v>
      </c>
      <c r="U29" s="25"/>
    </row>
    <row r="30" spans="1:34" ht="28.8">
      <c r="A30" s="6">
        <f>'Jämtlands län'!A30</f>
        <v>2020</v>
      </c>
      <c r="B30" s="89" t="s">
        <v>70</v>
      </c>
      <c r="C30" s="93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71</v>
      </c>
      <c r="N30" s="80" t="s">
        <v>68</v>
      </c>
      <c r="O30" s="80" t="s">
        <v>68</v>
      </c>
      <c r="P30" s="81" t="s">
        <v>29</v>
      </c>
      <c r="Q30" s="20"/>
      <c r="R30" s="55" t="str">
        <f>H30</f>
        <v>Biobränslen</v>
      </c>
      <c r="S30" s="42" t="str">
        <f>H43/1000&amp;" GWh"</f>
        <v>79,749 GWh</v>
      </c>
      <c r="T30" s="31">
        <f>H$44</f>
        <v>0.17571616638086082</v>
      </c>
      <c r="U30" s="25"/>
    </row>
    <row r="31" spans="1:34" s="18" customFormat="1">
      <c r="A31" s="17"/>
      <c r="B31" s="83" t="s">
        <v>65</v>
      </c>
      <c r="C31" s="94" t="s">
        <v>64</v>
      </c>
      <c r="D31" s="83" t="s">
        <v>59</v>
      </c>
      <c r="E31" s="84"/>
      <c r="F31" s="83" t="s">
        <v>61</v>
      </c>
      <c r="G31" s="83" t="s">
        <v>81</v>
      </c>
      <c r="H31" s="83" t="s">
        <v>69</v>
      </c>
      <c r="I31" s="83" t="s">
        <v>62</v>
      </c>
      <c r="J31" s="84"/>
      <c r="K31" s="84"/>
      <c r="L31" s="84"/>
      <c r="M31" s="84"/>
      <c r="N31" s="85"/>
      <c r="O31" s="85"/>
      <c r="P31" s="86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59">
        <f>[1]Slutanvändning!$N$251</f>
        <v>0</v>
      </c>
      <c r="C32" s="59">
        <f>[1]Slutanvändning!$N$252</f>
        <v>26866</v>
      </c>
      <c r="D32" s="120">
        <f>[1]Slutanvändning!$N$245</f>
        <v>4702</v>
      </c>
      <c r="E32" s="59">
        <f>[1]Slutanvändning!$Q$246</f>
        <v>0</v>
      </c>
      <c r="F32" s="59">
        <f>[1]Slutanvändning!$N$247</f>
        <v>0</v>
      </c>
      <c r="G32" s="59">
        <f>[1]Slutanvändning!$N$248</f>
        <v>997</v>
      </c>
      <c r="H32" s="92">
        <f>[1]Slutanvändning!$N$249</f>
        <v>0</v>
      </c>
      <c r="I32" s="59">
        <f>[1]Slutanvändning!$N$250</f>
        <v>0</v>
      </c>
      <c r="J32" s="59">
        <v>0</v>
      </c>
      <c r="K32" s="59">
        <f>[1]Slutanvändning!U246</f>
        <v>0</v>
      </c>
      <c r="L32" s="59">
        <f>[1]Slutanvändning!V246</f>
        <v>0</v>
      </c>
      <c r="M32" s="59"/>
      <c r="N32" s="59"/>
      <c r="O32" s="59"/>
      <c r="P32" s="59">
        <f t="shared" ref="P32:P38" si="4">SUM(B32:N32)</f>
        <v>32565</v>
      </c>
      <c r="Q32" s="22"/>
      <c r="R32" s="56" t="str">
        <f>J30</f>
        <v>Avlutar</v>
      </c>
      <c r="S32" s="42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59">
        <f>[1]Slutanvändning!$N$260</f>
        <v>584</v>
      </c>
      <c r="C33" s="59">
        <f>[1]Slutanvändning!$N$261</f>
        <v>25434</v>
      </c>
      <c r="D33" s="92">
        <f>[1]Slutanvändning!$N$254</f>
        <v>3675</v>
      </c>
      <c r="E33" s="59">
        <f>[1]Slutanvändning!$Q$255</f>
        <v>0</v>
      </c>
      <c r="F33" s="59">
        <f>[1]Slutanvändning!$N$256</f>
        <v>0</v>
      </c>
      <c r="G33" s="59">
        <f>[1]Slutanvändning!$N$257</f>
        <v>0</v>
      </c>
      <c r="H33" s="92">
        <f>[1]Slutanvändning!$N$258</f>
        <v>36014</v>
      </c>
      <c r="I33" s="59">
        <f>[1]Slutanvändning!$N$259</f>
        <v>0</v>
      </c>
      <c r="J33" s="59">
        <v>0</v>
      </c>
      <c r="K33" s="59">
        <f>[1]Slutanvändning!U255</f>
        <v>0</v>
      </c>
      <c r="L33" s="59">
        <f>[1]Slutanvändning!V255</f>
        <v>0</v>
      </c>
      <c r="M33" s="59"/>
      <c r="N33" s="59"/>
      <c r="O33" s="59"/>
      <c r="P33" s="59">
        <f t="shared" si="4"/>
        <v>65707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59">
        <f>[1]Slutanvändning!$N$269</f>
        <v>4714</v>
      </c>
      <c r="C34" s="59">
        <f>[1]Slutanvändning!$N$270</f>
        <v>19079</v>
      </c>
      <c r="D34" s="92">
        <f>[1]Slutanvändning!$N$263</f>
        <v>29</v>
      </c>
      <c r="E34" s="59">
        <f>[1]Slutanvändning!$Q$264</f>
        <v>0</v>
      </c>
      <c r="F34" s="59">
        <f>[1]Slutanvändning!$N$265</f>
        <v>0</v>
      </c>
      <c r="G34" s="59">
        <f>[1]Slutanvändning!$N$266</f>
        <v>0</v>
      </c>
      <c r="H34" s="92">
        <f>[1]Slutanvändning!$N$267</f>
        <v>0</v>
      </c>
      <c r="I34" s="59">
        <f>[1]Slutanvändning!$N$268</f>
        <v>0</v>
      </c>
      <c r="J34" s="59">
        <v>0</v>
      </c>
      <c r="K34" s="59">
        <f>[1]Slutanvändning!U264</f>
        <v>0</v>
      </c>
      <c r="L34" s="59">
        <f>[1]Slutanvändning!V264</f>
        <v>0</v>
      </c>
      <c r="M34" s="59"/>
      <c r="N34" s="59"/>
      <c r="O34" s="59"/>
      <c r="P34" s="59">
        <f t="shared" si="4"/>
        <v>23822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6">
      <c r="A35" s="5" t="s">
        <v>35</v>
      </c>
      <c r="B35" s="59">
        <f>[1]Slutanvändning!$N$278</f>
        <v>0</v>
      </c>
      <c r="C35" s="59">
        <f>[1]Slutanvändning!$N$279</f>
        <v>285</v>
      </c>
      <c r="D35" s="92">
        <f>[1]Slutanvändning!$N$272</f>
        <v>148328</v>
      </c>
      <c r="E35" s="59">
        <f>[1]Slutanvändning!$Q$273</f>
        <v>0</v>
      </c>
      <c r="F35" s="59">
        <f>[1]Slutanvändning!$N$274</f>
        <v>0</v>
      </c>
      <c r="G35" s="59">
        <f>[1]Slutanvändning!$N$275</f>
        <v>26932</v>
      </c>
      <c r="H35" s="92">
        <f>[1]Slutanvändning!$N$276</f>
        <v>0</v>
      </c>
      <c r="I35" s="59">
        <f>[1]Slutanvändning!$N$277</f>
        <v>0</v>
      </c>
      <c r="J35" s="59">
        <v>0</v>
      </c>
      <c r="K35" s="59">
        <f>[1]Slutanvändning!U273</f>
        <v>0</v>
      </c>
      <c r="L35" s="59">
        <f>[1]Slutanvändning!V273</f>
        <v>0</v>
      </c>
      <c r="M35" s="59"/>
      <c r="N35" s="59"/>
      <c r="O35" s="59"/>
      <c r="P35" s="59">
        <f>SUM(B35:N35)</f>
        <v>175545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59">
        <f>[1]Slutanvändning!$N$287</f>
        <v>1948</v>
      </c>
      <c r="C36" s="59">
        <f>[1]Slutanvändning!$N$288</f>
        <v>19671</v>
      </c>
      <c r="D36" s="92">
        <f>[1]Slutanvändning!$N$281</f>
        <v>1000</v>
      </c>
      <c r="E36" s="59">
        <f>[1]Slutanvändning!$Q$282</f>
        <v>0</v>
      </c>
      <c r="F36" s="59">
        <f>[1]Slutanvändning!$N$283</f>
        <v>0</v>
      </c>
      <c r="G36" s="59">
        <f>[1]Slutanvändning!$N$284</f>
        <v>0</v>
      </c>
      <c r="H36" s="92">
        <f>[1]Slutanvändning!$N$285</f>
        <v>0</v>
      </c>
      <c r="I36" s="59">
        <f>[1]Slutanvändning!$N$286</f>
        <v>0</v>
      </c>
      <c r="J36" s="59">
        <v>0</v>
      </c>
      <c r="K36" s="59">
        <f>[1]Slutanvändning!U282</f>
        <v>0</v>
      </c>
      <c r="L36" s="59">
        <f>[1]Slutanvändning!V282</f>
        <v>0</v>
      </c>
      <c r="M36" s="59"/>
      <c r="N36" s="59"/>
      <c r="O36" s="59"/>
      <c r="P36" s="59">
        <f t="shared" si="4"/>
        <v>22619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59">
        <f>[1]Slutanvändning!$N$296</f>
        <v>2057</v>
      </c>
      <c r="C37" s="59">
        <f>[1]Slutanvändning!$N$297</f>
        <v>59589</v>
      </c>
      <c r="D37" s="92">
        <f>[1]Slutanvändning!$N$290</f>
        <v>59</v>
      </c>
      <c r="E37" s="59">
        <f>[1]Slutanvändning!$Q$291</f>
        <v>0</v>
      </c>
      <c r="F37" s="59">
        <f>[1]Slutanvändning!$N$292</f>
        <v>0</v>
      </c>
      <c r="G37" s="59">
        <f>[1]Slutanvändning!$N$293</f>
        <v>0</v>
      </c>
      <c r="H37" s="92">
        <f>[1]Slutanvändning!$N$294</f>
        <v>21288</v>
      </c>
      <c r="I37" s="59">
        <f>[1]Slutanvändning!$N$295</f>
        <v>0</v>
      </c>
      <c r="J37" s="59">
        <v>0</v>
      </c>
      <c r="K37" s="59">
        <f>[1]Slutanvändning!U291</f>
        <v>0</v>
      </c>
      <c r="L37" s="59">
        <f>[1]Slutanvändning!V291</f>
        <v>0</v>
      </c>
      <c r="M37" s="59"/>
      <c r="N37" s="59"/>
      <c r="O37" s="59"/>
      <c r="P37" s="59">
        <f t="shared" si="4"/>
        <v>82993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59">
        <f>[1]Slutanvändning!$N$305</f>
        <v>7296</v>
      </c>
      <c r="C38" s="59">
        <f>[1]Slutanvändning!$N$306</f>
        <v>6439</v>
      </c>
      <c r="D38" s="92">
        <f>[1]Slutanvändning!$N$299</f>
        <v>0</v>
      </c>
      <c r="E38" s="59">
        <f>[1]Slutanvändning!$Q$300</f>
        <v>0</v>
      </c>
      <c r="F38" s="59">
        <f>[1]Slutanvändning!$N$301</f>
        <v>0</v>
      </c>
      <c r="G38" s="59">
        <f>[1]Slutanvändning!$N$302</f>
        <v>0</v>
      </c>
      <c r="H38" s="92">
        <f>[1]Slutanvändning!$N$303</f>
        <v>0</v>
      </c>
      <c r="I38" s="59">
        <f>[1]Slutanvändning!$N$304</f>
        <v>0</v>
      </c>
      <c r="J38" s="59">
        <v>0</v>
      </c>
      <c r="K38" s="59">
        <f>[1]Slutanvändning!U300</f>
        <v>0</v>
      </c>
      <c r="L38" s="59">
        <f>[1]Slutanvändning!V300</f>
        <v>0</v>
      </c>
      <c r="M38" s="59"/>
      <c r="N38" s="59"/>
      <c r="O38" s="59"/>
      <c r="P38" s="59">
        <f t="shared" si="4"/>
        <v>13735</v>
      </c>
      <c r="Q38" s="22"/>
      <c r="R38" s="33"/>
      <c r="S38" s="18"/>
      <c r="T38" s="29"/>
      <c r="U38" s="25"/>
    </row>
    <row r="39" spans="1:47" ht="15.6">
      <c r="A39" s="5" t="s">
        <v>39</v>
      </c>
      <c r="B39" s="59">
        <f>[1]Slutanvändning!$N$314</f>
        <v>0</v>
      </c>
      <c r="C39" s="59">
        <f>[1]Slutanvändning!$N$315</f>
        <v>16595</v>
      </c>
      <c r="D39" s="92">
        <f>[1]Slutanvändning!$N$308</f>
        <v>0</v>
      </c>
      <c r="E39" s="59">
        <f>[1]Slutanvändning!$Q$309</f>
        <v>0</v>
      </c>
      <c r="F39" s="59">
        <f>[1]Slutanvändning!$N$310</f>
        <v>0</v>
      </c>
      <c r="G39" s="59">
        <f>[1]Slutanvändning!$N$311</f>
        <v>0</v>
      </c>
      <c r="H39" s="92">
        <f>[1]Slutanvändning!$N$312</f>
        <v>0</v>
      </c>
      <c r="I39" s="59">
        <f>[1]Slutanvändning!$N$313</f>
        <v>0</v>
      </c>
      <c r="J39" s="59">
        <v>0</v>
      </c>
      <c r="K39" s="59">
        <f>[1]Slutanvändning!U309</f>
        <v>0</v>
      </c>
      <c r="L39" s="59">
        <f>[1]Slutanvändning!V309</f>
        <v>0</v>
      </c>
      <c r="M39" s="59"/>
      <c r="N39" s="59"/>
      <c r="O39" s="59"/>
      <c r="P39" s="59">
        <f>SUM(B39:N39)</f>
        <v>16595</v>
      </c>
      <c r="Q39" s="22"/>
      <c r="R39" s="30"/>
      <c r="S39" s="9"/>
      <c r="T39" s="45"/>
    </row>
    <row r="40" spans="1:47" ht="15.6">
      <c r="A40" s="5" t="s">
        <v>14</v>
      </c>
      <c r="B40" s="59">
        <f>SUM(B32:B39)</f>
        <v>16599</v>
      </c>
      <c r="C40" s="59">
        <f t="shared" ref="C40:O40" si="5">SUM(C32:C39)</f>
        <v>173958</v>
      </c>
      <c r="D40" s="59">
        <f t="shared" si="5"/>
        <v>157793</v>
      </c>
      <c r="E40" s="59">
        <f t="shared" si="5"/>
        <v>0</v>
      </c>
      <c r="F40" s="59">
        <f>SUM(F32:F39)</f>
        <v>0</v>
      </c>
      <c r="G40" s="59">
        <f t="shared" si="5"/>
        <v>27929</v>
      </c>
      <c r="H40" s="59">
        <f t="shared" si="5"/>
        <v>57302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59">
        <f>SUM(B40:N40)</f>
        <v>433581</v>
      </c>
      <c r="Q40" s="22"/>
      <c r="R40" s="30"/>
      <c r="S40" s="9" t="s">
        <v>25</v>
      </c>
      <c r="T40" s="45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40</v>
      </c>
      <c r="S41" s="46" t="str">
        <f>(B46+C46)/1000 &amp;" GWh"</f>
        <v>15,3182055172414 GWh</v>
      </c>
      <c r="T41" s="45"/>
    </row>
    <row r="42" spans="1:47">
      <c r="A42" s="35" t="s">
        <v>43</v>
      </c>
      <c r="B42" s="93">
        <f>B39+B38+B37</f>
        <v>9353</v>
      </c>
      <c r="C42" s="93">
        <f>C39+C38+C37</f>
        <v>82623</v>
      </c>
      <c r="D42" s="93">
        <f>D39+D38+D37</f>
        <v>59</v>
      </c>
      <c r="E42" s="93">
        <f t="shared" ref="E42:P42" si="6">E39+E38+E37</f>
        <v>0</v>
      </c>
      <c r="F42" s="89">
        <f t="shared" si="6"/>
        <v>0</v>
      </c>
      <c r="G42" s="93">
        <f t="shared" si="6"/>
        <v>0</v>
      </c>
      <c r="H42" s="93">
        <f t="shared" si="6"/>
        <v>21288</v>
      </c>
      <c r="I42" s="89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113323</v>
      </c>
      <c r="Q42" s="23"/>
      <c r="R42" s="30" t="s">
        <v>41</v>
      </c>
      <c r="S42" s="10" t="str">
        <f>P42/1000 &amp;" GWh"</f>
        <v>113,323 GWh</v>
      </c>
      <c r="T42" s="31">
        <f>P42/P40</f>
        <v>0.26136523510024656</v>
      </c>
    </row>
    <row r="43" spans="1:47">
      <c r="A43" s="36" t="s">
        <v>45</v>
      </c>
      <c r="B43" s="117"/>
      <c r="C43" s="95">
        <f>C40+C24-C7+C46</f>
        <v>187950.24</v>
      </c>
      <c r="D43" s="95">
        <f t="shared" ref="D43:O43" si="7">D11+D24+D40</f>
        <v>157823</v>
      </c>
      <c r="E43" s="95">
        <f t="shared" si="7"/>
        <v>0</v>
      </c>
      <c r="F43" s="95">
        <f t="shared" si="7"/>
        <v>0</v>
      </c>
      <c r="G43" s="95">
        <f t="shared" si="7"/>
        <v>28329</v>
      </c>
      <c r="H43" s="95">
        <f t="shared" si="7"/>
        <v>79749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453851.24</v>
      </c>
      <c r="Q43" s="23"/>
      <c r="R43" s="30" t="s">
        <v>42</v>
      </c>
      <c r="S43" s="10" t="str">
        <f>P36/1000 &amp;" GWh"</f>
        <v>22,619 GWh</v>
      </c>
      <c r="T43" s="43">
        <f>P36/P40</f>
        <v>5.2167876359895844E-2</v>
      </c>
    </row>
    <row r="44" spans="1:47">
      <c r="A44" s="36" t="s">
        <v>46</v>
      </c>
      <c r="B44" s="93"/>
      <c r="C44" s="96">
        <f>C43/$P$43</f>
        <v>0.41412300647234102</v>
      </c>
      <c r="D44" s="96">
        <f t="shared" ref="D44:P44" si="8">D43/$P$43</f>
        <v>0.34774169615577122</v>
      </c>
      <c r="E44" s="96">
        <f t="shared" si="8"/>
        <v>0</v>
      </c>
      <c r="F44" s="96">
        <f t="shared" si="8"/>
        <v>0</v>
      </c>
      <c r="G44" s="96">
        <f t="shared" si="8"/>
        <v>6.241913099102693E-2</v>
      </c>
      <c r="H44" s="96">
        <f t="shared" si="8"/>
        <v>0.17571616638086082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 t="shared" si="8"/>
        <v>1</v>
      </c>
      <c r="Q44" s="23"/>
      <c r="R44" s="30" t="s">
        <v>44</v>
      </c>
      <c r="S44" s="10" t="str">
        <f>P34/1000 &amp;" GWh"</f>
        <v>23,822 GWh</v>
      </c>
      <c r="T44" s="31">
        <f>P34/P40</f>
        <v>5.4942444433681369E-2</v>
      </c>
      <c r="U44" s="25"/>
    </row>
    <row r="45" spans="1:47">
      <c r="A45" s="37"/>
      <c r="B45" s="92"/>
      <c r="C45" s="93"/>
      <c r="D45" s="93"/>
      <c r="E45" s="93"/>
      <c r="F45" s="89"/>
      <c r="G45" s="93"/>
      <c r="H45" s="93"/>
      <c r="I45" s="89"/>
      <c r="J45" s="93"/>
      <c r="K45" s="93"/>
      <c r="L45" s="93"/>
      <c r="M45" s="93"/>
      <c r="N45" s="89"/>
      <c r="O45" s="89"/>
      <c r="P45" s="89"/>
      <c r="Q45" s="23"/>
      <c r="R45" s="30" t="s">
        <v>31</v>
      </c>
      <c r="S45" s="10" t="str">
        <f>P32/1000 &amp;" GWh"</f>
        <v>32,565 GWh</v>
      </c>
      <c r="T45" s="31">
        <f>P32/P40</f>
        <v>7.5107073418807554E-2</v>
      </c>
      <c r="U45" s="25"/>
    </row>
    <row r="46" spans="1:47">
      <c r="A46" s="37" t="s">
        <v>49</v>
      </c>
      <c r="B46" s="95">
        <f>B24-B40</f>
        <v>1395.9655172413804</v>
      </c>
      <c r="C46" s="95">
        <f>(C40+C24)*0.08</f>
        <v>13922.24</v>
      </c>
      <c r="D46" s="93"/>
      <c r="E46" s="93"/>
      <c r="F46" s="89"/>
      <c r="G46" s="93"/>
      <c r="H46" s="93"/>
      <c r="I46" s="89"/>
      <c r="J46" s="93"/>
      <c r="K46" s="93"/>
      <c r="L46" s="93"/>
      <c r="M46" s="93"/>
      <c r="N46" s="89"/>
      <c r="O46" s="89"/>
      <c r="P46" s="77"/>
      <c r="Q46" s="23"/>
      <c r="R46" s="30" t="s">
        <v>47</v>
      </c>
      <c r="S46" s="10" t="str">
        <f>P33/1000 &amp;" GWh"</f>
        <v>65,707 GWh</v>
      </c>
      <c r="T46" s="43">
        <f>P33/P40</f>
        <v>0.15154492470841666</v>
      </c>
      <c r="U46" s="25"/>
    </row>
    <row r="47" spans="1:47">
      <c r="A47" s="37" t="s">
        <v>51</v>
      </c>
      <c r="B47" s="97">
        <f>B46/B24</f>
        <v>7.7575337163267949E-2</v>
      </c>
      <c r="C47" s="97">
        <f>C46/(C40+C24)</f>
        <v>0.08</v>
      </c>
      <c r="D47" s="93"/>
      <c r="E47" s="93"/>
      <c r="F47" s="89"/>
      <c r="G47" s="93"/>
      <c r="H47" s="93"/>
      <c r="I47" s="89"/>
      <c r="J47" s="93"/>
      <c r="K47" s="93"/>
      <c r="L47" s="93"/>
      <c r="M47" s="93"/>
      <c r="N47" s="89"/>
      <c r="O47" s="89"/>
      <c r="P47" s="89"/>
      <c r="Q47" s="23"/>
      <c r="R47" s="30" t="s">
        <v>48</v>
      </c>
      <c r="S47" s="10" t="str">
        <f>P35/1000 &amp;" GWh"</f>
        <v>175,545 GWh</v>
      </c>
      <c r="T47" s="43">
        <f>P35/P40</f>
        <v>0.40487244597895206</v>
      </c>
    </row>
    <row r="48" spans="1:47" ht="15" thickBot="1">
      <c r="A48" s="12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102"/>
      <c r="O48" s="102"/>
      <c r="P48" s="102"/>
      <c r="Q48" s="57"/>
      <c r="R48" s="48" t="s">
        <v>50</v>
      </c>
      <c r="S48" s="49" t="str">
        <f>P40/1000 &amp;" GWh"</f>
        <v>433,581 GWh</v>
      </c>
      <c r="T48" s="50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102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4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9"/>
      <c r="R58" s="9"/>
      <c r="S58" s="34"/>
      <c r="T58" s="38"/>
    </row>
    <row r="59" spans="1:47" ht="15.6">
      <c r="A59" s="9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9"/>
      <c r="R59" s="9"/>
      <c r="S59" s="14"/>
      <c r="T59" s="15"/>
    </row>
    <row r="60" spans="1:47" ht="15.6">
      <c r="A60" s="9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9"/>
      <c r="R60" s="9"/>
      <c r="S60" s="9"/>
      <c r="T60" s="34"/>
    </row>
    <row r="61" spans="1:47" ht="15.6">
      <c r="A61" s="8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9"/>
      <c r="R61" s="9"/>
      <c r="S61" s="51"/>
      <c r="T61" s="52"/>
    </row>
    <row r="62" spans="1:47" ht="15.6">
      <c r="A62" s="9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9"/>
      <c r="R62" s="9"/>
      <c r="S62" s="34"/>
      <c r="T62" s="38"/>
    </row>
    <row r="63" spans="1:47" ht="15.6">
      <c r="A63" s="9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9"/>
      <c r="R63" s="9"/>
      <c r="S63" s="34"/>
      <c r="T63" s="38"/>
    </row>
    <row r="64" spans="1:47" ht="15.6">
      <c r="A64" s="9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9"/>
      <c r="R64" s="9"/>
      <c r="S64" s="34"/>
      <c r="T64" s="38"/>
    </row>
    <row r="65" spans="1:20" ht="15.6">
      <c r="A65" s="9"/>
      <c r="B65" s="93"/>
      <c r="C65" s="113"/>
      <c r="D65" s="93"/>
      <c r="E65" s="93"/>
      <c r="F65" s="89"/>
      <c r="G65" s="93"/>
      <c r="H65" s="93"/>
      <c r="I65" s="89"/>
      <c r="J65" s="93"/>
      <c r="K65" s="105"/>
      <c r="L65" s="105"/>
      <c r="M65" s="113"/>
      <c r="N65" s="111"/>
      <c r="O65" s="111"/>
      <c r="P65" s="111"/>
      <c r="Q65" s="9"/>
      <c r="R65" s="9"/>
      <c r="S65" s="34"/>
      <c r="T65" s="38"/>
    </row>
    <row r="66" spans="1:20" ht="15.6">
      <c r="A66" s="9"/>
      <c r="B66" s="93"/>
      <c r="C66" s="113"/>
      <c r="D66" s="93"/>
      <c r="E66" s="93"/>
      <c r="F66" s="89"/>
      <c r="G66" s="93"/>
      <c r="H66" s="93"/>
      <c r="I66" s="89"/>
      <c r="J66" s="93"/>
      <c r="K66" s="105"/>
      <c r="L66" s="105"/>
      <c r="M66" s="113"/>
      <c r="N66" s="111"/>
      <c r="O66" s="111"/>
      <c r="P66" s="111"/>
      <c r="Q66" s="9"/>
      <c r="R66" s="9"/>
      <c r="S66" s="34"/>
      <c r="T66" s="38"/>
    </row>
    <row r="67" spans="1:20" ht="15.6">
      <c r="A67" s="9"/>
      <c r="B67" s="93"/>
      <c r="C67" s="113"/>
      <c r="D67" s="93"/>
      <c r="E67" s="93"/>
      <c r="F67" s="89"/>
      <c r="G67" s="93"/>
      <c r="H67" s="93"/>
      <c r="I67" s="89"/>
      <c r="J67" s="93"/>
      <c r="K67" s="105"/>
      <c r="L67" s="105"/>
      <c r="M67" s="113"/>
      <c r="N67" s="111"/>
      <c r="O67" s="111"/>
      <c r="P67" s="111"/>
      <c r="Q67" s="9"/>
      <c r="R67" s="9"/>
      <c r="S67" s="34"/>
      <c r="T67" s="38"/>
    </row>
    <row r="68" spans="1:20" ht="15.6">
      <c r="A68" s="9"/>
      <c r="B68" s="93"/>
      <c r="C68" s="113"/>
      <c r="D68" s="93"/>
      <c r="E68" s="93"/>
      <c r="F68" s="89"/>
      <c r="G68" s="93"/>
      <c r="H68" s="93"/>
      <c r="I68" s="89"/>
      <c r="J68" s="93"/>
      <c r="K68" s="105"/>
      <c r="L68" s="105"/>
      <c r="M68" s="113"/>
      <c r="N68" s="111"/>
      <c r="O68" s="111"/>
      <c r="P68" s="111"/>
      <c r="Q68" s="9"/>
      <c r="R68" s="39"/>
      <c r="S68" s="14"/>
      <c r="T68" s="16"/>
    </row>
    <row r="69" spans="1:20">
      <c r="A69" s="9"/>
      <c r="B69" s="93"/>
      <c r="C69" s="113"/>
      <c r="D69" s="93"/>
      <c r="E69" s="93"/>
      <c r="F69" s="89"/>
      <c r="G69" s="93"/>
      <c r="H69" s="93"/>
      <c r="I69" s="89"/>
      <c r="J69" s="93"/>
      <c r="K69" s="105"/>
      <c r="L69" s="105"/>
      <c r="M69" s="113"/>
      <c r="N69" s="111"/>
      <c r="O69" s="111"/>
      <c r="P69" s="111"/>
      <c r="Q69" s="9"/>
    </row>
    <row r="70" spans="1:20">
      <c r="A70" s="9"/>
      <c r="B70" s="93"/>
      <c r="C70" s="113"/>
      <c r="D70" s="93"/>
      <c r="E70" s="93"/>
      <c r="F70" s="89"/>
      <c r="G70" s="93"/>
      <c r="H70" s="93"/>
      <c r="I70" s="89"/>
      <c r="J70" s="93"/>
      <c r="K70" s="105"/>
      <c r="L70" s="105"/>
      <c r="M70" s="113"/>
      <c r="N70" s="111"/>
      <c r="O70" s="111"/>
      <c r="P70" s="111"/>
      <c r="Q70" s="9"/>
    </row>
    <row r="71" spans="1:20" ht="15.6">
      <c r="A71" s="9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zoomScale="70" zoomScaleNormal="70" workbookViewId="0">
      <selection activeCell="C10" sqref="C10"/>
    </sheetView>
  </sheetViews>
  <sheetFormatPr defaultColWidth="8.59765625" defaultRowHeight="14.4"/>
  <cols>
    <col min="1" max="1" width="49.5" style="11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3" t="s">
        <v>77</v>
      </c>
      <c r="Q2" s="5"/>
      <c r="AG2" s="40"/>
      <c r="AH2" s="5"/>
    </row>
    <row r="3" spans="1:34" ht="28.8">
      <c r="A3" s="6">
        <f>'Jämtlands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68</v>
      </c>
      <c r="N3" s="79" t="s">
        <v>68</v>
      </c>
      <c r="O3" s="80" t="s">
        <v>68</v>
      </c>
      <c r="P3" s="81" t="s">
        <v>9</v>
      </c>
      <c r="Q3" s="40"/>
      <c r="AG3" s="40"/>
      <c r="AH3" s="40"/>
    </row>
    <row r="4" spans="1:34" s="18" customFormat="1" ht="10.199999999999999">
      <c r="A4" s="54" t="s">
        <v>60</v>
      </c>
      <c r="B4" s="82"/>
      <c r="C4" s="83" t="s">
        <v>58</v>
      </c>
      <c r="D4" s="83" t="s">
        <v>59</v>
      </c>
      <c r="E4" s="84"/>
      <c r="F4" s="83" t="s">
        <v>61</v>
      </c>
      <c r="G4" s="84"/>
      <c r="H4" s="84"/>
      <c r="I4" s="83" t="s">
        <v>62</v>
      </c>
      <c r="J4" s="84"/>
      <c r="K4" s="84"/>
      <c r="L4" s="84"/>
      <c r="M4" s="84"/>
      <c r="N4" s="85"/>
      <c r="O4" s="85"/>
      <c r="P4" s="86" t="s">
        <v>66</v>
      </c>
      <c r="Q4" s="19"/>
      <c r="AG4" s="19"/>
      <c r="AH4" s="19"/>
    </row>
    <row r="5" spans="1:34" ht="15.6">
      <c r="A5" s="5" t="s">
        <v>53</v>
      </c>
      <c r="C5" s="60">
        <f>[1]Solceller!$C$4</f>
        <v>313.5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>
        <f>SUM(D5:O5)</f>
        <v>0</v>
      </c>
      <c r="Q5" s="40"/>
      <c r="AG5" s="40"/>
      <c r="AH5" s="40"/>
    </row>
    <row r="6" spans="1:34" ht="15.6">
      <c r="A6" s="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C7" s="92">
        <f>[1]Elproduktion!$N$42</f>
        <v>0</v>
      </c>
      <c r="D7" s="59">
        <f>[1]Elproduktion!$N$43</f>
        <v>0</v>
      </c>
      <c r="E7" s="59">
        <f>[1]Elproduktion!$Q$44</f>
        <v>0</v>
      </c>
      <c r="F7" s="59">
        <f>[1]Elproduktion!$N$45</f>
        <v>0</v>
      </c>
      <c r="G7" s="59">
        <f>[1]Elproduktion!$R$46</f>
        <v>0</v>
      </c>
      <c r="H7" s="59">
        <f>[1]Elproduktion!$S$47</f>
        <v>0</v>
      </c>
      <c r="I7" s="59">
        <f>[1]Elproduktion!$N$48</f>
        <v>0</v>
      </c>
      <c r="J7" s="59">
        <f>[1]Elproduktion!$T$46</f>
        <v>0</v>
      </c>
      <c r="K7" s="59">
        <f>[1]Elproduktion!U44</f>
        <v>0</v>
      </c>
      <c r="L7" s="59">
        <f>[1]Elproduktion!V44</f>
        <v>0</v>
      </c>
      <c r="M7" s="59"/>
      <c r="N7" s="59"/>
      <c r="O7" s="59"/>
      <c r="P7" s="59">
        <f t="shared" si="0"/>
        <v>0</v>
      </c>
      <c r="Q7" s="40"/>
      <c r="AG7" s="40"/>
      <c r="AH7" s="40"/>
    </row>
    <row r="8" spans="1:34" ht="15.6">
      <c r="A8" s="5" t="s">
        <v>11</v>
      </c>
      <c r="C8" s="92">
        <f>[1]Elproduktion!$N$50</f>
        <v>0</v>
      </c>
      <c r="D8" s="59">
        <f>[1]Elproduktion!$N$51</f>
        <v>0</v>
      </c>
      <c r="E8" s="59">
        <f>[1]Elproduktion!$Q$52</f>
        <v>0</v>
      </c>
      <c r="F8" s="59">
        <f>[1]Elproduktion!$N$53</f>
        <v>0</v>
      </c>
      <c r="G8" s="59">
        <f>[1]Elproduktion!$R$54</f>
        <v>0</v>
      </c>
      <c r="H8" s="59">
        <f>[1]Elproduktion!$S$55</f>
        <v>0</v>
      </c>
      <c r="I8" s="59">
        <f>[1]Elproduktion!$N$56</f>
        <v>0</v>
      </c>
      <c r="J8" s="59">
        <f>[1]Elproduktion!$T$54</f>
        <v>0</v>
      </c>
      <c r="K8" s="59">
        <f>[1]Elproduktion!U52</f>
        <v>0</v>
      </c>
      <c r="L8" s="59">
        <f>[1]Elproduktion!V52</f>
        <v>0</v>
      </c>
      <c r="M8" s="59"/>
      <c r="N8" s="59"/>
      <c r="O8" s="59"/>
      <c r="P8" s="59">
        <f t="shared" si="0"/>
        <v>0</v>
      </c>
      <c r="Q8" s="40"/>
      <c r="AG8" s="40"/>
      <c r="AH8" s="40"/>
    </row>
    <row r="9" spans="1:34" ht="15.6">
      <c r="A9" s="5" t="s">
        <v>12</v>
      </c>
      <c r="C9" s="125">
        <f>[1]Elproduktion!$N$58</f>
        <v>6354290.9453924913</v>
      </c>
      <c r="D9" s="59">
        <f>[1]Elproduktion!$N$59</f>
        <v>0</v>
      </c>
      <c r="E9" s="59">
        <f>[1]Elproduktion!$Q$60</f>
        <v>0</v>
      </c>
      <c r="F9" s="59">
        <f>[1]Elproduktion!$N$61</f>
        <v>0</v>
      </c>
      <c r="G9" s="59">
        <f>[1]Elproduktion!$R$62</f>
        <v>0</v>
      </c>
      <c r="H9" s="59">
        <f>[1]Elproduktion!$S$63</f>
        <v>0</v>
      </c>
      <c r="I9" s="59">
        <f>[1]Elproduktion!$N$64</f>
        <v>0</v>
      </c>
      <c r="J9" s="59">
        <f>[1]Elproduktion!$T$62</f>
        <v>0</v>
      </c>
      <c r="K9" s="59">
        <f>[1]Elproduktion!U60</f>
        <v>0</v>
      </c>
      <c r="L9" s="59">
        <f>[1]Elproduktion!V60</f>
        <v>0</v>
      </c>
      <c r="M9" s="59"/>
      <c r="N9" s="59"/>
      <c r="O9" s="59"/>
      <c r="P9" s="59">
        <f t="shared" si="0"/>
        <v>0</v>
      </c>
      <c r="Q9" s="40"/>
      <c r="AG9" s="40"/>
      <c r="AH9" s="40"/>
    </row>
    <row r="10" spans="1:34" ht="15.6">
      <c r="A10" s="5" t="s">
        <v>13</v>
      </c>
      <c r="C10" s="132">
        <f>[1]Elproduktion!$N$66</f>
        <v>296223.05460750853</v>
      </c>
      <c r="D10" s="59">
        <f>[1]Elproduktion!$N$67</f>
        <v>0</v>
      </c>
      <c r="E10" s="59">
        <f>[1]Elproduktion!$Q$68</f>
        <v>0</v>
      </c>
      <c r="F10" s="59">
        <f>[1]Elproduktion!$N$69</f>
        <v>0</v>
      </c>
      <c r="G10" s="59">
        <f>[1]Elproduktion!$R$70</f>
        <v>0</v>
      </c>
      <c r="H10" s="59">
        <f>[1]Elproduktion!$S$71</f>
        <v>0</v>
      </c>
      <c r="I10" s="59">
        <f>[1]Elproduktion!$N$72</f>
        <v>0</v>
      </c>
      <c r="J10" s="59">
        <f>[1]Elproduktion!$T$70</f>
        <v>0</v>
      </c>
      <c r="K10" s="59">
        <f>[1]Elproduktion!U68</f>
        <v>0</v>
      </c>
      <c r="L10" s="59">
        <f>[1]Elproduktion!V68</f>
        <v>0</v>
      </c>
      <c r="M10" s="59"/>
      <c r="N10" s="59"/>
      <c r="O10" s="59"/>
      <c r="P10" s="59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6">
      <c r="A11" s="5" t="s">
        <v>14</v>
      </c>
      <c r="C11" s="60">
        <f>SUM(C5:C10)</f>
        <v>6650827.5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59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6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6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">
      <c r="A14" s="3" t="s">
        <v>15</v>
      </c>
      <c r="B14" s="88"/>
      <c r="C14" s="59"/>
      <c r="D14" s="88"/>
      <c r="E14" s="88"/>
      <c r="F14" s="88"/>
      <c r="G14" s="88"/>
      <c r="H14" s="88"/>
      <c r="I14" s="88"/>
      <c r="J14" s="59"/>
      <c r="K14" s="59"/>
      <c r="L14" s="59"/>
      <c r="M14" s="59"/>
      <c r="N14" s="59"/>
      <c r="O14" s="59"/>
      <c r="P14" s="88"/>
      <c r="Q14" s="4"/>
      <c r="R14" s="4"/>
      <c r="S14" s="4"/>
      <c r="T14" s="4"/>
    </row>
    <row r="15" spans="1:34" ht="15.6">
      <c r="A15" s="53" t="str">
        <f>A2</f>
        <v>2303 Ragunda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28.8">
      <c r="A16" s="6">
        <f>'Jämtlands län'!A16</f>
        <v>2020</v>
      </c>
      <c r="B16" s="79" t="s">
        <v>16</v>
      </c>
      <c r="C16" s="89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71</v>
      </c>
      <c r="N16" s="79" t="s">
        <v>68</v>
      </c>
      <c r="O16" s="80" t="s">
        <v>68</v>
      </c>
      <c r="P16" s="81" t="s">
        <v>9</v>
      </c>
      <c r="Q16" s="40"/>
      <c r="AG16" s="40"/>
      <c r="AH16" s="40"/>
    </row>
    <row r="17" spans="1:34" s="18" customFormat="1" ht="10.199999999999999">
      <c r="A17" s="54" t="s">
        <v>60</v>
      </c>
      <c r="B17" s="83" t="s">
        <v>63</v>
      </c>
      <c r="C17" s="90"/>
      <c r="D17" s="83" t="s">
        <v>59</v>
      </c>
      <c r="E17" s="84"/>
      <c r="F17" s="83" t="s">
        <v>61</v>
      </c>
      <c r="G17" s="84"/>
      <c r="H17" s="84"/>
      <c r="I17" s="83" t="s">
        <v>62</v>
      </c>
      <c r="J17" s="84"/>
      <c r="K17" s="84"/>
      <c r="L17" s="84"/>
      <c r="M17" s="84"/>
      <c r="N17" s="85"/>
      <c r="O17" s="85"/>
      <c r="P17" s="86" t="s">
        <v>66</v>
      </c>
      <c r="Q17" s="19"/>
      <c r="AG17" s="19"/>
      <c r="AH17" s="19"/>
    </row>
    <row r="18" spans="1:34" ht="15.6">
      <c r="A18" s="5" t="s">
        <v>18</v>
      </c>
      <c r="B18" s="92">
        <f>[1]Fjärrvärmeproduktion!$N$58</f>
        <v>0</v>
      </c>
      <c r="C18" s="59"/>
      <c r="D18" s="59">
        <f>[1]Fjärrvärmeproduktion!$N$59</f>
        <v>0</v>
      </c>
      <c r="E18" s="59">
        <f>[1]Fjärrvärmeproduktion!$Q$60</f>
        <v>0</v>
      </c>
      <c r="F18" s="59">
        <f>[1]Fjärrvärmeproduktion!$N$61</f>
        <v>0</v>
      </c>
      <c r="G18" s="59">
        <f>[1]Fjärrvärmeproduktion!$R$62</f>
        <v>0</v>
      </c>
      <c r="H18" s="59">
        <f>[1]Fjärrvärmeproduktion!$S$63</f>
        <v>0</v>
      </c>
      <c r="I18" s="59">
        <f>[1]Fjärrvärmeproduktion!$N$64</f>
        <v>0</v>
      </c>
      <c r="J18" s="59">
        <f>[1]Fjärrvärmeproduktion!$T$62</f>
        <v>0</v>
      </c>
      <c r="K18" s="59">
        <f>[1]Fjärrvärmeproduktion!U60</f>
        <v>0</v>
      </c>
      <c r="L18" s="59">
        <f>[1]Fjärrvärmeproduktion!V60</f>
        <v>0</v>
      </c>
      <c r="M18" s="59">
        <f>[1]Fjärrvärmeproduktion!$W$63</f>
        <v>0</v>
      </c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92">
        <f>[1]Fjärrvärmeproduktion!$N$66</f>
        <v>12125</v>
      </c>
      <c r="C19" s="59"/>
      <c r="D19" s="59">
        <f>[1]Fjärrvärmeproduktion!$N$67</f>
        <v>308</v>
      </c>
      <c r="E19" s="59">
        <f>[1]Fjärrvärmeproduktion!$Q$68</f>
        <v>0</v>
      </c>
      <c r="F19" s="59">
        <f>[1]Fjärrvärmeproduktion!$N$69</f>
        <v>0</v>
      </c>
      <c r="G19" s="59">
        <f>[1]Fjärrvärmeproduktion!$R$70</f>
        <v>0</v>
      </c>
      <c r="H19" s="59">
        <f>[1]Fjärrvärmeproduktion!$S$71</f>
        <v>12848</v>
      </c>
      <c r="I19" s="59">
        <f>[1]Fjärrvärmeproduktion!$N$72</f>
        <v>0</v>
      </c>
      <c r="J19" s="59">
        <f>[1]Fjärrvärmeproduktion!$T$70</f>
        <v>0</v>
      </c>
      <c r="K19" s="59">
        <f>[1]Fjärrvärmeproduktion!U68</f>
        <v>0</v>
      </c>
      <c r="L19" s="59">
        <f>[1]Fjärrvärmeproduktion!V68</f>
        <v>0</v>
      </c>
      <c r="M19" s="59">
        <f>[1]Fjärrvärmeproduktion!$W$71</f>
        <v>0</v>
      </c>
      <c r="N19" s="59"/>
      <c r="O19" s="59"/>
      <c r="P19" s="59">
        <f t="shared" ref="P19:P24" si="2">SUM(C19:O19)</f>
        <v>13156</v>
      </c>
      <c r="Q19" s="4"/>
      <c r="R19" s="4"/>
      <c r="S19" s="4"/>
      <c r="T19" s="4"/>
    </row>
    <row r="20" spans="1:34" ht="15.6">
      <c r="A20" s="5" t="s">
        <v>20</v>
      </c>
      <c r="B20" s="92">
        <f>[1]Fjärrvärmeproduktion!$N$74</f>
        <v>222</v>
      </c>
      <c r="C20" s="126">
        <f>B20*1.015</f>
        <v>225.32999999999998</v>
      </c>
      <c r="D20" s="59">
        <f>[1]Fjärrvärmeproduktion!$N$75</f>
        <v>0</v>
      </c>
      <c r="E20" s="59">
        <f>[1]Fjärrvärmeproduktion!$Q$76</f>
        <v>0</v>
      </c>
      <c r="F20" s="59">
        <f>[1]Fjärrvärmeproduktion!$N$77</f>
        <v>0</v>
      </c>
      <c r="G20" s="59">
        <f>[1]Fjärrvärmeproduktion!$R$78</f>
        <v>0</v>
      </c>
      <c r="H20" s="59">
        <f>[1]Fjärrvärmeproduktion!$S$79</f>
        <v>0</v>
      </c>
      <c r="I20" s="59">
        <f>[1]Fjärrvärmeproduktion!$N$80</f>
        <v>0</v>
      </c>
      <c r="J20" s="59">
        <f>[1]Fjärrvärmeproduktion!$T$78</f>
        <v>0</v>
      </c>
      <c r="K20" s="59">
        <f>[1]Fjärrvärmeproduktion!U76</f>
        <v>0</v>
      </c>
      <c r="L20" s="59">
        <f>[1]Fjärrvärmeproduktion!V76</f>
        <v>0</v>
      </c>
      <c r="M20" s="59">
        <f>[1]Fjärrvärmeproduktion!$W$79</f>
        <v>0</v>
      </c>
      <c r="N20" s="59"/>
      <c r="O20" s="59"/>
      <c r="P20" s="126">
        <f t="shared" si="2"/>
        <v>225.32999999999998</v>
      </c>
      <c r="Q20" s="4"/>
      <c r="R20" s="4"/>
      <c r="S20" s="4"/>
      <c r="T20" s="4"/>
    </row>
    <row r="21" spans="1:34" ht="16.2" thickBot="1">
      <c r="A21" s="5" t="s">
        <v>21</v>
      </c>
      <c r="B21" s="92">
        <f>[1]Fjärrvärmeproduktion!$N$82</f>
        <v>222</v>
      </c>
      <c r="C21" s="126">
        <f>B21*0.33</f>
        <v>73.260000000000005</v>
      </c>
      <c r="D21" s="59">
        <f>[1]Fjärrvärmeproduktion!$N$83</f>
        <v>0</v>
      </c>
      <c r="E21" s="59">
        <f>[1]Fjärrvärmeproduktion!$Q$84</f>
        <v>0</v>
      </c>
      <c r="F21" s="59">
        <f>[1]Fjärrvärmeproduktion!$N$85</f>
        <v>0</v>
      </c>
      <c r="G21" s="59">
        <f>[1]Fjärrvärmeproduktion!$R$86</f>
        <v>0</v>
      </c>
      <c r="H21" s="59">
        <f>[1]Fjärrvärmeproduktion!$S$87</f>
        <v>0</v>
      </c>
      <c r="I21" s="59">
        <f>[1]Fjärrvärmeproduktion!$N$88</f>
        <v>0</v>
      </c>
      <c r="J21" s="59">
        <f>[1]Fjärrvärmeproduktion!$T$86</f>
        <v>0</v>
      </c>
      <c r="K21" s="59">
        <f>[1]Fjärrvärmeproduktion!U84</f>
        <v>0</v>
      </c>
      <c r="L21" s="59">
        <f>[1]Fjärrvärmeproduktion!V84</f>
        <v>0</v>
      </c>
      <c r="M21" s="59">
        <f>[1]Fjärrvärmeproduktion!$W$87</f>
        <v>0</v>
      </c>
      <c r="N21" s="59"/>
      <c r="O21" s="59"/>
      <c r="P21" s="126">
        <f t="shared" si="2"/>
        <v>73.260000000000005</v>
      </c>
      <c r="Q21" s="4"/>
      <c r="R21" s="26"/>
      <c r="S21" s="26"/>
      <c r="T21" s="26"/>
    </row>
    <row r="22" spans="1:34" ht="15.6">
      <c r="A22" s="5" t="s">
        <v>22</v>
      </c>
      <c r="B22" s="92">
        <f>[1]Fjärrvärmeproduktion!$N$90</f>
        <v>0</v>
      </c>
      <c r="C22" s="59"/>
      <c r="D22" s="59">
        <f>[1]Fjärrvärmeproduktion!$N$91</f>
        <v>0</v>
      </c>
      <c r="E22" s="59">
        <f>[1]Fjärrvärmeproduktion!$Q$92</f>
        <v>0</v>
      </c>
      <c r="F22" s="59">
        <f>[1]Fjärrvärmeproduktion!$N$93</f>
        <v>0</v>
      </c>
      <c r="G22" s="59">
        <f>[1]Fjärrvärmeproduktion!$R$94</f>
        <v>0</v>
      </c>
      <c r="H22" s="59">
        <f>[1]Fjärrvärmeproduktion!$S$95</f>
        <v>0</v>
      </c>
      <c r="I22" s="59">
        <f>[1]Fjärrvärmeproduktion!$N$96</f>
        <v>0</v>
      </c>
      <c r="J22" s="59">
        <f>[1]Fjärrvärmeproduktion!$T$94</f>
        <v>0</v>
      </c>
      <c r="K22" s="59">
        <f>[1]Fjärrvärmeproduktion!U92</f>
        <v>0</v>
      </c>
      <c r="L22" s="59">
        <f>[1]Fjärrvärmeproduktion!V92</f>
        <v>0</v>
      </c>
      <c r="M22" s="59">
        <f>[1]Fjärrvärmeproduktion!$W$95</f>
        <v>0</v>
      </c>
      <c r="N22" s="59"/>
      <c r="O22" s="59"/>
      <c r="P22" s="59">
        <f t="shared" si="2"/>
        <v>0</v>
      </c>
      <c r="Q22" s="20"/>
      <c r="R22" s="32" t="s">
        <v>24</v>
      </c>
      <c r="S22" s="58" t="str">
        <f>P43/1000 &amp;" GWh"</f>
        <v>178,1481572 GWh</v>
      </c>
      <c r="T22" s="27"/>
      <c r="U22" s="25"/>
    </row>
    <row r="23" spans="1:34" ht="15.6">
      <c r="A23" s="5" t="s">
        <v>23</v>
      </c>
      <c r="B23" s="92">
        <f>[1]Fjärrvärmeproduktion!$N$98</f>
        <v>0</v>
      </c>
      <c r="C23" s="59"/>
      <c r="D23" s="59">
        <f>[1]Fjärrvärmeproduktion!$N$99</f>
        <v>0</v>
      </c>
      <c r="E23" s="59">
        <f>[1]Fjärrvärmeproduktion!$Q$100</f>
        <v>0</v>
      </c>
      <c r="F23" s="59">
        <f>[1]Fjärrvärmeproduktion!$N$101</f>
        <v>0</v>
      </c>
      <c r="G23" s="59">
        <f>[1]Fjärrvärmeproduktion!$R$102</f>
        <v>0</v>
      </c>
      <c r="H23" s="59">
        <f>[1]Fjärrvärmeproduktion!$S$103</f>
        <v>0</v>
      </c>
      <c r="I23" s="59">
        <f>[1]Fjärrvärmeproduktion!$N$104</f>
        <v>0</v>
      </c>
      <c r="J23" s="59">
        <f>[1]Fjärrvärmeproduktion!$T$102</f>
        <v>0</v>
      </c>
      <c r="K23" s="59">
        <f>[1]Fjärrvärmeproduktion!U100</f>
        <v>0</v>
      </c>
      <c r="L23" s="59">
        <f>[1]Fjärrvärmeproduktion!V100</f>
        <v>0</v>
      </c>
      <c r="M23" s="59">
        <f>[1]Fjärrvärmeproduktion!$W$103</f>
        <v>0</v>
      </c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59">
        <f>SUM(B18:B23)</f>
        <v>12569</v>
      </c>
      <c r="C24" s="126">
        <f t="shared" ref="C24:O24" si="3">SUM(C18:C23)</f>
        <v>298.58999999999997</v>
      </c>
      <c r="D24" s="59">
        <f t="shared" si="3"/>
        <v>308</v>
      </c>
      <c r="E24" s="59">
        <f t="shared" si="3"/>
        <v>0</v>
      </c>
      <c r="F24" s="59">
        <f t="shared" si="3"/>
        <v>0</v>
      </c>
      <c r="G24" s="59">
        <f t="shared" si="3"/>
        <v>0</v>
      </c>
      <c r="H24" s="59">
        <f t="shared" si="3"/>
        <v>12848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126">
        <f t="shared" si="2"/>
        <v>13454.59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82,2361572 GWh</v>
      </c>
      <c r="T25" s="31">
        <f>C$44</f>
        <v>0.46161665937232604</v>
      </c>
      <c r="U25" s="25"/>
    </row>
    <row r="26" spans="1:34" ht="15.6">
      <c r="B26" s="92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54,605789415656 GWh</v>
      </c>
      <c r="T26" s="31">
        <f>D$44</f>
        <v>0.30651896867140876</v>
      </c>
      <c r="U26" s="25"/>
    </row>
    <row r="27" spans="1:34" ht="15.6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59"/>
      <c r="D28" s="88"/>
      <c r="E28" s="88"/>
      <c r="F28" s="88"/>
      <c r="G28" s="88"/>
      <c r="H28" s="88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1,532471056 GWh</v>
      </c>
      <c r="T28" s="31">
        <f>F$44</f>
        <v>8.6022279437870022E-3</v>
      </c>
      <c r="U28" s="25"/>
    </row>
    <row r="29" spans="1:34" ht="15.6">
      <c r="A29" s="53" t="str">
        <f>A2</f>
        <v>2303 Ragunda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9,36 GWh</v>
      </c>
      <c r="T29" s="31">
        <f>G$44</f>
        <v>5.2540537870913208E-2</v>
      </c>
      <c r="U29" s="25"/>
    </row>
    <row r="30" spans="1:34" ht="28.8">
      <c r="A30" s="6">
        <f>'Jämtlands län'!A30</f>
        <v>2020</v>
      </c>
      <c r="B30" s="89" t="s">
        <v>70</v>
      </c>
      <c r="C30" s="93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71</v>
      </c>
      <c r="N30" s="80" t="s">
        <v>68</v>
      </c>
      <c r="O30" s="80" t="s">
        <v>68</v>
      </c>
      <c r="P30" s="81" t="s">
        <v>29</v>
      </c>
      <c r="Q30" s="20"/>
      <c r="R30" s="55" t="str">
        <f>H30</f>
        <v>Biobränslen</v>
      </c>
      <c r="S30" s="42" t="str">
        <f>H43/1000&amp;" GWh"</f>
        <v>30,413739528344 GWh</v>
      </c>
      <c r="T30" s="31">
        <f>H$44</f>
        <v>0.17072160614156492</v>
      </c>
      <c r="U30" s="25"/>
    </row>
    <row r="31" spans="1:34" s="18" customFormat="1">
      <c r="A31" s="17"/>
      <c r="B31" s="83" t="s">
        <v>65</v>
      </c>
      <c r="C31" s="94" t="s">
        <v>64</v>
      </c>
      <c r="D31" s="83" t="s">
        <v>59</v>
      </c>
      <c r="E31" s="84"/>
      <c r="F31" s="83" t="s">
        <v>61</v>
      </c>
      <c r="G31" s="83" t="s">
        <v>81</v>
      </c>
      <c r="H31" s="83" t="s">
        <v>69</v>
      </c>
      <c r="I31" s="83" t="s">
        <v>62</v>
      </c>
      <c r="J31" s="84"/>
      <c r="K31" s="84"/>
      <c r="L31" s="84"/>
      <c r="M31" s="84"/>
      <c r="N31" s="85"/>
      <c r="O31" s="85"/>
      <c r="P31" s="86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59">
        <f>[1]Slutanvändning!$N$89</f>
        <v>0</v>
      </c>
      <c r="C32" s="59">
        <f>[1]Slutanvändning!$N$90</f>
        <v>4018</v>
      </c>
      <c r="D32" s="92">
        <f>[1]Slutanvändning!$N$83</f>
        <v>2543</v>
      </c>
      <c r="E32" s="59">
        <f>[1]Slutanvändning!$Q$84</f>
        <v>0</v>
      </c>
      <c r="F32" s="92">
        <f>[1]Slutanvändning!$N$85</f>
        <v>0</v>
      </c>
      <c r="G32" s="59">
        <f>[1]Slutanvändning!$N$86</f>
        <v>485</v>
      </c>
      <c r="H32" s="92">
        <f>[1]Slutanvändning!$N$87</f>
        <v>0</v>
      </c>
      <c r="I32" s="59">
        <f>[1]Slutanvändning!$N$88</f>
        <v>0</v>
      </c>
      <c r="J32" s="59">
        <v>0</v>
      </c>
      <c r="K32" s="59">
        <f>[1]Slutanvändning!U84</f>
        <v>0</v>
      </c>
      <c r="L32" s="59">
        <f>[1]Slutanvändning!V84</f>
        <v>0</v>
      </c>
      <c r="M32" s="59"/>
      <c r="N32" s="59"/>
      <c r="O32" s="59"/>
      <c r="P32" s="59">
        <f t="shared" ref="P32:P38" si="4">SUM(B32:N32)</f>
        <v>7046</v>
      </c>
      <c r="Q32" s="22"/>
      <c r="R32" s="56" t="str">
        <f>J30</f>
        <v>Avlutar</v>
      </c>
      <c r="S32" s="42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59">
        <f>[1]Slutanvändning!$N$98</f>
        <v>0</v>
      </c>
      <c r="C33" s="59">
        <f>[1]Slutanvändning!$N$99</f>
        <v>11602</v>
      </c>
      <c r="D33" s="125">
        <f>[1]Slutanvändning!$N$92</f>
        <v>1406.3738665839192</v>
      </c>
      <c r="E33" s="59">
        <f>[1]Slutanvändning!$Q$93</f>
        <v>0</v>
      </c>
      <c r="F33" s="129">
        <f>[1]Slutanvändning!$N$94</f>
        <v>1532.4710559999999</v>
      </c>
      <c r="G33" s="59">
        <f>[1]Slutanvändning!$N$95</f>
        <v>0</v>
      </c>
      <c r="H33" s="129">
        <f>[1]Slutanvändning!$N$96</f>
        <v>904.15507741608099</v>
      </c>
      <c r="I33" s="59">
        <f>[1]Slutanvändning!$N$97</f>
        <v>0</v>
      </c>
      <c r="J33" s="59">
        <v>0</v>
      </c>
      <c r="K33" s="59">
        <f>[1]Slutanvändning!U93</f>
        <v>0</v>
      </c>
      <c r="L33" s="59">
        <f>[1]Slutanvändning!V93</f>
        <v>0</v>
      </c>
      <c r="M33" s="59"/>
      <c r="N33" s="59"/>
      <c r="O33" s="59"/>
      <c r="P33" s="59">
        <f t="shared" si="4"/>
        <v>15445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59">
        <f>[1]Slutanvändning!$N$107</f>
        <v>4702</v>
      </c>
      <c r="C34" s="59">
        <f>[1]Slutanvändning!$N$108</f>
        <v>12757</v>
      </c>
      <c r="D34" s="92">
        <f>[1]Slutanvändning!$N$101</f>
        <v>0</v>
      </c>
      <c r="E34" s="59">
        <f>[1]Slutanvändning!$Q$102</f>
        <v>0</v>
      </c>
      <c r="F34" s="92">
        <f>[1]Slutanvändning!$N$103</f>
        <v>0</v>
      </c>
      <c r="G34" s="59">
        <f>[1]Slutanvändning!$N$104</f>
        <v>0</v>
      </c>
      <c r="H34" s="92">
        <f>[1]Slutanvändning!$N$105</f>
        <v>0</v>
      </c>
      <c r="I34" s="59">
        <f>[1]Slutanvändning!$N$106</f>
        <v>0</v>
      </c>
      <c r="J34" s="59">
        <v>0</v>
      </c>
      <c r="K34" s="59">
        <f>[1]Slutanvändning!U102</f>
        <v>0</v>
      </c>
      <c r="L34" s="59">
        <f>[1]Slutanvändning!V102</f>
        <v>0</v>
      </c>
      <c r="M34" s="59"/>
      <c r="N34" s="59"/>
      <c r="O34" s="59"/>
      <c r="P34" s="59">
        <f t="shared" si="4"/>
        <v>17459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6">
      <c r="A35" s="5" t="s">
        <v>35</v>
      </c>
      <c r="B35" s="59">
        <f>[1]Slutanvändning!$N$116</f>
        <v>0</v>
      </c>
      <c r="C35" s="59">
        <f>[1]Slutanvändning!$N$117</f>
        <v>1050</v>
      </c>
      <c r="D35" s="92">
        <f>[1]Slutanvändning!$N$110</f>
        <v>49345</v>
      </c>
      <c r="E35" s="59">
        <f>[1]Slutanvändning!$Q$111</f>
        <v>0</v>
      </c>
      <c r="F35" s="92">
        <f>[1]Slutanvändning!$N$112</f>
        <v>0</v>
      </c>
      <c r="G35" s="59">
        <f>[1]Slutanvändning!$N$113</f>
        <v>8875</v>
      </c>
      <c r="H35" s="92">
        <f>[1]Slutanvändning!$N$114</f>
        <v>0</v>
      </c>
      <c r="I35" s="59">
        <f>[1]Slutanvändning!$N$115</f>
        <v>0</v>
      </c>
      <c r="J35" s="59">
        <v>0</v>
      </c>
      <c r="K35" s="59">
        <f>[1]Slutanvändning!U111</f>
        <v>0</v>
      </c>
      <c r="L35" s="59">
        <f>[1]Slutanvändning!V111</f>
        <v>0</v>
      </c>
      <c r="M35" s="59"/>
      <c r="N35" s="59"/>
      <c r="O35" s="59"/>
      <c r="P35" s="59">
        <f>SUM(B35:N35)</f>
        <v>59270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59">
        <f>[1]Slutanvändning!$N$125</f>
        <v>107</v>
      </c>
      <c r="C36" s="59">
        <f>[1]Slutanvändning!$N$126</f>
        <v>10485</v>
      </c>
      <c r="D36" s="92">
        <f>[1]Slutanvändning!$N$119</f>
        <v>960</v>
      </c>
      <c r="E36" s="59">
        <f>[1]Slutanvändning!$Q$120</f>
        <v>0</v>
      </c>
      <c r="F36" s="92">
        <f>[1]Slutanvändning!$N$121</f>
        <v>0</v>
      </c>
      <c r="G36" s="59">
        <f>[1]Slutanvändning!$N$122</f>
        <v>0</v>
      </c>
      <c r="H36" s="92">
        <f>[1]Slutanvändning!$N$123</f>
        <v>0</v>
      </c>
      <c r="I36" s="59">
        <f>[1]Slutanvändning!$N$124</f>
        <v>0</v>
      </c>
      <c r="J36" s="59">
        <v>0</v>
      </c>
      <c r="K36" s="59">
        <f>[1]Slutanvändning!U120</f>
        <v>0</v>
      </c>
      <c r="L36" s="59">
        <f>[1]Slutanvändning!V120</f>
        <v>0</v>
      </c>
      <c r="M36" s="59"/>
      <c r="N36" s="59"/>
      <c r="O36" s="59"/>
      <c r="P36" s="59">
        <f t="shared" si="4"/>
        <v>11552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59">
        <f>[1]Slutanvändning!$N$134</f>
        <v>0</v>
      </c>
      <c r="C37" s="59">
        <f>[1]Slutanvändning!$N$135</f>
        <v>29826</v>
      </c>
      <c r="D37" s="125">
        <f>[1]Slutanvändning!$N$128</f>
        <v>43.415549072084104</v>
      </c>
      <c r="E37" s="59">
        <f>[1]Slutanvändning!$Q$129</f>
        <v>0</v>
      </c>
      <c r="F37" s="92">
        <f>[1]Slutanvändning!$N$130</f>
        <v>0</v>
      </c>
      <c r="G37" s="59">
        <f>[1]Slutanvändning!$N$131</f>
        <v>0</v>
      </c>
      <c r="H37" s="125">
        <f>[1]Slutanvändning!$N$132</f>
        <v>16661.584450927916</v>
      </c>
      <c r="I37" s="59">
        <f>[1]Slutanvändning!$N$133</f>
        <v>0</v>
      </c>
      <c r="J37" s="59">
        <v>0</v>
      </c>
      <c r="K37" s="59">
        <f>[1]Slutanvändning!U129</f>
        <v>0</v>
      </c>
      <c r="L37" s="59">
        <f>[1]Slutanvändning!V129</f>
        <v>0</v>
      </c>
      <c r="M37" s="59"/>
      <c r="N37" s="59"/>
      <c r="O37" s="59"/>
      <c r="P37" s="59">
        <f t="shared" si="4"/>
        <v>46531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59">
        <f>[1]Slutanvändning!$N$143</f>
        <v>5171</v>
      </c>
      <c r="C38" s="59">
        <f>[1]Slutanvändning!$N$144</f>
        <v>1701</v>
      </c>
      <c r="D38" s="92">
        <f>[1]Slutanvändning!$N$137</f>
        <v>0</v>
      </c>
      <c r="E38" s="59">
        <f>[1]Slutanvändning!$Q$138</f>
        <v>0</v>
      </c>
      <c r="F38" s="92">
        <f>[1]Slutanvändning!$N$139</f>
        <v>0</v>
      </c>
      <c r="G38" s="59">
        <f>[1]Slutanvändning!$N$140</f>
        <v>0</v>
      </c>
      <c r="H38" s="92">
        <f>[1]Slutanvändning!$N$141</f>
        <v>0</v>
      </c>
      <c r="I38" s="59">
        <f>[1]Slutanvändning!$N$142</f>
        <v>0</v>
      </c>
      <c r="J38" s="59">
        <v>0</v>
      </c>
      <c r="K38" s="59">
        <f>[1]Slutanvändning!U138</f>
        <v>0</v>
      </c>
      <c r="L38" s="59">
        <f>[1]Slutanvändning!V138</f>
        <v>0</v>
      </c>
      <c r="M38" s="59"/>
      <c r="N38" s="59"/>
      <c r="O38" s="59"/>
      <c r="P38" s="59">
        <f t="shared" si="4"/>
        <v>6872</v>
      </c>
      <c r="Q38" s="22"/>
      <c r="R38" s="33"/>
      <c r="S38" s="18"/>
      <c r="T38" s="29"/>
      <c r="U38" s="25"/>
    </row>
    <row r="39" spans="1:47" ht="15.6">
      <c r="A39" s="5" t="s">
        <v>39</v>
      </c>
      <c r="B39" s="59">
        <f>[1]Slutanvändning!$N$152</f>
        <v>0</v>
      </c>
      <c r="C39" s="59">
        <f>[1]Slutanvändning!$N$153</f>
        <v>4407</v>
      </c>
      <c r="D39" s="92">
        <f>[1]Slutanvändning!$N$146</f>
        <v>0</v>
      </c>
      <c r="E39" s="59">
        <f>[1]Slutanvändning!$Q$147</f>
        <v>0</v>
      </c>
      <c r="F39" s="92">
        <f>[1]Slutanvändning!$N$148</f>
        <v>0</v>
      </c>
      <c r="G39" s="59">
        <f>[1]Slutanvändning!$N$149</f>
        <v>0</v>
      </c>
      <c r="H39" s="92">
        <f>[1]Slutanvändning!$N$150</f>
        <v>0</v>
      </c>
      <c r="I39" s="59">
        <f>[1]Slutanvändning!$N$151</f>
        <v>0</v>
      </c>
      <c r="J39" s="59">
        <v>0</v>
      </c>
      <c r="K39" s="59">
        <f>[1]Slutanvändning!U147</f>
        <v>0</v>
      </c>
      <c r="L39" s="59">
        <f>[1]Slutanvändning!V147</f>
        <v>0</v>
      </c>
      <c r="M39" s="59"/>
      <c r="N39" s="59"/>
      <c r="O39" s="59"/>
      <c r="P39" s="59">
        <f>SUM(B39:N39)</f>
        <v>4407</v>
      </c>
      <c r="Q39" s="22"/>
      <c r="R39" s="30"/>
      <c r="S39" s="9"/>
      <c r="T39" s="45"/>
    </row>
    <row r="40" spans="1:47" ht="15.6">
      <c r="A40" s="5" t="s">
        <v>14</v>
      </c>
      <c r="B40" s="59">
        <f>SUM(B32:B39)</f>
        <v>9980</v>
      </c>
      <c r="C40" s="59">
        <f t="shared" ref="C40:O40" si="5">SUM(C32:C39)</f>
        <v>75846</v>
      </c>
      <c r="D40" s="126">
        <f t="shared" si="5"/>
        <v>54297.789415656007</v>
      </c>
      <c r="E40" s="59">
        <f t="shared" si="5"/>
        <v>0</v>
      </c>
      <c r="F40" s="130">
        <f>SUM(F32:F39)</f>
        <v>1532.4710559999999</v>
      </c>
      <c r="G40" s="59">
        <f t="shared" si="5"/>
        <v>9360</v>
      </c>
      <c r="H40" s="130">
        <f t="shared" si="5"/>
        <v>17565.739528343998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59">
        <f>SUM(B40:N40)</f>
        <v>168582</v>
      </c>
      <c r="Q40" s="22"/>
      <c r="R40" s="30"/>
      <c r="S40" s="9" t="s">
        <v>25</v>
      </c>
      <c r="T40" s="45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40</v>
      </c>
      <c r="S41" s="46" t="str">
        <f>(B46+C46)/1000 &amp;" GWh"</f>
        <v>8,6805672 GWh</v>
      </c>
      <c r="T41" s="45"/>
    </row>
    <row r="42" spans="1:47">
      <c r="A42" s="35" t="s">
        <v>43</v>
      </c>
      <c r="B42" s="93">
        <f>B39+B38+B37</f>
        <v>5171</v>
      </c>
      <c r="C42" s="93">
        <f>C39+C38+C37</f>
        <v>35934</v>
      </c>
      <c r="D42" s="93">
        <f>D39+D38+D37</f>
        <v>43.415549072084104</v>
      </c>
      <c r="E42" s="93">
        <f t="shared" ref="E42:P42" si="6">E39+E38+E37</f>
        <v>0</v>
      </c>
      <c r="F42" s="89">
        <f t="shared" si="6"/>
        <v>0</v>
      </c>
      <c r="G42" s="93">
        <f t="shared" si="6"/>
        <v>0</v>
      </c>
      <c r="H42" s="93">
        <f t="shared" si="6"/>
        <v>16661.584450927916</v>
      </c>
      <c r="I42" s="89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57810</v>
      </c>
      <c r="Q42" s="23"/>
      <c r="R42" s="30" t="s">
        <v>41</v>
      </c>
      <c r="S42" s="10" t="str">
        <f>P42/1000 &amp;" GWh"</f>
        <v>57,81 GWh</v>
      </c>
      <c r="T42" s="31">
        <f>P42/P40</f>
        <v>0.3429191728654305</v>
      </c>
    </row>
    <row r="43" spans="1:47">
      <c r="A43" s="36" t="s">
        <v>45</v>
      </c>
      <c r="B43" s="117"/>
      <c r="C43" s="95">
        <f>C40+C24-C7+C46</f>
        <v>82236.157200000001</v>
      </c>
      <c r="D43" s="95">
        <f t="shared" ref="D43:O43" si="7">D11+D24+D40</f>
        <v>54605.789415656007</v>
      </c>
      <c r="E43" s="95">
        <f t="shared" si="7"/>
        <v>0</v>
      </c>
      <c r="F43" s="95">
        <f t="shared" si="7"/>
        <v>1532.4710559999999</v>
      </c>
      <c r="G43" s="95">
        <f t="shared" si="7"/>
        <v>9360</v>
      </c>
      <c r="H43" s="95">
        <f t="shared" si="7"/>
        <v>30413.739528343998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178148.15720000002</v>
      </c>
      <c r="Q43" s="23"/>
      <c r="R43" s="30" t="s">
        <v>42</v>
      </c>
      <c r="S43" s="10" t="str">
        <f>P36/1000 &amp;" GWh"</f>
        <v>11,552 GWh</v>
      </c>
      <c r="T43" s="43">
        <f>P36/P40</f>
        <v>6.8524516259149848E-2</v>
      </c>
    </row>
    <row r="44" spans="1:47">
      <c r="A44" s="36" t="s">
        <v>46</v>
      </c>
      <c r="B44" s="93"/>
      <c r="C44" s="96">
        <f>C43/$P$43</f>
        <v>0.46161665937232604</v>
      </c>
      <c r="D44" s="96">
        <f t="shared" ref="D44:P44" si="8">D43/$P$43</f>
        <v>0.30651896867140876</v>
      </c>
      <c r="E44" s="96">
        <f t="shared" si="8"/>
        <v>0</v>
      </c>
      <c r="F44" s="96">
        <f t="shared" si="8"/>
        <v>8.6022279437870022E-3</v>
      </c>
      <c r="G44" s="96">
        <f t="shared" si="8"/>
        <v>5.2540537870913208E-2</v>
      </c>
      <c r="H44" s="96">
        <f t="shared" si="8"/>
        <v>0.17072160614156492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 t="shared" si="8"/>
        <v>1</v>
      </c>
      <c r="Q44" s="23"/>
      <c r="R44" s="30" t="s">
        <v>44</v>
      </c>
      <c r="S44" s="10" t="str">
        <f>P34/1000 &amp;" GWh"</f>
        <v>17,459 GWh</v>
      </c>
      <c r="T44" s="31">
        <f>P34/P40</f>
        <v>0.10356384430128958</v>
      </c>
      <c r="U44" s="25"/>
    </row>
    <row r="45" spans="1:47">
      <c r="A45" s="37"/>
      <c r="B45" s="92"/>
      <c r="C45" s="93"/>
      <c r="D45" s="93"/>
      <c r="E45" s="93"/>
      <c r="F45" s="89"/>
      <c r="G45" s="93"/>
      <c r="H45" s="93"/>
      <c r="I45" s="89"/>
      <c r="J45" s="93"/>
      <c r="K45" s="93"/>
      <c r="L45" s="93"/>
      <c r="M45" s="93"/>
      <c r="N45" s="89"/>
      <c r="O45" s="89"/>
      <c r="P45" s="89"/>
      <c r="Q45" s="23"/>
      <c r="R45" s="30" t="s">
        <v>31</v>
      </c>
      <c r="S45" s="10" t="str">
        <f>P32/1000 &amp;" GWh"</f>
        <v>7,046 GWh</v>
      </c>
      <c r="T45" s="31">
        <f>P32/P40</f>
        <v>4.1795683999478001E-2</v>
      </c>
      <c r="U45" s="25"/>
    </row>
    <row r="46" spans="1:47">
      <c r="A46" s="37" t="s">
        <v>49</v>
      </c>
      <c r="B46" s="95">
        <f>B24-B40</f>
        <v>2589</v>
      </c>
      <c r="C46" s="95">
        <f>(C40+C24)*0.08</f>
        <v>6091.5671999999995</v>
      </c>
      <c r="D46" s="93"/>
      <c r="E46" s="93"/>
      <c r="F46" s="89"/>
      <c r="G46" s="93"/>
      <c r="H46" s="93"/>
      <c r="I46" s="89"/>
      <c r="J46" s="93"/>
      <c r="K46" s="93"/>
      <c r="L46" s="93"/>
      <c r="M46" s="93"/>
      <c r="N46" s="89"/>
      <c r="O46" s="89"/>
      <c r="P46" s="77"/>
      <c r="Q46" s="23"/>
      <c r="R46" s="30" t="s">
        <v>47</v>
      </c>
      <c r="S46" s="10" t="str">
        <f>P33/1000 &amp;" GWh"</f>
        <v>15,445 GWh</v>
      </c>
      <c r="T46" s="43">
        <f>P33/P40</f>
        <v>9.1617135874529909E-2</v>
      </c>
      <c r="U46" s="25"/>
    </row>
    <row r="47" spans="1:47">
      <c r="A47" s="37" t="s">
        <v>51</v>
      </c>
      <c r="B47" s="97">
        <f>B46/B24</f>
        <v>0.20598297398361046</v>
      </c>
      <c r="C47" s="97">
        <f>C46/(C40+C24)</f>
        <v>0.08</v>
      </c>
      <c r="D47" s="93"/>
      <c r="E47" s="93"/>
      <c r="F47" s="89"/>
      <c r="G47" s="93"/>
      <c r="H47" s="93"/>
      <c r="I47" s="89"/>
      <c r="J47" s="93"/>
      <c r="K47" s="93"/>
      <c r="L47" s="93"/>
      <c r="M47" s="93"/>
      <c r="N47" s="89"/>
      <c r="O47" s="89"/>
      <c r="P47" s="89"/>
      <c r="Q47" s="23"/>
      <c r="R47" s="30" t="s">
        <v>48</v>
      </c>
      <c r="S47" s="10" t="str">
        <f>P35/1000 &amp;" GWh"</f>
        <v>59,27 GWh</v>
      </c>
      <c r="T47" s="43">
        <f>P35/P40</f>
        <v>0.35157964670012221</v>
      </c>
    </row>
    <row r="48" spans="1:47" ht="15" thickBot="1">
      <c r="A48" s="12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102"/>
      <c r="O48" s="102"/>
      <c r="P48" s="102"/>
      <c r="Q48" s="57"/>
      <c r="R48" s="48" t="s">
        <v>50</v>
      </c>
      <c r="S48" s="49" t="str">
        <f>P40/1000 &amp;" GWh"</f>
        <v>168,582 GWh</v>
      </c>
      <c r="T48" s="50">
        <f>SUM(T42:T47)</f>
        <v>1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102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4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9"/>
      <c r="R58" s="9"/>
      <c r="S58" s="34"/>
      <c r="T58" s="38"/>
    </row>
    <row r="59" spans="1:47" ht="15.6">
      <c r="A59" s="9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9"/>
      <c r="R59" s="9"/>
      <c r="S59" s="14"/>
      <c r="T59" s="15"/>
    </row>
    <row r="60" spans="1:47" ht="15.6">
      <c r="A60" s="9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9"/>
      <c r="R60" s="9"/>
      <c r="S60" s="9"/>
      <c r="T60" s="34"/>
    </row>
    <row r="61" spans="1:47" ht="15.6">
      <c r="A61" s="8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9"/>
      <c r="R61" s="9"/>
      <c r="S61" s="51"/>
      <c r="T61" s="52"/>
    </row>
    <row r="62" spans="1:47" ht="15.6">
      <c r="A62" s="9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9"/>
      <c r="R62" s="9"/>
      <c r="S62" s="34"/>
      <c r="T62" s="38"/>
    </row>
    <row r="63" spans="1:47" ht="15.6">
      <c r="A63" s="9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9"/>
      <c r="R63" s="9"/>
      <c r="S63" s="34"/>
      <c r="T63" s="38"/>
    </row>
    <row r="64" spans="1:47" ht="15.6">
      <c r="A64" s="9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9"/>
      <c r="R64" s="9"/>
      <c r="S64" s="34"/>
      <c r="T64" s="38"/>
    </row>
    <row r="65" spans="1:20" ht="15.6">
      <c r="A65" s="9"/>
      <c r="B65" s="93"/>
      <c r="C65" s="113"/>
      <c r="D65" s="93"/>
      <c r="E65" s="93"/>
      <c r="F65" s="89"/>
      <c r="G65" s="93"/>
      <c r="H65" s="93"/>
      <c r="I65" s="89"/>
      <c r="J65" s="93"/>
      <c r="K65" s="105"/>
      <c r="L65" s="105"/>
      <c r="M65" s="113"/>
      <c r="N65" s="111"/>
      <c r="O65" s="111"/>
      <c r="P65" s="111"/>
      <c r="Q65" s="9"/>
      <c r="R65" s="9"/>
      <c r="S65" s="34"/>
      <c r="T65" s="38"/>
    </row>
    <row r="66" spans="1:20" ht="15.6">
      <c r="A66" s="9"/>
      <c r="B66" s="93"/>
      <c r="C66" s="113"/>
      <c r="D66" s="93"/>
      <c r="E66" s="93"/>
      <c r="F66" s="89"/>
      <c r="G66" s="93"/>
      <c r="H66" s="93"/>
      <c r="I66" s="89"/>
      <c r="J66" s="93"/>
      <c r="K66" s="105"/>
      <c r="L66" s="105"/>
      <c r="M66" s="113"/>
      <c r="N66" s="111"/>
      <c r="O66" s="111"/>
      <c r="P66" s="111"/>
      <c r="Q66" s="9"/>
      <c r="R66" s="9"/>
      <c r="S66" s="34"/>
      <c r="T66" s="38"/>
    </row>
    <row r="67" spans="1:20" ht="15.6">
      <c r="A67" s="9"/>
      <c r="B67" s="93"/>
      <c r="C67" s="113"/>
      <c r="D67" s="93"/>
      <c r="E67" s="93"/>
      <c r="F67" s="89"/>
      <c r="G67" s="93"/>
      <c r="H67" s="93"/>
      <c r="I67" s="89"/>
      <c r="J67" s="93"/>
      <c r="K67" s="105"/>
      <c r="L67" s="105"/>
      <c r="M67" s="113"/>
      <c r="N67" s="111"/>
      <c r="O67" s="111"/>
      <c r="P67" s="111"/>
      <c r="Q67" s="9"/>
      <c r="R67" s="9"/>
      <c r="S67" s="34"/>
      <c r="T67" s="38"/>
    </row>
    <row r="68" spans="1:20" ht="15.6">
      <c r="A68" s="9"/>
      <c r="B68" s="93"/>
      <c r="C68" s="113"/>
      <c r="D68" s="93"/>
      <c r="E68" s="93"/>
      <c r="F68" s="89"/>
      <c r="G68" s="93"/>
      <c r="H68" s="93"/>
      <c r="I68" s="89"/>
      <c r="J68" s="93"/>
      <c r="K68" s="105"/>
      <c r="L68" s="105"/>
      <c r="M68" s="113"/>
      <c r="N68" s="111"/>
      <c r="O68" s="111"/>
      <c r="P68" s="111"/>
      <c r="Q68" s="9"/>
      <c r="R68" s="39"/>
      <c r="S68" s="14"/>
      <c r="T68" s="16"/>
    </row>
    <row r="69" spans="1:20">
      <c r="A69" s="9"/>
      <c r="B69" s="93"/>
      <c r="C69" s="113"/>
      <c r="D69" s="93"/>
      <c r="E69" s="93"/>
      <c r="F69" s="89"/>
      <c r="G69" s="93"/>
      <c r="H69" s="93"/>
      <c r="I69" s="89"/>
      <c r="J69" s="93"/>
      <c r="K69" s="105"/>
      <c r="L69" s="105"/>
      <c r="M69" s="113"/>
      <c r="N69" s="111"/>
      <c r="O69" s="111"/>
      <c r="P69" s="111"/>
      <c r="Q69" s="9"/>
    </row>
    <row r="70" spans="1:20">
      <c r="A70" s="9"/>
      <c r="B70" s="93"/>
      <c r="C70" s="113"/>
      <c r="D70" s="93"/>
      <c r="E70" s="93"/>
      <c r="F70" s="89"/>
      <c r="G70" s="93"/>
      <c r="H70" s="93"/>
      <c r="I70" s="89"/>
      <c r="J70" s="93"/>
      <c r="K70" s="105"/>
      <c r="L70" s="105"/>
      <c r="M70" s="113"/>
      <c r="N70" s="111"/>
      <c r="O70" s="111"/>
      <c r="P70" s="111"/>
      <c r="Q70" s="9"/>
    </row>
    <row r="71" spans="1:20" ht="15.6">
      <c r="A71" s="9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9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topLeftCell="K19" zoomScale="74" zoomScaleNormal="55" workbookViewId="0">
      <selection activeCell="P40" sqref="P40"/>
    </sheetView>
  </sheetViews>
  <sheetFormatPr defaultColWidth="8.59765625" defaultRowHeight="14.4"/>
  <cols>
    <col min="1" max="1" width="49.5" style="11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11" customWidth="1"/>
    <col min="21" max="16384" width="8.59765625" style="11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53" t="s">
        <v>78</v>
      </c>
      <c r="Q2" s="5"/>
      <c r="AG2" s="40"/>
      <c r="AH2" s="5"/>
    </row>
    <row r="3" spans="1:34" ht="28.8">
      <c r="A3" s="6">
        <f>'Jämtlands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68</v>
      </c>
      <c r="N3" s="79" t="s">
        <v>68</v>
      </c>
      <c r="O3" s="80" t="s">
        <v>68</v>
      </c>
      <c r="P3" s="81" t="s">
        <v>9</v>
      </c>
      <c r="Q3" s="40"/>
      <c r="AG3" s="40"/>
      <c r="AH3" s="40"/>
    </row>
    <row r="4" spans="1:34" s="18" customFormat="1" ht="10.199999999999999">
      <c r="A4" s="54" t="s">
        <v>60</v>
      </c>
      <c r="B4" s="82"/>
      <c r="C4" s="83" t="s">
        <v>58</v>
      </c>
      <c r="D4" s="83" t="s">
        <v>59</v>
      </c>
      <c r="E4" s="84"/>
      <c r="F4" s="83" t="s">
        <v>61</v>
      </c>
      <c r="G4" s="84"/>
      <c r="H4" s="84"/>
      <c r="I4" s="83" t="s">
        <v>62</v>
      </c>
      <c r="J4" s="84"/>
      <c r="K4" s="84"/>
      <c r="L4" s="84"/>
      <c r="M4" s="84"/>
      <c r="N4" s="85"/>
      <c r="O4" s="85"/>
      <c r="P4" s="86" t="s">
        <v>66</v>
      </c>
      <c r="Q4" s="19"/>
      <c r="AG4" s="19"/>
      <c r="AH4" s="19"/>
    </row>
    <row r="5" spans="1:34" ht="15.6">
      <c r="A5" s="5" t="s">
        <v>53</v>
      </c>
      <c r="C5" s="60">
        <f>[1]Solceller!$C$7</f>
        <v>598.5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>
        <f>SUM(D5:O5)</f>
        <v>0</v>
      </c>
      <c r="Q5" s="40"/>
      <c r="AG5" s="40"/>
      <c r="AH5" s="40"/>
    </row>
    <row r="6" spans="1:34" ht="15.6">
      <c r="A6" s="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>
        <f t="shared" ref="P6:P11" si="0">SUM(D6:O6)</f>
        <v>0</v>
      </c>
      <c r="Q6" s="40"/>
      <c r="AG6" s="40"/>
      <c r="AH6" s="40"/>
    </row>
    <row r="7" spans="1:34" ht="15.6">
      <c r="A7" s="5" t="s">
        <v>10</v>
      </c>
      <c r="C7" s="59">
        <f>[1]Elproduktion!$N$162</f>
        <v>0</v>
      </c>
      <c r="D7" s="59">
        <f>[1]Elproduktion!$N$163</f>
        <v>0</v>
      </c>
      <c r="E7" s="59">
        <f>[1]Elproduktion!$Q$164</f>
        <v>0</v>
      </c>
      <c r="F7" s="59">
        <f>[1]Elproduktion!$N$165</f>
        <v>0</v>
      </c>
      <c r="G7" s="59">
        <f>[1]Elproduktion!$R$166</f>
        <v>0</v>
      </c>
      <c r="H7" s="59">
        <f>[1]Elproduktion!$S$167</f>
        <v>0</v>
      </c>
      <c r="I7" s="59">
        <f>[1]Elproduktion!$N$168</f>
        <v>0</v>
      </c>
      <c r="J7" s="59">
        <f>[1]Elproduktion!$T$166</f>
        <v>0</v>
      </c>
      <c r="K7" s="59">
        <f>[1]Elproduktion!U164</f>
        <v>0</v>
      </c>
      <c r="L7" s="59">
        <f>[1]Elproduktion!V164</f>
        <v>0</v>
      </c>
      <c r="M7" s="59"/>
      <c r="N7" s="59"/>
      <c r="O7" s="59"/>
      <c r="P7" s="59">
        <f t="shared" si="0"/>
        <v>0</v>
      </c>
      <c r="Q7" s="40"/>
      <c r="AG7" s="40"/>
      <c r="AH7" s="40"/>
    </row>
    <row r="8" spans="1:34" ht="15.6">
      <c r="A8" s="5" t="s">
        <v>11</v>
      </c>
      <c r="C8" s="59">
        <f>[1]Elproduktion!$N$170</f>
        <v>0</v>
      </c>
      <c r="D8" s="59">
        <f>[1]Elproduktion!$N$171</f>
        <v>0</v>
      </c>
      <c r="E8" s="59">
        <f>[1]Elproduktion!$Q$172</f>
        <v>0</v>
      </c>
      <c r="F8" s="59">
        <f>[1]Elproduktion!$N$173</f>
        <v>0</v>
      </c>
      <c r="G8" s="59">
        <f>[1]Elproduktion!$R$174</f>
        <v>0</v>
      </c>
      <c r="H8" s="59">
        <f>[1]Elproduktion!$S$175</f>
        <v>0</v>
      </c>
      <c r="I8" s="59">
        <f>[1]Elproduktion!$N$176</f>
        <v>0</v>
      </c>
      <c r="J8" s="59">
        <f>[1]Elproduktion!$T$174</f>
        <v>0</v>
      </c>
      <c r="K8" s="59">
        <f>[1]Elproduktion!U172</f>
        <v>0</v>
      </c>
      <c r="L8" s="59">
        <f>[1]Elproduktion!V172</f>
        <v>0</v>
      </c>
      <c r="M8" s="59"/>
      <c r="N8" s="59"/>
      <c r="O8" s="59"/>
      <c r="P8" s="59">
        <f t="shared" si="0"/>
        <v>0</v>
      </c>
      <c r="Q8" s="40"/>
      <c r="AG8" s="40"/>
      <c r="AH8" s="40"/>
    </row>
    <row r="9" spans="1:34" ht="15.6">
      <c r="A9" s="5" t="s">
        <v>12</v>
      </c>
      <c r="C9" s="59">
        <f>[1]Elproduktion!$N$178</f>
        <v>2233292</v>
      </c>
      <c r="D9" s="59">
        <f>[1]Elproduktion!$N$179</f>
        <v>0</v>
      </c>
      <c r="E9" s="59">
        <f>[1]Elproduktion!$Q$180</f>
        <v>0</v>
      </c>
      <c r="F9" s="59">
        <f>[1]Elproduktion!$N$181</f>
        <v>0</v>
      </c>
      <c r="G9" s="59">
        <f>[1]Elproduktion!$R$182</f>
        <v>0</v>
      </c>
      <c r="H9" s="59">
        <f>[1]Elproduktion!$S$183</f>
        <v>0</v>
      </c>
      <c r="I9" s="59">
        <f>[1]Elproduktion!$N$184</f>
        <v>0</v>
      </c>
      <c r="J9" s="59">
        <f>[1]Elproduktion!$T$182</f>
        <v>0</v>
      </c>
      <c r="K9" s="59">
        <f>[1]Elproduktion!U180</f>
        <v>0</v>
      </c>
      <c r="L9" s="59">
        <f>[1]Elproduktion!V180</f>
        <v>0</v>
      </c>
      <c r="M9" s="59"/>
      <c r="N9" s="59"/>
      <c r="O9" s="59"/>
      <c r="P9" s="59">
        <f t="shared" si="0"/>
        <v>0</v>
      </c>
      <c r="Q9" s="40"/>
      <c r="AG9" s="40"/>
      <c r="AH9" s="40"/>
    </row>
    <row r="10" spans="1:34" ht="15.6">
      <c r="A10" s="5" t="s">
        <v>13</v>
      </c>
      <c r="C10" s="59">
        <f>[1]Elproduktion!$N$186</f>
        <v>1211159</v>
      </c>
      <c r="D10" s="59">
        <f>[1]Elproduktion!$N$187</f>
        <v>0</v>
      </c>
      <c r="E10" s="59">
        <f>[1]Elproduktion!$Q$188</f>
        <v>0</v>
      </c>
      <c r="F10" s="59">
        <f>[1]Elproduktion!$N$189</f>
        <v>0</v>
      </c>
      <c r="G10" s="59">
        <f>[1]Elproduktion!$R$190</f>
        <v>0</v>
      </c>
      <c r="H10" s="59">
        <f>[1]Elproduktion!$S$191</f>
        <v>0</v>
      </c>
      <c r="I10" s="59">
        <f>[1]Elproduktion!$N$192</f>
        <v>0</v>
      </c>
      <c r="J10" s="59">
        <f>[1]Elproduktion!$T$190</f>
        <v>0</v>
      </c>
      <c r="K10" s="59">
        <f>[1]Elproduktion!U188</f>
        <v>0</v>
      </c>
      <c r="L10" s="59">
        <f>[1]Elproduktion!V188</f>
        <v>0</v>
      </c>
      <c r="M10" s="59"/>
      <c r="N10" s="59"/>
      <c r="O10" s="59"/>
      <c r="P10" s="59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6">
      <c r="A11" s="5" t="s">
        <v>14</v>
      </c>
      <c r="C11" s="60">
        <f>SUM(C5:C10)</f>
        <v>3445049.5</v>
      </c>
      <c r="D11" s="59">
        <f t="shared" ref="D11:O11" si="1">SUM(D5:D10)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59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6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6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">
      <c r="A14" s="3" t="s">
        <v>15</v>
      </c>
      <c r="B14" s="88"/>
      <c r="C14" s="59"/>
      <c r="D14" s="88"/>
      <c r="E14" s="88"/>
      <c r="F14" s="88"/>
      <c r="G14" s="88"/>
      <c r="H14" s="88"/>
      <c r="I14" s="88"/>
      <c r="J14" s="59"/>
      <c r="K14" s="59"/>
      <c r="L14" s="59"/>
      <c r="M14" s="59"/>
      <c r="N14" s="59"/>
      <c r="O14" s="59"/>
      <c r="P14" s="88"/>
      <c r="Q14" s="4"/>
      <c r="R14" s="4"/>
      <c r="S14" s="4"/>
      <c r="T14" s="4"/>
    </row>
    <row r="15" spans="1:34" ht="15.6">
      <c r="A15" s="53" t="str">
        <f>A2</f>
        <v>2313 Strömsund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28.8">
      <c r="A16" s="6">
        <f>'Jämtlands län'!A16</f>
        <v>2020</v>
      </c>
      <c r="B16" s="79" t="s">
        <v>16</v>
      </c>
      <c r="C16" s="89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71</v>
      </c>
      <c r="N16" s="79" t="s">
        <v>68</v>
      </c>
      <c r="O16" s="80" t="s">
        <v>68</v>
      </c>
      <c r="P16" s="81" t="s">
        <v>9</v>
      </c>
      <c r="Q16" s="40"/>
      <c r="AG16" s="40"/>
      <c r="AH16" s="40"/>
    </row>
    <row r="17" spans="1:34" s="18" customFormat="1" ht="10.199999999999999">
      <c r="A17" s="54" t="s">
        <v>60</v>
      </c>
      <c r="B17" s="83" t="s">
        <v>63</v>
      </c>
      <c r="C17" s="90"/>
      <c r="D17" s="83" t="s">
        <v>59</v>
      </c>
      <c r="E17" s="84"/>
      <c r="F17" s="83" t="s">
        <v>61</v>
      </c>
      <c r="G17" s="84"/>
      <c r="H17" s="84"/>
      <c r="I17" s="83" t="s">
        <v>62</v>
      </c>
      <c r="J17" s="84"/>
      <c r="K17" s="84"/>
      <c r="L17" s="84"/>
      <c r="M17" s="84"/>
      <c r="N17" s="85"/>
      <c r="O17" s="85"/>
      <c r="P17" s="86" t="s">
        <v>66</v>
      </c>
      <c r="Q17" s="19"/>
      <c r="AG17" s="19"/>
      <c r="AH17" s="19"/>
    </row>
    <row r="18" spans="1:34" ht="15.6">
      <c r="A18" s="5" t="s">
        <v>18</v>
      </c>
      <c r="B18" s="92">
        <f>[1]Fjärrvärmeproduktion!$N$226</f>
        <v>0</v>
      </c>
      <c r="C18" s="59"/>
      <c r="D18" s="59">
        <f>[1]Fjärrvärmeproduktion!$N$227</f>
        <v>0</v>
      </c>
      <c r="E18" s="59">
        <f>[1]Fjärrvärmeproduktion!$Q$228</f>
        <v>0</v>
      </c>
      <c r="F18" s="59">
        <f>[1]Fjärrvärmeproduktion!$N$229</f>
        <v>0</v>
      </c>
      <c r="G18" s="59">
        <f>[1]Fjärrvärmeproduktion!$R$230</f>
        <v>0</v>
      </c>
      <c r="H18" s="59">
        <f>[1]Fjärrvärmeproduktion!$S$231</f>
        <v>0</v>
      </c>
      <c r="I18" s="59">
        <f>[1]Fjärrvärmeproduktion!$N$232</f>
        <v>0</v>
      </c>
      <c r="J18" s="59">
        <f>[1]Fjärrvärmeproduktion!$T$230</f>
        <v>0</v>
      </c>
      <c r="K18" s="59">
        <f>[1]Fjärrvärmeproduktion!U228</f>
        <v>0</v>
      </c>
      <c r="L18" s="59">
        <f>[1]Fjärrvärmeproduktion!V228</f>
        <v>0</v>
      </c>
      <c r="M18" s="59">
        <f>[1]Fjärrvärmeproduktion!$W$231</f>
        <v>0</v>
      </c>
      <c r="N18" s="59"/>
      <c r="O18" s="59"/>
      <c r="P18" s="59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92">
        <f>[1]Fjärrvärmeproduktion!$N$234+[1]Fjärrvärmeproduktion!$N$266</f>
        <v>56517</v>
      </c>
      <c r="C19" s="59"/>
      <c r="D19" s="59">
        <f>[1]Fjärrvärmeproduktion!$N$235</f>
        <v>249</v>
      </c>
      <c r="E19" s="59">
        <f>[1]Fjärrvärmeproduktion!$Q$236</f>
        <v>0</v>
      </c>
      <c r="F19" s="59">
        <f>[1]Fjärrvärmeproduktion!$N$237</f>
        <v>0</v>
      </c>
      <c r="G19" s="59">
        <f>[1]Fjärrvärmeproduktion!$R$238</f>
        <v>2400</v>
      </c>
      <c r="H19" s="59">
        <f>[1]Fjärrvärmeproduktion!$S$239</f>
        <v>68453</v>
      </c>
      <c r="I19" s="59">
        <f>[1]Fjärrvärmeproduktion!$N$240</f>
        <v>0</v>
      </c>
      <c r="J19" s="59">
        <f>[1]Fjärrvärmeproduktion!$T$238</f>
        <v>0</v>
      </c>
      <c r="K19" s="59">
        <f>[1]Fjärrvärmeproduktion!U236</f>
        <v>0</v>
      </c>
      <c r="L19" s="59">
        <f>[1]Fjärrvärmeproduktion!V236</f>
        <v>0</v>
      </c>
      <c r="M19" s="59">
        <f>[1]Fjärrvärmeproduktion!$W$239</f>
        <v>0</v>
      </c>
      <c r="N19" s="59"/>
      <c r="O19" s="59"/>
      <c r="P19" s="59">
        <f t="shared" ref="P19:P24" si="2">SUM(C19:O19)</f>
        <v>71102</v>
      </c>
      <c r="Q19" s="4"/>
      <c r="R19" s="4"/>
      <c r="S19" s="4"/>
      <c r="T19" s="4"/>
    </row>
    <row r="20" spans="1:34" ht="15.6">
      <c r="A20" s="5" t="s">
        <v>20</v>
      </c>
      <c r="B20" s="92">
        <f>[1]Fjärrvärmeproduktion!$N$242</f>
        <v>0</v>
      </c>
      <c r="C20" s="59">
        <f>B20*1.015</f>
        <v>0</v>
      </c>
      <c r="D20" s="59">
        <f>[1]Fjärrvärmeproduktion!$N$243</f>
        <v>0</v>
      </c>
      <c r="E20" s="59">
        <f>[1]Fjärrvärmeproduktion!$Q$244</f>
        <v>0</v>
      </c>
      <c r="F20" s="59">
        <f>[1]Fjärrvärmeproduktion!$N$245</f>
        <v>0</v>
      </c>
      <c r="G20" s="59">
        <f>[1]Fjärrvärmeproduktion!$R$246</f>
        <v>0</v>
      </c>
      <c r="H20" s="59">
        <f>[1]Fjärrvärmeproduktion!$S$247</f>
        <v>0</v>
      </c>
      <c r="I20" s="59">
        <f>[1]Fjärrvärmeproduktion!$N$248</f>
        <v>0</v>
      </c>
      <c r="J20" s="59">
        <f>[1]Fjärrvärmeproduktion!$T$246</f>
        <v>0</v>
      </c>
      <c r="K20" s="59">
        <f>[1]Fjärrvärmeproduktion!U244</f>
        <v>0</v>
      </c>
      <c r="L20" s="59">
        <f>[1]Fjärrvärmeproduktion!V244</f>
        <v>0</v>
      </c>
      <c r="M20" s="59">
        <f>[1]Fjärrvärmeproduktion!$W$247</f>
        <v>0</v>
      </c>
      <c r="N20" s="59"/>
      <c r="O20" s="59"/>
      <c r="P20" s="59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92">
        <f>[1]Fjärrvärmeproduktion!$N$250</f>
        <v>0</v>
      </c>
      <c r="C21" s="59">
        <f>B21*0.33</f>
        <v>0</v>
      </c>
      <c r="D21" s="59">
        <f>[1]Fjärrvärmeproduktion!$N$251</f>
        <v>0</v>
      </c>
      <c r="E21" s="59">
        <f>[1]Fjärrvärmeproduktion!$Q$252</f>
        <v>0</v>
      </c>
      <c r="F21" s="59">
        <f>[1]Fjärrvärmeproduktion!$N$253</f>
        <v>0</v>
      </c>
      <c r="G21" s="59">
        <f>[1]Fjärrvärmeproduktion!$R$254</f>
        <v>0</v>
      </c>
      <c r="H21" s="59">
        <f>[1]Fjärrvärmeproduktion!$S$255</f>
        <v>0</v>
      </c>
      <c r="I21" s="59">
        <f>[1]Fjärrvärmeproduktion!$N$256</f>
        <v>0</v>
      </c>
      <c r="J21" s="59">
        <f>[1]Fjärrvärmeproduktion!$T$254</f>
        <v>0</v>
      </c>
      <c r="K21" s="59">
        <f>[1]Fjärrvärmeproduktion!U252</f>
        <v>0</v>
      </c>
      <c r="L21" s="59">
        <f>[1]Fjärrvärmeproduktion!V252</f>
        <v>0</v>
      </c>
      <c r="M21" s="59">
        <f>[1]Fjärrvärmeproduktion!$W$255</f>
        <v>0</v>
      </c>
      <c r="N21" s="59"/>
      <c r="O21" s="59"/>
      <c r="P21" s="59">
        <f t="shared" si="2"/>
        <v>0</v>
      </c>
      <c r="Q21" s="4"/>
      <c r="R21" s="26"/>
      <c r="S21" s="26"/>
      <c r="T21" s="26"/>
    </row>
    <row r="22" spans="1:34" ht="15.6">
      <c r="A22" s="5" t="s">
        <v>22</v>
      </c>
      <c r="B22" s="92">
        <f>[1]Fjärrvärmeproduktion!$N$258</f>
        <v>0</v>
      </c>
      <c r="C22" s="59"/>
      <c r="D22" s="59">
        <f>[1]Fjärrvärmeproduktion!$N$259</f>
        <v>0</v>
      </c>
      <c r="E22" s="59">
        <f>[1]Fjärrvärmeproduktion!$Q$260</f>
        <v>0</v>
      </c>
      <c r="F22" s="59">
        <f>[1]Fjärrvärmeproduktion!$N$261</f>
        <v>0</v>
      </c>
      <c r="G22" s="59">
        <f>[1]Fjärrvärmeproduktion!$R$262</f>
        <v>0</v>
      </c>
      <c r="H22" s="59">
        <f>[1]Fjärrvärmeproduktion!$S$263</f>
        <v>0</v>
      </c>
      <c r="I22" s="59">
        <f>[1]Fjärrvärmeproduktion!$N$264</f>
        <v>0</v>
      </c>
      <c r="J22" s="59">
        <f>[1]Fjärrvärmeproduktion!$T$262</f>
        <v>0</v>
      </c>
      <c r="K22" s="59">
        <f>[1]Fjärrvärmeproduktion!U260</f>
        <v>0</v>
      </c>
      <c r="L22" s="59">
        <f>[1]Fjärrvärmeproduktion!V260</f>
        <v>0</v>
      </c>
      <c r="M22" s="59">
        <f>[1]Fjärrvärmeproduktion!$W$263</f>
        <v>0</v>
      </c>
      <c r="N22" s="59"/>
      <c r="O22" s="59"/>
      <c r="P22" s="59">
        <f t="shared" si="2"/>
        <v>0</v>
      </c>
      <c r="Q22" s="20"/>
      <c r="R22" s="32" t="s">
        <v>24</v>
      </c>
      <c r="S22" s="58" t="str">
        <f>P43/1000 &amp;" GWh"</f>
        <v>469,135875506928 GWh</v>
      </c>
      <c r="T22" s="27"/>
      <c r="U22" s="25"/>
    </row>
    <row r="23" spans="1:34" ht="15.6">
      <c r="A23" s="5" t="s">
        <v>23</v>
      </c>
      <c r="B23" s="92">
        <v>0</v>
      </c>
      <c r="C23" s="59"/>
      <c r="D23" s="59">
        <f>[1]Fjärrvärmeproduktion!$N$267</f>
        <v>0</v>
      </c>
      <c r="E23" s="59">
        <f>[1]Fjärrvärmeproduktion!$Q$268</f>
        <v>0</v>
      </c>
      <c r="F23" s="59">
        <f>[1]Fjärrvärmeproduktion!$N$269</f>
        <v>0</v>
      </c>
      <c r="G23" s="59">
        <f>[1]Fjärrvärmeproduktion!$R$270</f>
        <v>0</v>
      </c>
      <c r="H23" s="59">
        <f>[1]Fjärrvärmeproduktion!$S$271</f>
        <v>0</v>
      </c>
      <c r="I23" s="59">
        <f>[1]Fjärrvärmeproduktion!$N$272</f>
        <v>0</v>
      </c>
      <c r="J23" s="59">
        <f>[1]Fjärrvärmeproduktion!$T$270</f>
        <v>0</v>
      </c>
      <c r="K23" s="59">
        <f>[1]Fjärrvärmeproduktion!U268</f>
        <v>0</v>
      </c>
      <c r="L23" s="59">
        <f>[1]Fjärrvärmeproduktion!V268</f>
        <v>0</v>
      </c>
      <c r="M23" s="59">
        <f>[1]Fjärrvärmeproduktion!$W$271</f>
        <v>0</v>
      </c>
      <c r="N23" s="59"/>
      <c r="O23" s="59"/>
      <c r="P23" s="59">
        <f t="shared" si="2"/>
        <v>0</v>
      </c>
      <c r="Q23" s="20"/>
      <c r="R23" s="30"/>
      <c r="S23" s="4"/>
      <c r="T23" s="28"/>
      <c r="U23" s="25"/>
    </row>
    <row r="24" spans="1:34" ht="15.6">
      <c r="A24" s="5" t="s">
        <v>14</v>
      </c>
      <c r="B24" s="59">
        <f>SUM(B18:B23)</f>
        <v>56517</v>
      </c>
      <c r="C24" s="59">
        <f t="shared" ref="C24:O24" si="3">SUM(C18:C23)</f>
        <v>0</v>
      </c>
      <c r="D24" s="59">
        <f t="shared" si="3"/>
        <v>249</v>
      </c>
      <c r="E24" s="59">
        <f t="shared" si="3"/>
        <v>0</v>
      </c>
      <c r="F24" s="59">
        <f t="shared" si="3"/>
        <v>0</v>
      </c>
      <c r="G24" s="59">
        <f t="shared" si="3"/>
        <v>2400</v>
      </c>
      <c r="H24" s="59">
        <f t="shared" si="3"/>
        <v>68453</v>
      </c>
      <c r="I24" s="59">
        <f t="shared" si="3"/>
        <v>0</v>
      </c>
      <c r="J24" s="59">
        <f t="shared" si="3"/>
        <v>0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2"/>
        <v>71102</v>
      </c>
      <c r="Q24" s="20"/>
      <c r="R24" s="30"/>
      <c r="S24" s="4" t="s">
        <v>25</v>
      </c>
      <c r="T24" s="28" t="s">
        <v>26</v>
      </c>
      <c r="U24" s="25"/>
    </row>
    <row r="25" spans="1:34" ht="15.6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20"/>
      <c r="R25" s="55" t="str">
        <f>C30</f>
        <v>El</v>
      </c>
      <c r="S25" s="42" t="str">
        <f>C43/1000 &amp;" GWh"</f>
        <v>154,9044 GWh</v>
      </c>
      <c r="T25" s="31">
        <f>C$44</f>
        <v>0.33019090648869476</v>
      </c>
      <c r="U25" s="25"/>
    </row>
    <row r="26" spans="1:34" ht="15.6">
      <c r="B26" s="92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20"/>
      <c r="R26" s="56" t="str">
        <f>D30</f>
        <v>Oljeprodukter</v>
      </c>
      <c r="S26" s="42" t="str">
        <f>D43/1000 &amp;" GWh"</f>
        <v>175,474210584344 GWh</v>
      </c>
      <c r="T26" s="31">
        <f>D$44</f>
        <v>0.37403707485541188</v>
      </c>
      <c r="U26" s="25"/>
    </row>
    <row r="27" spans="1:34" ht="15.6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20"/>
      <c r="R27" s="56" t="str">
        <f>E30</f>
        <v>Kol och koks</v>
      </c>
      <c r="S27" s="11" t="str">
        <f>E43/1000 &amp;" GWh"</f>
        <v>0 GWh</v>
      </c>
      <c r="T27" s="31">
        <f>E$44</f>
        <v>0</v>
      </c>
      <c r="U27" s="25"/>
    </row>
    <row r="28" spans="1:34" ht="18">
      <c r="A28" s="3" t="s">
        <v>27</v>
      </c>
      <c r="B28" s="88"/>
      <c r="C28" s="59"/>
      <c r="D28" s="88"/>
      <c r="E28" s="88"/>
      <c r="F28" s="88"/>
      <c r="G28" s="88"/>
      <c r="H28" s="88"/>
      <c r="I28" s="59"/>
      <c r="J28" s="59"/>
      <c r="K28" s="59"/>
      <c r="L28" s="59"/>
      <c r="M28" s="59"/>
      <c r="N28" s="59"/>
      <c r="O28" s="59"/>
      <c r="P28" s="59"/>
      <c r="Q28" s="20"/>
      <c r="R28" s="56" t="str">
        <f>F30</f>
        <v>Gasol/naturgas</v>
      </c>
      <c r="S28" s="44" t="str">
        <f>F43/1000 &amp;" GWh"</f>
        <v>0,002 GWh</v>
      </c>
      <c r="T28" s="31">
        <f>F$44</f>
        <v>4.2631572310237123E-6</v>
      </c>
      <c r="U28" s="25"/>
    </row>
    <row r="29" spans="1:34" ht="15.6">
      <c r="A29" s="53" t="str">
        <f>A2</f>
        <v>2313 Strömsund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20"/>
      <c r="R29" s="56" t="str">
        <f>G30</f>
        <v>Biodrivmedel</v>
      </c>
      <c r="S29" s="42" t="str">
        <f>G43/1000&amp;" GWh"</f>
        <v>34,285 GWh</v>
      </c>
      <c r="T29" s="31">
        <f>G$44</f>
        <v>7.308117283282399E-2</v>
      </c>
      <c r="U29" s="25"/>
    </row>
    <row r="30" spans="1:34" ht="28.8">
      <c r="A30" s="6">
        <f>'Jämtlands län'!A30</f>
        <v>2020</v>
      </c>
      <c r="B30" s="89" t="s">
        <v>70</v>
      </c>
      <c r="C30" s="93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71</v>
      </c>
      <c r="N30" s="80" t="s">
        <v>68</v>
      </c>
      <c r="O30" s="80" t="s">
        <v>68</v>
      </c>
      <c r="P30" s="81" t="s">
        <v>29</v>
      </c>
      <c r="Q30" s="20"/>
      <c r="R30" s="55" t="str">
        <f>H30</f>
        <v>Biobränslen</v>
      </c>
      <c r="S30" s="42" t="str">
        <f>H43/1000&amp;" GWh"</f>
        <v>104,470264922584 GWh</v>
      </c>
      <c r="T30" s="31">
        <f>H$44</f>
        <v>0.22268658266583827</v>
      </c>
      <c r="U30" s="25"/>
    </row>
    <row r="31" spans="1:34" s="18" customFormat="1">
      <c r="A31" s="17"/>
      <c r="B31" s="83" t="s">
        <v>65</v>
      </c>
      <c r="C31" s="94" t="s">
        <v>64</v>
      </c>
      <c r="D31" s="83" t="s">
        <v>59</v>
      </c>
      <c r="E31" s="84"/>
      <c r="F31" s="83" t="s">
        <v>61</v>
      </c>
      <c r="G31" s="83" t="s">
        <v>81</v>
      </c>
      <c r="H31" s="83" t="s">
        <v>69</v>
      </c>
      <c r="I31" s="83" t="s">
        <v>62</v>
      </c>
      <c r="J31" s="84"/>
      <c r="K31" s="84"/>
      <c r="L31" s="84"/>
      <c r="M31" s="84"/>
      <c r="N31" s="85"/>
      <c r="O31" s="85"/>
      <c r="P31" s="86" t="s">
        <v>67</v>
      </c>
      <c r="Q31" s="21"/>
      <c r="R31" s="55" t="str">
        <f>I30</f>
        <v>Biogas</v>
      </c>
      <c r="S31" s="42" t="str">
        <f>I43/1000 &amp;" GWh"</f>
        <v>0 GWh</v>
      </c>
      <c r="T31" s="31">
        <f>I$44</f>
        <v>0</v>
      </c>
      <c r="U31" s="24"/>
      <c r="AG31" s="19"/>
      <c r="AH31" s="19"/>
    </row>
    <row r="32" spans="1:34" ht="15.6">
      <c r="A32" s="5" t="s">
        <v>30</v>
      </c>
      <c r="B32" s="59">
        <f>[1]Slutanvändning!$N$332</f>
        <v>0</v>
      </c>
      <c r="C32" s="59">
        <f>[1]Slutanvändning!$N$333</f>
        <v>7726</v>
      </c>
      <c r="D32" s="92">
        <f>[1]Slutanvändning!$N$326</f>
        <v>2681</v>
      </c>
      <c r="E32" s="59">
        <f>[1]Slutanvändning!$Q$327</f>
        <v>0</v>
      </c>
      <c r="F32" s="92">
        <f>[1]Slutanvändning!$N$328</f>
        <v>0</v>
      </c>
      <c r="G32" s="59">
        <f>[1]Slutanvändning!$N$329</f>
        <v>589</v>
      </c>
      <c r="H32" s="92">
        <f>[1]Slutanvändning!$N$330</f>
        <v>0</v>
      </c>
      <c r="I32" s="59">
        <f>[1]Slutanvändning!$N$331</f>
        <v>0</v>
      </c>
      <c r="J32" s="59">
        <v>0</v>
      </c>
      <c r="K32" s="59">
        <f>[1]Slutanvändning!U327</f>
        <v>0</v>
      </c>
      <c r="L32" s="59">
        <f>[1]Slutanvändning!V327</f>
        <v>0</v>
      </c>
      <c r="M32" s="59"/>
      <c r="N32" s="59"/>
      <c r="O32" s="59"/>
      <c r="P32" s="59">
        <f t="shared" ref="P32:P38" si="4">SUM(B32:N32)</f>
        <v>10996</v>
      </c>
      <c r="Q32" s="22"/>
      <c r="R32" s="56" t="str">
        <f>J30</f>
        <v>Avlutar</v>
      </c>
      <c r="S32" s="42" t="str">
        <f>J43/1000 &amp;" GWh"</f>
        <v>0 GWh</v>
      </c>
      <c r="T32" s="31">
        <f>J$44</f>
        <v>0</v>
      </c>
      <c r="U32" s="25"/>
    </row>
    <row r="33" spans="1:47" ht="15.6">
      <c r="A33" s="5" t="s">
        <v>33</v>
      </c>
      <c r="B33" s="59">
        <f>[1]Slutanvändning!$N$341</f>
        <v>4801</v>
      </c>
      <c r="C33" s="59">
        <f>[1]Slutanvändning!$N$342</f>
        <v>15543</v>
      </c>
      <c r="D33" s="92">
        <f>[1]Slutanvändning!$N$335</f>
        <v>2981</v>
      </c>
      <c r="E33" s="59">
        <f>[1]Slutanvändning!$Q$336</f>
        <v>0</v>
      </c>
      <c r="F33" s="92">
        <f>[1]Slutanvändning!$N$337</f>
        <v>2</v>
      </c>
      <c r="G33" s="59">
        <f>[1]Slutanvändning!$N$338</f>
        <v>0</v>
      </c>
      <c r="H33" s="125">
        <f>[1]Slutanvändning!$N$339</f>
        <v>1329.2649225839268</v>
      </c>
      <c r="I33" s="59">
        <f>[1]Slutanvändning!$N$340</f>
        <v>0</v>
      </c>
      <c r="J33" s="59">
        <v>0</v>
      </c>
      <c r="K33" s="59">
        <f>[1]Slutanvändning!U336</f>
        <v>0</v>
      </c>
      <c r="L33" s="59">
        <f>[1]Slutanvändning!V336</f>
        <v>0</v>
      </c>
      <c r="M33" s="59"/>
      <c r="N33" s="59"/>
      <c r="O33" s="59"/>
      <c r="P33" s="126">
        <f t="shared" si="4"/>
        <v>24656.264922583927</v>
      </c>
      <c r="Q33" s="22"/>
      <c r="R33" s="55" t="str">
        <f>K30</f>
        <v>Torv</v>
      </c>
      <c r="S33" s="42" t="str">
        <f>K43/1000&amp;" GWh"</f>
        <v>0 GWh</v>
      </c>
      <c r="T33" s="31">
        <f>K$44</f>
        <v>0</v>
      </c>
      <c r="U33" s="25"/>
    </row>
    <row r="34" spans="1:47" ht="15.6">
      <c r="A34" s="5" t="s">
        <v>34</v>
      </c>
      <c r="B34" s="59">
        <f>[1]Slutanvändning!$N$350</f>
        <v>16442</v>
      </c>
      <c r="C34" s="59">
        <f>[1]Slutanvändning!$N$351</f>
        <v>14048</v>
      </c>
      <c r="D34" s="125">
        <f>[1]Slutanvändning!$N$344</f>
        <v>157.21058434399117</v>
      </c>
      <c r="E34" s="59">
        <f>[1]Slutanvändning!$Q$345</f>
        <v>0</v>
      </c>
      <c r="F34" s="92">
        <f>[1]Slutanvändning!$N$346</f>
        <v>0</v>
      </c>
      <c r="G34" s="59">
        <f>[1]Slutanvändning!$N$347</f>
        <v>0</v>
      </c>
      <c r="H34" s="92">
        <f>[1]Slutanvändning!$N$348</f>
        <v>0</v>
      </c>
      <c r="I34" s="59">
        <f>[1]Slutanvändning!$N$349</f>
        <v>0</v>
      </c>
      <c r="J34" s="59">
        <v>0</v>
      </c>
      <c r="K34" s="59">
        <f>[1]Slutanvändning!U345</f>
        <v>0</v>
      </c>
      <c r="L34" s="59">
        <f>[1]Slutanvändning!V345</f>
        <v>0</v>
      </c>
      <c r="M34" s="59"/>
      <c r="N34" s="59"/>
      <c r="O34" s="59"/>
      <c r="P34" s="126">
        <f t="shared" si="4"/>
        <v>30647.210584343989</v>
      </c>
      <c r="Q34" s="22"/>
      <c r="R34" s="56" t="str">
        <f>L30</f>
        <v>Avfall</v>
      </c>
      <c r="S34" s="42" t="str">
        <f>L43/1000&amp;" GWh"</f>
        <v>0 GWh</v>
      </c>
      <c r="T34" s="31">
        <f>L$44</f>
        <v>0</v>
      </c>
      <c r="U34" s="25"/>
      <c r="V34" s="7"/>
      <c r="W34" s="41"/>
    </row>
    <row r="35" spans="1:47" ht="15.6">
      <c r="A35" s="5" t="s">
        <v>35</v>
      </c>
      <c r="B35" s="59">
        <f>[1]Slutanvändning!$N$359</f>
        <v>0</v>
      </c>
      <c r="C35" s="59">
        <f>[1]Slutanvändning!$N$360</f>
        <v>596</v>
      </c>
      <c r="D35" s="92">
        <f>[1]Slutanvändning!$N$353</f>
        <v>168562</v>
      </c>
      <c r="E35" s="59">
        <f>[1]Slutanvändning!$Q$354</f>
        <v>0</v>
      </c>
      <c r="F35" s="92">
        <f>[1]Slutanvändning!$N$355</f>
        <v>0</v>
      </c>
      <c r="G35" s="59">
        <f>[1]Slutanvändning!$N$356</f>
        <v>31296</v>
      </c>
      <c r="H35" s="92">
        <f>[1]Slutanvändning!$N$357</f>
        <v>0</v>
      </c>
      <c r="I35" s="59">
        <f>[1]Slutanvändning!$N$358</f>
        <v>0</v>
      </c>
      <c r="J35" s="59">
        <v>0</v>
      </c>
      <c r="K35" s="59">
        <f>[1]Slutanvändning!U354</f>
        <v>0</v>
      </c>
      <c r="L35" s="59">
        <f>[1]Slutanvändning!V354</f>
        <v>0</v>
      </c>
      <c r="M35" s="59"/>
      <c r="N35" s="59"/>
      <c r="O35" s="59"/>
      <c r="P35" s="59">
        <f>SUM(B35:N35)</f>
        <v>200454</v>
      </c>
      <c r="Q35" s="22"/>
      <c r="R35" s="55" t="str">
        <f>M30</f>
        <v>RT-flis</v>
      </c>
      <c r="S35" s="42" t="str">
        <f>M43/1000&amp;" GWh"</f>
        <v>0 GWh</v>
      </c>
      <c r="T35" s="31">
        <f>M$44</f>
        <v>0</v>
      </c>
      <c r="U35" s="25"/>
    </row>
    <row r="36" spans="1:47" ht="15.6">
      <c r="A36" s="5" t="s">
        <v>36</v>
      </c>
      <c r="B36" s="59">
        <f>[1]Slutanvändning!$N$368</f>
        <v>4627</v>
      </c>
      <c r="C36" s="59">
        <f>[1]Slutanvändning!$N$369</f>
        <v>33302</v>
      </c>
      <c r="D36" s="92">
        <f>[1]Slutanvändning!$N$362</f>
        <v>736</v>
      </c>
      <c r="E36" s="59">
        <f>[1]Slutanvändning!$Q$363</f>
        <v>0</v>
      </c>
      <c r="F36" s="92">
        <f>[1]Slutanvändning!$N$364</f>
        <v>0</v>
      </c>
      <c r="G36" s="59">
        <f>[1]Slutanvändning!$N$365</f>
        <v>0</v>
      </c>
      <c r="H36" s="92">
        <f>[1]Slutanvändning!$N$366</f>
        <v>0</v>
      </c>
      <c r="I36" s="59">
        <f>[1]Slutanvändning!$N$367</f>
        <v>0</v>
      </c>
      <c r="J36" s="59">
        <v>0</v>
      </c>
      <c r="K36" s="59">
        <f>[1]Slutanvändning!U363</f>
        <v>0</v>
      </c>
      <c r="L36" s="59">
        <f>[1]Slutanvändning!V363</f>
        <v>0</v>
      </c>
      <c r="M36" s="59"/>
      <c r="N36" s="59"/>
      <c r="O36" s="59"/>
      <c r="P36" s="59">
        <f t="shared" si="4"/>
        <v>38665</v>
      </c>
      <c r="Q36" s="22"/>
      <c r="R36" s="55" t="str">
        <f>N30</f>
        <v>Övrigt</v>
      </c>
      <c r="S36" s="42" t="str">
        <f>N43/1000&amp;" GWh"</f>
        <v>0 GWh</v>
      </c>
      <c r="T36" s="31">
        <f>N$44</f>
        <v>0</v>
      </c>
      <c r="U36" s="25"/>
    </row>
    <row r="37" spans="1:47" ht="15.6">
      <c r="A37" s="5" t="s">
        <v>37</v>
      </c>
      <c r="B37" s="59">
        <f>[1]Slutanvändning!$N$377</f>
        <v>6292</v>
      </c>
      <c r="C37" s="59">
        <f>[1]Slutanvändning!$N$378</f>
        <v>54583</v>
      </c>
      <c r="D37" s="92">
        <f>[1]Slutanvändning!$N$371</f>
        <v>108</v>
      </c>
      <c r="E37" s="59">
        <f>[1]Slutanvändning!$Q$372</f>
        <v>0</v>
      </c>
      <c r="F37" s="92">
        <f>[1]Slutanvändning!$N$373</f>
        <v>0</v>
      </c>
      <c r="G37" s="59">
        <f>[1]Slutanvändning!$N$374</f>
        <v>0</v>
      </c>
      <c r="H37" s="92">
        <f>[1]Slutanvändning!$N$375</f>
        <v>34688</v>
      </c>
      <c r="I37" s="59">
        <f>[1]Slutanvändning!$N$376</f>
        <v>0</v>
      </c>
      <c r="J37" s="59">
        <v>0</v>
      </c>
      <c r="K37" s="59">
        <f>[1]Slutanvändning!U372</f>
        <v>0</v>
      </c>
      <c r="L37" s="59">
        <f>[1]Slutanvändning!V372</f>
        <v>0</v>
      </c>
      <c r="M37" s="59"/>
      <c r="N37" s="59"/>
      <c r="O37" s="59"/>
      <c r="P37" s="59">
        <f t="shared" si="4"/>
        <v>95671</v>
      </c>
      <c r="Q37" s="22"/>
      <c r="R37" s="56" t="str">
        <f>O30</f>
        <v>Övrigt</v>
      </c>
      <c r="S37" s="42" t="str">
        <f>O43/1000&amp;" GWh"</f>
        <v>0 GWh</v>
      </c>
      <c r="T37" s="31">
        <f>O$44</f>
        <v>0</v>
      </c>
      <c r="U37" s="25"/>
    </row>
    <row r="38" spans="1:47" ht="15.6">
      <c r="A38" s="5" t="s">
        <v>38</v>
      </c>
      <c r="B38" s="59">
        <f>[1]Slutanvändning!$N$386</f>
        <v>17945</v>
      </c>
      <c r="C38" s="59">
        <f>[1]Slutanvändning!$N$387</f>
        <v>5204</v>
      </c>
      <c r="D38" s="92">
        <f>[1]Slutanvändning!$N$380</f>
        <v>0</v>
      </c>
      <c r="E38" s="59">
        <f>[1]Slutanvändning!$Q$381</f>
        <v>0</v>
      </c>
      <c r="F38" s="92">
        <f>[1]Slutanvändning!$N$382</f>
        <v>0</v>
      </c>
      <c r="G38" s="59">
        <f>[1]Slutanvändning!$N$383</f>
        <v>0</v>
      </c>
      <c r="H38" s="92">
        <f>[1]Slutanvändning!$N$384</f>
        <v>0</v>
      </c>
      <c r="I38" s="59">
        <f>[1]Slutanvändning!$N$385</f>
        <v>0</v>
      </c>
      <c r="J38" s="59">
        <v>0</v>
      </c>
      <c r="K38" s="59">
        <f>[1]Slutanvändning!U381</f>
        <v>0</v>
      </c>
      <c r="L38" s="59">
        <f>[1]Slutanvändning!V381</f>
        <v>0</v>
      </c>
      <c r="M38" s="59"/>
      <c r="N38" s="59"/>
      <c r="O38" s="59"/>
      <c r="P38" s="59">
        <f t="shared" si="4"/>
        <v>23149</v>
      </c>
      <c r="Q38" s="22"/>
      <c r="R38" s="33"/>
      <c r="S38" s="18"/>
      <c r="T38" s="29"/>
      <c r="U38" s="25"/>
    </row>
    <row r="39" spans="1:47" ht="15.6">
      <c r="A39" s="5" t="s">
        <v>39</v>
      </c>
      <c r="B39" s="62">
        <f>[1]Slutanvändning!$N$395</f>
        <v>0</v>
      </c>
      <c r="C39" s="62">
        <f>[1]Slutanvändning!$N$396</f>
        <v>12428</v>
      </c>
      <c r="D39" s="120">
        <f>[1]Slutanvändning!$N$389</f>
        <v>0</v>
      </c>
      <c r="E39" s="62">
        <f>[1]Slutanvändning!$Q$390</f>
        <v>0</v>
      </c>
      <c r="F39" s="120">
        <f>[1]Slutanvändning!$N$391</f>
        <v>0</v>
      </c>
      <c r="G39" s="62">
        <f>[1]Slutanvändning!$N$392</f>
        <v>0</v>
      </c>
      <c r="H39" s="120">
        <f>[1]Slutanvändning!$N$393</f>
        <v>0</v>
      </c>
      <c r="I39" s="62">
        <f>[1]Slutanvändning!$N$394</f>
        <v>0</v>
      </c>
      <c r="J39" s="62">
        <v>0</v>
      </c>
      <c r="K39" s="62">
        <f>[1]Slutanvändning!U390</f>
        <v>0</v>
      </c>
      <c r="L39" s="59">
        <f>[1]Slutanvändning!V390</f>
        <v>0</v>
      </c>
      <c r="M39" s="59"/>
      <c r="N39" s="59"/>
      <c r="O39" s="59"/>
      <c r="P39" s="59">
        <f>SUM(B39:N39)</f>
        <v>12428</v>
      </c>
      <c r="Q39" s="22"/>
      <c r="R39" s="30"/>
      <c r="S39" s="9"/>
      <c r="T39" s="45"/>
    </row>
    <row r="40" spans="1:47" ht="15.6">
      <c r="A40" s="5" t="s">
        <v>14</v>
      </c>
      <c r="B40" s="59">
        <f>SUM(B32:B39)</f>
        <v>50107</v>
      </c>
      <c r="C40" s="59">
        <f t="shared" ref="C40:O40" si="5">SUM(C32:C39)</f>
        <v>143430</v>
      </c>
      <c r="D40" s="126">
        <f t="shared" si="5"/>
        <v>175225.21058434399</v>
      </c>
      <c r="E40" s="59">
        <f t="shared" si="5"/>
        <v>0</v>
      </c>
      <c r="F40" s="59">
        <f>SUM(F32:F39)</f>
        <v>2</v>
      </c>
      <c r="G40" s="59">
        <f t="shared" si="5"/>
        <v>31885</v>
      </c>
      <c r="H40" s="126">
        <f t="shared" si="5"/>
        <v>36017.264922583927</v>
      </c>
      <c r="I40" s="59">
        <f t="shared" si="5"/>
        <v>0</v>
      </c>
      <c r="J40" s="59">
        <f t="shared" si="5"/>
        <v>0</v>
      </c>
      <c r="K40" s="59">
        <f t="shared" si="5"/>
        <v>0</v>
      </c>
      <c r="L40" s="59">
        <f t="shared" si="5"/>
        <v>0</v>
      </c>
      <c r="M40" s="59">
        <f t="shared" si="5"/>
        <v>0</v>
      </c>
      <c r="N40" s="59">
        <f t="shared" si="5"/>
        <v>0</v>
      </c>
      <c r="O40" s="59">
        <f t="shared" si="5"/>
        <v>0</v>
      </c>
      <c r="P40" s="126">
        <f>SUM(B40:N40)</f>
        <v>436666.47550692793</v>
      </c>
      <c r="Q40" s="22"/>
      <c r="R40" s="30"/>
      <c r="S40" s="9" t="s">
        <v>25</v>
      </c>
      <c r="T40" s="45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47"/>
      <c r="R41" s="30" t="s">
        <v>40</v>
      </c>
      <c r="S41" s="46" t="str">
        <f>(B46+C46)/1000 &amp;" GWh"</f>
        <v>17,8844 GWh</v>
      </c>
      <c r="T41" s="45"/>
    </row>
    <row r="42" spans="1:47">
      <c r="A42" s="35" t="s">
        <v>43</v>
      </c>
      <c r="B42" s="93">
        <f>B39+B38+B37</f>
        <v>24237</v>
      </c>
      <c r="C42" s="93">
        <f>C39+C38+C37</f>
        <v>72215</v>
      </c>
      <c r="D42" s="93">
        <f>D39+D38+D37</f>
        <v>108</v>
      </c>
      <c r="E42" s="93">
        <f t="shared" ref="E42:P42" si="6">E39+E38+E37</f>
        <v>0</v>
      </c>
      <c r="F42" s="89">
        <f t="shared" si="6"/>
        <v>0</v>
      </c>
      <c r="G42" s="93">
        <f t="shared" si="6"/>
        <v>0</v>
      </c>
      <c r="H42" s="93">
        <f t="shared" si="6"/>
        <v>34688</v>
      </c>
      <c r="I42" s="89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131248</v>
      </c>
      <c r="Q42" s="23"/>
      <c r="R42" s="30" t="s">
        <v>41</v>
      </c>
      <c r="S42" s="10" t="str">
        <f>P42/1000 &amp;" GWh"</f>
        <v>131,248 GWh</v>
      </c>
      <c r="T42" s="31">
        <f>P42/P40</f>
        <v>0.30056807051110035</v>
      </c>
    </row>
    <row r="43" spans="1:47">
      <c r="A43" s="36" t="s">
        <v>45</v>
      </c>
      <c r="B43" s="117"/>
      <c r="C43" s="95">
        <f>C40+C24-C7+C46</f>
        <v>154904.4</v>
      </c>
      <c r="D43" s="95">
        <f t="shared" ref="D43:O43" si="7">D11+D24+D40</f>
        <v>175474.21058434399</v>
      </c>
      <c r="E43" s="95">
        <f t="shared" si="7"/>
        <v>0</v>
      </c>
      <c r="F43" s="95">
        <f t="shared" si="7"/>
        <v>2</v>
      </c>
      <c r="G43" s="95">
        <f t="shared" si="7"/>
        <v>34285</v>
      </c>
      <c r="H43" s="95">
        <f t="shared" si="7"/>
        <v>104470.26492258393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469135.87550692796</v>
      </c>
      <c r="Q43" s="23"/>
      <c r="R43" s="30" t="s">
        <v>42</v>
      </c>
      <c r="S43" s="10" t="str">
        <f>P36/1000 &amp;" GWh"</f>
        <v>38,665 GWh</v>
      </c>
      <c r="T43" s="43">
        <f>P36/P40</f>
        <v>8.8545840289464953E-2</v>
      </c>
    </row>
    <row r="44" spans="1:47" ht="15.6">
      <c r="A44" s="36" t="s">
        <v>46</v>
      </c>
      <c r="B44" s="121"/>
      <c r="C44" s="122">
        <f>C43/$P$43</f>
        <v>0.33019090648869476</v>
      </c>
      <c r="D44" s="122">
        <f t="shared" ref="D44:P44" si="8">D43/$P$43</f>
        <v>0.37403707485541188</v>
      </c>
      <c r="E44" s="122">
        <f t="shared" si="8"/>
        <v>0</v>
      </c>
      <c r="F44" s="122">
        <f t="shared" si="8"/>
        <v>4.2631572310237123E-6</v>
      </c>
      <c r="G44" s="122">
        <f t="shared" si="8"/>
        <v>7.308117283282399E-2</v>
      </c>
      <c r="H44" s="122">
        <f t="shared" si="8"/>
        <v>0.22268658266583827</v>
      </c>
      <c r="I44" s="122">
        <f t="shared" si="8"/>
        <v>0</v>
      </c>
      <c r="J44" s="122">
        <f t="shared" si="8"/>
        <v>0</v>
      </c>
      <c r="K44" s="122">
        <f t="shared" si="8"/>
        <v>0</v>
      </c>
      <c r="L44" s="122">
        <f t="shared" si="8"/>
        <v>0</v>
      </c>
      <c r="M44" s="122">
        <f t="shared" si="8"/>
        <v>0</v>
      </c>
      <c r="N44" s="122">
        <f t="shared" si="8"/>
        <v>0</v>
      </c>
      <c r="O44" s="122">
        <f t="shared" si="8"/>
        <v>0</v>
      </c>
      <c r="P44" s="122">
        <f t="shared" si="8"/>
        <v>1</v>
      </c>
      <c r="Q44" s="23"/>
      <c r="R44" s="30" t="s">
        <v>44</v>
      </c>
      <c r="S44" s="10" t="str">
        <f>P34/1000 &amp;" GWh"</f>
        <v>30,647210584344 GWh</v>
      </c>
      <c r="T44" s="31">
        <f>P34/P40</f>
        <v>7.018448244456027E-2</v>
      </c>
      <c r="U44" s="25"/>
    </row>
    <row r="45" spans="1:47" ht="15.6">
      <c r="A45" s="37"/>
      <c r="B45" s="119"/>
      <c r="C45" s="93"/>
      <c r="D45" s="93"/>
      <c r="E45" s="93"/>
      <c r="F45" s="89"/>
      <c r="G45" s="93"/>
      <c r="H45" s="93"/>
      <c r="I45" s="89"/>
      <c r="J45" s="93"/>
      <c r="K45" s="93"/>
      <c r="L45" s="93"/>
      <c r="M45" s="93"/>
      <c r="N45" s="89"/>
      <c r="O45" s="89"/>
      <c r="P45" s="89"/>
      <c r="Q45" s="23"/>
      <c r="R45" s="30" t="s">
        <v>31</v>
      </c>
      <c r="S45" s="10" t="str">
        <f>P32/1000 &amp;" GWh"</f>
        <v>10,996 GWh</v>
      </c>
      <c r="T45" s="31">
        <f>P32/P40</f>
        <v>2.5181690413111513E-2</v>
      </c>
      <c r="U45" s="25"/>
    </row>
    <row r="46" spans="1:47">
      <c r="A46" s="37" t="s">
        <v>49</v>
      </c>
      <c r="B46" s="95">
        <f>B24-B40</f>
        <v>6410</v>
      </c>
      <c r="C46" s="95">
        <f>(C40+C24)*0.08</f>
        <v>11474.4</v>
      </c>
      <c r="D46" s="93"/>
      <c r="E46" s="93"/>
      <c r="F46" s="89"/>
      <c r="G46" s="93"/>
      <c r="H46" s="93"/>
      <c r="I46" s="89"/>
      <c r="J46" s="93"/>
      <c r="K46" s="93"/>
      <c r="L46" s="93"/>
      <c r="M46" s="93"/>
      <c r="N46" s="89"/>
      <c r="O46" s="89"/>
      <c r="P46" s="77"/>
      <c r="Q46" s="23"/>
      <c r="R46" s="30" t="s">
        <v>47</v>
      </c>
      <c r="S46" s="10" t="str">
        <f>P33/1000 &amp;" GWh"</f>
        <v>24,6562649225839 GWh</v>
      </c>
      <c r="T46" s="43">
        <f>P33/P40</f>
        <v>5.646475354894228E-2</v>
      </c>
      <c r="U46" s="25"/>
    </row>
    <row r="47" spans="1:47">
      <c r="A47" s="37" t="s">
        <v>51</v>
      </c>
      <c r="B47" s="97">
        <f>B46/B24</f>
        <v>0.11341720190385193</v>
      </c>
      <c r="C47" s="97">
        <f>C46/(C40+C24)</f>
        <v>0.08</v>
      </c>
      <c r="D47" s="93"/>
      <c r="E47" s="93"/>
      <c r="F47" s="89"/>
      <c r="G47" s="93"/>
      <c r="H47" s="93"/>
      <c r="I47" s="89"/>
      <c r="J47" s="93"/>
      <c r="K47" s="93"/>
      <c r="L47" s="93"/>
      <c r="M47" s="93"/>
      <c r="N47" s="89"/>
      <c r="O47" s="89"/>
      <c r="P47" s="89"/>
      <c r="Q47" s="23"/>
      <c r="R47" s="30" t="s">
        <v>48</v>
      </c>
      <c r="S47" s="10" t="str">
        <f>P35/1000 &amp;" GWh"</f>
        <v>200,454 GWh</v>
      </c>
      <c r="T47" s="43">
        <f>P35/P40</f>
        <v>0.45905516279282055</v>
      </c>
    </row>
    <row r="48" spans="1:47" ht="15" thickBot="1">
      <c r="A48" s="12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102"/>
      <c r="O48" s="102"/>
      <c r="P48" s="102"/>
      <c r="Q48" s="57"/>
      <c r="R48" s="48" t="s">
        <v>50</v>
      </c>
      <c r="S48" s="49" t="str">
        <f>P40/1000 &amp;" GWh"</f>
        <v>436,666475506928 GWh</v>
      </c>
      <c r="T48" s="50">
        <f>SUM(T42:T47)</f>
        <v>0.99999999999999989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98"/>
      <c r="C49" s="99"/>
      <c r="D49" s="100"/>
      <c r="E49" s="100"/>
      <c r="F49" s="101"/>
      <c r="G49" s="100"/>
      <c r="H49" s="100"/>
      <c r="I49" s="101"/>
      <c r="J49" s="100"/>
      <c r="K49" s="100"/>
      <c r="L49" s="100"/>
      <c r="M49" s="99"/>
      <c r="N49" s="102"/>
      <c r="O49" s="102"/>
      <c r="P49" s="10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98"/>
      <c r="C50" s="104"/>
      <c r="D50" s="100"/>
      <c r="E50" s="100"/>
      <c r="F50" s="101"/>
      <c r="G50" s="100"/>
      <c r="H50" s="100"/>
      <c r="I50" s="101"/>
      <c r="J50" s="100"/>
      <c r="K50" s="100"/>
      <c r="L50" s="100"/>
      <c r="M50" s="99"/>
      <c r="N50" s="102"/>
      <c r="O50" s="102"/>
      <c r="P50" s="10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98"/>
      <c r="C51" s="99"/>
      <c r="D51" s="100"/>
      <c r="E51" s="100"/>
      <c r="F51" s="101"/>
      <c r="G51" s="100"/>
      <c r="H51" s="100"/>
      <c r="I51" s="101"/>
      <c r="J51" s="100"/>
      <c r="K51" s="100"/>
      <c r="L51" s="100"/>
      <c r="M51" s="99"/>
      <c r="N51" s="102"/>
      <c r="O51" s="102"/>
      <c r="P51" s="10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98"/>
      <c r="C52" s="99"/>
      <c r="D52" s="100"/>
      <c r="E52" s="100"/>
      <c r="F52" s="101"/>
      <c r="G52" s="100"/>
      <c r="H52" s="100"/>
      <c r="I52" s="101"/>
      <c r="J52" s="100"/>
      <c r="K52" s="100"/>
      <c r="L52" s="100"/>
      <c r="M52" s="99"/>
      <c r="N52" s="102"/>
      <c r="O52" s="102"/>
      <c r="P52" s="10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98"/>
      <c r="C53" s="99"/>
      <c r="D53" s="100"/>
      <c r="E53" s="100"/>
      <c r="F53" s="101"/>
      <c r="G53" s="100"/>
      <c r="H53" s="100"/>
      <c r="I53" s="101"/>
      <c r="J53" s="100"/>
      <c r="K53" s="100"/>
      <c r="L53" s="100"/>
      <c r="M53" s="99"/>
      <c r="N53" s="102"/>
      <c r="O53" s="102"/>
      <c r="P53" s="10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98"/>
      <c r="C54" s="99"/>
      <c r="D54" s="100"/>
      <c r="E54" s="100"/>
      <c r="F54" s="101"/>
      <c r="G54" s="100"/>
      <c r="H54" s="100"/>
      <c r="I54" s="101"/>
      <c r="J54" s="100"/>
      <c r="K54" s="100"/>
      <c r="L54" s="100"/>
      <c r="M54" s="99"/>
      <c r="N54" s="102"/>
      <c r="O54" s="102"/>
      <c r="P54" s="10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6">
      <c r="A55" s="13"/>
      <c r="B55" s="98"/>
      <c r="C55" s="99"/>
      <c r="D55" s="100"/>
      <c r="E55" s="100"/>
      <c r="F55" s="101"/>
      <c r="G55" s="100"/>
      <c r="H55" s="100"/>
      <c r="I55" s="101"/>
      <c r="J55" s="100"/>
      <c r="K55" s="100"/>
      <c r="L55" s="100"/>
      <c r="M55" s="99"/>
      <c r="N55" s="102"/>
      <c r="O55" s="102"/>
      <c r="P55" s="10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6">
      <c r="A56" s="13"/>
      <c r="B56" s="98"/>
      <c r="C56" s="99"/>
      <c r="D56" s="100"/>
      <c r="E56" s="100"/>
      <c r="F56" s="101"/>
      <c r="G56" s="100"/>
      <c r="H56" s="100"/>
      <c r="I56" s="101"/>
      <c r="J56" s="100"/>
      <c r="K56" s="100"/>
      <c r="L56" s="100"/>
      <c r="M56" s="99"/>
      <c r="N56" s="102"/>
      <c r="O56" s="102"/>
      <c r="P56" s="10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6">
      <c r="A57" s="13"/>
      <c r="B57" s="98"/>
      <c r="C57" s="99"/>
      <c r="D57" s="100"/>
      <c r="E57" s="100"/>
      <c r="F57" s="101"/>
      <c r="G57" s="100"/>
      <c r="H57" s="100"/>
      <c r="I57" s="101"/>
      <c r="J57" s="100"/>
      <c r="K57" s="100"/>
      <c r="L57" s="100"/>
      <c r="M57" s="99"/>
      <c r="N57" s="102"/>
      <c r="O57" s="102"/>
      <c r="P57" s="10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6">
      <c r="A58" s="9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9"/>
      <c r="R58" s="9"/>
      <c r="S58" s="34"/>
      <c r="T58" s="38"/>
    </row>
    <row r="59" spans="1:47" ht="15.6">
      <c r="A59" s="9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9"/>
      <c r="R59" s="9"/>
      <c r="S59" s="14"/>
      <c r="T59" s="15"/>
    </row>
    <row r="60" spans="1:47" ht="15.6">
      <c r="A60" s="9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9"/>
      <c r="R60" s="9"/>
      <c r="S60" s="9"/>
      <c r="T60" s="34"/>
    </row>
    <row r="61" spans="1:47" ht="15.6">
      <c r="A61" s="8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9"/>
      <c r="R61" s="9"/>
      <c r="S61" s="51"/>
      <c r="T61" s="52"/>
    </row>
    <row r="62" spans="1:47" ht="15.6">
      <c r="A62" s="9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9"/>
      <c r="R62" s="9"/>
      <c r="S62" s="34"/>
      <c r="T62" s="38"/>
    </row>
    <row r="63" spans="1:47" ht="15.6">
      <c r="A63" s="9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9"/>
      <c r="R63" s="9"/>
      <c r="S63" s="34"/>
      <c r="T63" s="38"/>
    </row>
    <row r="64" spans="1:47" ht="15.6">
      <c r="A64" s="9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9"/>
      <c r="R64" s="9"/>
      <c r="S64" s="34"/>
      <c r="T64" s="38"/>
    </row>
    <row r="65" spans="1:20" ht="15.6">
      <c r="A65" s="9"/>
      <c r="B65" s="93"/>
      <c r="C65" s="113"/>
      <c r="D65" s="93"/>
      <c r="E65" s="93"/>
      <c r="F65" s="89"/>
      <c r="G65" s="93"/>
      <c r="H65" s="93"/>
      <c r="I65" s="89"/>
      <c r="J65" s="93"/>
      <c r="K65" s="105"/>
      <c r="L65" s="105"/>
      <c r="M65" s="113"/>
      <c r="N65" s="111"/>
      <c r="O65" s="111"/>
      <c r="P65" s="111"/>
      <c r="Q65" s="9"/>
      <c r="R65" s="9"/>
      <c r="S65" s="34"/>
      <c r="T65" s="38"/>
    </row>
    <row r="66" spans="1:20" ht="15.6">
      <c r="A66" s="9"/>
      <c r="B66" s="93"/>
      <c r="C66" s="113"/>
      <c r="D66" s="93"/>
      <c r="E66" s="93"/>
      <c r="F66" s="89"/>
      <c r="G66" s="93"/>
      <c r="H66" s="93"/>
      <c r="I66" s="89"/>
      <c r="J66" s="93"/>
      <c r="K66" s="105"/>
      <c r="L66" s="105"/>
      <c r="M66" s="113"/>
      <c r="N66" s="111"/>
      <c r="O66" s="111"/>
      <c r="P66" s="111"/>
      <c r="Q66" s="9"/>
      <c r="R66" s="9"/>
      <c r="S66" s="34"/>
      <c r="T66" s="38"/>
    </row>
    <row r="67" spans="1:20" ht="15.6">
      <c r="A67" s="9"/>
      <c r="B67" s="93"/>
      <c r="C67" s="113"/>
      <c r="D67" s="93"/>
      <c r="E67" s="93"/>
      <c r="F67" s="89"/>
      <c r="G67" s="93"/>
      <c r="H67" s="93"/>
      <c r="I67" s="89"/>
      <c r="J67" s="93"/>
      <c r="K67" s="105"/>
      <c r="L67" s="105"/>
      <c r="M67" s="113"/>
      <c r="N67" s="111"/>
      <c r="O67" s="111"/>
      <c r="P67" s="111"/>
      <c r="Q67" s="9"/>
      <c r="R67" s="9"/>
      <c r="S67" s="34"/>
      <c r="T67" s="38"/>
    </row>
    <row r="68" spans="1:20" ht="15.6">
      <c r="A68" s="9"/>
      <c r="B68" s="93"/>
      <c r="C68" s="113"/>
      <c r="D68" s="93"/>
      <c r="E68" s="93"/>
      <c r="F68" s="89"/>
      <c r="G68" s="93"/>
      <c r="H68" s="93"/>
      <c r="I68" s="89"/>
      <c r="J68" s="93"/>
      <c r="K68" s="105"/>
      <c r="L68" s="105"/>
      <c r="M68" s="113"/>
      <c r="N68" s="111"/>
      <c r="O68" s="111"/>
      <c r="P68" s="111"/>
      <c r="Q68" s="9"/>
      <c r="R68" s="39"/>
      <c r="S68" s="14"/>
      <c r="T68" s="16"/>
    </row>
    <row r="69" spans="1:20">
      <c r="A69" s="9"/>
      <c r="B69" s="93"/>
      <c r="C69" s="113"/>
      <c r="D69" s="93"/>
      <c r="E69" s="93"/>
      <c r="F69" s="89"/>
      <c r="G69" s="93"/>
      <c r="H69" s="93"/>
      <c r="I69" s="89"/>
      <c r="J69" s="93"/>
      <c r="K69" s="105"/>
      <c r="L69" s="105"/>
      <c r="M69" s="113"/>
      <c r="N69" s="111"/>
      <c r="O69" s="111"/>
      <c r="P69" s="111"/>
      <c r="Q69" s="9"/>
    </row>
    <row r="70" spans="1:20">
      <c r="A70" s="9"/>
      <c r="B70" s="93"/>
      <c r="C70" s="113"/>
      <c r="D70" s="93"/>
      <c r="E70" s="93"/>
      <c r="F70" s="89"/>
      <c r="G70" s="93"/>
      <c r="H70" s="93"/>
      <c r="I70" s="89"/>
      <c r="J70" s="93"/>
      <c r="K70" s="105"/>
      <c r="L70" s="105"/>
      <c r="M70" s="113"/>
      <c r="N70" s="111"/>
      <c r="O70" s="111"/>
      <c r="P70" s="111"/>
      <c r="Q70" s="9"/>
    </row>
    <row r="71" spans="1:20" ht="15.6">
      <c r="A71" s="9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9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AssignNr xmlns="http://schemas.microsoft.com/sharepoint/v3">10288367</PVSWSDocAssignNr>
    <PVSWSDocAssignmentResponsible xmlns="http://schemas.microsoft.com/sharepoint/v3">Beijer Englund, Ronja</PVSWSDocAssignmentResponsible>
    <PVSWSDocProjName xmlns="http://schemas.microsoft.com/sharepoint/v3">Energistatistik, Kommunal regional energistatistik, KRE</PVSWSDocProjName>
    <PVSWSDocChangeLabel xmlns="http://schemas.microsoft.com/sharepoint/v3" xsi:nil="true"/>
    <PVSWSDocItemVersion xmlns="http://schemas.microsoft.com/sharepoint/v3">0.1</PVSWSDocItemVersion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2019-06-07T11:53:46+00:00</PVSWSDocDate>
    <PVSWSDocName xmlns="http://schemas.microsoft.com/sharepoint/v3">Mall Mellan-Energibalans ver 1.0</PVSWSDocName>
    <PVSWSDocAssignment xmlns="http://schemas.microsoft.com/sharepoint/v3">Energistatistik, kommunal och regional energistatistik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317fbb44ce4ac96b35b17c414ebfc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afb5be0f03a00811c74f9aa8c21d0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738083-536C-48E5-B091-E0B18A553C06}"/>
</file>

<file path=customXml/itemProps2.xml><?xml version="1.0" encoding="utf-8"?>
<ds:datastoreItem xmlns:ds="http://schemas.openxmlformats.org/officeDocument/2006/customXml" ds:itemID="{F63D720E-F9AC-4C41-9FFD-3B2596B63DFB}"/>
</file>

<file path=customXml/itemProps3.xml><?xml version="1.0" encoding="utf-8"?>
<ds:datastoreItem xmlns:ds="http://schemas.openxmlformats.org/officeDocument/2006/customXml" ds:itemID="{25AA97BB-31D2-41B4-AF2C-8725E1301211}"/>
</file>

<file path=customXml/itemProps4.xml><?xml version="1.0" encoding="utf-8"?>
<ds:datastoreItem xmlns:ds="http://schemas.openxmlformats.org/officeDocument/2006/customXml" ds:itemID="{26775692-EEB9-457C-9F41-4018AE6E2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INSTRUKTIONER</vt:lpstr>
      <vt:lpstr>FV imp-exp</vt:lpstr>
      <vt:lpstr>Jämtlands län</vt:lpstr>
      <vt:lpstr>Berg</vt:lpstr>
      <vt:lpstr>Bräcke</vt:lpstr>
      <vt:lpstr>Härjedalen</vt:lpstr>
      <vt:lpstr>Krokom</vt:lpstr>
      <vt:lpstr>Ragunda</vt:lpstr>
      <vt:lpstr>Strömsund</vt:lpstr>
      <vt:lpstr>Åre</vt:lpstr>
      <vt:lpstr>Östersund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2022-10-17T14:05:54Z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0x010100F3AFF667EC9D4557811DA86F1C6D7EFB00A394280B47F27144A57240EB8744E34D</vt:lpwstr>
  </property>
</Properties>
</file>