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://ams.corp.pbwan.net/projects/10288367/Document/3_Dokument/Kalmar län (12 kommuner)/"/>
    </mc:Choice>
  </mc:AlternateContent>
  <xr:revisionPtr revIDLastSave="0" documentId="13_ncr:1_{9A9636B2-AEEB-48A1-AFF4-3864CB722B25}" xr6:coauthVersionLast="47" xr6:coauthVersionMax="47" xr10:uidLastSave="{00000000-0000-0000-0000-000000000000}"/>
  <bookViews>
    <workbookView xWindow="-28920" yWindow="-120" windowWidth="29040" windowHeight="17640" tabRatio="842" activeTab="1" xr2:uid="{00000000-000D-0000-FFFF-FFFF00000000}"/>
  </bookViews>
  <sheets>
    <sheet name="INSTRUKTIONER" sheetId="40" r:id="rId1"/>
    <sheet name="Kalmar län" sheetId="37" r:id="rId2"/>
    <sheet name="Borgholm" sheetId="2" r:id="rId3"/>
    <sheet name="Emmaboda" sheetId="3" r:id="rId4"/>
    <sheet name="Mörbylånga" sheetId="44" r:id="rId5"/>
    <sheet name="Hultsfred" sheetId="51" r:id="rId6"/>
    <sheet name="Högsby" sheetId="41" r:id="rId7"/>
    <sheet name="Kalmar" sheetId="42" r:id="rId8"/>
    <sheet name="Mönsterås" sheetId="43" r:id="rId9"/>
    <sheet name="Nybro" sheetId="52" r:id="rId10"/>
    <sheet name="Oskarshamn" sheetId="53" r:id="rId11"/>
    <sheet name="Torsås" sheetId="54" r:id="rId12"/>
    <sheet name="Vimmerby" sheetId="55" r:id="rId13"/>
    <sheet name="Västervik" sheetId="45" r:id="rId14"/>
  </sheets>
  <externalReferences>
    <externalReference r:id="rId15"/>
  </externalReferences>
  <calcPr calcId="191029"/>
  <fileRecoveryPr autoRecover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2" i="53" l="1"/>
  <c r="F33" i="43" l="1"/>
  <c r="D33" i="43"/>
  <c r="H33" i="43"/>
  <c r="F7" i="43"/>
  <c r="A30" i="45" l="1"/>
  <c r="A16" i="45"/>
  <c r="A3" i="45"/>
  <c r="A30" i="55"/>
  <c r="A16" i="55"/>
  <c r="A3" i="55"/>
  <c r="A30" i="54"/>
  <c r="A16" i="54"/>
  <c r="A3" i="54"/>
  <c r="A30" i="53"/>
  <c r="A16" i="53"/>
  <c r="A3" i="53"/>
  <c r="A30" i="52"/>
  <c r="A16" i="52"/>
  <c r="A3" i="52"/>
  <c r="A30" i="44"/>
  <c r="A16" i="44"/>
  <c r="A3" i="44"/>
  <c r="A30" i="43"/>
  <c r="A16" i="43"/>
  <c r="A3" i="43"/>
  <c r="A30" i="42"/>
  <c r="A16" i="42"/>
  <c r="A3" i="42"/>
  <c r="A30" i="41"/>
  <c r="A16" i="41"/>
  <c r="A3" i="41"/>
  <c r="A30" i="51"/>
  <c r="A16" i="51"/>
  <c r="A3" i="51"/>
  <c r="A30" i="3"/>
  <c r="A16" i="3"/>
  <c r="A3" i="3"/>
  <c r="A30" i="2"/>
  <c r="A16" i="2"/>
  <c r="A3" i="2"/>
  <c r="A30" i="37"/>
  <c r="A16" i="37"/>
  <c r="C32" i="43" l="1"/>
  <c r="C33" i="43"/>
  <c r="C34" i="43"/>
  <c r="C35" i="43"/>
  <c r="C36" i="43"/>
  <c r="C37" i="43"/>
  <c r="C38" i="43"/>
  <c r="C39" i="43"/>
  <c r="C24" i="43"/>
  <c r="B35" i="2"/>
  <c r="B35" i="3"/>
  <c r="B35" i="51"/>
  <c r="B35" i="41"/>
  <c r="B35" i="42"/>
  <c r="B35" i="43"/>
  <c r="B35" i="44"/>
  <c r="C35" i="44"/>
  <c r="D35" i="44"/>
  <c r="E35" i="44"/>
  <c r="F35" i="44"/>
  <c r="G35" i="44"/>
  <c r="H35" i="44"/>
  <c r="I35" i="44"/>
  <c r="K35" i="44"/>
  <c r="L35" i="44"/>
  <c r="M35" i="44"/>
  <c r="B35" i="52"/>
  <c r="B35" i="53"/>
  <c r="B35" i="54"/>
  <c r="B35" i="55"/>
  <c r="C35" i="55"/>
  <c r="D35" i="55"/>
  <c r="E35" i="55"/>
  <c r="F35" i="55"/>
  <c r="G35" i="55"/>
  <c r="H35" i="55"/>
  <c r="I35" i="55"/>
  <c r="K35" i="55"/>
  <c r="L35" i="55"/>
  <c r="M35" i="55"/>
  <c r="B35" i="45"/>
  <c r="C35" i="2"/>
  <c r="C35" i="3"/>
  <c r="C35" i="51"/>
  <c r="C35" i="41"/>
  <c r="C35" i="42"/>
  <c r="C35" i="52"/>
  <c r="C35" i="53"/>
  <c r="C35" i="54"/>
  <c r="C35" i="45"/>
  <c r="D35" i="2"/>
  <c r="D35" i="3"/>
  <c r="D35" i="51"/>
  <c r="D35" i="41"/>
  <c r="D35" i="42"/>
  <c r="D35" i="43"/>
  <c r="D35" i="52"/>
  <c r="D35" i="53"/>
  <c r="D35" i="54"/>
  <c r="D35" i="45"/>
  <c r="E35" i="2"/>
  <c r="E35" i="3"/>
  <c r="E35" i="51"/>
  <c r="E35" i="41"/>
  <c r="E35" i="42"/>
  <c r="E35" i="43"/>
  <c r="E35" i="52"/>
  <c r="E35" i="53"/>
  <c r="E35" i="54"/>
  <c r="E35" i="45"/>
  <c r="G35" i="2"/>
  <c r="G35" i="3"/>
  <c r="G35" i="51"/>
  <c r="G35" i="41"/>
  <c r="G35" i="42"/>
  <c r="G35" i="43"/>
  <c r="G35" i="52"/>
  <c r="G35" i="53"/>
  <c r="G35" i="54"/>
  <c r="G35" i="45"/>
  <c r="H35" i="2"/>
  <c r="H35" i="3"/>
  <c r="H35" i="51"/>
  <c r="H35" i="41"/>
  <c r="H35" i="42"/>
  <c r="H35" i="43"/>
  <c r="H35" i="52"/>
  <c r="H35" i="53"/>
  <c r="H35" i="54"/>
  <c r="H35" i="45"/>
  <c r="K35" i="2"/>
  <c r="K35" i="3"/>
  <c r="K35" i="51"/>
  <c r="K35" i="41"/>
  <c r="K35" i="42"/>
  <c r="K35" i="43"/>
  <c r="K35" i="52"/>
  <c r="K35" i="53"/>
  <c r="K35" i="54"/>
  <c r="K35" i="45"/>
  <c r="L35" i="2"/>
  <c r="L35" i="3"/>
  <c r="L35" i="51"/>
  <c r="L35" i="41"/>
  <c r="L35" i="42"/>
  <c r="L35" i="43"/>
  <c r="L35" i="52"/>
  <c r="L35" i="53"/>
  <c r="L35" i="54"/>
  <c r="L35" i="45"/>
  <c r="M35" i="2"/>
  <c r="M35" i="3"/>
  <c r="M35" i="51"/>
  <c r="M35" i="41"/>
  <c r="M35" i="42"/>
  <c r="M35" i="43"/>
  <c r="M35" i="52"/>
  <c r="M35" i="53"/>
  <c r="M35" i="54"/>
  <c r="M35" i="45"/>
  <c r="B32" i="2"/>
  <c r="B33" i="2"/>
  <c r="B34" i="2"/>
  <c r="B36" i="2"/>
  <c r="B37" i="2"/>
  <c r="B38" i="2"/>
  <c r="B39" i="2"/>
  <c r="B32" i="3"/>
  <c r="B33" i="3"/>
  <c r="B34" i="3"/>
  <c r="B36" i="3"/>
  <c r="B37" i="3"/>
  <c r="B38" i="3"/>
  <c r="B39" i="3"/>
  <c r="B32" i="51"/>
  <c r="B33" i="51"/>
  <c r="B34" i="51"/>
  <c r="B36" i="51"/>
  <c r="B37" i="51"/>
  <c r="B38" i="51"/>
  <c r="B39" i="51"/>
  <c r="B32" i="41"/>
  <c r="B33" i="41"/>
  <c r="B34" i="41"/>
  <c r="B36" i="41"/>
  <c r="B37" i="41"/>
  <c r="B38" i="41"/>
  <c r="B39" i="41"/>
  <c r="B32" i="42"/>
  <c r="B33" i="42"/>
  <c r="B34" i="42"/>
  <c r="B36" i="42"/>
  <c r="B37" i="42"/>
  <c r="B38" i="42"/>
  <c r="B39" i="42"/>
  <c r="B32" i="43"/>
  <c r="B33" i="43"/>
  <c r="B34" i="43"/>
  <c r="B36" i="43"/>
  <c r="B37" i="43"/>
  <c r="B38" i="43"/>
  <c r="B39" i="43"/>
  <c r="B32" i="44"/>
  <c r="B33" i="44"/>
  <c r="B34" i="44"/>
  <c r="B36" i="44"/>
  <c r="B37" i="44"/>
  <c r="B38" i="44"/>
  <c r="B39" i="44"/>
  <c r="B32" i="52"/>
  <c r="B33" i="52"/>
  <c r="B34" i="52"/>
  <c r="B36" i="52"/>
  <c r="B37" i="52"/>
  <c r="B38" i="52"/>
  <c r="B39" i="52"/>
  <c r="B32" i="53"/>
  <c r="B33" i="53"/>
  <c r="B34" i="53"/>
  <c r="B36" i="53"/>
  <c r="B37" i="53"/>
  <c r="B38" i="53"/>
  <c r="B39" i="53"/>
  <c r="B32" i="54"/>
  <c r="B33" i="54"/>
  <c r="B34" i="54"/>
  <c r="B36" i="54"/>
  <c r="B37" i="54"/>
  <c r="B38" i="54"/>
  <c r="B39" i="54"/>
  <c r="B32" i="55"/>
  <c r="B33" i="55"/>
  <c r="B34" i="55"/>
  <c r="B36" i="55"/>
  <c r="B37" i="55"/>
  <c r="B38" i="55"/>
  <c r="B39" i="55"/>
  <c r="B32" i="45"/>
  <c r="B33" i="45"/>
  <c r="B34" i="45"/>
  <c r="B36" i="45"/>
  <c r="B37" i="45"/>
  <c r="B38" i="45"/>
  <c r="B39" i="45"/>
  <c r="C32" i="2"/>
  <c r="C33" i="2"/>
  <c r="C34" i="2"/>
  <c r="C36" i="2"/>
  <c r="D36" i="2"/>
  <c r="E36" i="2"/>
  <c r="F36" i="2"/>
  <c r="G36" i="2"/>
  <c r="H36" i="2"/>
  <c r="I36" i="2"/>
  <c r="K36" i="2"/>
  <c r="L36" i="2"/>
  <c r="M36" i="2"/>
  <c r="C37" i="2"/>
  <c r="C38" i="2"/>
  <c r="C39" i="2"/>
  <c r="C32" i="3"/>
  <c r="C33" i="3"/>
  <c r="C34" i="3"/>
  <c r="C36" i="3"/>
  <c r="D36" i="3"/>
  <c r="E36" i="3"/>
  <c r="F36" i="3"/>
  <c r="G36" i="3"/>
  <c r="H36" i="3"/>
  <c r="I36" i="3"/>
  <c r="K36" i="3"/>
  <c r="L36" i="3"/>
  <c r="M36" i="3"/>
  <c r="C37" i="3"/>
  <c r="C38" i="3"/>
  <c r="C39" i="3"/>
  <c r="C32" i="51"/>
  <c r="C33" i="51"/>
  <c r="C34" i="51"/>
  <c r="C36" i="51"/>
  <c r="C37" i="51"/>
  <c r="C38" i="51"/>
  <c r="C39" i="51"/>
  <c r="C32" i="41"/>
  <c r="C33" i="41"/>
  <c r="C34" i="41"/>
  <c r="C36" i="41"/>
  <c r="D36" i="41"/>
  <c r="E36" i="41"/>
  <c r="F36" i="41"/>
  <c r="G36" i="41"/>
  <c r="H36" i="41"/>
  <c r="I36" i="41"/>
  <c r="K36" i="41"/>
  <c r="L36" i="41"/>
  <c r="M36" i="41"/>
  <c r="C37" i="41"/>
  <c r="C38" i="41"/>
  <c r="C39" i="41"/>
  <c r="C32" i="42"/>
  <c r="C33" i="42"/>
  <c r="C34" i="42"/>
  <c r="C36" i="42"/>
  <c r="D36" i="42"/>
  <c r="E36" i="42"/>
  <c r="F36" i="42"/>
  <c r="G36" i="42"/>
  <c r="H36" i="42"/>
  <c r="I36" i="42"/>
  <c r="K36" i="42"/>
  <c r="L36" i="42"/>
  <c r="M36" i="42"/>
  <c r="C37" i="42"/>
  <c r="C38" i="42"/>
  <c r="C39" i="42"/>
  <c r="D36" i="43"/>
  <c r="E36" i="43"/>
  <c r="F36" i="43"/>
  <c r="G36" i="43"/>
  <c r="H36" i="43"/>
  <c r="I36" i="43"/>
  <c r="K36" i="43"/>
  <c r="L36" i="43"/>
  <c r="M36" i="43"/>
  <c r="C32" i="44"/>
  <c r="C33" i="44"/>
  <c r="C34" i="44"/>
  <c r="C36" i="44"/>
  <c r="C37" i="44"/>
  <c r="C38" i="44"/>
  <c r="C39" i="44"/>
  <c r="C32" i="52"/>
  <c r="C33" i="52"/>
  <c r="C34" i="52"/>
  <c r="C36" i="52"/>
  <c r="D36" i="52"/>
  <c r="E36" i="52"/>
  <c r="F36" i="52"/>
  <c r="G36" i="52"/>
  <c r="H36" i="52"/>
  <c r="I36" i="52"/>
  <c r="K36" i="52"/>
  <c r="L36" i="52"/>
  <c r="M36" i="52"/>
  <c r="C37" i="52"/>
  <c r="C38" i="52"/>
  <c r="C39" i="52"/>
  <c r="C32" i="53"/>
  <c r="C33" i="53"/>
  <c r="C34" i="53"/>
  <c r="C36" i="53"/>
  <c r="D36" i="53"/>
  <c r="E36" i="53"/>
  <c r="F36" i="53"/>
  <c r="G36" i="53"/>
  <c r="H36" i="53"/>
  <c r="I36" i="53"/>
  <c r="K36" i="53"/>
  <c r="L36" i="53"/>
  <c r="M36" i="53"/>
  <c r="C37" i="53"/>
  <c r="C38" i="53"/>
  <c r="C39" i="53"/>
  <c r="C32" i="54"/>
  <c r="C33" i="54"/>
  <c r="C34" i="54"/>
  <c r="C36" i="54"/>
  <c r="D36" i="54"/>
  <c r="E36" i="54"/>
  <c r="F36" i="54"/>
  <c r="G36" i="54"/>
  <c r="H36" i="54"/>
  <c r="I36" i="54"/>
  <c r="K36" i="54"/>
  <c r="L36" i="54"/>
  <c r="M36" i="54"/>
  <c r="C37" i="54"/>
  <c r="C38" i="54"/>
  <c r="C39" i="54"/>
  <c r="C32" i="55"/>
  <c r="C33" i="55"/>
  <c r="C34" i="55"/>
  <c r="C36" i="55"/>
  <c r="C37" i="55"/>
  <c r="C38" i="55"/>
  <c r="C39" i="55"/>
  <c r="C32" i="45"/>
  <c r="C33" i="45"/>
  <c r="C34" i="45"/>
  <c r="C36" i="45"/>
  <c r="D36" i="45"/>
  <c r="E36" i="45"/>
  <c r="F36" i="45"/>
  <c r="G36" i="45"/>
  <c r="H36" i="45"/>
  <c r="I36" i="45"/>
  <c r="K36" i="45"/>
  <c r="L36" i="45"/>
  <c r="M36" i="45"/>
  <c r="C37" i="45"/>
  <c r="C38" i="45"/>
  <c r="C39" i="45"/>
  <c r="D32" i="2"/>
  <c r="D33" i="2"/>
  <c r="D34" i="2"/>
  <c r="D37" i="2"/>
  <c r="D38" i="2"/>
  <c r="D39" i="2"/>
  <c r="D32" i="3"/>
  <c r="D33" i="3"/>
  <c r="D34" i="3"/>
  <c r="D37" i="3"/>
  <c r="D38" i="3"/>
  <c r="D39" i="3"/>
  <c r="D32" i="51"/>
  <c r="D33" i="51"/>
  <c r="D34" i="51"/>
  <c r="D36" i="51"/>
  <c r="D37" i="51"/>
  <c r="D38" i="51"/>
  <c r="D39" i="51"/>
  <c r="D32" i="41"/>
  <c r="D34" i="41"/>
  <c r="E34" i="41"/>
  <c r="F34" i="41"/>
  <c r="G34" i="41"/>
  <c r="H34" i="41"/>
  <c r="I34" i="41"/>
  <c r="K34" i="41"/>
  <c r="L34" i="41"/>
  <c r="M34" i="41"/>
  <c r="D37" i="41"/>
  <c r="D38" i="41"/>
  <c r="D39" i="41"/>
  <c r="D32" i="42"/>
  <c r="D33" i="42"/>
  <c r="D34" i="42"/>
  <c r="D37" i="42"/>
  <c r="D38" i="42"/>
  <c r="D39" i="42"/>
  <c r="D32" i="43"/>
  <c r="D34" i="43"/>
  <c r="D37" i="43"/>
  <c r="D38" i="43"/>
  <c r="D39" i="43"/>
  <c r="D32" i="44"/>
  <c r="D33" i="44"/>
  <c r="D34" i="44"/>
  <c r="D36" i="44"/>
  <c r="D37" i="44"/>
  <c r="D38" i="44"/>
  <c r="D39" i="44"/>
  <c r="D32" i="52"/>
  <c r="D33" i="52"/>
  <c r="D34" i="52"/>
  <c r="D37" i="52"/>
  <c r="D38" i="52"/>
  <c r="D39" i="52"/>
  <c r="D32" i="53"/>
  <c r="D34" i="53"/>
  <c r="D37" i="53"/>
  <c r="D38" i="53"/>
  <c r="D39" i="53"/>
  <c r="D32" i="54"/>
  <c r="D33" i="54"/>
  <c r="D34" i="54"/>
  <c r="D37" i="54"/>
  <c r="D38" i="54"/>
  <c r="D39" i="54"/>
  <c r="D32" i="55"/>
  <c r="D34" i="55"/>
  <c r="D36" i="55"/>
  <c r="D37" i="55"/>
  <c r="D38" i="55"/>
  <c r="D39" i="55"/>
  <c r="D32" i="45"/>
  <c r="D34" i="45"/>
  <c r="D37" i="45"/>
  <c r="D38" i="45"/>
  <c r="D39" i="45"/>
  <c r="E32" i="2"/>
  <c r="E33" i="2"/>
  <c r="E34" i="2"/>
  <c r="E37" i="2"/>
  <c r="E38" i="2"/>
  <c r="E39" i="2"/>
  <c r="E32" i="3"/>
  <c r="E33" i="3"/>
  <c r="E34" i="3"/>
  <c r="E37" i="3"/>
  <c r="E38" i="3"/>
  <c r="E39" i="3"/>
  <c r="E32" i="51"/>
  <c r="E33" i="51"/>
  <c r="F33" i="51"/>
  <c r="G33" i="51"/>
  <c r="H33" i="51"/>
  <c r="I33" i="51"/>
  <c r="K33" i="51"/>
  <c r="L33" i="51"/>
  <c r="M33" i="51"/>
  <c r="E34" i="51"/>
  <c r="E36" i="51"/>
  <c r="E37" i="51"/>
  <c r="E38" i="51"/>
  <c r="E39" i="51"/>
  <c r="E32" i="41"/>
  <c r="E33" i="41"/>
  <c r="E37" i="41"/>
  <c r="E38" i="41"/>
  <c r="E39" i="41"/>
  <c r="E32" i="42"/>
  <c r="E33" i="42"/>
  <c r="E34" i="42"/>
  <c r="E37" i="42"/>
  <c r="E38" i="42"/>
  <c r="E39" i="42"/>
  <c r="E32" i="43"/>
  <c r="E33" i="43"/>
  <c r="E34" i="43"/>
  <c r="E37" i="43"/>
  <c r="E38" i="43"/>
  <c r="E39" i="43"/>
  <c r="E32" i="44"/>
  <c r="E33" i="44"/>
  <c r="F33" i="44"/>
  <c r="G33" i="44"/>
  <c r="I33" i="44"/>
  <c r="K33" i="44"/>
  <c r="L33" i="44"/>
  <c r="M33" i="44"/>
  <c r="E34" i="44"/>
  <c r="E36" i="44"/>
  <c r="E37" i="44"/>
  <c r="E38" i="44"/>
  <c r="F38" i="44"/>
  <c r="G38" i="44"/>
  <c r="H38" i="44"/>
  <c r="I38" i="44"/>
  <c r="K38" i="44"/>
  <c r="L38" i="44"/>
  <c r="M38" i="44"/>
  <c r="E39" i="44"/>
  <c r="E32" i="52"/>
  <c r="E33" i="52"/>
  <c r="E34" i="52"/>
  <c r="E37" i="52"/>
  <c r="E38" i="52"/>
  <c r="E39" i="52"/>
  <c r="E32" i="53"/>
  <c r="E33" i="53"/>
  <c r="E34" i="53"/>
  <c r="E37" i="53"/>
  <c r="E38" i="53"/>
  <c r="E39" i="53"/>
  <c r="E32" i="54"/>
  <c r="E33" i="54"/>
  <c r="E34" i="54"/>
  <c r="E37" i="54"/>
  <c r="E38" i="54"/>
  <c r="E39" i="54"/>
  <c r="E32" i="55"/>
  <c r="E33" i="55"/>
  <c r="F33" i="55"/>
  <c r="H33" i="55"/>
  <c r="I33" i="55"/>
  <c r="K33" i="55"/>
  <c r="L33" i="55"/>
  <c r="M33" i="55"/>
  <c r="E34" i="55"/>
  <c r="E36" i="55"/>
  <c r="E37" i="55"/>
  <c r="E38" i="55"/>
  <c r="E39" i="55"/>
  <c r="E32" i="45"/>
  <c r="E33" i="45"/>
  <c r="E34" i="45"/>
  <c r="E37" i="45"/>
  <c r="E38" i="45"/>
  <c r="E39" i="45"/>
  <c r="F32" i="2"/>
  <c r="F32" i="3"/>
  <c r="F32" i="51"/>
  <c r="F32" i="41"/>
  <c r="F32" i="42"/>
  <c r="F32" i="43"/>
  <c r="F32" i="44"/>
  <c r="F32" i="52"/>
  <c r="F32" i="53"/>
  <c r="F32" i="54"/>
  <c r="F32" i="55"/>
  <c r="F32" i="45"/>
  <c r="F33" i="2"/>
  <c r="F33" i="3"/>
  <c r="F33" i="41"/>
  <c r="F33" i="42"/>
  <c r="F33" i="52"/>
  <c r="F33" i="53"/>
  <c r="F33" i="54"/>
  <c r="F34" i="2"/>
  <c r="F34" i="3"/>
  <c r="F34" i="51"/>
  <c r="F34" i="42"/>
  <c r="F34" i="43"/>
  <c r="F34" i="44"/>
  <c r="F34" i="52"/>
  <c r="F34" i="53"/>
  <c r="F34" i="54"/>
  <c r="F34" i="55"/>
  <c r="F34" i="45"/>
  <c r="F36" i="51"/>
  <c r="F35" i="51"/>
  <c r="F37" i="51"/>
  <c r="F38" i="51"/>
  <c r="F39" i="51"/>
  <c r="F36" i="44"/>
  <c r="F37" i="44"/>
  <c r="F39" i="44"/>
  <c r="F36" i="55"/>
  <c r="F37" i="55"/>
  <c r="F38" i="55"/>
  <c r="F39" i="55"/>
  <c r="F7" i="55"/>
  <c r="F8" i="55"/>
  <c r="F9" i="55"/>
  <c r="F10" i="55"/>
  <c r="F18" i="55"/>
  <c r="F19" i="55"/>
  <c r="F20" i="55"/>
  <c r="F21" i="55"/>
  <c r="F22" i="55"/>
  <c r="F23" i="55"/>
  <c r="F37" i="2"/>
  <c r="F37" i="3"/>
  <c r="F37" i="41"/>
  <c r="F37" i="42"/>
  <c r="F37" i="43"/>
  <c r="F37" i="52"/>
  <c r="F37" i="53"/>
  <c r="F37" i="54"/>
  <c r="F37" i="45"/>
  <c r="F38" i="2"/>
  <c r="F38" i="3"/>
  <c r="F38" i="41"/>
  <c r="F38" i="42"/>
  <c r="F38" i="43"/>
  <c r="F38" i="52"/>
  <c r="F38" i="53"/>
  <c r="F38" i="54"/>
  <c r="F38" i="45"/>
  <c r="F39" i="2"/>
  <c r="F39" i="3"/>
  <c r="F39" i="41"/>
  <c r="F39" i="42"/>
  <c r="F39" i="43"/>
  <c r="F39" i="52"/>
  <c r="F39" i="53"/>
  <c r="F39" i="54"/>
  <c r="F39" i="45"/>
  <c r="G32" i="2"/>
  <c r="G33" i="2"/>
  <c r="G33" i="3"/>
  <c r="G33" i="41"/>
  <c r="G33" i="42"/>
  <c r="G33" i="52"/>
  <c r="G33" i="54"/>
  <c r="G33" i="45"/>
  <c r="G34" i="2"/>
  <c r="G37" i="2"/>
  <c r="G38" i="2"/>
  <c r="G39" i="2"/>
  <c r="G32" i="3"/>
  <c r="G34" i="3"/>
  <c r="G37" i="3"/>
  <c r="G38" i="3"/>
  <c r="G39" i="3"/>
  <c r="G32" i="51"/>
  <c r="G34" i="51"/>
  <c r="G36" i="51"/>
  <c r="G37" i="51"/>
  <c r="G38" i="51"/>
  <c r="G39" i="51"/>
  <c r="G32" i="41"/>
  <c r="G37" i="41"/>
  <c r="G38" i="41"/>
  <c r="G39" i="41"/>
  <c r="G32" i="42"/>
  <c r="G34" i="42"/>
  <c r="G37" i="42"/>
  <c r="G38" i="42"/>
  <c r="G39" i="42"/>
  <c r="G32" i="43"/>
  <c r="G34" i="43"/>
  <c r="G37" i="43"/>
  <c r="G38" i="43"/>
  <c r="G39" i="43"/>
  <c r="G32" i="44"/>
  <c r="G34" i="44"/>
  <c r="G36" i="44"/>
  <c r="G37" i="44"/>
  <c r="G39" i="44"/>
  <c r="G32" i="52"/>
  <c r="G34" i="52"/>
  <c r="G37" i="52"/>
  <c r="G38" i="52"/>
  <c r="G39" i="52"/>
  <c r="G34" i="53"/>
  <c r="G37" i="53"/>
  <c r="G38" i="53"/>
  <c r="G39" i="53"/>
  <c r="G32" i="54"/>
  <c r="G34" i="54"/>
  <c r="G37" i="54"/>
  <c r="G38" i="54"/>
  <c r="G39" i="54"/>
  <c r="G32" i="55"/>
  <c r="G34" i="55"/>
  <c r="G36" i="55"/>
  <c r="G37" i="55"/>
  <c r="G38" i="55"/>
  <c r="G39" i="55"/>
  <c r="G32" i="45"/>
  <c r="G34" i="45"/>
  <c r="G37" i="45"/>
  <c r="G38" i="45"/>
  <c r="G39" i="45"/>
  <c r="H32" i="2"/>
  <c r="H33" i="2"/>
  <c r="H34" i="2"/>
  <c r="H37" i="2"/>
  <c r="H38" i="2"/>
  <c r="H39" i="2"/>
  <c r="H32" i="3"/>
  <c r="H34" i="3"/>
  <c r="H37" i="3"/>
  <c r="H38" i="3"/>
  <c r="H39" i="3"/>
  <c r="H32" i="51"/>
  <c r="H34" i="51"/>
  <c r="H36" i="51"/>
  <c r="H37" i="51"/>
  <c r="H38" i="51"/>
  <c r="H39" i="51"/>
  <c r="H32" i="41"/>
  <c r="H37" i="41"/>
  <c r="H38" i="41"/>
  <c r="H39" i="41"/>
  <c r="H32" i="42"/>
  <c r="H33" i="42"/>
  <c r="H34" i="42"/>
  <c r="H37" i="42"/>
  <c r="H38" i="42"/>
  <c r="H39" i="42"/>
  <c r="H32" i="43"/>
  <c r="H34" i="43"/>
  <c r="H37" i="43"/>
  <c r="H38" i="43"/>
  <c r="H39" i="43"/>
  <c r="H32" i="44"/>
  <c r="H34" i="44"/>
  <c r="H36" i="44"/>
  <c r="H37" i="44"/>
  <c r="H39" i="44"/>
  <c r="H32" i="52"/>
  <c r="H33" i="52"/>
  <c r="H34" i="52"/>
  <c r="H37" i="52"/>
  <c r="H38" i="52"/>
  <c r="H39" i="52"/>
  <c r="H32" i="53"/>
  <c r="H34" i="53"/>
  <c r="H37" i="53"/>
  <c r="H38" i="53"/>
  <c r="H39" i="53"/>
  <c r="H32" i="54"/>
  <c r="H34" i="54"/>
  <c r="H37" i="54"/>
  <c r="H38" i="54"/>
  <c r="H39" i="54"/>
  <c r="H32" i="55"/>
  <c r="H34" i="55"/>
  <c r="H36" i="55"/>
  <c r="H37" i="55"/>
  <c r="H38" i="55"/>
  <c r="H39" i="55"/>
  <c r="H32" i="45"/>
  <c r="H33" i="45"/>
  <c r="H34" i="45"/>
  <c r="H37" i="45"/>
  <c r="H38" i="45"/>
  <c r="H39" i="45"/>
  <c r="I32" i="2"/>
  <c r="I32" i="3"/>
  <c r="I32" i="51"/>
  <c r="I32" i="41"/>
  <c r="I32" i="42"/>
  <c r="I32" i="43"/>
  <c r="I32" i="44"/>
  <c r="I32" i="52"/>
  <c r="I32" i="53"/>
  <c r="I32" i="54"/>
  <c r="I32" i="55"/>
  <c r="I32" i="45"/>
  <c r="I33" i="2"/>
  <c r="I33" i="3"/>
  <c r="I33" i="41"/>
  <c r="I33" i="42"/>
  <c r="I33" i="43"/>
  <c r="I33" i="52"/>
  <c r="I33" i="53"/>
  <c r="I33" i="54"/>
  <c r="I33" i="45"/>
  <c r="I34" i="2"/>
  <c r="I34" i="3"/>
  <c r="I34" i="51"/>
  <c r="I34" i="42"/>
  <c r="I34" i="43"/>
  <c r="I34" i="44"/>
  <c r="I34" i="52"/>
  <c r="I34" i="53"/>
  <c r="I34" i="54"/>
  <c r="I34" i="55"/>
  <c r="I34" i="45"/>
  <c r="I36" i="51"/>
  <c r="I36" i="44"/>
  <c r="I36" i="55"/>
  <c r="I37" i="2"/>
  <c r="I35" i="2"/>
  <c r="I38" i="2"/>
  <c r="I39" i="2"/>
  <c r="I37" i="3"/>
  <c r="I37" i="51"/>
  <c r="I37" i="41"/>
  <c r="I37" i="42"/>
  <c r="I35" i="42"/>
  <c r="I38" i="42"/>
  <c r="I39" i="42"/>
  <c r="I37" i="43"/>
  <c r="I37" i="44"/>
  <c r="I37" i="52"/>
  <c r="I37" i="53"/>
  <c r="I35" i="53"/>
  <c r="I38" i="53"/>
  <c r="I39" i="53"/>
  <c r="I37" i="54"/>
  <c r="I37" i="55"/>
  <c r="I37" i="45"/>
  <c r="I38" i="3"/>
  <c r="I38" i="51"/>
  <c r="I38" i="41"/>
  <c r="I35" i="41"/>
  <c r="I39" i="41"/>
  <c r="I38" i="43"/>
  <c r="I38" i="52"/>
  <c r="I35" i="52"/>
  <c r="I39" i="52"/>
  <c r="I38" i="54"/>
  <c r="I38" i="55"/>
  <c r="I38" i="45"/>
  <c r="I35" i="45"/>
  <c r="I39" i="45"/>
  <c r="I39" i="3"/>
  <c r="I39" i="51"/>
  <c r="I39" i="43"/>
  <c r="I39" i="44"/>
  <c r="I39" i="54"/>
  <c r="I39" i="55"/>
  <c r="J40" i="2"/>
  <c r="J40" i="3"/>
  <c r="J40" i="51"/>
  <c r="J40" i="41"/>
  <c r="J40" i="42"/>
  <c r="J40" i="44"/>
  <c r="J40" i="52"/>
  <c r="J40" i="53"/>
  <c r="J40" i="54"/>
  <c r="J40" i="55"/>
  <c r="J40" i="45"/>
  <c r="K32" i="2"/>
  <c r="K33" i="2"/>
  <c r="K34" i="2"/>
  <c r="K37" i="2"/>
  <c r="K38" i="2"/>
  <c r="K39" i="2"/>
  <c r="K32" i="3"/>
  <c r="K33" i="3"/>
  <c r="K34" i="3"/>
  <c r="K37" i="3"/>
  <c r="K38" i="3"/>
  <c r="K39" i="3"/>
  <c r="K32" i="51"/>
  <c r="K34" i="51"/>
  <c r="K36" i="51"/>
  <c r="K37" i="51"/>
  <c r="K38" i="51"/>
  <c r="K39" i="51"/>
  <c r="K32" i="41"/>
  <c r="K33" i="41"/>
  <c r="K37" i="41"/>
  <c r="K38" i="41"/>
  <c r="K39" i="41"/>
  <c r="K32" i="42"/>
  <c r="K33" i="42"/>
  <c r="K34" i="42"/>
  <c r="K37" i="42"/>
  <c r="K38" i="42"/>
  <c r="K39" i="42"/>
  <c r="K32" i="43"/>
  <c r="K33" i="43"/>
  <c r="K34" i="43"/>
  <c r="K37" i="43"/>
  <c r="K38" i="43"/>
  <c r="K39" i="43"/>
  <c r="K32" i="44"/>
  <c r="K34" i="44"/>
  <c r="K36" i="44"/>
  <c r="K37" i="44"/>
  <c r="K39" i="44"/>
  <c r="K32" i="52"/>
  <c r="K33" i="52"/>
  <c r="K34" i="52"/>
  <c r="K37" i="52"/>
  <c r="K38" i="52"/>
  <c r="K39" i="52"/>
  <c r="K32" i="53"/>
  <c r="K33" i="53"/>
  <c r="K34" i="53"/>
  <c r="K37" i="53"/>
  <c r="K38" i="53"/>
  <c r="K39" i="53"/>
  <c r="K32" i="54"/>
  <c r="K33" i="54"/>
  <c r="K34" i="54"/>
  <c r="K37" i="54"/>
  <c r="K38" i="54"/>
  <c r="K39" i="54"/>
  <c r="K32" i="55"/>
  <c r="K34" i="55"/>
  <c r="K36" i="55"/>
  <c r="K37" i="55"/>
  <c r="K38" i="55"/>
  <c r="K39" i="55"/>
  <c r="K32" i="45"/>
  <c r="K33" i="45"/>
  <c r="K34" i="45"/>
  <c r="K37" i="45"/>
  <c r="K38" i="45"/>
  <c r="K39" i="45"/>
  <c r="L32" i="2"/>
  <c r="L33" i="2"/>
  <c r="L34" i="2"/>
  <c r="L37" i="2"/>
  <c r="L38" i="2"/>
  <c r="L39" i="2"/>
  <c r="L32" i="3"/>
  <c r="L33" i="3"/>
  <c r="L34" i="3"/>
  <c r="L37" i="3"/>
  <c r="L38" i="3"/>
  <c r="L39" i="3"/>
  <c r="L32" i="51"/>
  <c r="L34" i="51"/>
  <c r="L36" i="51"/>
  <c r="L37" i="51"/>
  <c r="L38" i="51"/>
  <c r="L39" i="51"/>
  <c r="M39" i="51"/>
  <c r="L32" i="41"/>
  <c r="L33" i="41"/>
  <c r="L37" i="41"/>
  <c r="L38" i="41"/>
  <c r="L39" i="41"/>
  <c r="L32" i="42"/>
  <c r="L33" i="42"/>
  <c r="L34" i="42"/>
  <c r="L37" i="42"/>
  <c r="L38" i="42"/>
  <c r="L39" i="42"/>
  <c r="L32" i="43"/>
  <c r="L33" i="43"/>
  <c r="L34" i="43"/>
  <c r="L37" i="43"/>
  <c r="L38" i="43"/>
  <c r="L39" i="43"/>
  <c r="L32" i="44"/>
  <c r="L34" i="44"/>
  <c r="L36" i="44"/>
  <c r="L37" i="44"/>
  <c r="L39" i="44"/>
  <c r="M39" i="44"/>
  <c r="L32" i="52"/>
  <c r="L33" i="52"/>
  <c r="L34" i="52"/>
  <c r="L37" i="52"/>
  <c r="L38" i="52"/>
  <c r="L39" i="52"/>
  <c r="L32" i="53"/>
  <c r="L33" i="53"/>
  <c r="L34" i="53"/>
  <c r="L37" i="53"/>
  <c r="L38" i="53"/>
  <c r="L39" i="53"/>
  <c r="L32" i="54"/>
  <c r="L33" i="54"/>
  <c r="L34" i="54"/>
  <c r="L37" i="54"/>
  <c r="L38" i="54"/>
  <c r="L39" i="54"/>
  <c r="L32" i="55"/>
  <c r="L34" i="55"/>
  <c r="L36" i="55"/>
  <c r="L37" i="55"/>
  <c r="L38" i="55"/>
  <c r="L39" i="55"/>
  <c r="M39" i="55"/>
  <c r="L32" i="45"/>
  <c r="L33" i="45"/>
  <c r="L34" i="45"/>
  <c r="L37" i="45"/>
  <c r="L38" i="45"/>
  <c r="L39" i="45"/>
  <c r="M32" i="2"/>
  <c r="M33" i="2"/>
  <c r="M34" i="2"/>
  <c r="M37" i="2"/>
  <c r="M38" i="2"/>
  <c r="M39" i="2"/>
  <c r="M32" i="3"/>
  <c r="M33" i="3"/>
  <c r="M34" i="3"/>
  <c r="M37" i="3"/>
  <c r="M38" i="3"/>
  <c r="M39" i="3"/>
  <c r="M32" i="51"/>
  <c r="M34" i="51"/>
  <c r="M36" i="51"/>
  <c r="M37" i="51"/>
  <c r="M38" i="51"/>
  <c r="M32" i="41"/>
  <c r="M33" i="41"/>
  <c r="M37" i="41"/>
  <c r="M38" i="41"/>
  <c r="M39" i="41"/>
  <c r="M32" i="42"/>
  <c r="M33" i="42"/>
  <c r="M34" i="42"/>
  <c r="M37" i="42"/>
  <c r="M38" i="42"/>
  <c r="M39" i="42"/>
  <c r="M32" i="43"/>
  <c r="M33" i="43"/>
  <c r="M34" i="43"/>
  <c r="M37" i="43"/>
  <c r="M38" i="43"/>
  <c r="M39" i="43"/>
  <c r="M32" i="44"/>
  <c r="M34" i="44"/>
  <c r="M36" i="44"/>
  <c r="M37" i="44"/>
  <c r="M32" i="52"/>
  <c r="M33" i="52"/>
  <c r="M34" i="52"/>
  <c r="M37" i="52"/>
  <c r="M38" i="52"/>
  <c r="M39" i="52"/>
  <c r="M32" i="53"/>
  <c r="M33" i="53"/>
  <c r="M34" i="53"/>
  <c r="M37" i="53"/>
  <c r="M38" i="53"/>
  <c r="M39" i="53"/>
  <c r="M32" i="54"/>
  <c r="M33" i="54"/>
  <c r="M34" i="54"/>
  <c r="M37" i="54"/>
  <c r="M38" i="54"/>
  <c r="M39" i="54"/>
  <c r="M32" i="55"/>
  <c r="M34" i="55"/>
  <c r="M36" i="55"/>
  <c r="M37" i="55"/>
  <c r="M38" i="55"/>
  <c r="M32" i="45"/>
  <c r="M33" i="45"/>
  <c r="M34" i="45"/>
  <c r="M37" i="45"/>
  <c r="M38" i="45"/>
  <c r="M39" i="45"/>
  <c r="N33" i="43"/>
  <c r="N40" i="43" s="1"/>
  <c r="N40" i="2"/>
  <c r="N40" i="3"/>
  <c r="N40" i="51"/>
  <c r="N40" i="41"/>
  <c r="N40" i="42"/>
  <c r="N40" i="44"/>
  <c r="N40" i="52"/>
  <c r="N40" i="53"/>
  <c r="N40" i="54"/>
  <c r="N40" i="55"/>
  <c r="N40" i="45"/>
  <c r="O40" i="43"/>
  <c r="O40" i="2"/>
  <c r="O40" i="3"/>
  <c r="O40" i="51"/>
  <c r="O40" i="41"/>
  <c r="O40" i="42"/>
  <c r="O40" i="44"/>
  <c r="O40" i="52"/>
  <c r="O40" i="53"/>
  <c r="O40" i="54"/>
  <c r="O40" i="55"/>
  <c r="O40" i="45"/>
  <c r="F35" i="43"/>
  <c r="I35" i="43"/>
  <c r="H6" i="43"/>
  <c r="D6" i="43"/>
  <c r="F35" i="2"/>
  <c r="F35" i="3"/>
  <c r="F35" i="41"/>
  <c r="F35" i="42"/>
  <c r="F35" i="52"/>
  <c r="F35" i="53"/>
  <c r="F35" i="54"/>
  <c r="F35" i="45"/>
  <c r="I35" i="3"/>
  <c r="I35" i="51"/>
  <c r="I35" i="54"/>
  <c r="J35" i="37"/>
  <c r="N35" i="37"/>
  <c r="O35" i="37"/>
  <c r="C7" i="2"/>
  <c r="C24" i="2"/>
  <c r="C7" i="3"/>
  <c r="C24" i="3"/>
  <c r="C7" i="51"/>
  <c r="C24" i="51"/>
  <c r="C7" i="41"/>
  <c r="C24" i="41"/>
  <c r="C7" i="42"/>
  <c r="C24" i="42"/>
  <c r="C7" i="44"/>
  <c r="C24" i="44"/>
  <c r="C7" i="52"/>
  <c r="C24" i="52"/>
  <c r="B21" i="53"/>
  <c r="C21" i="53" s="1"/>
  <c r="C24" i="53" s="1"/>
  <c r="C7" i="53"/>
  <c r="C7" i="54"/>
  <c r="C24" i="54"/>
  <c r="C7" i="55"/>
  <c r="C24" i="55"/>
  <c r="C7" i="45"/>
  <c r="C24" i="45"/>
  <c r="D7" i="2"/>
  <c r="D8" i="2"/>
  <c r="D9" i="2"/>
  <c r="D10" i="2"/>
  <c r="D18" i="2"/>
  <c r="D19" i="2"/>
  <c r="D20" i="2"/>
  <c r="D21" i="2"/>
  <c r="D22" i="2"/>
  <c r="D23" i="2"/>
  <c r="D7" i="3"/>
  <c r="D8" i="3"/>
  <c r="D9" i="3"/>
  <c r="D10" i="3"/>
  <c r="D18" i="3"/>
  <c r="D19" i="3"/>
  <c r="D20" i="3"/>
  <c r="D21" i="3"/>
  <c r="D22" i="3"/>
  <c r="D23" i="3"/>
  <c r="D7" i="51"/>
  <c r="D8" i="51"/>
  <c r="D9" i="51"/>
  <c r="D10" i="51"/>
  <c r="D18" i="51"/>
  <c r="D19" i="51"/>
  <c r="D20" i="51"/>
  <c r="D21" i="51"/>
  <c r="D22" i="51"/>
  <c r="D23" i="51"/>
  <c r="D7" i="41"/>
  <c r="D8" i="41"/>
  <c r="D9" i="41"/>
  <c r="D10" i="41"/>
  <c r="D18" i="41"/>
  <c r="D19" i="41"/>
  <c r="D20" i="41"/>
  <c r="D21" i="41"/>
  <c r="D22" i="41"/>
  <c r="D23" i="41"/>
  <c r="D7" i="42"/>
  <c r="D8" i="42"/>
  <c r="D9" i="42"/>
  <c r="D10" i="42"/>
  <c r="D19" i="42"/>
  <c r="D20" i="42"/>
  <c r="D21" i="42"/>
  <c r="D22" i="42"/>
  <c r="D23" i="42"/>
  <c r="D8" i="43"/>
  <c r="D9" i="43"/>
  <c r="D10" i="43"/>
  <c r="D18" i="43"/>
  <c r="D19" i="43"/>
  <c r="D20" i="43"/>
  <c r="D21" i="43"/>
  <c r="D22" i="43"/>
  <c r="D23" i="43"/>
  <c r="D7" i="44"/>
  <c r="D8" i="44"/>
  <c r="D9" i="44"/>
  <c r="D10" i="44"/>
  <c r="D18" i="44"/>
  <c r="D19" i="44"/>
  <c r="D20" i="44"/>
  <c r="D21" i="44"/>
  <c r="D22" i="44"/>
  <c r="D23" i="44"/>
  <c r="D7" i="52"/>
  <c r="D8" i="52"/>
  <c r="D9" i="52"/>
  <c r="D10" i="52"/>
  <c r="D19" i="52"/>
  <c r="D20" i="52"/>
  <c r="D21" i="52"/>
  <c r="D22" i="52"/>
  <c r="D23" i="52"/>
  <c r="D7" i="53"/>
  <c r="D8" i="53"/>
  <c r="D9" i="53"/>
  <c r="D10" i="53"/>
  <c r="D18" i="53"/>
  <c r="D19" i="53"/>
  <c r="D20" i="53"/>
  <c r="D21" i="53"/>
  <c r="D22" i="53"/>
  <c r="D23" i="53"/>
  <c r="D7" i="54"/>
  <c r="D8" i="54"/>
  <c r="D9" i="54"/>
  <c r="D10" i="54"/>
  <c r="D18" i="54"/>
  <c r="D19" i="54"/>
  <c r="D20" i="54"/>
  <c r="D21" i="54"/>
  <c r="D22" i="54"/>
  <c r="D23" i="54"/>
  <c r="D7" i="55"/>
  <c r="D8" i="55"/>
  <c r="D9" i="55"/>
  <c r="D10" i="55"/>
  <c r="D18" i="55"/>
  <c r="D19" i="55"/>
  <c r="D20" i="55"/>
  <c r="D21" i="55"/>
  <c r="D22" i="55"/>
  <c r="D23" i="55"/>
  <c r="D7" i="45"/>
  <c r="D8" i="45"/>
  <c r="D9" i="45"/>
  <c r="D10" i="45"/>
  <c r="D18" i="45"/>
  <c r="D19" i="45"/>
  <c r="D20" i="45"/>
  <c r="D21" i="45"/>
  <c r="D22" i="45"/>
  <c r="D23" i="45"/>
  <c r="E7" i="2"/>
  <c r="E8" i="2"/>
  <c r="E9" i="2"/>
  <c r="E10" i="2"/>
  <c r="E18" i="2"/>
  <c r="E19" i="2"/>
  <c r="E20" i="2"/>
  <c r="E21" i="2"/>
  <c r="E22" i="2"/>
  <c r="E23" i="2"/>
  <c r="E7" i="3"/>
  <c r="E8" i="3"/>
  <c r="E9" i="3"/>
  <c r="E10" i="3"/>
  <c r="E18" i="3"/>
  <c r="E19" i="3"/>
  <c r="E20" i="3"/>
  <c r="E21" i="3"/>
  <c r="E22" i="3"/>
  <c r="E23" i="3"/>
  <c r="E7" i="51"/>
  <c r="E8" i="51"/>
  <c r="E9" i="51"/>
  <c r="E10" i="51"/>
  <c r="E18" i="51"/>
  <c r="E19" i="51"/>
  <c r="E20" i="51"/>
  <c r="E21" i="51"/>
  <c r="E22" i="51"/>
  <c r="E23" i="51"/>
  <c r="E7" i="41"/>
  <c r="E8" i="41"/>
  <c r="E9" i="41"/>
  <c r="E10" i="41"/>
  <c r="E18" i="41"/>
  <c r="E19" i="41"/>
  <c r="E20" i="41"/>
  <c r="E21" i="41"/>
  <c r="E22" i="41"/>
  <c r="E23" i="41"/>
  <c r="E7" i="42"/>
  <c r="E8" i="42"/>
  <c r="E9" i="42"/>
  <c r="E10" i="42"/>
  <c r="E18" i="42"/>
  <c r="E19" i="42"/>
  <c r="E20" i="42"/>
  <c r="E21" i="42"/>
  <c r="E22" i="42"/>
  <c r="E23" i="42"/>
  <c r="E7" i="43"/>
  <c r="E8" i="43"/>
  <c r="E9" i="43"/>
  <c r="E10" i="43"/>
  <c r="E18" i="43"/>
  <c r="E19" i="43"/>
  <c r="E20" i="43"/>
  <c r="E21" i="43"/>
  <c r="E22" i="43"/>
  <c r="E23" i="43"/>
  <c r="E7" i="44"/>
  <c r="E8" i="44"/>
  <c r="E9" i="44"/>
  <c r="E10" i="44"/>
  <c r="E18" i="44"/>
  <c r="E19" i="44"/>
  <c r="E20" i="44"/>
  <c r="E21" i="44"/>
  <c r="E22" i="44"/>
  <c r="E23" i="44"/>
  <c r="E7" i="52"/>
  <c r="E8" i="52"/>
  <c r="E9" i="52"/>
  <c r="E10" i="52"/>
  <c r="E18" i="52"/>
  <c r="E19" i="52"/>
  <c r="E20" i="52"/>
  <c r="E21" i="52"/>
  <c r="E22" i="52"/>
  <c r="E23" i="52"/>
  <c r="E7" i="53"/>
  <c r="E8" i="53"/>
  <c r="E9" i="53"/>
  <c r="E10" i="53"/>
  <c r="E18" i="53"/>
  <c r="E19" i="53"/>
  <c r="E20" i="53"/>
  <c r="E21" i="53"/>
  <c r="E22" i="53"/>
  <c r="E23" i="53"/>
  <c r="E7" i="54"/>
  <c r="E8" i="54"/>
  <c r="E9" i="54"/>
  <c r="E10" i="54"/>
  <c r="E18" i="54"/>
  <c r="E19" i="54"/>
  <c r="E20" i="54"/>
  <c r="E21" i="54"/>
  <c r="E22" i="54"/>
  <c r="E23" i="54"/>
  <c r="E7" i="55"/>
  <c r="E8" i="55"/>
  <c r="E9" i="55"/>
  <c r="E10" i="55"/>
  <c r="E18" i="55"/>
  <c r="E19" i="55"/>
  <c r="E20" i="55"/>
  <c r="E21" i="55"/>
  <c r="E22" i="55"/>
  <c r="E23" i="55"/>
  <c r="E7" i="45"/>
  <c r="E8" i="45"/>
  <c r="E9" i="45"/>
  <c r="E10" i="45"/>
  <c r="E18" i="45"/>
  <c r="E19" i="45"/>
  <c r="E20" i="45"/>
  <c r="E21" i="45"/>
  <c r="E22" i="45"/>
  <c r="E23" i="45"/>
  <c r="F7" i="2"/>
  <c r="F8" i="2"/>
  <c r="F9" i="2"/>
  <c r="F10" i="2"/>
  <c r="F7" i="3"/>
  <c r="F8" i="3"/>
  <c r="F9" i="3"/>
  <c r="F10" i="3"/>
  <c r="F7" i="51"/>
  <c r="F8" i="51"/>
  <c r="F9" i="51"/>
  <c r="F10" i="51"/>
  <c r="F7" i="41"/>
  <c r="F8" i="41"/>
  <c r="F9" i="41"/>
  <c r="F10" i="41"/>
  <c r="F7" i="42"/>
  <c r="F8" i="42"/>
  <c r="F9" i="42"/>
  <c r="F10" i="42"/>
  <c r="F8" i="43"/>
  <c r="F9" i="43"/>
  <c r="F10" i="43"/>
  <c r="F7" i="44"/>
  <c r="F8" i="44"/>
  <c r="F9" i="44"/>
  <c r="F10" i="44"/>
  <c r="F7" i="52"/>
  <c r="F8" i="52"/>
  <c r="F9" i="52"/>
  <c r="F10" i="52"/>
  <c r="F7" i="53"/>
  <c r="F8" i="53"/>
  <c r="F9" i="53"/>
  <c r="F10" i="53"/>
  <c r="F7" i="54"/>
  <c r="F8" i="54"/>
  <c r="F9" i="54"/>
  <c r="F10" i="54"/>
  <c r="G10" i="54"/>
  <c r="H10" i="54"/>
  <c r="I10" i="54"/>
  <c r="J10" i="54"/>
  <c r="K10" i="54"/>
  <c r="L10" i="54"/>
  <c r="M10" i="54"/>
  <c r="N10" i="54"/>
  <c r="F7" i="45"/>
  <c r="F8" i="45"/>
  <c r="F9" i="45"/>
  <c r="F10" i="45"/>
  <c r="F18" i="2"/>
  <c r="F19" i="2"/>
  <c r="F20" i="2"/>
  <c r="F21" i="2"/>
  <c r="F22" i="2"/>
  <c r="F23" i="2"/>
  <c r="F18" i="3"/>
  <c r="F19" i="3"/>
  <c r="F20" i="3"/>
  <c r="F21" i="3"/>
  <c r="F22" i="3"/>
  <c r="F23" i="3"/>
  <c r="F18" i="51"/>
  <c r="F19" i="51"/>
  <c r="F20" i="51"/>
  <c r="F21" i="51"/>
  <c r="F22" i="51"/>
  <c r="F23" i="51"/>
  <c r="F18" i="41"/>
  <c r="F19" i="41"/>
  <c r="F20" i="41"/>
  <c r="F21" i="41"/>
  <c r="F22" i="41"/>
  <c r="F23" i="41"/>
  <c r="F18" i="42"/>
  <c r="F19" i="42"/>
  <c r="F20" i="42"/>
  <c r="F21" i="42"/>
  <c r="F22" i="42"/>
  <c r="F23" i="42"/>
  <c r="F18" i="43"/>
  <c r="F19" i="43"/>
  <c r="F20" i="43"/>
  <c r="F21" i="43"/>
  <c r="F22" i="43"/>
  <c r="F23" i="43"/>
  <c r="F18" i="44"/>
  <c r="F19" i="44"/>
  <c r="F20" i="44"/>
  <c r="F21" i="44"/>
  <c r="F22" i="44"/>
  <c r="F23" i="44"/>
  <c r="F18" i="52"/>
  <c r="F19" i="52"/>
  <c r="F20" i="52"/>
  <c r="F21" i="52"/>
  <c r="F22" i="52"/>
  <c r="F23" i="52"/>
  <c r="F18" i="53"/>
  <c r="F19" i="53"/>
  <c r="F20" i="53"/>
  <c r="F21" i="53"/>
  <c r="F22" i="53"/>
  <c r="F23" i="53"/>
  <c r="F18" i="54"/>
  <c r="F19" i="54"/>
  <c r="F20" i="54"/>
  <c r="F21" i="54"/>
  <c r="F22" i="54"/>
  <c r="F23" i="54"/>
  <c r="F18" i="45"/>
  <c r="F19" i="45"/>
  <c r="F20" i="45"/>
  <c r="F21" i="45"/>
  <c r="F22" i="45"/>
  <c r="F23" i="45"/>
  <c r="G7" i="2"/>
  <c r="G8" i="2"/>
  <c r="G9" i="2"/>
  <c r="G10" i="2"/>
  <c r="G18" i="2"/>
  <c r="G19" i="2"/>
  <c r="G20" i="2"/>
  <c r="G21" i="2"/>
  <c r="G22" i="2"/>
  <c r="G23" i="2"/>
  <c r="G7" i="3"/>
  <c r="G8" i="3"/>
  <c r="G9" i="3"/>
  <c r="G10" i="3"/>
  <c r="G18" i="3"/>
  <c r="G19" i="3"/>
  <c r="G20" i="3"/>
  <c r="G21" i="3"/>
  <c r="G22" i="3"/>
  <c r="G23" i="3"/>
  <c r="G7" i="51"/>
  <c r="G8" i="51"/>
  <c r="G9" i="51"/>
  <c r="G10" i="51"/>
  <c r="G18" i="51"/>
  <c r="G19" i="51"/>
  <c r="G20" i="51"/>
  <c r="G21" i="51"/>
  <c r="G22" i="51"/>
  <c r="G23" i="51"/>
  <c r="G7" i="41"/>
  <c r="G8" i="41"/>
  <c r="G9" i="41"/>
  <c r="G10" i="41"/>
  <c r="G18" i="41"/>
  <c r="G19" i="41"/>
  <c r="G20" i="41"/>
  <c r="G21" i="41"/>
  <c r="G22" i="41"/>
  <c r="G23" i="41"/>
  <c r="G7" i="42"/>
  <c r="G8" i="42"/>
  <c r="G9" i="42"/>
  <c r="G10" i="42"/>
  <c r="G18" i="42"/>
  <c r="G19" i="42"/>
  <c r="G20" i="42"/>
  <c r="G21" i="42"/>
  <c r="G22" i="42"/>
  <c r="G22" i="43"/>
  <c r="G22" i="44"/>
  <c r="G22" i="52"/>
  <c r="G22" i="53"/>
  <c r="G22" i="54"/>
  <c r="G22" i="55"/>
  <c r="G22" i="45"/>
  <c r="G23" i="42"/>
  <c r="G8" i="43"/>
  <c r="G9" i="43"/>
  <c r="G10" i="43"/>
  <c r="G18" i="43"/>
  <c r="G19" i="43"/>
  <c r="G20" i="43"/>
  <c r="G21" i="43"/>
  <c r="G23" i="43"/>
  <c r="G7" i="44"/>
  <c r="G8" i="44"/>
  <c r="G9" i="44"/>
  <c r="G10" i="44"/>
  <c r="G18" i="44"/>
  <c r="G19" i="44"/>
  <c r="G20" i="44"/>
  <c r="G20" i="52"/>
  <c r="G20" i="53"/>
  <c r="G20" i="54"/>
  <c r="G20" i="55"/>
  <c r="G20" i="45"/>
  <c r="G21" i="44"/>
  <c r="G23" i="44"/>
  <c r="G7" i="52"/>
  <c r="G8" i="52"/>
  <c r="G9" i="52"/>
  <c r="G10" i="52"/>
  <c r="G18" i="52"/>
  <c r="G19" i="52"/>
  <c r="G21" i="52"/>
  <c r="G23" i="52"/>
  <c r="G7" i="53"/>
  <c r="G8" i="53"/>
  <c r="G9" i="53"/>
  <c r="G10" i="53"/>
  <c r="G18" i="53"/>
  <c r="G21" i="53"/>
  <c r="G23" i="53"/>
  <c r="G7" i="54"/>
  <c r="G8" i="54"/>
  <c r="G9" i="54"/>
  <c r="G18" i="54"/>
  <c r="G19" i="54"/>
  <c r="G21" i="54"/>
  <c r="G23" i="54"/>
  <c r="G7" i="55"/>
  <c r="G8" i="55"/>
  <c r="G9" i="55"/>
  <c r="G10" i="55"/>
  <c r="G18" i="55"/>
  <c r="G21" i="55"/>
  <c r="G23" i="55"/>
  <c r="G7" i="45"/>
  <c r="G8" i="45"/>
  <c r="G9" i="45"/>
  <c r="G10" i="45"/>
  <c r="G18" i="45"/>
  <c r="G21" i="45"/>
  <c r="G23" i="45"/>
  <c r="H7" i="2"/>
  <c r="H8" i="2"/>
  <c r="H9" i="2"/>
  <c r="H10" i="2"/>
  <c r="H18" i="2"/>
  <c r="H20" i="2"/>
  <c r="H21" i="2"/>
  <c r="H22" i="2"/>
  <c r="H23" i="2"/>
  <c r="H7" i="3"/>
  <c r="H8" i="3"/>
  <c r="H9" i="3"/>
  <c r="H10" i="3"/>
  <c r="H18" i="3"/>
  <c r="H20" i="3"/>
  <c r="H21" i="3"/>
  <c r="H22" i="3"/>
  <c r="H23" i="3"/>
  <c r="H7" i="51"/>
  <c r="H8" i="51"/>
  <c r="H9" i="51"/>
  <c r="H10" i="51"/>
  <c r="H18" i="51"/>
  <c r="H20" i="51"/>
  <c r="H21" i="51"/>
  <c r="H22" i="51"/>
  <c r="H23" i="51"/>
  <c r="H7" i="41"/>
  <c r="H8" i="41"/>
  <c r="H9" i="41"/>
  <c r="H10" i="41"/>
  <c r="H18" i="41"/>
  <c r="H19" i="41"/>
  <c r="H20" i="41"/>
  <c r="H21" i="41"/>
  <c r="H22" i="41"/>
  <c r="H23" i="41"/>
  <c r="H7" i="42"/>
  <c r="H8" i="42"/>
  <c r="H9" i="42"/>
  <c r="H10" i="42"/>
  <c r="H20" i="42"/>
  <c r="H21" i="42"/>
  <c r="H22" i="42"/>
  <c r="H23" i="42"/>
  <c r="H8" i="43"/>
  <c r="H9" i="43"/>
  <c r="H10" i="43"/>
  <c r="H18" i="43"/>
  <c r="H20" i="43"/>
  <c r="H21" i="43"/>
  <c r="H22" i="43"/>
  <c r="H23" i="43"/>
  <c r="H7" i="44"/>
  <c r="H8" i="44"/>
  <c r="H9" i="44"/>
  <c r="H10" i="44"/>
  <c r="H18" i="44"/>
  <c r="H19" i="44"/>
  <c r="H20" i="44"/>
  <c r="H21" i="44"/>
  <c r="H22" i="44"/>
  <c r="H23" i="44"/>
  <c r="H7" i="52"/>
  <c r="H8" i="52"/>
  <c r="H9" i="52"/>
  <c r="H10" i="52"/>
  <c r="H20" i="52"/>
  <c r="H21" i="52"/>
  <c r="H22" i="52"/>
  <c r="H23" i="52"/>
  <c r="H7" i="53"/>
  <c r="H7" i="54"/>
  <c r="H7" i="55"/>
  <c r="H7" i="45"/>
  <c r="H8" i="53"/>
  <c r="H9" i="53"/>
  <c r="H10" i="53"/>
  <c r="H20" i="53"/>
  <c r="H21" i="53"/>
  <c r="I21" i="53"/>
  <c r="J21" i="53"/>
  <c r="K21" i="53"/>
  <c r="L21" i="53"/>
  <c r="M21" i="53"/>
  <c r="N21" i="53"/>
  <c r="H22" i="53"/>
  <c r="H23" i="53"/>
  <c r="H8" i="54"/>
  <c r="H9" i="54"/>
  <c r="H18" i="54"/>
  <c r="H20" i="54"/>
  <c r="H21" i="54"/>
  <c r="H22" i="54"/>
  <c r="H23" i="54"/>
  <c r="H8" i="55"/>
  <c r="H9" i="55"/>
  <c r="H10" i="55"/>
  <c r="H20" i="55"/>
  <c r="H21" i="55"/>
  <c r="H22" i="55"/>
  <c r="H23" i="55"/>
  <c r="H8" i="45"/>
  <c r="H9" i="45"/>
  <c r="H10" i="45"/>
  <c r="H20" i="45"/>
  <c r="H21" i="45"/>
  <c r="H22" i="45"/>
  <c r="H23" i="45"/>
  <c r="I7" i="2"/>
  <c r="I8" i="2"/>
  <c r="I9" i="2"/>
  <c r="I10" i="2"/>
  <c r="I7" i="3"/>
  <c r="I8" i="3"/>
  <c r="I9" i="3"/>
  <c r="I10" i="3"/>
  <c r="I7" i="51"/>
  <c r="I8" i="51"/>
  <c r="I9" i="51"/>
  <c r="I10" i="51"/>
  <c r="I7" i="41"/>
  <c r="I8" i="41"/>
  <c r="I9" i="41"/>
  <c r="I10" i="41"/>
  <c r="I7" i="42"/>
  <c r="I8" i="42"/>
  <c r="I9" i="42"/>
  <c r="I10" i="42"/>
  <c r="I10" i="43"/>
  <c r="I10" i="44"/>
  <c r="I10" i="52"/>
  <c r="I10" i="53"/>
  <c r="I10" i="55"/>
  <c r="I10" i="45"/>
  <c r="I7" i="43"/>
  <c r="I8" i="43"/>
  <c r="I9" i="43"/>
  <c r="I7" i="44"/>
  <c r="I8" i="44"/>
  <c r="I9" i="44"/>
  <c r="I7" i="52"/>
  <c r="I8" i="52"/>
  <c r="I9" i="52"/>
  <c r="I7" i="53"/>
  <c r="I8" i="53"/>
  <c r="I9" i="53"/>
  <c r="I7" i="54"/>
  <c r="I8" i="54"/>
  <c r="I9" i="54"/>
  <c r="I9" i="55"/>
  <c r="I9" i="45"/>
  <c r="I7" i="55"/>
  <c r="I8" i="55"/>
  <c r="I7" i="45"/>
  <c r="I8" i="45"/>
  <c r="I18" i="2"/>
  <c r="I19" i="2"/>
  <c r="I20" i="2"/>
  <c r="I21" i="2"/>
  <c r="I22" i="2"/>
  <c r="I23" i="2"/>
  <c r="I18" i="3"/>
  <c r="I19" i="3"/>
  <c r="I20" i="3"/>
  <c r="I21" i="3"/>
  <c r="I22" i="3"/>
  <c r="I23" i="3"/>
  <c r="I18" i="51"/>
  <c r="I19" i="51"/>
  <c r="I20" i="51"/>
  <c r="I21" i="51"/>
  <c r="I22" i="51"/>
  <c r="I23" i="51"/>
  <c r="I18" i="41"/>
  <c r="I19" i="41"/>
  <c r="I20" i="41"/>
  <c r="I21" i="41"/>
  <c r="I22" i="41"/>
  <c r="I23" i="41"/>
  <c r="I18" i="42"/>
  <c r="I19" i="42"/>
  <c r="I20" i="42"/>
  <c r="I21" i="42"/>
  <c r="I22" i="42"/>
  <c r="I23" i="42"/>
  <c r="I18" i="43"/>
  <c r="I19" i="43"/>
  <c r="I20" i="43"/>
  <c r="I21" i="43"/>
  <c r="I22" i="43"/>
  <c r="I23" i="43"/>
  <c r="I18" i="44"/>
  <c r="I19" i="44"/>
  <c r="I20" i="44"/>
  <c r="I21" i="44"/>
  <c r="I22" i="44"/>
  <c r="I23" i="44"/>
  <c r="I18" i="52"/>
  <c r="I19" i="52"/>
  <c r="I20" i="52"/>
  <c r="I21" i="52"/>
  <c r="I22" i="52"/>
  <c r="I23" i="52"/>
  <c r="I23" i="53"/>
  <c r="I23" i="54"/>
  <c r="I23" i="55"/>
  <c r="I23" i="45"/>
  <c r="I18" i="53"/>
  <c r="I19" i="53"/>
  <c r="I20" i="53"/>
  <c r="I22" i="53"/>
  <c r="I18" i="54"/>
  <c r="I19" i="54"/>
  <c r="I20" i="54"/>
  <c r="I21" i="54"/>
  <c r="I22" i="54"/>
  <c r="I18" i="55"/>
  <c r="I19" i="55"/>
  <c r="I20" i="55"/>
  <c r="I21" i="55"/>
  <c r="I22" i="55"/>
  <c r="I18" i="45"/>
  <c r="I19" i="45"/>
  <c r="I20" i="45"/>
  <c r="I21" i="45"/>
  <c r="I22" i="45"/>
  <c r="J7" i="2"/>
  <c r="J8" i="2"/>
  <c r="J9" i="2"/>
  <c r="J10" i="2"/>
  <c r="J18" i="2"/>
  <c r="J19" i="2"/>
  <c r="J20" i="2"/>
  <c r="J21" i="2"/>
  <c r="J22" i="2"/>
  <c r="J23" i="2"/>
  <c r="J7" i="3"/>
  <c r="J8" i="3"/>
  <c r="J9" i="3"/>
  <c r="J10" i="3"/>
  <c r="J18" i="3"/>
  <c r="J19" i="3"/>
  <c r="J20" i="3"/>
  <c r="J21" i="3"/>
  <c r="J22" i="3"/>
  <c r="J23" i="3"/>
  <c r="J7" i="51"/>
  <c r="J8" i="51"/>
  <c r="J9" i="51"/>
  <c r="J10" i="51"/>
  <c r="J18" i="51"/>
  <c r="J19" i="51"/>
  <c r="J20" i="51"/>
  <c r="J21" i="51"/>
  <c r="J22" i="51"/>
  <c r="J23" i="51"/>
  <c r="J7" i="41"/>
  <c r="J8" i="41"/>
  <c r="J9" i="41"/>
  <c r="J10" i="41"/>
  <c r="J18" i="41"/>
  <c r="J19" i="41"/>
  <c r="J20" i="41"/>
  <c r="J21" i="41"/>
  <c r="J22" i="41"/>
  <c r="J23" i="41"/>
  <c r="J7" i="42"/>
  <c r="J8" i="42"/>
  <c r="J9" i="42"/>
  <c r="J10" i="42"/>
  <c r="J18" i="42"/>
  <c r="J19" i="42"/>
  <c r="J20" i="42"/>
  <c r="J21" i="42"/>
  <c r="J22" i="42"/>
  <c r="J23" i="42"/>
  <c r="J8" i="43"/>
  <c r="J9" i="43"/>
  <c r="J10" i="43"/>
  <c r="J18" i="43"/>
  <c r="J19" i="43"/>
  <c r="J20" i="43"/>
  <c r="J21" i="43"/>
  <c r="J22" i="43"/>
  <c r="J23" i="43"/>
  <c r="J7" i="44"/>
  <c r="J8" i="44"/>
  <c r="J9" i="44"/>
  <c r="J10" i="44"/>
  <c r="J18" i="44"/>
  <c r="J19" i="44"/>
  <c r="J20" i="44"/>
  <c r="J21" i="44"/>
  <c r="J22" i="44"/>
  <c r="J23" i="44"/>
  <c r="J7" i="52"/>
  <c r="J8" i="52"/>
  <c r="J9" i="52"/>
  <c r="J10" i="52"/>
  <c r="J18" i="52"/>
  <c r="J19" i="52"/>
  <c r="J20" i="52"/>
  <c r="J21" i="52"/>
  <c r="J22" i="52"/>
  <c r="J23" i="52"/>
  <c r="J7" i="53"/>
  <c r="J7" i="54"/>
  <c r="J7" i="55"/>
  <c r="J7" i="45"/>
  <c r="J8" i="53"/>
  <c r="J9" i="53"/>
  <c r="J10" i="53"/>
  <c r="J18" i="53"/>
  <c r="J19" i="53"/>
  <c r="J20" i="53"/>
  <c r="J22" i="53"/>
  <c r="J23" i="53"/>
  <c r="J8" i="54"/>
  <c r="J9" i="54"/>
  <c r="J18" i="54"/>
  <c r="J19" i="54"/>
  <c r="J20" i="54"/>
  <c r="J21" i="54"/>
  <c r="J22" i="54"/>
  <c r="J23" i="54"/>
  <c r="J8" i="55"/>
  <c r="J9" i="55"/>
  <c r="J10" i="55"/>
  <c r="J18" i="55"/>
  <c r="J19" i="55"/>
  <c r="J19" i="45"/>
  <c r="J20" i="55"/>
  <c r="J21" i="55"/>
  <c r="J22" i="55"/>
  <c r="J23" i="55"/>
  <c r="J23" i="45"/>
  <c r="J8" i="45"/>
  <c r="J9" i="45"/>
  <c r="J10" i="45"/>
  <c r="J18" i="45"/>
  <c r="J20" i="45"/>
  <c r="J21" i="45"/>
  <c r="J22" i="45"/>
  <c r="K7" i="2"/>
  <c r="K8" i="2"/>
  <c r="K9" i="2"/>
  <c r="K10" i="2"/>
  <c r="K18" i="2"/>
  <c r="K19" i="2"/>
  <c r="K20" i="2"/>
  <c r="K21" i="2"/>
  <c r="K22" i="2"/>
  <c r="K23" i="2"/>
  <c r="K7" i="3"/>
  <c r="K8" i="3"/>
  <c r="K9" i="3"/>
  <c r="K10" i="3"/>
  <c r="K18" i="3"/>
  <c r="K19" i="3"/>
  <c r="K20" i="3"/>
  <c r="K21" i="3"/>
  <c r="K22" i="3"/>
  <c r="K23" i="3"/>
  <c r="K7" i="51"/>
  <c r="K8" i="51"/>
  <c r="K9" i="51"/>
  <c r="K10" i="51"/>
  <c r="K18" i="51"/>
  <c r="K19" i="51"/>
  <c r="K20" i="51"/>
  <c r="K21" i="51"/>
  <c r="K22" i="51"/>
  <c r="K23" i="51"/>
  <c r="K7" i="41"/>
  <c r="K8" i="41"/>
  <c r="K9" i="41"/>
  <c r="K10" i="41"/>
  <c r="K18" i="41"/>
  <c r="K19" i="41"/>
  <c r="K20" i="41"/>
  <c r="K21" i="41"/>
  <c r="K22" i="41"/>
  <c r="K23" i="41"/>
  <c r="K7" i="42"/>
  <c r="K8" i="42"/>
  <c r="K9" i="42"/>
  <c r="K10" i="42"/>
  <c r="K18" i="42"/>
  <c r="K19" i="42"/>
  <c r="K20" i="42"/>
  <c r="K21" i="42"/>
  <c r="K22" i="42"/>
  <c r="K23" i="42"/>
  <c r="K7" i="43"/>
  <c r="K8" i="43"/>
  <c r="K9" i="43"/>
  <c r="K10" i="43"/>
  <c r="K18" i="43"/>
  <c r="K19" i="43"/>
  <c r="K20" i="43"/>
  <c r="K21" i="43"/>
  <c r="K22" i="43"/>
  <c r="K23" i="43"/>
  <c r="K7" i="44"/>
  <c r="K8" i="44"/>
  <c r="K9" i="44"/>
  <c r="K10" i="44"/>
  <c r="K18" i="44"/>
  <c r="K19" i="44"/>
  <c r="K20" i="44"/>
  <c r="K21" i="44"/>
  <c r="K22" i="44"/>
  <c r="L22" i="44"/>
  <c r="M22" i="44"/>
  <c r="N22" i="44"/>
  <c r="K23" i="44"/>
  <c r="K7" i="52"/>
  <c r="K8" i="52"/>
  <c r="K9" i="52"/>
  <c r="K10" i="52"/>
  <c r="K18" i="52"/>
  <c r="K19" i="52"/>
  <c r="K20" i="52"/>
  <c r="K21" i="52"/>
  <c r="K22" i="52"/>
  <c r="K23" i="52"/>
  <c r="K7" i="53"/>
  <c r="K8" i="53"/>
  <c r="K9" i="53"/>
  <c r="K10" i="53"/>
  <c r="K18" i="53"/>
  <c r="K19" i="53"/>
  <c r="K20" i="53"/>
  <c r="K22" i="53"/>
  <c r="K23" i="53"/>
  <c r="K7" i="54"/>
  <c r="K8" i="54"/>
  <c r="K9" i="54"/>
  <c r="K18" i="54"/>
  <c r="K19" i="54"/>
  <c r="K20" i="54"/>
  <c r="K21" i="54"/>
  <c r="K22" i="54"/>
  <c r="K23" i="54"/>
  <c r="K7" i="55"/>
  <c r="K8" i="55"/>
  <c r="K9" i="55"/>
  <c r="K10" i="55"/>
  <c r="K18" i="55"/>
  <c r="K19" i="55"/>
  <c r="K20" i="55"/>
  <c r="K21" i="55"/>
  <c r="K22" i="55"/>
  <c r="K23" i="55"/>
  <c r="K7" i="45"/>
  <c r="K8" i="45"/>
  <c r="K9" i="45"/>
  <c r="K10" i="45"/>
  <c r="K18" i="45"/>
  <c r="K19" i="45"/>
  <c r="K20" i="45"/>
  <c r="K21" i="45"/>
  <c r="K22" i="45"/>
  <c r="K23" i="45"/>
  <c r="L7" i="2"/>
  <c r="L8" i="2"/>
  <c r="L9" i="2"/>
  <c r="L10" i="2"/>
  <c r="L18" i="2"/>
  <c r="L19" i="2"/>
  <c r="L20" i="2"/>
  <c r="L21" i="2"/>
  <c r="L22" i="2"/>
  <c r="L23" i="2"/>
  <c r="L7" i="3"/>
  <c r="L8" i="3"/>
  <c r="L9" i="3"/>
  <c r="L10" i="3"/>
  <c r="L18" i="3"/>
  <c r="L19" i="3"/>
  <c r="L20" i="3"/>
  <c r="L21" i="3"/>
  <c r="L22" i="3"/>
  <c r="L23" i="3"/>
  <c r="L7" i="51"/>
  <c r="L8" i="51"/>
  <c r="L9" i="51"/>
  <c r="L10" i="51"/>
  <c r="L18" i="51"/>
  <c r="L19" i="51"/>
  <c r="L20" i="51"/>
  <c r="L21" i="51"/>
  <c r="L22" i="51"/>
  <c r="L23" i="51"/>
  <c r="L7" i="41"/>
  <c r="L8" i="41"/>
  <c r="L9" i="41"/>
  <c r="L10" i="41"/>
  <c r="L18" i="41"/>
  <c r="L19" i="41"/>
  <c r="L20" i="41"/>
  <c r="L21" i="41"/>
  <c r="L22" i="41"/>
  <c r="L23" i="41"/>
  <c r="L7" i="42"/>
  <c r="L8" i="42"/>
  <c r="L9" i="42"/>
  <c r="L10" i="42"/>
  <c r="L18" i="42"/>
  <c r="L19" i="42"/>
  <c r="L20" i="42"/>
  <c r="L21" i="42"/>
  <c r="L22" i="42"/>
  <c r="L23" i="42"/>
  <c r="L7" i="43"/>
  <c r="L8" i="43"/>
  <c r="L9" i="43"/>
  <c r="L10" i="43"/>
  <c r="L18" i="43"/>
  <c r="L19" i="43"/>
  <c r="L20" i="43"/>
  <c r="L21" i="43"/>
  <c r="L22" i="43"/>
  <c r="L23" i="43"/>
  <c r="L7" i="44"/>
  <c r="L8" i="44"/>
  <c r="L9" i="44"/>
  <c r="L10" i="44"/>
  <c r="L18" i="44"/>
  <c r="L19" i="44"/>
  <c r="L20" i="44"/>
  <c r="L21" i="44"/>
  <c r="L23" i="44"/>
  <c r="L7" i="52"/>
  <c r="L8" i="52"/>
  <c r="L9" i="52"/>
  <c r="L10" i="52"/>
  <c r="L19" i="52"/>
  <c r="L20" i="52"/>
  <c r="L21" i="52"/>
  <c r="L22" i="52"/>
  <c r="L23" i="52"/>
  <c r="L7" i="53"/>
  <c r="L8" i="53"/>
  <c r="L9" i="53"/>
  <c r="L10" i="53"/>
  <c r="L18" i="53"/>
  <c r="L19" i="53"/>
  <c r="L20" i="53"/>
  <c r="L22" i="53"/>
  <c r="L23" i="53"/>
  <c r="L7" i="54"/>
  <c r="L8" i="54"/>
  <c r="L9" i="54"/>
  <c r="L18" i="54"/>
  <c r="L19" i="54"/>
  <c r="L20" i="54"/>
  <c r="L21" i="54"/>
  <c r="L22" i="54"/>
  <c r="L23" i="54"/>
  <c r="L7" i="55"/>
  <c r="L8" i="55"/>
  <c r="L9" i="55"/>
  <c r="L10" i="55"/>
  <c r="L18" i="55"/>
  <c r="L19" i="55"/>
  <c r="L20" i="55"/>
  <c r="L21" i="55"/>
  <c r="L22" i="55"/>
  <c r="L23" i="55"/>
  <c r="L7" i="45"/>
  <c r="L8" i="45"/>
  <c r="L9" i="45"/>
  <c r="L10" i="45"/>
  <c r="L19" i="45"/>
  <c r="L20" i="45"/>
  <c r="L21" i="45"/>
  <c r="L22" i="45"/>
  <c r="L23" i="45"/>
  <c r="M7" i="2"/>
  <c r="M8" i="2"/>
  <c r="M9" i="2"/>
  <c r="M9" i="3"/>
  <c r="M9" i="51"/>
  <c r="M9" i="41"/>
  <c r="M9" i="42"/>
  <c r="M9" i="43"/>
  <c r="M9" i="44"/>
  <c r="M9" i="52"/>
  <c r="M9" i="53"/>
  <c r="M9" i="54"/>
  <c r="M9" i="55"/>
  <c r="M9" i="45"/>
  <c r="M10" i="2"/>
  <c r="M18" i="2"/>
  <c r="M19" i="2"/>
  <c r="M20" i="2"/>
  <c r="M21" i="2"/>
  <c r="M22" i="2"/>
  <c r="M23" i="2"/>
  <c r="M7" i="3"/>
  <c r="M8" i="3"/>
  <c r="M10" i="3"/>
  <c r="N7" i="3"/>
  <c r="N8" i="3"/>
  <c r="N9" i="3"/>
  <c r="N10" i="3"/>
  <c r="O11" i="3"/>
  <c r="M18" i="3"/>
  <c r="M19" i="3"/>
  <c r="M20" i="3"/>
  <c r="M21" i="3"/>
  <c r="M22" i="3"/>
  <c r="M23" i="3"/>
  <c r="M7" i="51"/>
  <c r="M8" i="51"/>
  <c r="M10" i="51"/>
  <c r="M18" i="51"/>
  <c r="M19" i="51"/>
  <c r="M20" i="51"/>
  <c r="M21" i="51"/>
  <c r="N21" i="51"/>
  <c r="M22" i="51"/>
  <c r="M23" i="51"/>
  <c r="M7" i="41"/>
  <c r="M8" i="41"/>
  <c r="M10" i="41"/>
  <c r="N10" i="41"/>
  <c r="M18" i="41"/>
  <c r="M19" i="41"/>
  <c r="M20" i="41"/>
  <c r="M21" i="41"/>
  <c r="M22" i="41"/>
  <c r="M23" i="41"/>
  <c r="M7" i="42"/>
  <c r="M8" i="42"/>
  <c r="M10" i="42"/>
  <c r="M18" i="42"/>
  <c r="M19" i="42"/>
  <c r="M20" i="42"/>
  <c r="M21" i="42"/>
  <c r="M22" i="42"/>
  <c r="M23" i="42"/>
  <c r="M7" i="43"/>
  <c r="M8" i="43"/>
  <c r="M10" i="43"/>
  <c r="M18" i="43"/>
  <c r="M19" i="43"/>
  <c r="M20" i="43"/>
  <c r="M21" i="43"/>
  <c r="M22" i="43"/>
  <c r="N22" i="43"/>
  <c r="M23" i="43"/>
  <c r="M7" i="44"/>
  <c r="M8" i="44"/>
  <c r="M10" i="44"/>
  <c r="M18" i="44"/>
  <c r="M19" i="44"/>
  <c r="M20" i="44"/>
  <c r="M21" i="44"/>
  <c r="M23" i="44"/>
  <c r="M7" i="52"/>
  <c r="M8" i="52"/>
  <c r="M10" i="52"/>
  <c r="M18" i="52"/>
  <c r="M19" i="52"/>
  <c r="M20" i="52"/>
  <c r="M21" i="52"/>
  <c r="M22" i="52"/>
  <c r="M23" i="52"/>
  <c r="N23" i="52"/>
  <c r="M18" i="53"/>
  <c r="M19" i="53"/>
  <c r="M20" i="53"/>
  <c r="N20" i="53"/>
  <c r="M22" i="53"/>
  <c r="M23" i="53"/>
  <c r="M7" i="54"/>
  <c r="M8" i="54"/>
  <c r="M18" i="54"/>
  <c r="M19" i="54"/>
  <c r="M20" i="54"/>
  <c r="M21" i="54"/>
  <c r="M22" i="54"/>
  <c r="M23" i="54"/>
  <c r="M7" i="55"/>
  <c r="M8" i="55"/>
  <c r="N8" i="55"/>
  <c r="M10" i="55"/>
  <c r="M18" i="55"/>
  <c r="M19" i="55"/>
  <c r="M20" i="55"/>
  <c r="M21" i="55"/>
  <c r="M22" i="55"/>
  <c r="M23" i="55"/>
  <c r="M7" i="45"/>
  <c r="M8" i="45"/>
  <c r="M10" i="45"/>
  <c r="M18" i="45"/>
  <c r="M19" i="45"/>
  <c r="M20" i="45"/>
  <c r="M21" i="45"/>
  <c r="M22" i="45"/>
  <c r="M23" i="45"/>
  <c r="N7" i="2"/>
  <c r="N8" i="2"/>
  <c r="N9" i="2"/>
  <c r="N10" i="2"/>
  <c r="N18" i="2"/>
  <c r="N19" i="2"/>
  <c r="N20" i="2"/>
  <c r="N21" i="2"/>
  <c r="N22" i="2"/>
  <c r="N23" i="2"/>
  <c r="N18" i="3"/>
  <c r="N19" i="3"/>
  <c r="N20" i="3"/>
  <c r="N21" i="3"/>
  <c r="N22" i="3"/>
  <c r="N23" i="3"/>
  <c r="N7" i="51"/>
  <c r="N8" i="51"/>
  <c r="N9" i="51"/>
  <c r="N10" i="51"/>
  <c r="N18" i="51"/>
  <c r="N19" i="51"/>
  <c r="N20" i="51"/>
  <c r="N22" i="51"/>
  <c r="N23" i="51"/>
  <c r="N7" i="41"/>
  <c r="N8" i="41"/>
  <c r="N9" i="41"/>
  <c r="N18" i="41"/>
  <c r="N19" i="41"/>
  <c r="N20" i="41"/>
  <c r="N21" i="41"/>
  <c r="N22" i="41"/>
  <c r="N23" i="41"/>
  <c r="N7" i="42"/>
  <c r="N8" i="42"/>
  <c r="N9" i="42"/>
  <c r="N10" i="42"/>
  <c r="N18" i="42"/>
  <c r="N19" i="42"/>
  <c r="N20" i="42"/>
  <c r="N21" i="42"/>
  <c r="N22" i="42"/>
  <c r="N23" i="42"/>
  <c r="N7" i="43"/>
  <c r="N8" i="43"/>
  <c r="N9" i="43"/>
  <c r="N10" i="43"/>
  <c r="N18" i="43"/>
  <c r="N19" i="43"/>
  <c r="N20" i="43"/>
  <c r="N21" i="43"/>
  <c r="N23" i="43"/>
  <c r="N7" i="44"/>
  <c r="N8" i="44"/>
  <c r="N9" i="44"/>
  <c r="N10" i="44"/>
  <c r="N18" i="44"/>
  <c r="N19" i="44"/>
  <c r="N20" i="44"/>
  <c r="N21" i="44"/>
  <c r="N23" i="44"/>
  <c r="N7" i="52"/>
  <c r="N8" i="52"/>
  <c r="N9" i="52"/>
  <c r="N10" i="52"/>
  <c r="N18" i="52"/>
  <c r="N19" i="52"/>
  <c r="N20" i="52"/>
  <c r="N21" i="52"/>
  <c r="N22" i="52"/>
  <c r="N7" i="53"/>
  <c r="N8" i="53"/>
  <c r="N9" i="53"/>
  <c r="N10" i="53"/>
  <c r="N18" i="53"/>
  <c r="N19" i="53"/>
  <c r="N22" i="53"/>
  <c r="N23" i="53"/>
  <c r="N7" i="54"/>
  <c r="N8" i="54"/>
  <c r="N9" i="54"/>
  <c r="N18" i="54"/>
  <c r="N19" i="54"/>
  <c r="N20" i="54"/>
  <c r="N21" i="54"/>
  <c r="N22" i="54"/>
  <c r="N23" i="54"/>
  <c r="N7" i="55"/>
  <c r="N9" i="55"/>
  <c r="N10" i="55"/>
  <c r="N18" i="55"/>
  <c r="N19" i="55"/>
  <c r="N20" i="55"/>
  <c r="N21" i="55"/>
  <c r="N22" i="55"/>
  <c r="N23" i="55"/>
  <c r="N7" i="45"/>
  <c r="N8" i="45"/>
  <c r="N9" i="45"/>
  <c r="N10" i="45"/>
  <c r="N18" i="45"/>
  <c r="N19" i="45"/>
  <c r="N20" i="45"/>
  <c r="N21" i="45"/>
  <c r="N22" i="45"/>
  <c r="N23" i="45"/>
  <c r="O11" i="43"/>
  <c r="O24" i="43"/>
  <c r="O11" i="2"/>
  <c r="O24" i="2"/>
  <c r="O24" i="3"/>
  <c r="O11" i="51"/>
  <c r="O24" i="51"/>
  <c r="O11" i="41"/>
  <c r="O24" i="41"/>
  <c r="O11" i="42"/>
  <c r="O24" i="42"/>
  <c r="O11" i="44"/>
  <c r="O24" i="44"/>
  <c r="O11" i="52"/>
  <c r="O24" i="52"/>
  <c r="O11" i="53"/>
  <c r="O24" i="53"/>
  <c r="O11" i="54"/>
  <c r="O24" i="54"/>
  <c r="O11" i="55"/>
  <c r="O24" i="55"/>
  <c r="O11" i="45"/>
  <c r="O24" i="45"/>
  <c r="C6" i="43"/>
  <c r="C6" i="37" s="1"/>
  <c r="B19" i="55"/>
  <c r="B18" i="55"/>
  <c r="B18" i="45"/>
  <c r="B19" i="45"/>
  <c r="B20" i="45"/>
  <c r="B21" i="45"/>
  <c r="B22" i="45"/>
  <c r="B20" i="55"/>
  <c r="B21" i="55"/>
  <c r="B22" i="55"/>
  <c r="B18" i="54"/>
  <c r="B19" i="54"/>
  <c r="B20" i="54"/>
  <c r="B21" i="54"/>
  <c r="B22" i="54"/>
  <c r="B23" i="54"/>
  <c r="B18" i="53"/>
  <c r="B19" i="53"/>
  <c r="B20" i="53"/>
  <c r="B22" i="53"/>
  <c r="B18" i="52"/>
  <c r="B19" i="52"/>
  <c r="B20" i="52"/>
  <c r="B21" i="52"/>
  <c r="B22" i="52"/>
  <c r="B23" i="52"/>
  <c r="B18" i="44"/>
  <c r="B19" i="44"/>
  <c r="B20" i="44"/>
  <c r="B21" i="44"/>
  <c r="B22" i="44"/>
  <c r="B23" i="44"/>
  <c r="B18" i="43"/>
  <c r="B19" i="43"/>
  <c r="B20" i="43"/>
  <c r="B21" i="43"/>
  <c r="B22" i="43"/>
  <c r="B23" i="43"/>
  <c r="B23" i="41"/>
  <c r="B18" i="42"/>
  <c r="B19" i="42"/>
  <c r="B20" i="42"/>
  <c r="B21" i="42"/>
  <c r="B22" i="42"/>
  <c r="B18" i="41"/>
  <c r="B19" i="41"/>
  <c r="B20" i="41"/>
  <c r="B21" i="41"/>
  <c r="B22" i="41"/>
  <c r="B18" i="51"/>
  <c r="B19" i="51"/>
  <c r="B20" i="51"/>
  <c r="B20" i="2"/>
  <c r="B20" i="3"/>
  <c r="B21" i="51"/>
  <c r="B22" i="51"/>
  <c r="B18" i="3"/>
  <c r="B19" i="3"/>
  <c r="B21" i="3"/>
  <c r="B22" i="3"/>
  <c r="B18" i="2"/>
  <c r="B19" i="2"/>
  <c r="B21" i="2"/>
  <c r="B22" i="2"/>
  <c r="P6" i="45"/>
  <c r="P6" i="55"/>
  <c r="P6" i="54"/>
  <c r="P6" i="53"/>
  <c r="P6" i="52"/>
  <c r="P6" i="44"/>
  <c r="P6" i="2"/>
  <c r="P6" i="3"/>
  <c r="P6" i="51"/>
  <c r="P6" i="41"/>
  <c r="P6" i="42"/>
  <c r="P5" i="45"/>
  <c r="P5" i="55"/>
  <c r="P5" i="54"/>
  <c r="P5" i="53"/>
  <c r="P5" i="52"/>
  <c r="P5" i="44"/>
  <c r="P5" i="43"/>
  <c r="P5" i="42"/>
  <c r="P5" i="41"/>
  <c r="P5" i="51"/>
  <c r="P5" i="3"/>
  <c r="P5" i="2"/>
  <c r="C5" i="45"/>
  <c r="C5" i="55"/>
  <c r="C5" i="54"/>
  <c r="C5" i="53"/>
  <c r="C5" i="52"/>
  <c r="C5" i="44"/>
  <c r="C5" i="43"/>
  <c r="C5" i="42"/>
  <c r="C5" i="41"/>
  <c r="C5" i="51"/>
  <c r="C5" i="3"/>
  <c r="C5" i="2"/>
  <c r="C9" i="45"/>
  <c r="C8" i="45"/>
  <c r="C10" i="55"/>
  <c r="C9" i="55"/>
  <c r="C8" i="55"/>
  <c r="C8" i="54"/>
  <c r="C10" i="53"/>
  <c r="C9" i="53"/>
  <c r="C8" i="53"/>
  <c r="M10" i="53"/>
  <c r="M7" i="53"/>
  <c r="C9" i="52"/>
  <c r="C8" i="52"/>
  <c r="C10" i="44"/>
  <c r="C9" i="44"/>
  <c r="C8" i="44"/>
  <c r="C10" i="43"/>
  <c r="C10" i="2"/>
  <c r="C10" i="3"/>
  <c r="C10" i="41"/>
  <c r="C10" i="42"/>
  <c r="C9" i="43"/>
  <c r="C8" i="43"/>
  <c r="C9" i="42"/>
  <c r="C8" i="42"/>
  <c r="C9" i="41"/>
  <c r="C8" i="41"/>
  <c r="C8" i="51"/>
  <c r="C9" i="3"/>
  <c r="C9" i="2"/>
  <c r="C8" i="3"/>
  <c r="C8" i="2"/>
  <c r="O42" i="45"/>
  <c r="N42" i="45"/>
  <c r="J42" i="45"/>
  <c r="R37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O42" i="55"/>
  <c r="N42" i="55"/>
  <c r="J42" i="55"/>
  <c r="R37" i="55"/>
  <c r="R36" i="55"/>
  <c r="R35" i="55"/>
  <c r="R34" i="55"/>
  <c r="R33" i="55"/>
  <c r="R32" i="55"/>
  <c r="R31" i="55"/>
  <c r="R30" i="55"/>
  <c r="R29" i="55"/>
  <c r="A29" i="55"/>
  <c r="R28" i="55"/>
  <c r="R27" i="55"/>
  <c r="R26" i="55"/>
  <c r="R25" i="55"/>
  <c r="A15" i="55"/>
  <c r="O42" i="54"/>
  <c r="N42" i="54"/>
  <c r="J42" i="54"/>
  <c r="R37" i="54"/>
  <c r="R36" i="54"/>
  <c r="R35" i="54"/>
  <c r="R34" i="54"/>
  <c r="R33" i="54"/>
  <c r="R32" i="54"/>
  <c r="R31" i="54"/>
  <c r="R30" i="54"/>
  <c r="R29" i="54"/>
  <c r="A29" i="54"/>
  <c r="R28" i="54"/>
  <c r="R27" i="54"/>
  <c r="R26" i="54"/>
  <c r="R25" i="54"/>
  <c r="A15" i="54"/>
  <c r="O42" i="53"/>
  <c r="N42" i="53"/>
  <c r="J42" i="53"/>
  <c r="R37" i="53"/>
  <c r="R36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O42" i="52"/>
  <c r="N42" i="52"/>
  <c r="J42" i="52"/>
  <c r="R37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O42" i="44"/>
  <c r="N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N42" i="43"/>
  <c r="J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N42" i="42"/>
  <c r="J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N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N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N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E6" i="37"/>
  <c r="F6" i="37"/>
  <c r="I6" i="37"/>
  <c r="K6" i="37"/>
  <c r="L6" i="37"/>
  <c r="M6" i="37"/>
  <c r="N6" i="37"/>
  <c r="O6" i="37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N39" i="37"/>
  <c r="N42" i="37" s="1"/>
  <c r="N38" i="37"/>
  <c r="N37" i="37"/>
  <c r="O39" i="37"/>
  <c r="O42" i="37" s="1"/>
  <c r="O38" i="37"/>
  <c r="O37" i="37"/>
  <c r="J34" i="37"/>
  <c r="N34" i="37"/>
  <c r="O34" i="37"/>
  <c r="J36" i="37"/>
  <c r="N36" i="37"/>
  <c r="O36" i="37"/>
  <c r="J37" i="37"/>
  <c r="J38" i="37"/>
  <c r="J39" i="37"/>
  <c r="J42" i="37" s="1"/>
  <c r="J32" i="37"/>
  <c r="N32" i="37"/>
  <c r="O32" i="37"/>
  <c r="C19" i="37"/>
  <c r="O19" i="37"/>
  <c r="C20" i="37"/>
  <c r="O20" i="37"/>
  <c r="O21" i="37"/>
  <c r="C22" i="37"/>
  <c r="O22" i="37"/>
  <c r="C23" i="37"/>
  <c r="O23" i="37"/>
  <c r="C18" i="37"/>
  <c r="O18" i="37"/>
  <c r="O7" i="37"/>
  <c r="O8" i="37"/>
  <c r="O9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N42" i="2"/>
  <c r="A29" i="2"/>
  <c r="A15" i="2"/>
  <c r="J42" i="2"/>
  <c r="A29" i="37"/>
  <c r="A15" i="37"/>
  <c r="P5" i="37"/>
  <c r="C42" i="54" l="1"/>
  <c r="C42" i="44"/>
  <c r="C42" i="42"/>
  <c r="F42" i="2"/>
  <c r="C42" i="41"/>
  <c r="O43" i="3"/>
  <c r="S37" i="3" s="1"/>
  <c r="C42" i="2"/>
  <c r="B42" i="42"/>
  <c r="G42" i="52"/>
  <c r="F42" i="45"/>
  <c r="F42" i="54"/>
  <c r="D42" i="41"/>
  <c r="C42" i="45"/>
  <c r="B42" i="43"/>
  <c r="C42" i="55"/>
  <c r="G42" i="43"/>
  <c r="B42" i="44"/>
  <c r="H42" i="51"/>
  <c r="B42" i="55"/>
  <c r="B42" i="51"/>
  <c r="O43" i="44"/>
  <c r="S37" i="44" s="1"/>
  <c r="K42" i="52"/>
  <c r="B42" i="52"/>
  <c r="I35" i="37"/>
  <c r="F35" i="37"/>
  <c r="E42" i="45"/>
  <c r="B42" i="45"/>
  <c r="O43" i="42"/>
  <c r="S37" i="42" s="1"/>
  <c r="D42" i="53"/>
  <c r="E42" i="42"/>
  <c r="G42" i="55"/>
  <c r="D42" i="42"/>
  <c r="E42" i="43"/>
  <c r="K42" i="53"/>
  <c r="I42" i="53"/>
  <c r="D42" i="45"/>
  <c r="K42" i="3"/>
  <c r="G42" i="53"/>
  <c r="F42" i="53"/>
  <c r="N33" i="37"/>
  <c r="D40" i="52"/>
  <c r="D36" i="37"/>
  <c r="B40" i="45"/>
  <c r="O43" i="55"/>
  <c r="S37" i="55" s="1"/>
  <c r="M42" i="54"/>
  <c r="L42" i="44"/>
  <c r="H42" i="3"/>
  <c r="G40" i="42"/>
  <c r="E42" i="55"/>
  <c r="C42" i="52"/>
  <c r="F42" i="44"/>
  <c r="M11" i="54"/>
  <c r="H42" i="2"/>
  <c r="F42" i="42"/>
  <c r="D42" i="44"/>
  <c r="B40" i="3"/>
  <c r="F42" i="3"/>
  <c r="B42" i="41"/>
  <c r="K42" i="2"/>
  <c r="E42" i="44"/>
  <c r="P18" i="2"/>
  <c r="F24" i="51"/>
  <c r="D11" i="51"/>
  <c r="M42" i="42"/>
  <c r="M42" i="3"/>
  <c r="L42" i="3"/>
  <c r="K42" i="54"/>
  <c r="H42" i="44"/>
  <c r="L42" i="55"/>
  <c r="L42" i="51"/>
  <c r="K42" i="55"/>
  <c r="K42" i="44"/>
  <c r="E42" i="41"/>
  <c r="I42" i="42"/>
  <c r="C34" i="37"/>
  <c r="B40" i="52"/>
  <c r="B40" i="43"/>
  <c r="P32" i="42"/>
  <c r="S45" i="42" s="1"/>
  <c r="L35" i="37"/>
  <c r="D42" i="52"/>
  <c r="C32" i="37"/>
  <c r="M42" i="53"/>
  <c r="L40" i="54"/>
  <c r="L40" i="53"/>
  <c r="I36" i="37"/>
  <c r="B42" i="53"/>
  <c r="B37" i="37"/>
  <c r="P38" i="41"/>
  <c r="E40" i="55"/>
  <c r="E40" i="44"/>
  <c r="D40" i="44"/>
  <c r="C39" i="37"/>
  <c r="B40" i="44"/>
  <c r="D40" i="3"/>
  <c r="B42" i="2"/>
  <c r="P35" i="54"/>
  <c r="S47" i="54" s="1"/>
  <c r="H42" i="43"/>
  <c r="B24" i="55"/>
  <c r="H24" i="41"/>
  <c r="M24" i="43"/>
  <c r="G18" i="37"/>
  <c r="P22" i="53"/>
  <c r="E11" i="51"/>
  <c r="L11" i="2"/>
  <c r="H8" i="37"/>
  <c r="G11" i="51"/>
  <c r="P8" i="3"/>
  <c r="N11" i="54"/>
  <c r="P7" i="51"/>
  <c r="L11" i="54"/>
  <c r="K11" i="43"/>
  <c r="J11" i="54"/>
  <c r="H11" i="51"/>
  <c r="G11" i="44"/>
  <c r="E11" i="53"/>
  <c r="N11" i="52"/>
  <c r="H11" i="43"/>
  <c r="H11" i="54"/>
  <c r="G11" i="53"/>
  <c r="G9" i="37"/>
  <c r="I11" i="2"/>
  <c r="M42" i="51"/>
  <c r="L40" i="2"/>
  <c r="P38" i="51"/>
  <c r="I42" i="52"/>
  <c r="I38" i="37"/>
  <c r="P37" i="51"/>
  <c r="I40" i="43"/>
  <c r="P32" i="2"/>
  <c r="S45" i="2" s="1"/>
  <c r="P32" i="53"/>
  <c r="S45" i="53" s="1"/>
  <c r="G40" i="45"/>
  <c r="G32" i="37"/>
  <c r="G42" i="41"/>
  <c r="G34" i="37"/>
  <c r="F42" i="51"/>
  <c r="F34" i="37"/>
  <c r="E42" i="54"/>
  <c r="E40" i="53"/>
  <c r="G42" i="44"/>
  <c r="E34" i="37"/>
  <c r="E42" i="51"/>
  <c r="D42" i="55"/>
  <c r="D40" i="43"/>
  <c r="C40" i="54"/>
  <c r="C46" i="54" s="1"/>
  <c r="C47" i="54" s="1"/>
  <c r="C40" i="52"/>
  <c r="C46" i="52" s="1"/>
  <c r="C47" i="52" s="1"/>
  <c r="C36" i="37"/>
  <c r="B40" i="55"/>
  <c r="B40" i="42"/>
  <c r="B32" i="37"/>
  <c r="B40" i="2"/>
  <c r="H35" i="37"/>
  <c r="G40" i="54"/>
  <c r="G40" i="2"/>
  <c r="C35" i="37"/>
  <c r="P38" i="53"/>
  <c r="B24" i="3"/>
  <c r="O43" i="54"/>
  <c r="S37" i="54" s="1"/>
  <c r="M42" i="45"/>
  <c r="M42" i="43"/>
  <c r="F11" i="2"/>
  <c r="P8" i="2"/>
  <c r="I11" i="3"/>
  <c r="E24" i="41"/>
  <c r="E7" i="37"/>
  <c r="D24" i="3"/>
  <c r="H6" i="37"/>
  <c r="N24" i="41"/>
  <c r="L11" i="41"/>
  <c r="J24" i="45"/>
  <c r="J11" i="44"/>
  <c r="J21" i="37"/>
  <c r="I24" i="41"/>
  <c r="I11" i="43"/>
  <c r="H24" i="44"/>
  <c r="H11" i="42"/>
  <c r="G11" i="55"/>
  <c r="P23" i="53"/>
  <c r="G24" i="52"/>
  <c r="G24" i="42"/>
  <c r="F24" i="43"/>
  <c r="F18" i="37"/>
  <c r="P9" i="41"/>
  <c r="F9" i="37"/>
  <c r="E11" i="42"/>
  <c r="O43" i="2"/>
  <c r="S37" i="2" s="1"/>
  <c r="E24" i="54"/>
  <c r="P23" i="41"/>
  <c r="M40" i="42"/>
  <c r="C11" i="43"/>
  <c r="N24" i="55"/>
  <c r="N18" i="37"/>
  <c r="P21" i="43"/>
  <c r="N11" i="42"/>
  <c r="M24" i="54"/>
  <c r="M11" i="43"/>
  <c r="P10" i="41"/>
  <c r="N7" i="37"/>
  <c r="M24" i="2"/>
  <c r="M11" i="2"/>
  <c r="P10" i="3"/>
  <c r="P21" i="45"/>
  <c r="K24" i="55"/>
  <c r="K8" i="37"/>
  <c r="K11" i="53"/>
  <c r="K9" i="37"/>
  <c r="I11" i="45"/>
  <c r="D23" i="37"/>
  <c r="E11" i="41"/>
  <c r="G40" i="52"/>
  <c r="K42" i="51"/>
  <c r="O43" i="52"/>
  <c r="S37" i="52" s="1"/>
  <c r="H40" i="52"/>
  <c r="C21" i="37"/>
  <c r="K39" i="37"/>
  <c r="K24" i="2"/>
  <c r="I11" i="54"/>
  <c r="D24" i="2"/>
  <c r="M20" i="37"/>
  <c r="P38" i="54"/>
  <c r="N24" i="54"/>
  <c r="N43" i="54" s="1"/>
  <c r="S36" i="54" s="1"/>
  <c r="N19" i="37"/>
  <c r="N22" i="37"/>
  <c r="N11" i="41"/>
  <c r="N24" i="3"/>
  <c r="N9" i="37"/>
  <c r="M11" i="42"/>
  <c r="L11" i="44"/>
  <c r="P9" i="43"/>
  <c r="L24" i="42"/>
  <c r="L7" i="37"/>
  <c r="H21" i="37"/>
  <c r="P23" i="54"/>
  <c r="E11" i="45"/>
  <c r="P18" i="54"/>
  <c r="E24" i="53"/>
  <c r="E11" i="44"/>
  <c r="E24" i="43"/>
  <c r="I42" i="51"/>
  <c r="P34" i="45"/>
  <c r="S44" i="45" s="1"/>
  <c r="P33" i="42"/>
  <c r="S46" i="42" s="1"/>
  <c r="P37" i="55"/>
  <c r="H40" i="43"/>
  <c r="H42" i="41"/>
  <c r="G42" i="2"/>
  <c r="P7" i="53"/>
  <c r="G40" i="44"/>
  <c r="B40" i="51"/>
  <c r="M7" i="37"/>
  <c r="E8" i="37"/>
  <c r="B22" i="37"/>
  <c r="N11" i="45"/>
  <c r="M24" i="51"/>
  <c r="M11" i="3"/>
  <c r="M10" i="37"/>
  <c r="L11" i="45"/>
  <c r="L11" i="55"/>
  <c r="L8" i="37"/>
  <c r="P10" i="42"/>
  <c r="K11" i="51"/>
  <c r="I24" i="45"/>
  <c r="I8" i="37"/>
  <c r="H10" i="37"/>
  <c r="H11" i="52"/>
  <c r="H11" i="44"/>
  <c r="H20" i="37"/>
  <c r="H11" i="41"/>
  <c r="I42" i="43"/>
  <c r="I42" i="2"/>
  <c r="P34" i="3"/>
  <c r="S44" i="3" s="1"/>
  <c r="F39" i="37"/>
  <c r="P38" i="42"/>
  <c r="F24" i="55"/>
  <c r="F42" i="55"/>
  <c r="F40" i="44"/>
  <c r="F40" i="54"/>
  <c r="G35" i="37"/>
  <c r="B35" i="37"/>
  <c r="P34" i="2"/>
  <c r="S44" i="2" s="1"/>
  <c r="L40" i="3"/>
  <c r="C8" i="37"/>
  <c r="P7" i="55"/>
  <c r="P10" i="44"/>
  <c r="N24" i="43"/>
  <c r="P23" i="51"/>
  <c r="M18" i="37"/>
  <c r="P7" i="3"/>
  <c r="L11" i="53"/>
  <c r="J24" i="52"/>
  <c r="J11" i="3"/>
  <c r="I11" i="52"/>
  <c r="I11" i="42"/>
  <c r="I7" i="37"/>
  <c r="P35" i="42"/>
  <c r="S47" i="42" s="1"/>
  <c r="I42" i="45"/>
  <c r="H40" i="55"/>
  <c r="P39" i="53"/>
  <c r="H38" i="37"/>
  <c r="G42" i="54"/>
  <c r="P36" i="44"/>
  <c r="S43" i="44" s="1"/>
  <c r="P32" i="43"/>
  <c r="S45" i="43" s="1"/>
  <c r="M35" i="37"/>
  <c r="P36" i="43"/>
  <c r="S43" i="43" s="1"/>
  <c r="P21" i="42"/>
  <c r="P32" i="55"/>
  <c r="S45" i="55" s="1"/>
  <c r="L40" i="55"/>
  <c r="D42" i="43"/>
  <c r="D37" i="37"/>
  <c r="P20" i="45"/>
  <c r="P22" i="55"/>
  <c r="P7" i="54"/>
  <c r="N23" i="37"/>
  <c r="J24" i="2"/>
  <c r="J8" i="37"/>
  <c r="I24" i="55"/>
  <c r="I24" i="42"/>
  <c r="I24" i="51"/>
  <c r="I18" i="37"/>
  <c r="F11" i="45"/>
  <c r="P35" i="43"/>
  <c r="S47" i="43" s="1"/>
  <c r="O43" i="41"/>
  <c r="S37" i="41" s="1"/>
  <c r="N40" i="37"/>
  <c r="M36" i="37"/>
  <c r="P39" i="2"/>
  <c r="L42" i="45"/>
  <c r="L40" i="52"/>
  <c r="L40" i="44"/>
  <c r="L42" i="41"/>
  <c r="L40" i="51"/>
  <c r="P32" i="3"/>
  <c r="S45" i="3" s="1"/>
  <c r="K36" i="37"/>
  <c r="P38" i="52"/>
  <c r="K34" i="37"/>
  <c r="P37" i="41"/>
  <c r="G40" i="51"/>
  <c r="G24" i="44"/>
  <c r="P38" i="3"/>
  <c r="D40" i="54"/>
  <c r="P8" i="44"/>
  <c r="O33" i="37"/>
  <c r="O11" i="37"/>
  <c r="O24" i="37"/>
  <c r="K21" i="37"/>
  <c r="J24" i="53"/>
  <c r="J11" i="52"/>
  <c r="J11" i="42"/>
  <c r="J24" i="51"/>
  <c r="D11" i="54"/>
  <c r="P8" i="43"/>
  <c r="P18" i="41"/>
  <c r="P20" i="51"/>
  <c r="P23" i="3"/>
  <c r="M33" i="37"/>
  <c r="P38" i="2"/>
  <c r="L42" i="53"/>
  <c r="L34" i="37"/>
  <c r="L42" i="2"/>
  <c r="H42" i="54"/>
  <c r="P22" i="2"/>
  <c r="P18" i="44"/>
  <c r="B20" i="37"/>
  <c r="B24" i="52"/>
  <c r="P8" i="45"/>
  <c r="K10" i="37"/>
  <c r="K24" i="54"/>
  <c r="K19" i="37"/>
  <c r="P21" i="52"/>
  <c r="K24" i="43"/>
  <c r="K11" i="42"/>
  <c r="K24" i="51"/>
  <c r="H11" i="3"/>
  <c r="G24" i="51"/>
  <c r="F11" i="53"/>
  <c r="F11" i="44"/>
  <c r="D24" i="45"/>
  <c r="P35" i="2"/>
  <c r="S47" i="2" s="1"/>
  <c r="B24" i="42"/>
  <c r="B24" i="54"/>
  <c r="B24" i="45"/>
  <c r="N20" i="37"/>
  <c r="P20" i="42"/>
  <c r="G11" i="2"/>
  <c r="F24" i="54"/>
  <c r="F24" i="52"/>
  <c r="P23" i="43"/>
  <c r="P19" i="41"/>
  <c r="F24" i="2"/>
  <c r="F11" i="54"/>
  <c r="E22" i="37"/>
  <c r="E9" i="37"/>
  <c r="E18" i="37"/>
  <c r="E24" i="2"/>
  <c r="P10" i="45"/>
  <c r="D24" i="53"/>
  <c r="D24" i="44"/>
  <c r="P18" i="51"/>
  <c r="L42" i="54"/>
  <c r="G42" i="45"/>
  <c r="D40" i="42"/>
  <c r="C40" i="45"/>
  <c r="C40" i="44"/>
  <c r="C46" i="44" s="1"/>
  <c r="C47" i="44" s="1"/>
  <c r="K24" i="44"/>
  <c r="P34" i="51"/>
  <c r="S44" i="51" s="1"/>
  <c r="H42" i="45"/>
  <c r="P39" i="51"/>
  <c r="P33" i="2"/>
  <c r="S46" i="2" s="1"/>
  <c r="P34" i="53"/>
  <c r="S44" i="53" s="1"/>
  <c r="E40" i="51"/>
  <c r="G24" i="2"/>
  <c r="N8" i="37"/>
  <c r="N24" i="44"/>
  <c r="E38" i="37"/>
  <c r="E23" i="37"/>
  <c r="P23" i="2"/>
  <c r="P7" i="2"/>
  <c r="H42" i="55"/>
  <c r="E42" i="53"/>
  <c r="O43" i="45"/>
  <c r="S37" i="45" s="1"/>
  <c r="O43" i="53"/>
  <c r="S37" i="53" s="1"/>
  <c r="N11" i="51"/>
  <c r="L11" i="51"/>
  <c r="L11" i="3"/>
  <c r="L20" i="37"/>
  <c r="K11" i="45"/>
  <c r="K24" i="53"/>
  <c r="P20" i="52"/>
  <c r="K11" i="2"/>
  <c r="J24" i="55"/>
  <c r="J24" i="54"/>
  <c r="J24" i="43"/>
  <c r="J11" i="41"/>
  <c r="J11" i="2"/>
  <c r="P9" i="44"/>
  <c r="P8" i="42"/>
  <c r="D24" i="51"/>
  <c r="P22" i="3"/>
  <c r="D11" i="3"/>
  <c r="K40" i="2"/>
  <c r="F40" i="55"/>
  <c r="P32" i="51"/>
  <c r="S45" i="51" s="1"/>
  <c r="M24" i="52"/>
  <c r="L24" i="54"/>
  <c r="D9" i="37"/>
  <c r="P9" i="2"/>
  <c r="D11" i="45"/>
  <c r="N10" i="37"/>
  <c r="L10" i="37"/>
  <c r="P21" i="2"/>
  <c r="I21" i="37"/>
  <c r="L42" i="52"/>
  <c r="B21" i="37"/>
  <c r="N11" i="55"/>
  <c r="P10" i="52"/>
  <c r="L24" i="2"/>
  <c r="E11" i="52"/>
  <c r="D24" i="55"/>
  <c r="D22" i="37"/>
  <c r="P9" i="52"/>
  <c r="P20" i="43"/>
  <c r="D20" i="37"/>
  <c r="D11" i="2"/>
  <c r="K42" i="45"/>
  <c r="K40" i="44"/>
  <c r="I40" i="45"/>
  <c r="I33" i="37"/>
  <c r="I40" i="42"/>
  <c r="H34" i="37"/>
  <c r="P34" i="44"/>
  <c r="S44" i="44" s="1"/>
  <c r="P38" i="55"/>
  <c r="P35" i="3"/>
  <c r="S47" i="3" s="1"/>
  <c r="P35" i="51"/>
  <c r="S47" i="51" s="1"/>
  <c r="P35" i="44"/>
  <c r="S47" i="44" s="1"/>
  <c r="N11" i="2"/>
  <c r="M22" i="37"/>
  <c r="L24" i="53"/>
  <c r="L22" i="37"/>
  <c r="P22" i="42"/>
  <c r="J18" i="37"/>
  <c r="N11" i="53"/>
  <c r="N24" i="42"/>
  <c r="N21" i="37"/>
  <c r="M11" i="45"/>
  <c r="M24" i="53"/>
  <c r="K11" i="54"/>
  <c r="P9" i="45"/>
  <c r="P34" i="55"/>
  <c r="S44" i="55" s="1"/>
  <c r="L11" i="42"/>
  <c r="L33" i="37"/>
  <c r="C11" i="41"/>
  <c r="B24" i="51"/>
  <c r="B24" i="53"/>
  <c r="P10" i="54"/>
  <c r="F11" i="3"/>
  <c r="P10" i="55"/>
  <c r="D11" i="52"/>
  <c r="D24" i="43"/>
  <c r="K40" i="41"/>
  <c r="P38" i="45"/>
  <c r="I40" i="53"/>
  <c r="I40" i="54"/>
  <c r="F36" i="37"/>
  <c r="F40" i="3"/>
  <c r="M21" i="37"/>
  <c r="M19" i="37"/>
  <c r="P36" i="55"/>
  <c r="S43" i="55" s="1"/>
  <c r="N24" i="45"/>
  <c r="C11" i="55"/>
  <c r="B24" i="44"/>
  <c r="E40" i="42"/>
  <c r="L40" i="45"/>
  <c r="K42" i="41"/>
  <c r="M42" i="2"/>
  <c r="D42" i="54"/>
  <c r="C11" i="42"/>
  <c r="K11" i="52"/>
  <c r="K11" i="3"/>
  <c r="I23" i="37"/>
  <c r="G11" i="45"/>
  <c r="G11" i="54"/>
  <c r="F24" i="3"/>
  <c r="E11" i="55"/>
  <c r="E20" i="37"/>
  <c r="P22" i="45"/>
  <c r="M34" i="37"/>
  <c r="L40" i="41"/>
  <c r="K40" i="52"/>
  <c r="P36" i="41"/>
  <c r="S43" i="41" s="1"/>
  <c r="P18" i="3"/>
  <c r="M24" i="3"/>
  <c r="M24" i="44"/>
  <c r="L24" i="3"/>
  <c r="P35" i="41"/>
  <c r="S47" i="41" s="1"/>
  <c r="E40" i="2"/>
  <c r="P7" i="45"/>
  <c r="P19" i="44"/>
  <c r="D34" i="37"/>
  <c r="P39" i="45"/>
  <c r="P20" i="55"/>
  <c r="N11" i="43"/>
  <c r="N24" i="2"/>
  <c r="M24" i="55"/>
  <c r="M23" i="37"/>
  <c r="N11" i="3"/>
  <c r="K7" i="37"/>
  <c r="J20" i="37"/>
  <c r="P20" i="2"/>
  <c r="I10" i="37"/>
  <c r="H23" i="37"/>
  <c r="G20" i="37"/>
  <c r="G11" i="3"/>
  <c r="F11" i="51"/>
  <c r="E24" i="52"/>
  <c r="E24" i="42"/>
  <c r="P20" i="41"/>
  <c r="P8" i="51"/>
  <c r="M40" i="55"/>
  <c r="M40" i="41"/>
  <c r="M42" i="55"/>
  <c r="K40" i="45"/>
  <c r="C5" i="37"/>
  <c r="C11" i="3"/>
  <c r="D11" i="42"/>
  <c r="P7" i="42"/>
  <c r="P37" i="45"/>
  <c r="B40" i="41"/>
  <c r="P34" i="42"/>
  <c r="S44" i="42" s="1"/>
  <c r="C11" i="44"/>
  <c r="B24" i="41"/>
  <c r="O43" i="51"/>
  <c r="S37" i="51" s="1"/>
  <c r="N24" i="53"/>
  <c r="P23" i="42"/>
  <c r="M24" i="45"/>
  <c r="P21" i="51"/>
  <c r="L11" i="52"/>
  <c r="J24" i="44"/>
  <c r="P10" i="51"/>
  <c r="G11" i="42"/>
  <c r="G23" i="37"/>
  <c r="F24" i="44"/>
  <c r="F22" i="37"/>
  <c r="E24" i="45"/>
  <c r="E11" i="54"/>
  <c r="P9" i="3"/>
  <c r="F40" i="2"/>
  <c r="D42" i="2"/>
  <c r="D39" i="37"/>
  <c r="P36" i="52"/>
  <c r="S43" i="52" s="1"/>
  <c r="M40" i="44"/>
  <c r="L38" i="37"/>
  <c r="H42" i="52"/>
  <c r="D32" i="37"/>
  <c r="P34" i="52"/>
  <c r="S44" i="52" s="1"/>
  <c r="C40" i="42"/>
  <c r="I40" i="2"/>
  <c r="C33" i="37"/>
  <c r="P32" i="45"/>
  <c r="S45" i="45" s="1"/>
  <c r="B40" i="53"/>
  <c r="B36" i="37"/>
  <c r="B33" i="37"/>
  <c r="P35" i="53"/>
  <c r="S47" i="53" s="1"/>
  <c r="G42" i="42"/>
  <c r="G40" i="41"/>
  <c r="E40" i="52"/>
  <c r="E40" i="41"/>
  <c r="K33" i="37"/>
  <c r="C40" i="2"/>
  <c r="C46" i="2" s="1"/>
  <c r="C43" i="2" s="1"/>
  <c r="E35" i="37"/>
  <c r="K11" i="55"/>
  <c r="K24" i="52"/>
  <c r="K22" i="37"/>
  <c r="J7" i="37"/>
  <c r="I24" i="52"/>
  <c r="I24" i="3"/>
  <c r="I11" i="44"/>
  <c r="I11" i="41"/>
  <c r="H11" i="55"/>
  <c r="G24" i="41"/>
  <c r="G24" i="3"/>
  <c r="F24" i="41"/>
  <c r="F10" i="37"/>
  <c r="E24" i="55"/>
  <c r="C24" i="37"/>
  <c r="I42" i="55"/>
  <c r="H40" i="45"/>
  <c r="H40" i="2"/>
  <c r="K40" i="55"/>
  <c r="P37" i="43"/>
  <c r="P36" i="54"/>
  <c r="S43" i="54" s="1"/>
  <c r="K35" i="37"/>
  <c r="D35" i="37"/>
  <c r="P7" i="52"/>
  <c r="P18" i="43"/>
  <c r="M24" i="42"/>
  <c r="L11" i="43"/>
  <c r="P9" i="54"/>
  <c r="J24" i="42"/>
  <c r="P21" i="53"/>
  <c r="G24" i="43"/>
  <c r="P21" i="54"/>
  <c r="F24" i="42"/>
  <c r="F11" i="41"/>
  <c r="E11" i="43"/>
  <c r="M40" i="3"/>
  <c r="K40" i="53"/>
  <c r="K40" i="3"/>
  <c r="P33" i="52"/>
  <c r="S46" i="52" s="1"/>
  <c r="E36" i="37"/>
  <c r="C11" i="53"/>
  <c r="B23" i="37"/>
  <c r="M11" i="55"/>
  <c r="M11" i="52"/>
  <c r="M11" i="44"/>
  <c r="M11" i="51"/>
  <c r="L24" i="44"/>
  <c r="K24" i="45"/>
  <c r="P22" i="44"/>
  <c r="K11" i="44"/>
  <c r="I24" i="53"/>
  <c r="I11" i="53"/>
  <c r="P8" i="54"/>
  <c r="H11" i="45"/>
  <c r="G10" i="37"/>
  <c r="E24" i="51"/>
  <c r="E11" i="3"/>
  <c r="M40" i="45"/>
  <c r="M40" i="43"/>
  <c r="P37" i="44"/>
  <c r="D40" i="2"/>
  <c r="L36" i="37"/>
  <c r="P35" i="52"/>
  <c r="S47" i="52" s="1"/>
  <c r="P34" i="54"/>
  <c r="S44" i="54" s="1"/>
  <c r="C40" i="41"/>
  <c r="L42" i="42"/>
  <c r="L37" i="37"/>
  <c r="L40" i="42"/>
  <c r="P32" i="44"/>
  <c r="F42" i="52"/>
  <c r="F40" i="52"/>
  <c r="F37" i="37"/>
  <c r="C37" i="37"/>
  <c r="C42" i="53"/>
  <c r="P37" i="53"/>
  <c r="M42" i="52"/>
  <c r="M37" i="37"/>
  <c r="F42" i="43"/>
  <c r="F38" i="37"/>
  <c r="C40" i="43"/>
  <c r="C42" i="43"/>
  <c r="P38" i="43"/>
  <c r="L39" i="37"/>
  <c r="L42" i="43"/>
  <c r="P39" i="43"/>
  <c r="L40" i="43"/>
  <c r="K42" i="42"/>
  <c r="K37" i="37"/>
  <c r="P37" i="42"/>
  <c r="I42" i="41"/>
  <c r="P39" i="41"/>
  <c r="E40" i="45"/>
  <c r="E33" i="37"/>
  <c r="G40" i="3"/>
  <c r="G36" i="37"/>
  <c r="B19" i="37"/>
  <c r="B24" i="2"/>
  <c r="L23" i="37"/>
  <c r="P23" i="55"/>
  <c r="L24" i="55"/>
  <c r="L24" i="41"/>
  <c r="L19" i="37"/>
  <c r="P10" i="53"/>
  <c r="J10" i="37"/>
  <c r="J22" i="37"/>
  <c r="J24" i="41"/>
  <c r="J9" i="37"/>
  <c r="J11" i="51"/>
  <c r="P9" i="51"/>
  <c r="I20" i="37"/>
  <c r="P20" i="44"/>
  <c r="I24" i="44"/>
  <c r="H11" i="53"/>
  <c r="H9" i="37"/>
  <c r="P9" i="53"/>
  <c r="G21" i="37"/>
  <c r="P21" i="55"/>
  <c r="P7" i="41"/>
  <c r="G11" i="41"/>
  <c r="G7" i="37"/>
  <c r="P20" i="53"/>
  <c r="F20" i="37"/>
  <c r="D19" i="37"/>
  <c r="D21" i="37"/>
  <c r="P21" i="41"/>
  <c r="D24" i="41"/>
  <c r="C11" i="2"/>
  <c r="B24" i="43"/>
  <c r="B18" i="37"/>
  <c r="K11" i="41"/>
  <c r="P8" i="41"/>
  <c r="K20" i="37"/>
  <c r="J23" i="37"/>
  <c r="P23" i="52"/>
  <c r="J24" i="3"/>
  <c r="J19" i="37"/>
  <c r="I19" i="37"/>
  <c r="I24" i="43"/>
  <c r="P22" i="52"/>
  <c r="H22" i="37"/>
  <c r="G22" i="37"/>
  <c r="F11" i="42"/>
  <c r="F7" i="37"/>
  <c r="D11" i="41"/>
  <c r="L32" i="37"/>
  <c r="P37" i="54"/>
  <c r="I42" i="54"/>
  <c r="P39" i="42"/>
  <c r="H42" i="42"/>
  <c r="H39" i="37"/>
  <c r="E42" i="3"/>
  <c r="E39" i="37"/>
  <c r="E42" i="2"/>
  <c r="E37" i="37"/>
  <c r="P37" i="2"/>
  <c r="P39" i="54"/>
  <c r="B40" i="54"/>
  <c r="B42" i="54"/>
  <c r="P37" i="52"/>
  <c r="B34" i="37"/>
  <c r="P34" i="43"/>
  <c r="P32" i="41"/>
  <c r="P39" i="3"/>
  <c r="B42" i="3"/>
  <c r="B39" i="37"/>
  <c r="B38" i="37"/>
  <c r="M11" i="41"/>
  <c r="M9" i="37"/>
  <c r="L9" i="37"/>
  <c r="P9" i="42"/>
  <c r="J11" i="53"/>
  <c r="P22" i="54"/>
  <c r="P23" i="45"/>
  <c r="F24" i="53"/>
  <c r="P10" i="2"/>
  <c r="E10" i="37"/>
  <c r="D10" i="37"/>
  <c r="P10" i="43"/>
  <c r="D6" i="37"/>
  <c r="O40" i="37"/>
  <c r="O43" i="43"/>
  <c r="K42" i="43"/>
  <c r="K38" i="37"/>
  <c r="P39" i="55"/>
  <c r="G37" i="37"/>
  <c r="G42" i="3"/>
  <c r="F40" i="41"/>
  <c r="F42" i="41"/>
  <c r="F32" i="37"/>
  <c r="F40" i="51"/>
  <c r="C40" i="3"/>
  <c r="C38" i="37"/>
  <c r="C42" i="3"/>
  <c r="N11" i="44"/>
  <c r="M24" i="41"/>
  <c r="L21" i="37"/>
  <c r="L24" i="43"/>
  <c r="L24" i="51"/>
  <c r="K18" i="37"/>
  <c r="K24" i="42"/>
  <c r="J11" i="55"/>
  <c r="P8" i="55"/>
  <c r="G24" i="54"/>
  <c r="F8" i="37"/>
  <c r="P8" i="52"/>
  <c r="E24" i="44"/>
  <c r="D11" i="55"/>
  <c r="D11" i="44"/>
  <c r="P7" i="44"/>
  <c r="M40" i="2"/>
  <c r="M32" i="37"/>
  <c r="I40" i="55"/>
  <c r="I32" i="37"/>
  <c r="I40" i="51"/>
  <c r="H42" i="53"/>
  <c r="H37" i="37"/>
  <c r="H40" i="42"/>
  <c r="G42" i="51"/>
  <c r="G38" i="37"/>
  <c r="F40" i="53"/>
  <c r="P36" i="53"/>
  <c r="C40" i="51"/>
  <c r="C42" i="51"/>
  <c r="P36" i="3"/>
  <c r="K24" i="3"/>
  <c r="N24" i="51"/>
  <c r="K24" i="41"/>
  <c r="I11" i="55"/>
  <c r="P22" i="43"/>
  <c r="F11" i="52"/>
  <c r="F11" i="43"/>
  <c r="E21" i="37"/>
  <c r="P21" i="3"/>
  <c r="P21" i="44"/>
  <c r="M40" i="52"/>
  <c r="K40" i="42"/>
  <c r="I40" i="44"/>
  <c r="I42" i="44"/>
  <c r="P39" i="44"/>
  <c r="F40" i="43"/>
  <c r="E40" i="3"/>
  <c r="P36" i="45"/>
  <c r="I11" i="51"/>
  <c r="I9" i="37"/>
  <c r="G8" i="37"/>
  <c r="F24" i="45"/>
  <c r="E11" i="2"/>
  <c r="M40" i="53"/>
  <c r="K40" i="54"/>
  <c r="K40" i="43"/>
  <c r="G39" i="37"/>
  <c r="M38" i="37"/>
  <c r="M42" i="44"/>
  <c r="P36" i="42"/>
  <c r="P35" i="45"/>
  <c r="N24" i="52"/>
  <c r="I24" i="2"/>
  <c r="F21" i="37"/>
  <c r="F19" i="37"/>
  <c r="F23" i="37"/>
  <c r="P22" i="41"/>
  <c r="D11" i="53"/>
  <c r="D8" i="37"/>
  <c r="C7" i="37"/>
  <c r="M42" i="41"/>
  <c r="M39" i="37"/>
  <c r="M40" i="51"/>
  <c r="I37" i="37"/>
  <c r="I40" i="3"/>
  <c r="I42" i="3"/>
  <c r="P32" i="52"/>
  <c r="H36" i="37"/>
  <c r="P36" i="51"/>
  <c r="H32" i="37"/>
  <c r="F11" i="55"/>
  <c r="P9" i="55"/>
  <c r="E42" i="52"/>
  <c r="P39" i="52"/>
  <c r="E40" i="43"/>
  <c r="D40" i="51"/>
  <c r="D42" i="51"/>
  <c r="D38" i="37"/>
  <c r="P37" i="3"/>
  <c r="D42" i="3"/>
  <c r="C40" i="55"/>
  <c r="C40" i="53"/>
  <c r="P36" i="2"/>
  <c r="P38" i="44"/>
  <c r="P34" i="41"/>
  <c r="P33" i="51"/>
  <c r="K23" i="37"/>
  <c r="P23" i="44"/>
  <c r="J11" i="45"/>
  <c r="I24" i="54"/>
  <c r="P22" i="51"/>
  <c r="I22" i="37"/>
  <c r="H7" i="37"/>
  <c r="G11" i="52"/>
  <c r="E19" i="37"/>
  <c r="E24" i="3"/>
  <c r="D24" i="54"/>
  <c r="P20" i="54"/>
  <c r="P20" i="3"/>
  <c r="M40" i="54"/>
  <c r="K32" i="37"/>
  <c r="K40" i="51"/>
  <c r="I39" i="37"/>
  <c r="I34" i="37"/>
  <c r="I40" i="41"/>
  <c r="H40" i="51"/>
  <c r="P32" i="54"/>
  <c r="E40" i="54"/>
  <c r="E32" i="37"/>
  <c r="P35" i="55"/>
  <c r="H11" i="2"/>
  <c r="F40" i="42"/>
  <c r="I40" i="52"/>
  <c r="J43" i="54" l="1"/>
  <c r="S32" i="54" s="1"/>
  <c r="B46" i="45"/>
  <c r="B47" i="45" s="1"/>
  <c r="N43" i="55"/>
  <c r="S36" i="55" s="1"/>
  <c r="K43" i="43"/>
  <c r="S33" i="43" s="1"/>
  <c r="N43" i="44"/>
  <c r="S36" i="44" s="1"/>
  <c r="L43" i="54"/>
  <c r="S34" i="54" s="1"/>
  <c r="N43" i="52"/>
  <c r="S36" i="52" s="1"/>
  <c r="N43" i="41"/>
  <c r="S36" i="41" s="1"/>
  <c r="B46" i="52"/>
  <c r="S41" i="52" s="1"/>
  <c r="M43" i="53"/>
  <c r="S35" i="53" s="1"/>
  <c r="B46" i="55"/>
  <c r="B47" i="55" s="1"/>
  <c r="G43" i="51"/>
  <c r="S29" i="51" s="1"/>
  <c r="M43" i="43"/>
  <c r="S35" i="43" s="1"/>
  <c r="M43" i="42"/>
  <c r="S35" i="42" s="1"/>
  <c r="L43" i="53"/>
  <c r="S34" i="53" s="1"/>
  <c r="F43" i="55"/>
  <c r="S28" i="55" s="1"/>
  <c r="P42" i="55"/>
  <c r="S42" i="55" s="1"/>
  <c r="C43" i="54"/>
  <c r="S25" i="54" s="1"/>
  <c r="B46" i="3"/>
  <c r="B47" i="3" s="1"/>
  <c r="J43" i="45"/>
  <c r="S32" i="45" s="1"/>
  <c r="N43" i="42"/>
  <c r="S36" i="42" s="1"/>
  <c r="I43" i="41"/>
  <c r="S31" i="41" s="1"/>
  <c r="L43" i="2"/>
  <c r="S34" i="2" s="1"/>
  <c r="D42" i="37"/>
  <c r="D43" i="3"/>
  <c r="S26" i="3" s="1"/>
  <c r="B46" i="44"/>
  <c r="B47" i="44" s="1"/>
  <c r="P42" i="53"/>
  <c r="S42" i="53" s="1"/>
  <c r="E43" i="51"/>
  <c r="S27" i="51" s="1"/>
  <c r="P42" i="41"/>
  <c r="S42" i="41" s="1"/>
  <c r="J43" i="2"/>
  <c r="S32" i="2" s="1"/>
  <c r="J43" i="42"/>
  <c r="S32" i="42" s="1"/>
  <c r="E43" i="52"/>
  <c r="S27" i="52" s="1"/>
  <c r="E43" i="53"/>
  <c r="S27" i="53" s="1"/>
  <c r="L43" i="44"/>
  <c r="S34" i="44" s="1"/>
  <c r="P42" i="45"/>
  <c r="S42" i="45" s="1"/>
  <c r="B46" i="43"/>
  <c r="B47" i="43" s="1"/>
  <c r="F43" i="2"/>
  <c r="S28" i="2" s="1"/>
  <c r="P42" i="51"/>
  <c r="S42" i="51" s="1"/>
  <c r="C42" i="37"/>
  <c r="B46" i="42"/>
  <c r="B47" i="42" s="1"/>
  <c r="F43" i="44"/>
  <c r="S28" i="44" s="1"/>
  <c r="K43" i="52"/>
  <c r="S33" i="52" s="1"/>
  <c r="N43" i="43"/>
  <c r="S36" i="43" s="1"/>
  <c r="N43" i="2"/>
  <c r="S36" i="2" s="1"/>
  <c r="J43" i="55"/>
  <c r="S32" i="55" s="1"/>
  <c r="N43" i="3"/>
  <c r="S36" i="3" s="1"/>
  <c r="J43" i="52"/>
  <c r="S32" i="52" s="1"/>
  <c r="I43" i="53"/>
  <c r="S31" i="53" s="1"/>
  <c r="G43" i="42"/>
  <c r="S29" i="42" s="1"/>
  <c r="G43" i="2"/>
  <c r="S29" i="2" s="1"/>
  <c r="K43" i="2"/>
  <c r="S33" i="2" s="1"/>
  <c r="M43" i="51"/>
  <c r="S35" i="51" s="1"/>
  <c r="I43" i="45"/>
  <c r="S31" i="45" s="1"/>
  <c r="F43" i="51"/>
  <c r="S28" i="51" s="1"/>
  <c r="I43" i="43"/>
  <c r="S31" i="43" s="1"/>
  <c r="L43" i="41"/>
  <c r="S34" i="41" s="1"/>
  <c r="I43" i="3"/>
  <c r="S31" i="3" s="1"/>
  <c r="I43" i="42"/>
  <c r="S31" i="42" s="1"/>
  <c r="J43" i="41"/>
  <c r="S32" i="41" s="1"/>
  <c r="N43" i="45"/>
  <c r="S36" i="45" s="1"/>
  <c r="G43" i="44"/>
  <c r="S29" i="44" s="1"/>
  <c r="L43" i="3"/>
  <c r="S34" i="3" s="1"/>
  <c r="L43" i="42"/>
  <c r="S34" i="42" s="1"/>
  <c r="K43" i="42"/>
  <c r="S33" i="42" s="1"/>
  <c r="P42" i="2"/>
  <c r="S42" i="2" s="1"/>
  <c r="B46" i="51"/>
  <c r="B47" i="51" s="1"/>
  <c r="I43" i="54"/>
  <c r="S31" i="54" s="1"/>
  <c r="P38" i="37"/>
  <c r="P42" i="52"/>
  <c r="M43" i="55"/>
  <c r="S35" i="55" s="1"/>
  <c r="E43" i="41"/>
  <c r="S27" i="41" s="1"/>
  <c r="B46" i="41"/>
  <c r="B47" i="41" s="1"/>
  <c r="G43" i="52"/>
  <c r="S29" i="52" s="1"/>
  <c r="B40" i="37"/>
  <c r="L11" i="37"/>
  <c r="J43" i="44"/>
  <c r="S32" i="44" s="1"/>
  <c r="K43" i="54"/>
  <c r="S33" i="54" s="1"/>
  <c r="P35" i="37"/>
  <c r="S47" i="37" s="1"/>
  <c r="C43" i="44"/>
  <c r="S25" i="44" s="1"/>
  <c r="M43" i="54"/>
  <c r="S35" i="54" s="1"/>
  <c r="J43" i="53"/>
  <c r="S32" i="53" s="1"/>
  <c r="C46" i="45"/>
  <c r="C47" i="45" s="1"/>
  <c r="M43" i="3"/>
  <c r="S35" i="3" s="1"/>
  <c r="E43" i="42"/>
  <c r="S27" i="42" s="1"/>
  <c r="P11" i="3"/>
  <c r="E43" i="55"/>
  <c r="S27" i="55" s="1"/>
  <c r="M43" i="44"/>
  <c r="S35" i="44" s="1"/>
  <c r="P11" i="54"/>
  <c r="F43" i="54"/>
  <c r="S28" i="54" s="1"/>
  <c r="E24" i="37"/>
  <c r="E40" i="37"/>
  <c r="P21" i="37"/>
  <c r="L43" i="55"/>
  <c r="S34" i="55" s="1"/>
  <c r="G42" i="37"/>
  <c r="P42" i="44"/>
  <c r="S42" i="44" s="1"/>
  <c r="N43" i="51"/>
  <c r="S36" i="51" s="1"/>
  <c r="C43" i="52"/>
  <c r="S25" i="52" s="1"/>
  <c r="P9" i="37"/>
  <c r="G43" i="3"/>
  <c r="S29" i="3" s="1"/>
  <c r="K42" i="37"/>
  <c r="C46" i="42"/>
  <c r="C43" i="42" s="1"/>
  <c r="S25" i="42" s="1"/>
  <c r="F43" i="3"/>
  <c r="S28" i="3" s="1"/>
  <c r="K43" i="53"/>
  <c r="S33" i="53" s="1"/>
  <c r="C46" i="41"/>
  <c r="C47" i="41" s="1"/>
  <c r="P32" i="37"/>
  <c r="S45" i="37" s="1"/>
  <c r="D43" i="51"/>
  <c r="S26" i="51" s="1"/>
  <c r="L43" i="43"/>
  <c r="S34" i="43" s="1"/>
  <c r="P10" i="37"/>
  <c r="P24" i="41"/>
  <c r="K43" i="55"/>
  <c r="S33" i="55" s="1"/>
  <c r="M43" i="45"/>
  <c r="S35" i="45" s="1"/>
  <c r="K43" i="45"/>
  <c r="S33" i="45" s="1"/>
  <c r="D43" i="2"/>
  <c r="S26" i="2" s="1"/>
  <c r="I43" i="52"/>
  <c r="S31" i="52" s="1"/>
  <c r="M43" i="52"/>
  <c r="S35" i="52" s="1"/>
  <c r="I43" i="55"/>
  <c r="S31" i="55" s="1"/>
  <c r="M24" i="37"/>
  <c r="B42" i="37"/>
  <c r="L40" i="37"/>
  <c r="N24" i="37"/>
  <c r="L42" i="37"/>
  <c r="E43" i="43"/>
  <c r="S27" i="43" s="1"/>
  <c r="E43" i="54"/>
  <c r="S27" i="54" s="1"/>
  <c r="P23" i="37"/>
  <c r="P22" i="37"/>
  <c r="F43" i="41"/>
  <c r="S28" i="41" s="1"/>
  <c r="F42" i="37"/>
  <c r="B46" i="53"/>
  <c r="B47" i="53" s="1"/>
  <c r="N43" i="53"/>
  <c r="S36" i="53" s="1"/>
  <c r="K43" i="44"/>
  <c r="S33" i="44" s="1"/>
  <c r="P11" i="51"/>
  <c r="I43" i="51"/>
  <c r="I11" i="37"/>
  <c r="K43" i="3"/>
  <c r="K24" i="37"/>
  <c r="M40" i="37"/>
  <c r="M43" i="2"/>
  <c r="G43" i="54"/>
  <c r="L43" i="51"/>
  <c r="C46" i="3"/>
  <c r="C43" i="3" s="1"/>
  <c r="B24" i="37"/>
  <c r="B46" i="2"/>
  <c r="B47" i="2" s="1"/>
  <c r="P40" i="52"/>
  <c r="T45" i="52" s="1"/>
  <c r="C40" i="37"/>
  <c r="S45" i="44"/>
  <c r="P20" i="37"/>
  <c r="S43" i="45"/>
  <c r="S43" i="3"/>
  <c r="P11" i="44"/>
  <c r="D43" i="44"/>
  <c r="O43" i="37"/>
  <c r="S37" i="43"/>
  <c r="F24" i="37"/>
  <c r="E42" i="37"/>
  <c r="N11" i="37"/>
  <c r="C46" i="55"/>
  <c r="C47" i="55" s="1"/>
  <c r="P11" i="41"/>
  <c r="G43" i="41"/>
  <c r="S45" i="54"/>
  <c r="K43" i="41"/>
  <c r="K11" i="37"/>
  <c r="S25" i="2"/>
  <c r="M42" i="37"/>
  <c r="P40" i="51"/>
  <c r="C46" i="51"/>
  <c r="P42" i="54"/>
  <c r="H42" i="37"/>
  <c r="J24" i="37"/>
  <c r="J43" i="3"/>
  <c r="J43" i="51"/>
  <c r="I43" i="2"/>
  <c r="I24" i="37"/>
  <c r="M43" i="41"/>
  <c r="D43" i="54"/>
  <c r="E43" i="3"/>
  <c r="F43" i="42"/>
  <c r="F11" i="37"/>
  <c r="P11" i="42"/>
  <c r="C46" i="53"/>
  <c r="C43" i="53" s="1"/>
  <c r="P11" i="55"/>
  <c r="B46" i="54"/>
  <c r="H11" i="37"/>
  <c r="S43" i="51"/>
  <c r="I40" i="37"/>
  <c r="P42" i="3"/>
  <c r="P39" i="37"/>
  <c r="S47" i="55"/>
  <c r="I42" i="37"/>
  <c r="S47" i="45"/>
  <c r="F43" i="52"/>
  <c r="P11" i="52"/>
  <c r="S45" i="41"/>
  <c r="P42" i="42"/>
  <c r="E43" i="45"/>
  <c r="P42" i="43"/>
  <c r="P40" i="2"/>
  <c r="T43" i="2" s="1"/>
  <c r="E43" i="2"/>
  <c r="E11" i="37"/>
  <c r="P11" i="2"/>
  <c r="P40" i="42"/>
  <c r="T43" i="42" s="1"/>
  <c r="S46" i="51"/>
  <c r="S44" i="41"/>
  <c r="P34" i="37"/>
  <c r="F43" i="43"/>
  <c r="S43" i="53"/>
  <c r="E43" i="44"/>
  <c r="P24" i="44"/>
  <c r="K40" i="37"/>
  <c r="K43" i="51"/>
  <c r="P36" i="37"/>
  <c r="S43" i="2"/>
  <c r="S45" i="52"/>
  <c r="S43" i="42"/>
  <c r="F43" i="53"/>
  <c r="S44" i="43"/>
  <c r="P37" i="37"/>
  <c r="P11" i="45"/>
  <c r="I43" i="44"/>
  <c r="C46" i="43"/>
  <c r="C47" i="43" s="1"/>
  <c r="C47" i="2"/>
  <c r="C43" i="43" l="1"/>
  <c r="S25" i="43" s="1"/>
  <c r="I43" i="37"/>
  <c r="B47" i="52"/>
  <c r="S41" i="44"/>
  <c r="C43" i="41"/>
  <c r="S25" i="41" s="1"/>
  <c r="T42" i="52"/>
  <c r="N43" i="37"/>
  <c r="S36" i="37" s="1"/>
  <c r="S42" i="52"/>
  <c r="S41" i="41"/>
  <c r="C43" i="55"/>
  <c r="S25" i="55" s="1"/>
  <c r="C43" i="45"/>
  <c r="S25" i="45" s="1"/>
  <c r="S41" i="55"/>
  <c r="S41" i="45"/>
  <c r="C46" i="37"/>
  <c r="C47" i="37" s="1"/>
  <c r="C47" i="42"/>
  <c r="S41" i="42"/>
  <c r="S41" i="43"/>
  <c r="S25" i="3"/>
  <c r="S43" i="37"/>
  <c r="S28" i="43"/>
  <c r="T46" i="42"/>
  <c r="S48" i="42"/>
  <c r="T47" i="42"/>
  <c r="T45" i="42"/>
  <c r="T44" i="42"/>
  <c r="S48" i="2"/>
  <c r="T45" i="2"/>
  <c r="T47" i="2"/>
  <c r="T46" i="2"/>
  <c r="T44" i="2"/>
  <c r="S28" i="52"/>
  <c r="B47" i="54"/>
  <c r="S41" i="54"/>
  <c r="S25" i="53"/>
  <c r="S28" i="42"/>
  <c r="S32" i="3"/>
  <c r="C47" i="51"/>
  <c r="S41" i="51"/>
  <c r="S33" i="3"/>
  <c r="K43" i="37"/>
  <c r="S42" i="43"/>
  <c r="S27" i="3"/>
  <c r="S35" i="41"/>
  <c r="T42" i="51"/>
  <c r="S48" i="51"/>
  <c r="T47" i="51"/>
  <c r="T44" i="51"/>
  <c r="T45" i="51"/>
  <c r="S42" i="42"/>
  <c r="T42" i="42"/>
  <c r="T43" i="51"/>
  <c r="C47" i="53"/>
  <c r="S41" i="53"/>
  <c r="S26" i="54"/>
  <c r="C43" i="51"/>
  <c r="S34" i="51"/>
  <c r="S31" i="51"/>
  <c r="S26" i="44"/>
  <c r="S44" i="37"/>
  <c r="S27" i="45"/>
  <c r="S42" i="3"/>
  <c r="P42" i="37"/>
  <c r="S42" i="54"/>
  <c r="S33" i="41"/>
  <c r="T46" i="52"/>
  <c r="T47" i="52"/>
  <c r="S48" i="52"/>
  <c r="T43" i="52"/>
  <c r="T44" i="52"/>
  <c r="S32" i="51"/>
  <c r="S29" i="41"/>
  <c r="S29" i="54"/>
  <c r="S28" i="53"/>
  <c r="S33" i="51"/>
  <c r="E43" i="37"/>
  <c r="S27" i="2"/>
  <c r="T42" i="2"/>
  <c r="S31" i="2"/>
  <c r="S37" i="37"/>
  <c r="S35" i="2"/>
  <c r="M43" i="37"/>
  <c r="S27" i="44"/>
  <c r="T46" i="51"/>
  <c r="B46" i="37"/>
  <c r="S41" i="2"/>
  <c r="S31" i="44"/>
  <c r="C47" i="3"/>
  <c r="S41" i="3"/>
  <c r="T48" i="51" l="1"/>
  <c r="T48" i="52"/>
  <c r="S27" i="37"/>
  <c r="S25" i="51"/>
  <c r="S35" i="37"/>
  <c r="T48" i="42"/>
  <c r="S31" i="37"/>
  <c r="T48" i="2"/>
  <c r="S33" i="37"/>
  <c r="C43" i="37"/>
  <c r="B47" i="37"/>
  <c r="S41" i="37"/>
  <c r="S42" i="37"/>
  <c r="S25" i="37" l="1"/>
  <c r="D33" i="41" l="1"/>
  <c r="D40" i="41" l="1"/>
  <c r="D43" i="41" l="1"/>
  <c r="S26" i="41" l="1"/>
  <c r="H40" i="53" l="1"/>
  <c r="D33" i="45" l="1"/>
  <c r="F33" i="45"/>
  <c r="C10" i="51" l="1"/>
  <c r="C9" i="51"/>
  <c r="F33" i="37"/>
  <c r="F40" i="37" s="1"/>
  <c r="F43" i="37" s="1"/>
  <c r="F40" i="45"/>
  <c r="F43" i="45" s="1"/>
  <c r="D40" i="45"/>
  <c r="P33" i="45"/>
  <c r="H33" i="41"/>
  <c r="H33" i="54"/>
  <c r="H19" i="45"/>
  <c r="G19" i="45"/>
  <c r="L18" i="45"/>
  <c r="L24" i="45" s="1"/>
  <c r="L43" i="45" s="1"/>
  <c r="S34" i="45" s="1"/>
  <c r="H19" i="55"/>
  <c r="G19" i="55"/>
  <c r="H18" i="55"/>
  <c r="H19" i="54"/>
  <c r="H19" i="53"/>
  <c r="G19" i="53"/>
  <c r="M8" i="53"/>
  <c r="H33" i="44"/>
  <c r="G6" i="43"/>
  <c r="H19" i="43"/>
  <c r="H19" i="42"/>
  <c r="P19" i="42" s="1"/>
  <c r="D18" i="42"/>
  <c r="H18" i="42"/>
  <c r="H19" i="51"/>
  <c r="H19" i="3"/>
  <c r="H19" i="2"/>
  <c r="C10" i="54" l="1"/>
  <c r="C9" i="54"/>
  <c r="C9" i="37" s="1"/>
  <c r="P8" i="53"/>
  <c r="P8" i="37" s="1"/>
  <c r="M11" i="53"/>
  <c r="M8" i="37"/>
  <c r="G6" i="37"/>
  <c r="G11" i="43"/>
  <c r="G11" i="37" s="1"/>
  <c r="D24" i="42"/>
  <c r="C11" i="51"/>
  <c r="G24" i="53"/>
  <c r="P19" i="53"/>
  <c r="G19" i="37"/>
  <c r="P19" i="3"/>
  <c r="H24" i="3"/>
  <c r="P24" i="3" s="1"/>
  <c r="P19" i="54"/>
  <c r="H24" i="54"/>
  <c r="P24" i="54" s="1"/>
  <c r="P19" i="2"/>
  <c r="H24" i="2"/>
  <c r="G24" i="45"/>
  <c r="P19" i="45"/>
  <c r="P18" i="55"/>
  <c r="H24" i="55"/>
  <c r="H43" i="55" s="1"/>
  <c r="S30" i="55" s="1"/>
  <c r="P19" i="51"/>
  <c r="H24" i="51"/>
  <c r="H24" i="43"/>
  <c r="P19" i="43"/>
  <c r="P19" i="55"/>
  <c r="G24" i="55"/>
  <c r="H24" i="42"/>
  <c r="P18" i="42"/>
  <c r="P33" i="54"/>
  <c r="H40" i="54"/>
  <c r="S46" i="45"/>
  <c r="H40" i="41"/>
  <c r="P33" i="41"/>
  <c r="P40" i="45"/>
  <c r="D43" i="45"/>
  <c r="H40" i="44"/>
  <c r="P33" i="44"/>
  <c r="S46" i="44" s="1"/>
  <c r="S28" i="45"/>
  <c r="S28" i="37"/>
  <c r="H18" i="45"/>
  <c r="H18" i="53"/>
  <c r="J6" i="43"/>
  <c r="P6" i="43" s="1"/>
  <c r="P6" i="37" s="1"/>
  <c r="J6" i="37" l="1"/>
  <c r="J11" i="43"/>
  <c r="P11" i="53"/>
  <c r="M11" i="37"/>
  <c r="C11" i="54"/>
  <c r="D43" i="42"/>
  <c r="S26" i="42" s="1"/>
  <c r="P24" i="42"/>
  <c r="H43" i="42"/>
  <c r="P24" i="55"/>
  <c r="P24" i="51"/>
  <c r="H43" i="51"/>
  <c r="P18" i="45"/>
  <c r="H24" i="45"/>
  <c r="H43" i="45" s="1"/>
  <c r="S30" i="45" s="1"/>
  <c r="G43" i="45"/>
  <c r="S29" i="45" s="1"/>
  <c r="H24" i="53"/>
  <c r="H43" i="53" s="1"/>
  <c r="S30" i="53" s="1"/>
  <c r="P18" i="53"/>
  <c r="P24" i="43"/>
  <c r="H43" i="43"/>
  <c r="S30" i="43" s="1"/>
  <c r="P24" i="2"/>
  <c r="H43" i="2"/>
  <c r="G24" i="37"/>
  <c r="H43" i="41"/>
  <c r="P40" i="41"/>
  <c r="T46" i="41" s="1"/>
  <c r="T42" i="45"/>
  <c r="S48" i="45"/>
  <c r="T47" i="45"/>
  <c r="T44" i="45"/>
  <c r="T45" i="45"/>
  <c r="T43" i="45"/>
  <c r="T46" i="45"/>
  <c r="P40" i="54"/>
  <c r="T46" i="54" s="1"/>
  <c r="H43" i="54"/>
  <c r="S26" i="45"/>
  <c r="S46" i="41"/>
  <c r="P40" i="44"/>
  <c r="H43" i="44"/>
  <c r="S46" i="54"/>
  <c r="J33" i="43"/>
  <c r="P24" i="53" l="1"/>
  <c r="J40" i="43"/>
  <c r="J40" i="37" s="1"/>
  <c r="J33" i="37"/>
  <c r="J11" i="37"/>
  <c r="P43" i="45"/>
  <c r="D44" i="45" s="1"/>
  <c r="T26" i="45" s="1"/>
  <c r="P43" i="51"/>
  <c r="H44" i="51" s="1"/>
  <c r="T30" i="51" s="1"/>
  <c r="S30" i="51"/>
  <c r="S30" i="2"/>
  <c r="P43" i="2"/>
  <c r="H44" i="2" s="1"/>
  <c r="T30" i="2" s="1"/>
  <c r="P43" i="42"/>
  <c r="S30" i="42"/>
  <c r="P24" i="45"/>
  <c r="T48" i="45"/>
  <c r="S48" i="54"/>
  <c r="T45" i="54"/>
  <c r="T47" i="54"/>
  <c r="T42" i="54"/>
  <c r="T43" i="54"/>
  <c r="T44" i="54"/>
  <c r="T44" i="41"/>
  <c r="T45" i="41"/>
  <c r="S48" i="41"/>
  <c r="T42" i="41"/>
  <c r="T43" i="41"/>
  <c r="T47" i="41"/>
  <c r="P43" i="54"/>
  <c r="H44" i="54" s="1"/>
  <c r="T30" i="54" s="1"/>
  <c r="S30" i="54"/>
  <c r="S30" i="44"/>
  <c r="P43" i="44"/>
  <c r="T46" i="44"/>
  <c r="T43" i="44"/>
  <c r="T47" i="44"/>
  <c r="S48" i="44"/>
  <c r="T44" i="44"/>
  <c r="T45" i="44"/>
  <c r="T42" i="44"/>
  <c r="S30" i="41"/>
  <c r="P43" i="41"/>
  <c r="G33" i="43"/>
  <c r="E44" i="45" l="1"/>
  <c r="T27" i="45" s="1"/>
  <c r="G44" i="45"/>
  <c r="T29" i="45" s="1"/>
  <c r="C44" i="45"/>
  <c r="H44" i="45"/>
  <c r="T30" i="45" s="1"/>
  <c r="T48" i="41"/>
  <c r="I44" i="45"/>
  <c r="T31" i="45" s="1"/>
  <c r="J43" i="43"/>
  <c r="J43" i="37" s="1"/>
  <c r="S32" i="37" s="1"/>
  <c r="N44" i="45"/>
  <c r="T36" i="45" s="1"/>
  <c r="J44" i="45"/>
  <c r="T32" i="45" s="1"/>
  <c r="F44" i="45"/>
  <c r="T28" i="45" s="1"/>
  <c r="S22" i="45"/>
  <c r="K44" i="45"/>
  <c r="T33" i="45" s="1"/>
  <c r="O44" i="45"/>
  <c r="T37" i="45" s="1"/>
  <c r="M44" i="45"/>
  <c r="T35" i="45" s="1"/>
  <c r="L44" i="45"/>
  <c r="T34" i="45" s="1"/>
  <c r="E44" i="2"/>
  <c r="T27" i="2" s="1"/>
  <c r="M44" i="2"/>
  <c r="T35" i="2" s="1"/>
  <c r="C44" i="2"/>
  <c r="N44" i="2"/>
  <c r="T36" i="2" s="1"/>
  <c r="G44" i="2"/>
  <c r="T29" i="2" s="1"/>
  <c r="F44" i="2"/>
  <c r="T28" i="2" s="1"/>
  <c r="S22" i="2"/>
  <c r="I44" i="2"/>
  <c r="T31" i="2" s="1"/>
  <c r="O44" i="2"/>
  <c r="T37" i="2" s="1"/>
  <c r="J44" i="2"/>
  <c r="T32" i="2" s="1"/>
  <c r="D44" i="2"/>
  <c r="T26" i="2" s="1"/>
  <c r="K44" i="2"/>
  <c r="T33" i="2" s="1"/>
  <c r="L44" i="2"/>
  <c r="T34" i="2" s="1"/>
  <c r="D44" i="42"/>
  <c r="T26" i="42" s="1"/>
  <c r="K44" i="42"/>
  <c r="T33" i="42" s="1"/>
  <c r="C44" i="42"/>
  <c r="M44" i="42"/>
  <c r="T35" i="42" s="1"/>
  <c r="L44" i="42"/>
  <c r="T34" i="42" s="1"/>
  <c r="I44" i="42"/>
  <c r="T31" i="42" s="1"/>
  <c r="F44" i="42"/>
  <c r="T28" i="42" s="1"/>
  <c r="E44" i="42"/>
  <c r="T27" i="42" s="1"/>
  <c r="N44" i="42"/>
  <c r="T36" i="42" s="1"/>
  <c r="G44" i="42"/>
  <c r="T29" i="42" s="1"/>
  <c r="S22" i="42"/>
  <c r="O44" i="42"/>
  <c r="T37" i="42" s="1"/>
  <c r="J44" i="42"/>
  <c r="T32" i="42" s="1"/>
  <c r="H44" i="42"/>
  <c r="T30" i="42" s="1"/>
  <c r="N44" i="51"/>
  <c r="T36" i="51" s="1"/>
  <c r="E44" i="51"/>
  <c r="T27" i="51" s="1"/>
  <c r="K44" i="51"/>
  <c r="T33" i="51" s="1"/>
  <c r="F44" i="51"/>
  <c r="T28" i="51" s="1"/>
  <c r="I44" i="51"/>
  <c r="T31" i="51" s="1"/>
  <c r="C44" i="51"/>
  <c r="M44" i="51"/>
  <c r="T35" i="51" s="1"/>
  <c r="J44" i="51"/>
  <c r="T32" i="51" s="1"/>
  <c r="G44" i="51"/>
  <c r="T29" i="51" s="1"/>
  <c r="O44" i="51"/>
  <c r="T37" i="51" s="1"/>
  <c r="D44" i="51"/>
  <c r="T26" i="51" s="1"/>
  <c r="L44" i="51"/>
  <c r="T34" i="51" s="1"/>
  <c r="S22" i="51"/>
  <c r="H44" i="44"/>
  <c r="T30" i="44" s="1"/>
  <c r="E44" i="44"/>
  <c r="T27" i="44" s="1"/>
  <c r="G44" i="44"/>
  <c r="T29" i="44" s="1"/>
  <c r="F44" i="44"/>
  <c r="T28" i="44" s="1"/>
  <c r="M44" i="44"/>
  <c r="T35" i="44" s="1"/>
  <c r="J44" i="44"/>
  <c r="T32" i="44" s="1"/>
  <c r="C44" i="44"/>
  <c r="N44" i="44"/>
  <c r="T36" i="44" s="1"/>
  <c r="L44" i="44"/>
  <c r="T34" i="44" s="1"/>
  <c r="S22" i="44"/>
  <c r="K44" i="44"/>
  <c r="T33" i="44" s="1"/>
  <c r="O44" i="44"/>
  <c r="T37" i="44" s="1"/>
  <c r="D44" i="44"/>
  <c r="T26" i="44" s="1"/>
  <c r="I44" i="44"/>
  <c r="T31" i="44" s="1"/>
  <c r="M44" i="41"/>
  <c r="T35" i="41" s="1"/>
  <c r="S22" i="41"/>
  <c r="D44" i="41"/>
  <c r="T26" i="41" s="1"/>
  <c r="K44" i="41"/>
  <c r="T33" i="41" s="1"/>
  <c r="I44" i="41"/>
  <c r="T31" i="41" s="1"/>
  <c r="O44" i="41"/>
  <c r="T37" i="41" s="1"/>
  <c r="N44" i="41"/>
  <c r="T36" i="41" s="1"/>
  <c r="F44" i="41"/>
  <c r="T28" i="41" s="1"/>
  <c r="C44" i="41"/>
  <c r="L44" i="41"/>
  <c r="T34" i="41" s="1"/>
  <c r="E44" i="41"/>
  <c r="T27" i="41" s="1"/>
  <c r="J44" i="41"/>
  <c r="T32" i="41" s="1"/>
  <c r="G44" i="41"/>
  <c r="T29" i="41" s="1"/>
  <c r="D33" i="55"/>
  <c r="G33" i="55"/>
  <c r="G40" i="55" s="1"/>
  <c r="G43" i="55" s="1"/>
  <c r="N44" i="54"/>
  <c r="T36" i="54" s="1"/>
  <c r="C44" i="54"/>
  <c r="M44" i="54"/>
  <c r="T35" i="54" s="1"/>
  <c r="O44" i="54"/>
  <c r="T37" i="54" s="1"/>
  <c r="F44" i="54"/>
  <c r="T28" i="54" s="1"/>
  <c r="K44" i="54"/>
  <c r="T33" i="54" s="1"/>
  <c r="D44" i="54"/>
  <c r="T26" i="54" s="1"/>
  <c r="J44" i="54"/>
  <c r="T32" i="54" s="1"/>
  <c r="S22" i="54"/>
  <c r="E44" i="54"/>
  <c r="T27" i="54" s="1"/>
  <c r="G44" i="54"/>
  <c r="T29" i="54" s="1"/>
  <c r="L44" i="54"/>
  <c r="T34" i="54" s="1"/>
  <c r="I44" i="54"/>
  <c r="T31" i="54" s="1"/>
  <c r="T48" i="44"/>
  <c r="T48" i="54"/>
  <c r="T25" i="45"/>
  <c r="P33" i="43"/>
  <c r="G40" i="43"/>
  <c r="H44" i="41"/>
  <c r="T30" i="41" s="1"/>
  <c r="H19" i="52"/>
  <c r="L18" i="52"/>
  <c r="D18" i="52"/>
  <c r="P44" i="45" l="1"/>
  <c r="S32" i="43"/>
  <c r="D24" i="52"/>
  <c r="D18" i="37"/>
  <c r="L24" i="52"/>
  <c r="L18" i="37"/>
  <c r="T25" i="42"/>
  <c r="P44" i="42"/>
  <c r="P19" i="52"/>
  <c r="P19" i="37" s="1"/>
  <c r="H19" i="37"/>
  <c r="T25" i="2"/>
  <c r="P44" i="2"/>
  <c r="T25" i="51"/>
  <c r="P44" i="51"/>
  <c r="S46" i="43"/>
  <c r="S29" i="55"/>
  <c r="T25" i="41"/>
  <c r="P44" i="41"/>
  <c r="P33" i="55"/>
  <c r="S46" i="55" s="1"/>
  <c r="D40" i="55"/>
  <c r="P40" i="43"/>
  <c r="T46" i="43" s="1"/>
  <c r="G43" i="43"/>
  <c r="P44" i="54"/>
  <c r="T25" i="54"/>
  <c r="P44" i="44"/>
  <c r="T25" i="44"/>
  <c r="D33" i="53"/>
  <c r="D43" i="52" l="1"/>
  <c r="S26" i="52" s="1"/>
  <c r="D24" i="37"/>
  <c r="L24" i="37"/>
  <c r="L43" i="52"/>
  <c r="D43" i="55"/>
  <c r="P40" i="55"/>
  <c r="S29" i="43"/>
  <c r="D33" i="37"/>
  <c r="D40" i="53"/>
  <c r="S48" i="43"/>
  <c r="T47" i="43"/>
  <c r="T45" i="43"/>
  <c r="T43" i="43"/>
  <c r="T42" i="43"/>
  <c r="T44" i="43"/>
  <c r="G33" i="53"/>
  <c r="H18" i="52"/>
  <c r="L43" i="37" l="1"/>
  <c r="S34" i="37" s="1"/>
  <c r="S34" i="52"/>
  <c r="P18" i="52"/>
  <c r="P18" i="37" s="1"/>
  <c r="H24" i="52"/>
  <c r="H18" i="37"/>
  <c r="G40" i="53"/>
  <c r="P40" i="53" s="1"/>
  <c r="G33" i="37"/>
  <c r="T48" i="43"/>
  <c r="D43" i="53"/>
  <c r="D40" i="37"/>
  <c r="T46" i="55"/>
  <c r="T43" i="55"/>
  <c r="T47" i="55"/>
  <c r="T45" i="55"/>
  <c r="S48" i="55"/>
  <c r="T44" i="55"/>
  <c r="T42" i="55"/>
  <c r="P33" i="53"/>
  <c r="S26" i="55"/>
  <c r="P43" i="55"/>
  <c r="P24" i="52" l="1"/>
  <c r="P24" i="37" s="1"/>
  <c r="H43" i="52"/>
  <c r="H24" i="37"/>
  <c r="H33" i="3"/>
  <c r="D44" i="55"/>
  <c r="T26" i="55" s="1"/>
  <c r="J44" i="55"/>
  <c r="T32" i="55" s="1"/>
  <c r="M44" i="55"/>
  <c r="T35" i="55" s="1"/>
  <c r="C44" i="55"/>
  <c r="O44" i="55"/>
  <c r="T37" i="55" s="1"/>
  <c r="I44" i="55"/>
  <c r="T31" i="55" s="1"/>
  <c r="N44" i="55"/>
  <c r="T36" i="55" s="1"/>
  <c r="H44" i="55"/>
  <c r="T30" i="55" s="1"/>
  <c r="E44" i="55"/>
  <c r="T27" i="55" s="1"/>
  <c r="L44" i="55"/>
  <c r="T34" i="55" s="1"/>
  <c r="K44" i="55"/>
  <c r="T33" i="55" s="1"/>
  <c r="S22" i="55"/>
  <c r="F44" i="55"/>
  <c r="T28" i="55" s="1"/>
  <c r="G44" i="55"/>
  <c r="T29" i="55" s="1"/>
  <c r="S46" i="53"/>
  <c r="T46" i="53"/>
  <c r="T47" i="53"/>
  <c r="S48" i="53"/>
  <c r="T44" i="53"/>
  <c r="T45" i="53"/>
  <c r="T42" i="53"/>
  <c r="T43" i="53"/>
  <c r="T48" i="55"/>
  <c r="S26" i="53"/>
  <c r="G43" i="53"/>
  <c r="P43" i="53" s="1"/>
  <c r="G40" i="37"/>
  <c r="S30" i="52" l="1"/>
  <c r="P43" i="52"/>
  <c r="H44" i="52" s="1"/>
  <c r="T30" i="52" s="1"/>
  <c r="D44" i="53"/>
  <c r="T26" i="53" s="1"/>
  <c r="H44" i="53"/>
  <c r="T30" i="53" s="1"/>
  <c r="I44" i="53"/>
  <c r="T31" i="53" s="1"/>
  <c r="F44" i="53"/>
  <c r="T28" i="53" s="1"/>
  <c r="L44" i="53"/>
  <c r="T34" i="53" s="1"/>
  <c r="O44" i="53"/>
  <c r="T37" i="53" s="1"/>
  <c r="N44" i="53"/>
  <c r="T36" i="53" s="1"/>
  <c r="E44" i="53"/>
  <c r="T27" i="53" s="1"/>
  <c r="M44" i="53"/>
  <c r="T35" i="53" s="1"/>
  <c r="J44" i="53"/>
  <c r="T32" i="53" s="1"/>
  <c r="C44" i="53"/>
  <c r="K44" i="53"/>
  <c r="T33" i="53" s="1"/>
  <c r="S22" i="53"/>
  <c r="T48" i="53"/>
  <c r="T25" i="55"/>
  <c r="P44" i="55"/>
  <c r="S29" i="53"/>
  <c r="G44" i="53"/>
  <c r="T29" i="53" s="1"/>
  <c r="G43" i="37"/>
  <c r="H40" i="3"/>
  <c r="H33" i="37"/>
  <c r="P33" i="3"/>
  <c r="D7" i="43"/>
  <c r="P7" i="43" l="1"/>
  <c r="P7" i="37" s="1"/>
  <c r="D7" i="37"/>
  <c r="D11" i="43"/>
  <c r="O44" i="52"/>
  <c r="T37" i="52" s="1"/>
  <c r="N44" i="52"/>
  <c r="T36" i="52" s="1"/>
  <c r="J44" i="52"/>
  <c r="T32" i="52" s="1"/>
  <c r="G44" i="52"/>
  <c r="T29" i="52" s="1"/>
  <c r="K44" i="52"/>
  <c r="T33" i="52" s="1"/>
  <c r="E44" i="52"/>
  <c r="T27" i="52" s="1"/>
  <c r="F44" i="52"/>
  <c r="T28" i="52" s="1"/>
  <c r="C44" i="52"/>
  <c r="I44" i="52"/>
  <c r="T31" i="52" s="1"/>
  <c r="S22" i="52"/>
  <c r="M44" i="52"/>
  <c r="T35" i="52" s="1"/>
  <c r="D44" i="52"/>
  <c r="T26" i="52" s="1"/>
  <c r="L44" i="52"/>
  <c r="T34" i="52" s="1"/>
  <c r="H40" i="37"/>
  <c r="P40" i="37" s="1"/>
  <c r="P40" i="3"/>
  <c r="T46" i="3" s="1"/>
  <c r="H43" i="3"/>
  <c r="S29" i="37"/>
  <c r="T25" i="53"/>
  <c r="P44" i="53"/>
  <c r="S46" i="3"/>
  <c r="P33" i="37"/>
  <c r="P11" i="43" l="1"/>
  <c r="P11" i="37" s="1"/>
  <c r="D11" i="37"/>
  <c r="D43" i="43"/>
  <c r="P44" i="52"/>
  <c r="T25" i="52"/>
  <c r="S30" i="3"/>
  <c r="H43" i="37"/>
  <c r="P43" i="3"/>
  <c r="S46" i="37"/>
  <c r="T46" i="37"/>
  <c r="T43" i="3"/>
  <c r="T45" i="3"/>
  <c r="S48" i="3"/>
  <c r="T44" i="3"/>
  <c r="T42" i="3"/>
  <c r="T47" i="3"/>
  <c r="T42" i="37"/>
  <c r="T44" i="37"/>
  <c r="T43" i="37"/>
  <c r="T45" i="37"/>
  <c r="S48" i="37"/>
  <c r="T47" i="37"/>
  <c r="S26" i="43" l="1"/>
  <c r="P43" i="43"/>
  <c r="D44" i="43" s="1"/>
  <c r="T26" i="43" s="1"/>
  <c r="D43" i="37"/>
  <c r="S26" i="37" s="1"/>
  <c r="T48" i="37"/>
  <c r="H44" i="3"/>
  <c r="T30" i="3" s="1"/>
  <c r="I44" i="3"/>
  <c r="T31" i="3" s="1"/>
  <c r="F44" i="3"/>
  <c r="T28" i="3" s="1"/>
  <c r="J44" i="3"/>
  <c r="T32" i="3" s="1"/>
  <c r="G44" i="3"/>
  <c r="T29" i="3" s="1"/>
  <c r="M44" i="3"/>
  <c r="T35" i="3" s="1"/>
  <c r="L44" i="3"/>
  <c r="T34" i="3" s="1"/>
  <c r="N44" i="3"/>
  <c r="T36" i="3" s="1"/>
  <c r="E44" i="3"/>
  <c r="T27" i="3" s="1"/>
  <c r="O44" i="3"/>
  <c r="T37" i="3" s="1"/>
  <c r="C44" i="3"/>
  <c r="K44" i="3"/>
  <c r="T33" i="3" s="1"/>
  <c r="D44" i="3"/>
  <c r="T26" i="3" s="1"/>
  <c r="S22" i="3"/>
  <c r="T48" i="3"/>
  <c r="S30" i="37"/>
  <c r="C10" i="45"/>
  <c r="C11" i="45" s="1"/>
  <c r="C10" i="52"/>
  <c r="P43" i="37" l="1"/>
  <c r="M44" i="37" s="1"/>
  <c r="T35" i="37" s="1"/>
  <c r="C11" i="52"/>
  <c r="C11" i="37" s="1"/>
  <c r="C10" i="37"/>
  <c r="G44" i="43"/>
  <c r="T29" i="43" s="1"/>
  <c r="J44" i="43"/>
  <c r="T32" i="43" s="1"/>
  <c r="L44" i="43"/>
  <c r="T34" i="43" s="1"/>
  <c r="H44" i="43"/>
  <c r="T30" i="43" s="1"/>
  <c r="N44" i="43"/>
  <c r="T36" i="43" s="1"/>
  <c r="S22" i="43"/>
  <c r="K44" i="43"/>
  <c r="T33" i="43" s="1"/>
  <c r="O44" i="43"/>
  <c r="T37" i="43" s="1"/>
  <c r="I44" i="43"/>
  <c r="T31" i="43" s="1"/>
  <c r="E44" i="43"/>
  <c r="T27" i="43" s="1"/>
  <c r="F44" i="43"/>
  <c r="T28" i="43" s="1"/>
  <c r="M44" i="43"/>
  <c r="T35" i="43" s="1"/>
  <c r="C44" i="43"/>
  <c r="D44" i="37"/>
  <c r="T26" i="37" s="1"/>
  <c r="S22" i="37"/>
  <c r="N44" i="37"/>
  <c r="T36" i="37" s="1"/>
  <c r="C44" i="37"/>
  <c r="J44" i="37"/>
  <c r="T32" i="37" s="1"/>
  <c r="L44" i="37"/>
  <c r="T34" i="37" s="1"/>
  <c r="E44" i="37"/>
  <c r="T27" i="37" s="1"/>
  <c r="F44" i="37"/>
  <c r="T28" i="37" s="1"/>
  <c r="G44" i="37"/>
  <c r="T29" i="37" s="1"/>
  <c r="H44" i="37"/>
  <c r="T30" i="37" s="1"/>
  <c r="T25" i="3"/>
  <c r="P44" i="3"/>
  <c r="I44" i="37" l="1"/>
  <c r="T31" i="37" s="1"/>
  <c r="O44" i="37"/>
  <c r="T37" i="37" s="1"/>
  <c r="K44" i="37"/>
  <c r="T33" i="37" s="1"/>
  <c r="P44" i="43"/>
  <c r="T25" i="43"/>
  <c r="T25" i="37"/>
  <c r="P44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Kindgren, Cristofer</author>
  </authors>
  <commentList>
    <comment ref="A20" authorId="0" shapeId="0" xr:uid="{00000000-0006-0000-01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1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O3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Kindgren, Cristofer:</t>
        </r>
        <r>
          <rPr>
            <sz val="9"/>
            <color indexed="81"/>
            <rFont val="Tahoma"/>
            <family val="2"/>
          </rPr>
          <t xml:space="preserve">
Starkgas, Natriumformiat/Bioextrakt, Tallolja, Bioslam, Alvamix, Metanol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A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A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B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B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C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C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D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D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2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2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3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3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8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8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4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4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5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5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6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6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  <author>Kindgren, Cristofer</author>
  </authors>
  <commentList>
    <comment ref="A20" authorId="0" shapeId="0" xr:uid="{00000000-0006-0000-07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7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O33" authorId="1" shapeId="0" xr:uid="{00000000-0006-0000-0700-000003000000}">
      <text>
        <r>
          <rPr>
            <b/>
            <sz val="9"/>
            <color indexed="81"/>
            <rFont val="Tahoma"/>
            <family val="2"/>
          </rPr>
          <t>Kindgren, Cristofer:</t>
        </r>
        <r>
          <rPr>
            <sz val="9"/>
            <color indexed="81"/>
            <rFont val="Tahoma"/>
            <family val="2"/>
          </rPr>
          <t xml:space="preserve">
Starkgas, Natriumformiat/Bioextrakt, Tallolja, Bioslam, Alvamix, Metanol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A20" authorId="0" shapeId="0" xr:uid="{00000000-0006-0000-0900-000001000000}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 xr:uid="{00000000-0006-0000-0900-000002000000}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<sst xmlns="http://schemas.openxmlformats.org/spreadsheetml/2006/main" count="1432" uniqueCount="99">
  <si>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</si>
  <si>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</si>
  <si>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</si>
  <si>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</si>
  <si>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</si>
  <si>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</si>
  <si>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</si>
  <si>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</si>
  <si>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</si>
  <si>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</si>
  <si>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</si>
  <si>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</si>
  <si>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</si>
  <si>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</si>
  <si>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</si>
  <si>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</si>
  <si>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</si>
  <si>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</si>
  <si>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</si>
  <si>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</si>
  <si>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</si>
  <si>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</si>
  <si>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</si>
  <si>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</si>
  <si>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</si>
  <si>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</si>
  <si>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</si>
  <si>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</si>
  <si>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</si>
  <si>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</si>
  <si>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</si>
  <si>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</si>
  <si>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</si>
  <si>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</si>
  <si>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</si>
  <si>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</si>
  <si>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</si>
  <si>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</si>
  <si>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</si>
  <si>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</si>
  <si>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</si>
  <si>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</si>
  <si>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</si>
  <si>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</si>
  <si>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</si>
  <si>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</si>
  <si>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</si>
  <si>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</si>
  <si>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</si>
  <si>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</si>
  <si>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</si>
  <si>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</si>
  <si>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</si>
  <si>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</si>
  <si>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</si>
  <si>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</si>
  <si>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</si>
  <si>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</si>
  <si>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</si>
  <si>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</si>
  <si>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</si>
  <si>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</si>
  <si>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</si>
  <si>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</si>
  <si>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</si>
  <si>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</si>
  <si>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</si>
  <si>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Tallbeckolja</t>
  </si>
  <si>
    <t>Kalmar län</t>
  </si>
  <si>
    <t>Industriellt mottryck</t>
  </si>
  <si>
    <t>Kärnbränsle</t>
  </si>
  <si>
    <t>0885 Borgholm</t>
  </si>
  <si>
    <t>0862 Emmaboda</t>
  </si>
  <si>
    <t>0860 Hultsfred</t>
  </si>
  <si>
    <t>0821 Högsby</t>
  </si>
  <si>
    <t>0880 Kalmar</t>
  </si>
  <si>
    <t>0861 Mönsterås</t>
  </si>
  <si>
    <t>0840 Mörbylånga</t>
  </si>
  <si>
    <t>0881 Nybro</t>
  </si>
  <si>
    <t>0882 Oskarshamn</t>
  </si>
  <si>
    <t>0834 Torsås</t>
  </si>
  <si>
    <t>0884 Vimmerby</t>
  </si>
  <si>
    <t>0883 Västervik</t>
  </si>
  <si>
    <t>flytande (förnybara)</t>
  </si>
  <si>
    <t>´</t>
  </si>
  <si>
    <t>industriellt mottryck</t>
  </si>
  <si>
    <t xml:space="preserve">Datum för inhämtande av statistik från SCB: </t>
  </si>
  <si>
    <t xml:space="preserve">Datum för leverans av Energibalans: </t>
  </si>
  <si>
    <t xml:space="preserve">Kontaktperson WSP: </t>
  </si>
  <si>
    <t xml:space="preserve">E-post: </t>
  </si>
  <si>
    <t xml:space="preserve">Kontaktperson Länsstyrelsen: </t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</si>
  <si>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</si>
  <si>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</si>
  <si>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>Juni 2022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</si>
  <si>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</t>
    </r>
    <r>
      <rPr>
        <sz val="11"/>
        <rFont val="Calibri  "/>
      </rPr>
      <t xml:space="preserve"> Länsstyrelsernas energi- och klimatsamordning (LEKS) genom Länsstyrelsen Skåne</t>
    </r>
    <r>
      <rPr>
        <sz val="11"/>
        <color theme="1"/>
        <rFont val="Calibri  "/>
      </rPr>
      <t xml:space="preserve">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</t>
    </r>
    <r>
      <rPr>
        <sz val="11"/>
        <rFont val="Calibri  "/>
      </rPr>
      <t xml:space="preserve">hemsida i juni 2022. Energibalanserna som redovisas gäller år 2020, </t>
    </r>
    <r>
      <rPr>
        <sz val="11"/>
        <color theme="1"/>
        <rFont val="Calibri  "/>
      </rPr>
      <t>vilket var det senaste år då uppgifter hos SCB fanns tillgängligt. Den metodik som använts följer alla ska-krav i upphandlingens metodikbeskrivning (se vidare detaljer i länk nedan).</t>
    </r>
  </si>
  <si>
    <t>Madeleine Mårtensson</t>
  </si>
  <si>
    <t>Madeleine.Martensson@lansstyrelsen.se</t>
  </si>
  <si>
    <t>Konrad Nilsson, Ronja Beijer Englund, Cristofer Kindgren</t>
  </si>
  <si>
    <t>konrad.nilsson@wsp.com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</si>
</sst>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%"/>
    <numFmt numFmtId="166" formatCode="0.0"/>
    <numFmt numFmtId="167" formatCode="_(* #,##0.00_);_(* \(#,##0.00\);_(* &quot;-&quot;??_);_(@_)"/>
  </numFmts>
  <fonts count="5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1"/>
      <name val="Calibri"/>
      <family val="2"/>
    </font>
    <font>
      <u/>
      <sz val="11"/>
      <name val="Calibri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  <font>
      <sz val="11"/>
      <name val="Calibri  "/>
    </font>
    <font>
      <sz val="8"/>
      <name val="Calibri"/>
      <family val="2"/>
    </font>
    <font>
      <sz val="14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i/>
      <sz val="11"/>
      <name val="Calibri"/>
      <family val="2"/>
    </font>
    <font>
      <i/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16" fillId="3" borderId="0" applyNumberFormat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49">
    <xf numFmtId="0" fontId="0" fillId="0" borderId="0" xfId="0"/>
    <xf numFmtId="0" fontId="5" fillId="0" borderId="1" xfId="1" applyFont="1" applyFill="1" applyBorder="1" applyProtection="1"/>
    <xf numFmtId="0" fontId="6" fillId="0" borderId="1" xfId="1" applyFont="1" applyBorder="1"/>
    <xf numFmtId="0" fontId="8" fillId="0" borderId="1" xfId="0" applyFont="1" applyFill="1" applyBorder="1" applyProtection="1"/>
    <xf numFmtId="0" fontId="8" fillId="0" borderId="1" xfId="1" applyFont="1" applyFill="1" applyBorder="1" applyProtection="1"/>
    <xf numFmtId="3" fontId="14" fillId="0" borderId="1" xfId="1" applyNumberFormat="1" applyFont="1" applyFill="1" applyBorder="1" applyProtection="1"/>
    <xf numFmtId="3" fontId="10" fillId="0" borderId="1" xfId="1" applyNumberFormat="1" applyFont="1" applyBorder="1"/>
    <xf numFmtId="0" fontId="4" fillId="0" borderId="1" xfId="1" applyFont="1" applyBorder="1"/>
    <xf numFmtId="2" fontId="4" fillId="0" borderId="1" xfId="1" applyNumberFormat="1" applyFont="1" applyBorder="1"/>
    <xf numFmtId="0" fontId="4" fillId="0" borderId="1" xfId="1" applyFont="1" applyFill="1" applyBorder="1" applyProtection="1"/>
    <xf numFmtId="0" fontId="7" fillId="0" borderId="1" xfId="0" applyFont="1" applyBorder="1"/>
    <xf numFmtId="0" fontId="9" fillId="0" borderId="1" xfId="0" applyFont="1" applyBorder="1"/>
    <xf numFmtId="3" fontId="11" fillId="0" borderId="1" xfId="1" applyNumberFormat="1" applyFont="1" applyBorder="1"/>
    <xf numFmtId="9" fontId="11" fillId="0" borderId="1" xfId="2" applyFont="1" applyBorder="1"/>
    <xf numFmtId="9" fontId="11" fillId="0" borderId="1" xfId="2" applyNumberFormat="1" applyFont="1" applyBorder="1"/>
    <xf numFmtId="0" fontId="21" fillId="0" borderId="1" xfId="1" applyFont="1" applyFill="1" applyBorder="1" applyProtection="1"/>
    <xf numFmtId="0" fontId="20" fillId="0" borderId="1" xfId="1" applyFont="1" applyFill="1" applyBorder="1" applyProtection="1"/>
    <xf numFmtId="0" fontId="22" fillId="0" borderId="1" xfId="0" applyFont="1" applyFill="1" applyBorder="1" applyProtection="1"/>
    <xf numFmtId="0" fontId="6" fillId="0" borderId="2" xfId="1" applyFont="1" applyBorder="1"/>
    <xf numFmtId="0" fontId="22" fillId="0" borderId="2" xfId="0" applyFont="1" applyFill="1" applyBorder="1" applyProtection="1"/>
    <xf numFmtId="3" fontId="6" fillId="0" borderId="2" xfId="1" applyNumberFormat="1" applyFont="1" applyBorder="1"/>
    <xf numFmtId="0" fontId="4" fillId="0" borderId="2" xfId="1" applyFont="1" applyBorder="1"/>
    <xf numFmtId="0" fontId="20" fillId="0" borderId="3" xfId="1" applyFont="1" applyFill="1" applyBorder="1" applyProtection="1"/>
    <xf numFmtId="0" fontId="4" fillId="0" borderId="3" xfId="1" applyFont="1" applyFill="1" applyBorder="1" applyProtection="1"/>
    <xf numFmtId="0" fontId="6" fillId="0" borderId="4" xfId="1" applyFont="1" applyBorder="1"/>
    <xf numFmtId="0" fontId="6" fillId="0" borderId="7" xfId="1" applyFont="1" applyBorder="1"/>
    <xf numFmtId="0" fontId="6" fillId="0" borderId="9" xfId="1" applyFont="1" applyBorder="1"/>
    <xf numFmtId="0" fontId="20" fillId="0" borderId="9" xfId="1" applyFont="1" applyFill="1" applyBorder="1" applyProtection="1"/>
    <xf numFmtId="0" fontId="4" fillId="0" borderId="8" xfId="1" applyFont="1" applyBorder="1"/>
    <xf numFmtId="165" fontId="4" fillId="0" borderId="9" xfId="1" applyNumberFormat="1" applyFont="1" applyBorder="1"/>
    <xf numFmtId="0" fontId="4" fillId="0" borderId="5" xfId="1" applyFont="1" applyBorder="1"/>
    <xf numFmtId="0" fontId="4" fillId="0" borderId="8" xfId="1" applyFont="1" applyFill="1" applyBorder="1" applyProtection="1"/>
    <xf numFmtId="3" fontId="4" fillId="0" borderId="1" xfId="1" applyNumberFormat="1" applyFont="1" applyBorder="1"/>
    <xf numFmtId="0" fontId="23" fillId="0" borderId="1" xfId="1" applyFont="1" applyBorder="1"/>
    <xf numFmtId="3" fontId="23" fillId="0" borderId="1" xfId="1" applyNumberFormat="1" applyFont="1" applyBorder="1"/>
    <xf numFmtId="3" fontId="8" fillId="0" borderId="1" xfId="1" applyNumberFormat="1" applyFont="1" applyBorder="1"/>
    <xf numFmtId="165" fontId="1" fillId="0" borderId="1" xfId="2" applyNumberFormat="1" applyFont="1" applyBorder="1"/>
    <xf numFmtId="9" fontId="1" fillId="0" borderId="1" xfId="2" applyFont="1" applyBorder="1"/>
    <xf numFmtId="0" fontId="1" fillId="0" borderId="1" xfId="0" applyFont="1" applyFill="1" applyBorder="1" applyProtection="1"/>
    <xf numFmtId="3" fontId="1" fillId="0" borderId="1" xfId="0" applyNumberFormat="1" applyFont="1" applyFill="1" applyBorder="1" applyProtection="1"/>
    <xf numFmtId="4" fontId="4" fillId="0" borderId="1" xfId="1" applyNumberFormat="1" applyFont="1" applyBorder="1"/>
    <xf numFmtId="10" fontId="4" fillId="0" borderId="9" xfId="1" applyNumberFormat="1" applyFont="1" applyBorder="1"/>
    <xf numFmtId="164" fontId="4" fillId="0" borderId="1" xfId="1" applyNumberFormat="1" applyFont="1" applyBorder="1"/>
    <xf numFmtId="0" fontId="4" fillId="0" borderId="9" xfId="1" applyFont="1" applyBorder="1"/>
    <xf numFmtId="166" fontId="4" fillId="0" borderId="1" xfId="1" applyNumberFormat="1" applyFont="1" applyBorder="1"/>
    <xf numFmtId="0" fontId="4" fillId="0" borderId="2" xfId="1" applyFont="1" applyFill="1" applyBorder="1" applyProtection="1"/>
    <xf numFmtId="0" fontId="4" fillId="0" borderId="10" xfId="1" applyFont="1" applyBorder="1"/>
    <xf numFmtId="2" fontId="4" fillId="0" borderId="11" xfId="1" applyNumberFormat="1" applyFont="1" applyBorder="1"/>
    <xf numFmtId="165" fontId="4" fillId="0" borderId="12" xfId="1" applyNumberFormat="1" applyFont="1" applyBorder="1"/>
    <xf numFmtId="0" fontId="4" fillId="0" borderId="1" xfId="1" applyFont="1" applyBorder="1" applyAlignment="1">
      <alignment horizontal="right"/>
    </xf>
    <xf numFmtId="3" fontId="4" fillId="0" borderId="1" xfId="1" applyNumberFormat="1" applyFont="1" applyBorder="1" applyAlignment="1">
      <alignment horizontal="right"/>
    </xf>
    <xf numFmtId="0" fontId="19" fillId="0" borderId="1" xfId="0" applyFont="1" applyFill="1" applyBorder="1" applyProtection="1"/>
    <xf numFmtId="0" fontId="21" fillId="0" borderId="1" xfId="1" applyFont="1" applyFill="1" applyBorder="1" applyAlignment="1" applyProtection="1">
      <alignment horizontal="right"/>
    </xf>
    <xf numFmtId="3" fontId="4" fillId="0" borderId="8" xfId="1" applyNumberFormat="1" applyFont="1" applyBorder="1"/>
    <xf numFmtId="3" fontId="4" fillId="0" borderId="8" xfId="1" applyNumberFormat="1" applyFont="1" applyFill="1" applyBorder="1" applyProtection="1"/>
    <xf numFmtId="0" fontId="7" fillId="0" borderId="2" xfId="0" applyFont="1" applyBorder="1"/>
    <xf numFmtId="4" fontId="4" fillId="0" borderId="6" xfId="1" applyNumberFormat="1" applyFont="1" applyBorder="1"/>
    <xf numFmtId="0" fontId="26" fillId="0" borderId="1" xfId="0" applyFont="1" applyFill="1" applyBorder="1" applyProtection="1"/>
    <xf numFmtId="0" fontId="25" fillId="0" borderId="1" xfId="1" applyFont="1" applyFill="1" applyBorder="1" applyProtection="1"/>
    <xf numFmtId="0" fontId="27" fillId="0" borderId="1" xfId="0" applyFont="1" applyFill="1" applyBorder="1" applyProtection="1"/>
    <xf numFmtId="3" fontId="24" fillId="0" borderId="1" xfId="1" applyNumberFormat="1" applyFont="1" applyFill="1" applyBorder="1" applyAlignment="1" applyProtection="1">
      <alignment horizontal="center"/>
    </xf>
    <xf numFmtId="165" fontId="4" fillId="0" borderId="9" xfId="243" applyNumberFormat="1" applyFont="1" applyBorder="1"/>
    <xf numFmtId="3" fontId="28" fillId="0" borderId="1" xfId="1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24" fillId="5" borderId="1" xfId="1" applyNumberFormat="1" applyFont="1" applyFill="1" applyBorder="1" applyAlignment="1" applyProtection="1">
      <alignment horizontal="center"/>
    </xf>
    <xf numFmtId="0" fontId="0" fillId="0" borderId="13" xfId="0" applyBorder="1" applyAlignment="1">
      <alignment horizontal="right"/>
    </xf>
    <xf numFmtId="0" fontId="29" fillId="0" borderId="15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12" fillId="0" borderId="0" xfId="244"/>
    <xf numFmtId="0" fontId="41" fillId="0" borderId="0" xfId="0" applyFont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/>
    <xf numFmtId="14" fontId="0" fillId="0" borderId="14" xfId="0" quotePrefix="1" applyNumberFormat="1" applyBorder="1" applyAlignment="1">
      <alignment horizontal="left"/>
    </xf>
    <xf numFmtId="0" fontId="0" fillId="0" borderId="16" xfId="0" applyBorder="1" applyAlignment="1">
      <alignment horizontal="left"/>
    </xf>
    <xf numFmtId="0" fontId="12" fillId="0" borderId="16" xfId="244" applyBorder="1" applyAlignment="1">
      <alignment horizontal="left"/>
    </xf>
    <xf numFmtId="0" fontId="0" fillId="0" borderId="17" xfId="0" applyBorder="1" applyAlignment="1">
      <alignment horizontal="right"/>
    </xf>
    <xf numFmtId="0" fontId="0" fillId="0" borderId="15" xfId="0" applyBorder="1"/>
    <xf numFmtId="0" fontId="0" fillId="5" borderId="16" xfId="0" applyFill="1" applyBorder="1"/>
    <xf numFmtId="0" fontId="0" fillId="5" borderId="18" xfId="0" applyFill="1" applyBorder="1"/>
    <xf numFmtId="0" fontId="24" fillId="0" borderId="1" xfId="1" applyFont="1" applyFill="1" applyBorder="1" applyAlignment="1" applyProtection="1">
      <alignment horizontal="center"/>
    </xf>
    <xf numFmtId="0" fontId="24" fillId="0" borderId="1" xfId="1" applyFont="1" applyFill="1" applyBorder="1" applyProtection="1"/>
    <xf numFmtId="3" fontId="24" fillId="0" borderId="1" xfId="1" applyNumberFormat="1" applyFont="1" applyBorder="1" applyAlignment="1">
      <alignment horizontal="center" wrapText="1"/>
    </xf>
    <xf numFmtId="3" fontId="24" fillId="0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Alignment="1">
      <alignment horizontal="center" wrapText="1"/>
    </xf>
    <xf numFmtId="0" fontId="43" fillId="0" borderId="1" xfId="1" applyFont="1" applyFill="1" applyBorder="1" applyProtection="1"/>
    <xf numFmtId="3" fontId="43" fillId="4" borderId="1" xfId="1" applyNumberFormat="1" applyFont="1" applyFill="1" applyBorder="1" applyAlignment="1">
      <alignment horizontal="center" wrapText="1"/>
    </xf>
    <xf numFmtId="3" fontId="43" fillId="0" borderId="1" xfId="1" applyNumberFormat="1" applyFont="1" applyBorder="1" applyAlignment="1">
      <alignment horizontal="center" wrapText="1"/>
    </xf>
    <xf numFmtId="3" fontId="43" fillId="0" borderId="1" xfId="1" applyNumberFormat="1" applyFont="1" applyFill="1" applyBorder="1" applyAlignment="1">
      <alignment horizontal="center" wrapText="1"/>
    </xf>
    <xf numFmtId="0" fontId="43" fillId="4" borderId="1" xfId="1" applyFont="1" applyFill="1" applyBorder="1" applyAlignment="1">
      <alignment horizontal="center" wrapText="1"/>
    </xf>
    <xf numFmtId="3" fontId="44" fillId="0" borderId="1" xfId="1" applyNumberFormat="1" applyFont="1" applyFill="1" applyBorder="1" applyAlignment="1" applyProtection="1">
      <alignment horizontal="center"/>
    </xf>
    <xf numFmtId="3" fontId="24" fillId="0" borderId="1" xfId="1" applyNumberFormat="1" applyFont="1" applyFill="1" applyBorder="1" applyAlignment="1">
      <alignment horizontal="center"/>
    </xf>
    <xf numFmtId="3" fontId="43" fillId="0" borderId="1" xfId="1" applyNumberFormat="1" applyFont="1" applyBorder="1" applyAlignment="1">
      <alignment horizontal="center"/>
    </xf>
    <xf numFmtId="3" fontId="45" fillId="0" borderId="1" xfId="0" applyNumberFormat="1" applyFont="1" applyFill="1" applyBorder="1" applyAlignment="1" applyProtection="1">
      <alignment horizontal="center"/>
    </xf>
    <xf numFmtId="3" fontId="24" fillId="0" borderId="1" xfId="1" applyNumberFormat="1" applyFont="1" applyBorder="1" applyAlignment="1">
      <alignment horizontal="center"/>
    </xf>
    <xf numFmtId="3" fontId="43" fillId="4" borderId="1" xfId="1" applyNumberFormat="1" applyFont="1" applyFill="1" applyBorder="1" applyAlignment="1">
      <alignment horizontal="center"/>
    </xf>
    <xf numFmtId="3" fontId="24" fillId="2" borderId="1" xfId="1" applyNumberFormat="1" applyFont="1" applyFill="1" applyBorder="1" applyAlignment="1">
      <alignment horizontal="center"/>
    </xf>
    <xf numFmtId="165" fontId="24" fillId="0" borderId="1" xfId="1" applyNumberFormat="1" applyFont="1" applyBorder="1" applyAlignment="1">
      <alignment horizontal="center"/>
    </xf>
    <xf numFmtId="3" fontId="24" fillId="0" borderId="1" xfId="0" applyNumberFormat="1" applyFont="1" applyFill="1" applyBorder="1" applyAlignment="1" applyProtection="1">
      <alignment horizontal="center"/>
    </xf>
    <xf numFmtId="9" fontId="24" fillId="3" borderId="1" xfId="233" applyNumberFormat="1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29" fillId="0" borderId="1" xfId="0" applyFont="1" applyBorder="1"/>
    <xf numFmtId="0" fontId="29" fillId="0" borderId="1" xfId="0" applyFont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9" fillId="0" borderId="1" xfId="0" applyFont="1" applyFill="1" applyBorder="1"/>
    <xf numFmtId="3" fontId="29" fillId="0" borderId="1" xfId="0" applyNumberFormat="1" applyFont="1" applyBorder="1"/>
    <xf numFmtId="0" fontId="24" fillId="0" borderId="1" xfId="1" applyFont="1" applyBorder="1" applyAlignment="1">
      <alignment horizontal="center"/>
    </xf>
    <xf numFmtId="165" fontId="47" fillId="0" borderId="1" xfId="2" applyNumberFormat="1" applyFont="1" applyBorder="1"/>
    <xf numFmtId="1" fontId="24" fillId="0" borderId="1" xfId="1" applyNumberFormat="1" applyFont="1" applyBorder="1" applyAlignment="1">
      <alignment horizontal="center"/>
    </xf>
    <xf numFmtId="1" fontId="24" fillId="0" borderId="1" xfId="1" applyNumberFormat="1" applyFont="1" applyFill="1" applyBorder="1" applyAlignment="1">
      <alignment horizontal="center"/>
    </xf>
    <xf numFmtId="3" fontId="24" fillId="0" borderId="1" xfId="1" applyNumberFormat="1" applyFont="1" applyBorder="1"/>
    <xf numFmtId="3" fontId="24" fillId="0" borderId="1" xfId="1" applyNumberFormat="1" applyFont="1" applyFill="1" applyBorder="1"/>
    <xf numFmtId="0" fontId="24" fillId="0" borderId="1" xfId="1" applyFont="1" applyFill="1" applyBorder="1"/>
    <xf numFmtId="0" fontId="24" fillId="0" borderId="1" xfId="1" applyFont="1" applyFill="1" applyBorder="1" applyAlignment="1">
      <alignment horizontal="center"/>
    </xf>
    <xf numFmtId="0" fontId="24" fillId="0" borderId="1" xfId="1" applyFont="1" applyBorder="1"/>
    <xf numFmtId="3" fontId="48" fillId="0" borderId="1" xfId="1" applyNumberFormat="1" applyFont="1" applyBorder="1" applyAlignment="1">
      <alignment horizontal="center"/>
    </xf>
    <xf numFmtId="3" fontId="48" fillId="0" borderId="1" xfId="1" applyNumberFormat="1" applyFont="1" applyFill="1" applyBorder="1" applyAlignment="1">
      <alignment horizontal="center"/>
    </xf>
    <xf numFmtId="3" fontId="29" fillId="0" borderId="1" xfId="0" applyNumberFormat="1" applyFont="1" applyFill="1" applyBorder="1" applyAlignment="1" applyProtection="1">
      <alignment horizontal="center"/>
    </xf>
    <xf numFmtId="3" fontId="24" fillId="5" borderId="1" xfId="1" applyNumberFormat="1" applyFont="1" applyFill="1" applyBorder="1" applyAlignment="1">
      <alignment horizontal="center"/>
    </xf>
    <xf numFmtId="3" fontId="27" fillId="0" borderId="1" xfId="1" applyNumberFormat="1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3" fontId="24" fillId="0" borderId="1" xfId="0" applyNumberFormat="1" applyFont="1" applyBorder="1" applyAlignment="1">
      <alignment horizontal="center"/>
    </xf>
    <xf numFmtId="3" fontId="29" fillId="0" borderId="1" xfId="1" applyNumberFormat="1" applyFont="1" applyBorder="1" applyAlignment="1">
      <alignment horizontal="center"/>
    </xf>
    <xf numFmtId="3" fontId="29" fillId="0" borderId="1" xfId="1" applyNumberFormat="1" applyFont="1" applyFill="1" applyBorder="1" applyAlignment="1">
      <alignment horizontal="center"/>
    </xf>
    <xf numFmtId="3" fontId="29" fillId="5" borderId="1" xfId="1" applyNumberFormat="1" applyFont="1" applyFill="1" applyBorder="1" applyAlignment="1">
      <alignment horizontal="center"/>
    </xf>
    <xf numFmtId="3" fontId="29" fillId="2" borderId="1" xfId="1" applyNumberFormat="1" applyFont="1" applyFill="1" applyBorder="1" applyAlignment="1">
      <alignment horizontal="center"/>
    </xf>
    <xf numFmtId="3" fontId="46" fillId="0" borderId="1" xfId="1" applyNumberFormat="1" applyFont="1" applyFill="1" applyBorder="1" applyAlignment="1">
      <alignment horizontal="center"/>
    </xf>
    <xf numFmtId="0" fontId="24" fillId="0" borderId="1" xfId="0" applyFont="1" applyBorder="1"/>
    <xf numFmtId="0" fontId="24" fillId="0" borderId="1" xfId="0" applyFont="1" applyFill="1" applyBorder="1"/>
    <xf numFmtId="3" fontId="24" fillId="0" borderId="1" xfId="0" applyNumberFormat="1" applyFont="1" applyBorder="1"/>
    <xf numFmtId="3" fontId="28" fillId="5" borderId="1" xfId="1" applyNumberFormat="1" applyFont="1" applyFill="1" applyBorder="1" applyAlignment="1" applyProtection="1">
      <alignment horizontal="center"/>
    </xf>
    <xf numFmtId="3" fontId="49" fillId="0" borderId="1" xfId="0" applyNumberFormat="1" applyFont="1" applyFill="1" applyBorder="1" applyAlignment="1" applyProtection="1">
      <alignment horizontal="center"/>
    </xf>
    <xf numFmtId="3" fontId="25" fillId="0" borderId="1" xfId="1" applyNumberFormat="1" applyFont="1" applyFill="1" applyBorder="1" applyAlignment="1" applyProtection="1">
      <alignment horizontal="center"/>
    </xf>
    <xf numFmtId="3" fontId="25" fillId="0" borderId="1" xfId="0" applyNumberFormat="1" applyFont="1" applyFill="1" applyBorder="1" applyAlignment="1" applyProtection="1">
      <alignment horizontal="center"/>
    </xf>
    <xf numFmtId="3" fontId="28" fillId="0" borderId="1" xfId="0" applyNumberFormat="1" applyFont="1" applyFill="1" applyBorder="1" applyAlignment="1" applyProtection="1">
      <alignment horizontal="center"/>
    </xf>
    <xf numFmtId="3" fontId="50" fillId="0" borderId="1" xfId="1" applyNumberFormat="1" applyFont="1" applyFill="1" applyBorder="1" applyAlignment="1" applyProtection="1">
      <alignment horizontal="center"/>
    </xf>
    <xf numFmtId="14" fontId="0" fillId="0" borderId="16" xfId="0" applyNumberFormat="1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12" fillId="0" borderId="18" xfId="244" applyFill="1" applyBorder="1"/>
    <xf numFmtId="0" fontId="36" fillId="5" borderId="15" xfId="0" applyFont="1" applyFill="1" applyBorder="1"/>
    <xf numFmtId="0" fontId="12" fillId="5" borderId="17" xfId="244" applyFill="1" applyBorder="1"/>
    <xf numFmtId="0" fontId="34" fillId="5" borderId="13" xfId="0" applyFont="1" applyFill="1" applyBorder="1" applyAlignment="1">
      <alignment vertical="center" wrapText="1"/>
    </xf>
    <xf numFmtId="0" fontId="34" fillId="5" borderId="14" xfId="0" applyFont="1" applyFill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0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34" fillId="0" borderId="21" xfId="0" applyFont="1" applyBorder="1" applyAlignment="1">
      <alignment vertical="center" wrapText="1"/>
    </xf>
    <xf numFmtId="0" fontId="34" fillId="0" borderId="22" xfId="0" applyFont="1" applyBorder="1" applyAlignment="1"/>
  </cellXfs>
  <cellStyles count="245">
    <cellStyle name="Comma 2" xfId="236" xr:uid="{00000000-0005-0000-0000-000000000000}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 xr:uid="{00000000-0005-0000-0000-0000EB000000}"/>
    <cellStyle name="Komma 2" xfId="234" xr:uid="{00000000-0005-0000-0000-0000EC000000}"/>
    <cellStyle name="Normal" xfId="0" builtinId="0"/>
    <cellStyle name="Normal 2" xfId="1" xr:uid="{00000000-0005-0000-0000-0000EE000000}"/>
    <cellStyle name="Normal 3" xfId="232" xr:uid="{00000000-0005-0000-0000-0000EF000000}"/>
    <cellStyle name="Normal 4" xfId="238" xr:uid="{00000000-0005-0000-0000-0000F0000000}"/>
    <cellStyle name="Percent" xfId="243" builtinId="5"/>
    <cellStyle name="Percent 2" xfId="2" xr:uid="{00000000-0005-0000-0000-0000F2000000}"/>
    <cellStyle name="Percent 3" xfId="231" xr:uid="{00000000-0005-0000-0000-0000F3000000}"/>
    <cellStyle name="Procent 2" xfId="235" xr:uid="{00000000-0005-0000-0000-0000F4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&#228;nsdata%20Kalmar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Solceller"/>
      <sheetName val="Vindkraftproduktion"/>
      <sheetName val="KVV miljörapport"/>
      <sheetName val="Länsstyrelsen 2017"/>
      <sheetName val="Länsstyrelsen 2020"/>
      <sheetName val="Miljörapporter"/>
      <sheetName val="Biogasproduktion och fordonsgas"/>
      <sheetName val="Mindre vattenkraft"/>
      <sheetName val="Energiföretagen KVV Elprod"/>
      <sheetName val="Energiföretagen Värmeprod"/>
      <sheetName val="Beräkning bränsle (gammal)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5">
          <cell r="N45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3">
          <cell r="N53">
            <v>0</v>
          </cell>
        </row>
        <row r="56">
          <cell r="N56">
            <v>0</v>
          </cell>
        </row>
        <row r="58">
          <cell r="N58">
            <v>28171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143.09375619425174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06">
          <cell r="N106">
            <v>79824.906243805744</v>
          </cell>
        </row>
        <row r="107">
          <cell r="N107">
            <v>0</v>
          </cell>
        </row>
        <row r="109">
          <cell r="N109">
            <v>0</v>
          </cell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5">
          <cell r="N125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32195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5">
          <cell r="N165">
            <v>0</v>
          </cell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3502.9062438057481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84508.093756194256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202">
          <cell r="N202">
            <v>758168</v>
          </cell>
        </row>
        <row r="203">
          <cell r="N203">
            <v>11209</v>
          </cell>
          <cell r="P203">
            <v>0</v>
          </cell>
        </row>
        <row r="205">
          <cell r="N205">
            <v>0</v>
          </cell>
        </row>
        <row r="206">
          <cell r="R206">
            <v>22751.986394852574</v>
          </cell>
          <cell r="T206">
            <v>1698902.0136051474</v>
          </cell>
        </row>
        <row r="207">
          <cell r="N207">
            <v>176270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18">
          <cell r="N218">
            <v>15405</v>
          </cell>
        </row>
        <row r="219">
          <cell r="N219">
            <v>0</v>
          </cell>
        </row>
        <row r="221">
          <cell r="N221">
            <v>0</v>
          </cell>
        </row>
        <row r="224">
          <cell r="N224">
            <v>0</v>
          </cell>
        </row>
        <row r="226">
          <cell r="N226">
            <v>264670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98384</v>
          </cell>
        </row>
        <row r="283">
          <cell r="N283">
            <v>0</v>
          </cell>
        </row>
        <row r="285">
          <cell r="N285">
            <v>0</v>
          </cell>
        </row>
        <row r="287">
          <cell r="S287"/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3">
          <cell r="N293">
            <v>0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79228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22">
          <cell r="N322">
            <v>9916</v>
          </cell>
        </row>
        <row r="323">
          <cell r="N323">
            <v>0</v>
          </cell>
        </row>
        <row r="324">
          <cell r="V324"/>
        </row>
        <row r="325">
          <cell r="N325">
            <v>0</v>
          </cell>
        </row>
        <row r="327">
          <cell r="S327"/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3">
          <cell r="N333">
            <v>0</v>
          </cell>
        </row>
        <row r="336">
          <cell r="N336">
            <v>0</v>
          </cell>
        </row>
        <row r="338">
          <cell r="N338">
            <v>1488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128003.32075471699</v>
          </cell>
        </row>
        <row r="347">
          <cell r="N347">
            <v>0</v>
          </cell>
        </row>
        <row r="349">
          <cell r="N349">
            <v>0</v>
          </cell>
        </row>
        <row r="352">
          <cell r="N352">
            <v>0</v>
          </cell>
        </row>
        <row r="362">
          <cell r="N362">
            <v>8551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7986630</v>
          </cell>
        </row>
        <row r="371">
          <cell r="N371">
            <v>6360</v>
          </cell>
        </row>
        <row r="372">
          <cell r="W372">
            <v>22079820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737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86">
          <cell r="N386">
            <v>0</v>
          </cell>
        </row>
        <row r="387">
          <cell r="N387">
            <v>0</v>
          </cell>
        </row>
        <row r="389">
          <cell r="N389">
            <v>0</v>
          </cell>
        </row>
        <row r="392">
          <cell r="N392">
            <v>0</v>
          </cell>
        </row>
        <row r="402">
          <cell r="N402">
            <v>8575</v>
          </cell>
        </row>
        <row r="403">
          <cell r="N403">
            <v>0</v>
          </cell>
        </row>
        <row r="405">
          <cell r="N405">
            <v>0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10658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33524.67924528302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42">
          <cell r="N442">
            <v>16829</v>
          </cell>
        </row>
        <row r="443">
          <cell r="N443">
            <v>0</v>
          </cell>
        </row>
        <row r="445">
          <cell r="N445">
            <v>0</v>
          </cell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3">
          <cell r="N453">
            <v>0</v>
          </cell>
        </row>
        <row r="456">
          <cell r="N456">
            <v>0</v>
          </cell>
        </row>
        <row r="458">
          <cell r="N458">
            <v>572</v>
          </cell>
        </row>
        <row r="459">
          <cell r="N459">
            <v>0</v>
          </cell>
        </row>
        <row r="461">
          <cell r="N461">
            <v>0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82">
          <cell r="N482">
            <v>0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498">
          <cell r="N498">
            <v>0</v>
          </cell>
        </row>
        <row r="499">
          <cell r="N499">
            <v>0</v>
          </cell>
        </row>
        <row r="501">
          <cell r="N501">
            <v>0</v>
          </cell>
        </row>
        <row r="504">
          <cell r="N504">
            <v>0</v>
          </cell>
        </row>
        <row r="506">
          <cell r="N506">
            <v>426035</v>
          </cell>
        </row>
        <row r="507">
          <cell r="N507">
            <v>0</v>
          </cell>
        </row>
        <row r="509">
          <cell r="N509">
            <v>0</v>
          </cell>
        </row>
        <row r="512">
          <cell r="N51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0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77">
          <cell r="N77">
            <v>0</v>
          </cell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7">
          <cell r="N117">
            <v>0</v>
          </cell>
        </row>
        <row r="120">
          <cell r="N120">
            <v>0</v>
          </cell>
        </row>
        <row r="122">
          <cell r="N122">
            <v>18061</v>
          </cell>
        </row>
        <row r="123">
          <cell r="N123">
            <v>0</v>
          </cell>
        </row>
        <row r="125">
          <cell r="N125">
            <v>0</v>
          </cell>
        </row>
        <row r="127">
          <cell r="S127">
            <v>20524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7">
          <cell r="N157">
            <v>0</v>
          </cell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0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7">
          <cell r="N197">
            <v>0</v>
          </cell>
        </row>
        <row r="200">
          <cell r="N200">
            <v>0</v>
          </cell>
        </row>
        <row r="202">
          <cell r="N202">
            <v>0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34">
          <cell r="N234">
            <v>27463</v>
          </cell>
        </row>
        <row r="235">
          <cell r="N235">
            <v>10</v>
          </cell>
        </row>
        <row r="237">
          <cell r="N237">
            <v>0</v>
          </cell>
        </row>
        <row r="239">
          <cell r="S239">
            <v>33600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4391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10396</v>
          </cell>
        </row>
        <row r="291">
          <cell r="N291">
            <v>60</v>
          </cell>
        </row>
        <row r="293">
          <cell r="N293">
            <v>0</v>
          </cell>
        </row>
        <row r="295">
          <cell r="S295">
            <v>12351</v>
          </cell>
        </row>
        <row r="296">
          <cell r="N296">
            <v>0</v>
          </cell>
        </row>
        <row r="298">
          <cell r="N298">
            <v>235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14">
          <cell r="N314">
            <v>59485</v>
          </cell>
        </row>
        <row r="315">
          <cell r="N315">
            <v>0</v>
          </cell>
        </row>
        <row r="317">
          <cell r="N317">
            <v>0</v>
          </cell>
        </row>
        <row r="320">
          <cell r="N320">
            <v>0</v>
          </cell>
        </row>
        <row r="322">
          <cell r="N322">
            <v>0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39400</v>
          </cell>
        </row>
        <row r="347">
          <cell r="N347">
            <v>398</v>
          </cell>
        </row>
        <row r="349">
          <cell r="N349">
            <v>0</v>
          </cell>
        </row>
        <row r="351">
          <cell r="S351">
            <v>51491</v>
          </cell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7">
          <cell r="N357">
            <v>0</v>
          </cell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0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4000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94">
          <cell r="N394">
            <v>266720</v>
          </cell>
        </row>
        <row r="395">
          <cell r="N395">
            <v>869</v>
          </cell>
        </row>
        <row r="397">
          <cell r="N397">
            <v>0</v>
          </cell>
        </row>
        <row r="399">
          <cell r="S399">
            <v>452889</v>
          </cell>
        </row>
        <row r="400">
          <cell r="N400">
            <v>0</v>
          </cell>
        </row>
        <row r="402">
          <cell r="N402">
            <v>32770</v>
          </cell>
        </row>
        <row r="403">
          <cell r="N403">
            <v>1003</v>
          </cell>
        </row>
        <row r="405">
          <cell r="N405">
            <v>0</v>
          </cell>
        </row>
        <row r="407">
          <cell r="S407">
            <v>26049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5">
          <cell r="S415"/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34">
          <cell r="N434">
            <v>92260</v>
          </cell>
        </row>
        <row r="435">
          <cell r="N435">
            <v>0</v>
          </cell>
        </row>
        <row r="437">
          <cell r="N437">
            <v>0</v>
          </cell>
        </row>
        <row r="440">
          <cell r="N440">
            <v>0</v>
          </cell>
        </row>
        <row r="450">
          <cell r="N450">
            <v>194081</v>
          </cell>
        </row>
        <row r="451">
          <cell r="N451">
            <v>3767</v>
          </cell>
        </row>
        <row r="452">
          <cell r="Q452"/>
          <cell r="U452"/>
          <cell r="V452">
            <v>201885.41666666669</v>
          </cell>
          <cell r="W452"/>
        </row>
        <row r="453">
          <cell r="N453">
            <v>0</v>
          </cell>
        </row>
        <row r="454">
          <cell r="R454"/>
          <cell r="T454"/>
          <cell r="X454"/>
        </row>
        <row r="455">
          <cell r="S455">
            <v>30007.583333333314</v>
          </cell>
        </row>
        <row r="456">
          <cell r="N456">
            <v>0</v>
          </cell>
        </row>
        <row r="458">
          <cell r="N458">
            <v>4238</v>
          </cell>
        </row>
        <row r="459">
          <cell r="N459">
            <v>109</v>
          </cell>
        </row>
        <row r="460">
          <cell r="Q460"/>
          <cell r="U460"/>
          <cell r="V460"/>
          <cell r="W460"/>
        </row>
        <row r="461">
          <cell r="N461">
            <v>0</v>
          </cell>
        </row>
        <row r="462">
          <cell r="R462"/>
          <cell r="T462"/>
          <cell r="X462"/>
        </row>
        <row r="463">
          <cell r="S463">
            <v>4595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8">
          <cell r="Q468"/>
          <cell r="U468"/>
          <cell r="V468"/>
          <cell r="W468"/>
        </row>
        <row r="469">
          <cell r="N469">
            <v>0</v>
          </cell>
        </row>
        <row r="470">
          <cell r="R470"/>
          <cell r="T470"/>
          <cell r="X470"/>
        </row>
        <row r="471">
          <cell r="S471"/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Q476"/>
          <cell r="U476"/>
          <cell r="V476"/>
          <cell r="W476"/>
        </row>
        <row r="477">
          <cell r="N477">
            <v>0</v>
          </cell>
        </row>
        <row r="478">
          <cell r="R478"/>
          <cell r="T478"/>
          <cell r="X478"/>
        </row>
        <row r="479">
          <cell r="S479"/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4">
          <cell r="Q484"/>
          <cell r="U484"/>
          <cell r="V484"/>
          <cell r="W484"/>
        </row>
        <row r="485">
          <cell r="N485">
            <v>0</v>
          </cell>
        </row>
        <row r="486">
          <cell r="R486"/>
          <cell r="T486"/>
          <cell r="X486"/>
        </row>
        <row r="487">
          <cell r="S487"/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2">
          <cell r="Q492"/>
          <cell r="U492"/>
          <cell r="V492"/>
          <cell r="W492"/>
        </row>
        <row r="493">
          <cell r="N493">
            <v>0</v>
          </cell>
        </row>
        <row r="494">
          <cell r="R494"/>
          <cell r="T494"/>
          <cell r="X494"/>
        </row>
        <row r="495">
          <cell r="S495"/>
        </row>
        <row r="496">
          <cell r="N496">
            <v>0</v>
          </cell>
        </row>
        <row r="506">
          <cell r="N506">
            <v>74668</v>
          </cell>
        </row>
        <row r="507">
          <cell r="N507">
            <v>0</v>
          </cell>
        </row>
        <row r="508">
          <cell r="Q508"/>
          <cell r="U508"/>
          <cell r="V508"/>
          <cell r="W508"/>
        </row>
        <row r="509">
          <cell r="N509">
            <v>0</v>
          </cell>
        </row>
        <row r="510">
          <cell r="R510"/>
          <cell r="T510"/>
          <cell r="X510"/>
        </row>
        <row r="511">
          <cell r="S511">
            <v>103358</v>
          </cell>
        </row>
        <row r="512">
          <cell r="N512">
            <v>0</v>
          </cell>
        </row>
        <row r="514">
          <cell r="N514">
            <v>37600</v>
          </cell>
        </row>
        <row r="515">
          <cell r="N515">
            <v>80</v>
          </cell>
        </row>
        <row r="516">
          <cell r="Q516"/>
          <cell r="U516"/>
          <cell r="V516"/>
          <cell r="W516"/>
        </row>
        <row r="517">
          <cell r="N517">
            <v>0</v>
          </cell>
        </row>
        <row r="518">
          <cell r="R518">
            <v>3194</v>
          </cell>
          <cell r="T518"/>
          <cell r="X518"/>
        </row>
        <row r="519">
          <cell r="S519">
            <v>44966</v>
          </cell>
        </row>
        <row r="520">
          <cell r="N520">
            <v>0</v>
          </cell>
        </row>
        <row r="522">
          <cell r="N522">
            <v>104</v>
          </cell>
        </row>
        <row r="523">
          <cell r="N523">
            <v>0</v>
          </cell>
        </row>
        <row r="524">
          <cell r="Q524"/>
          <cell r="U524"/>
          <cell r="V524"/>
          <cell r="W524"/>
        </row>
        <row r="525">
          <cell r="N525">
            <v>0</v>
          </cell>
        </row>
        <row r="526">
          <cell r="R526"/>
          <cell r="T526"/>
          <cell r="X526"/>
        </row>
        <row r="527">
          <cell r="S527"/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2">
          <cell r="Q532"/>
          <cell r="U532"/>
          <cell r="V532"/>
          <cell r="W532"/>
        </row>
        <row r="533">
          <cell r="N533">
            <v>0</v>
          </cell>
        </row>
        <row r="534">
          <cell r="R534"/>
          <cell r="T534"/>
          <cell r="X534"/>
        </row>
        <row r="535">
          <cell r="S535"/>
        </row>
        <row r="536">
          <cell r="N536">
            <v>0</v>
          </cell>
        </row>
        <row r="538">
          <cell r="N538">
            <v>473</v>
          </cell>
        </row>
        <row r="539">
          <cell r="N539">
            <v>0</v>
          </cell>
        </row>
        <row r="540">
          <cell r="Q540"/>
          <cell r="U540"/>
          <cell r="V540"/>
          <cell r="W540"/>
        </row>
        <row r="541">
          <cell r="N541">
            <v>0</v>
          </cell>
        </row>
        <row r="542">
          <cell r="R542"/>
          <cell r="T542"/>
          <cell r="X542"/>
        </row>
        <row r="543">
          <cell r="S543"/>
        </row>
        <row r="544">
          <cell r="N544">
            <v>0</v>
          </cell>
        </row>
        <row r="546">
          <cell r="N546">
            <v>29042</v>
          </cell>
        </row>
        <row r="547">
          <cell r="N547">
            <v>0</v>
          </cell>
        </row>
        <row r="548">
          <cell r="Q548"/>
          <cell r="U548"/>
          <cell r="V548"/>
          <cell r="W548"/>
        </row>
        <row r="549">
          <cell r="N549">
            <v>0</v>
          </cell>
        </row>
        <row r="550">
          <cell r="R550"/>
          <cell r="T550"/>
          <cell r="X550"/>
        </row>
        <row r="551">
          <cell r="S551"/>
        </row>
        <row r="552">
          <cell r="N552">
            <v>0</v>
          </cell>
        </row>
        <row r="562">
          <cell r="N562">
            <v>188903</v>
          </cell>
        </row>
        <row r="563">
          <cell r="N563">
            <v>1582</v>
          </cell>
        </row>
        <row r="564">
          <cell r="Q564"/>
          <cell r="U564"/>
          <cell r="V564">
            <v>213541.66666666669</v>
          </cell>
          <cell r="W564"/>
        </row>
        <row r="565">
          <cell r="N565">
            <v>0</v>
          </cell>
        </row>
        <row r="566">
          <cell r="R566"/>
          <cell r="T566"/>
          <cell r="X566"/>
        </row>
        <row r="567">
          <cell r="S567">
            <v>20814.333333333314</v>
          </cell>
        </row>
        <row r="568">
          <cell r="N568">
            <v>0</v>
          </cell>
        </row>
        <row r="570">
          <cell r="N570">
            <v>34428</v>
          </cell>
        </row>
        <row r="571">
          <cell r="N571">
            <v>1741</v>
          </cell>
        </row>
        <row r="572">
          <cell r="Q572"/>
          <cell r="U572"/>
          <cell r="V572"/>
          <cell r="W572"/>
        </row>
        <row r="573">
          <cell r="N573">
            <v>0</v>
          </cell>
        </row>
        <row r="574">
          <cell r="R574">
            <v>2348</v>
          </cell>
          <cell r="T574"/>
          <cell r="X574"/>
        </row>
        <row r="575">
          <cell r="S575">
            <v>41927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Q580"/>
          <cell r="U580"/>
          <cell r="V580"/>
          <cell r="W580"/>
        </row>
        <row r="581">
          <cell r="N581">
            <v>0</v>
          </cell>
        </row>
        <row r="582">
          <cell r="R582"/>
          <cell r="T582"/>
          <cell r="X582"/>
        </row>
        <row r="583">
          <cell r="S583"/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8">
          <cell r="Q588"/>
          <cell r="U588"/>
          <cell r="V588"/>
          <cell r="W588"/>
        </row>
        <row r="589">
          <cell r="N589">
            <v>0</v>
          </cell>
        </row>
        <row r="590">
          <cell r="R590"/>
          <cell r="T590"/>
          <cell r="X590"/>
        </row>
        <row r="591">
          <cell r="S591"/>
        </row>
        <row r="592">
          <cell r="N592">
            <v>0</v>
          </cell>
        </row>
        <row r="594">
          <cell r="N594">
            <v>0</v>
          </cell>
        </row>
        <row r="595">
          <cell r="N595">
            <v>0</v>
          </cell>
        </row>
        <row r="596">
          <cell r="Q596"/>
          <cell r="U596"/>
          <cell r="V596"/>
          <cell r="W596"/>
        </row>
        <row r="597">
          <cell r="N597">
            <v>0</v>
          </cell>
        </row>
        <row r="598">
          <cell r="R598"/>
          <cell r="T598"/>
          <cell r="X598"/>
        </row>
        <row r="599">
          <cell r="S599"/>
        </row>
        <row r="600">
          <cell r="N600">
            <v>0</v>
          </cell>
        </row>
        <row r="602">
          <cell r="N602">
            <v>12603</v>
          </cell>
        </row>
        <row r="603">
          <cell r="N603">
            <v>0</v>
          </cell>
        </row>
        <row r="604">
          <cell r="Q604"/>
          <cell r="U604"/>
          <cell r="V604"/>
          <cell r="W604"/>
        </row>
        <row r="605">
          <cell r="N605">
            <v>0</v>
          </cell>
        </row>
        <row r="606">
          <cell r="R606"/>
          <cell r="T606"/>
          <cell r="X606"/>
        </row>
        <row r="607">
          <cell r="S607"/>
        </row>
        <row r="608">
          <cell r="N608">
            <v>0</v>
          </cell>
        </row>
        <row r="618">
          <cell r="N618">
            <v>99318</v>
          </cell>
        </row>
        <row r="619">
          <cell r="N619">
            <v>0</v>
          </cell>
        </row>
        <row r="620">
          <cell r="Q620"/>
          <cell r="U620"/>
          <cell r="V620"/>
          <cell r="W620"/>
        </row>
        <row r="621">
          <cell r="N621">
            <v>0</v>
          </cell>
        </row>
        <row r="622">
          <cell r="R622"/>
          <cell r="T622"/>
          <cell r="X622"/>
        </row>
        <row r="623">
          <cell r="S623">
            <v>139780</v>
          </cell>
        </row>
        <row r="624">
          <cell r="N624">
            <v>0</v>
          </cell>
        </row>
        <row r="626">
          <cell r="N626">
            <v>35137</v>
          </cell>
        </row>
        <row r="627">
          <cell r="N627">
            <v>0</v>
          </cell>
        </row>
        <row r="628">
          <cell r="Q628"/>
          <cell r="U628"/>
          <cell r="V628"/>
          <cell r="W628"/>
        </row>
        <row r="629">
          <cell r="N629">
            <v>0</v>
          </cell>
        </row>
        <row r="630">
          <cell r="R630">
            <v>3663</v>
          </cell>
          <cell r="T630"/>
          <cell r="X630"/>
        </row>
        <row r="631">
          <cell r="S631">
            <v>33884</v>
          </cell>
        </row>
        <row r="632">
          <cell r="N632">
            <v>3046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Q636"/>
          <cell r="U636"/>
          <cell r="V636"/>
          <cell r="W636"/>
        </row>
        <row r="637">
          <cell r="N637">
            <v>0</v>
          </cell>
        </row>
        <row r="638">
          <cell r="R638"/>
          <cell r="T638"/>
          <cell r="X638"/>
        </row>
        <row r="639">
          <cell r="S639"/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4">
          <cell r="Q644"/>
          <cell r="U644"/>
          <cell r="V644"/>
          <cell r="W644"/>
        </row>
        <row r="645">
          <cell r="N645">
            <v>0</v>
          </cell>
        </row>
        <row r="646">
          <cell r="R646"/>
          <cell r="T646"/>
          <cell r="X646"/>
        </row>
        <row r="647">
          <cell r="S647"/>
        </row>
        <row r="648">
          <cell r="N648">
            <v>0</v>
          </cell>
        </row>
        <row r="650">
          <cell r="N650">
            <v>0</v>
          </cell>
        </row>
        <row r="651">
          <cell r="N651">
            <v>0</v>
          </cell>
        </row>
        <row r="652">
          <cell r="Q652"/>
          <cell r="U652"/>
          <cell r="V652"/>
          <cell r="W652"/>
        </row>
        <row r="653">
          <cell r="N653">
            <v>0</v>
          </cell>
        </row>
        <row r="654">
          <cell r="R654"/>
          <cell r="T654"/>
          <cell r="X654"/>
        </row>
        <row r="655">
          <cell r="S655"/>
        </row>
        <row r="656">
          <cell r="N656">
            <v>0</v>
          </cell>
        </row>
        <row r="658">
          <cell r="N658">
            <v>18285</v>
          </cell>
        </row>
        <row r="659">
          <cell r="N659">
            <v>0</v>
          </cell>
        </row>
        <row r="660">
          <cell r="Q660"/>
          <cell r="U660"/>
          <cell r="V660"/>
          <cell r="W660"/>
        </row>
        <row r="661">
          <cell r="N661">
            <v>0</v>
          </cell>
        </row>
        <row r="662">
          <cell r="R662"/>
          <cell r="T662"/>
          <cell r="X662"/>
        </row>
        <row r="663">
          <cell r="S663"/>
        </row>
        <row r="664">
          <cell r="N664">
            <v>0</v>
          </cell>
        </row>
        <row r="674">
          <cell r="N674">
            <v>0</v>
          </cell>
        </row>
        <row r="675">
          <cell r="N675">
            <v>0</v>
          </cell>
        </row>
        <row r="676">
          <cell r="Q676"/>
          <cell r="U676"/>
          <cell r="V676"/>
          <cell r="W676"/>
        </row>
        <row r="677">
          <cell r="N677">
            <v>0</v>
          </cell>
        </row>
        <row r="678">
          <cell r="R678"/>
          <cell r="T678"/>
          <cell r="X678"/>
        </row>
        <row r="679">
          <cell r="S679"/>
        </row>
        <row r="680">
          <cell r="N680">
            <v>0</v>
          </cell>
        </row>
        <row r="682">
          <cell r="N682">
            <v>25490</v>
          </cell>
        </row>
        <row r="683">
          <cell r="N683">
            <v>1095</v>
          </cell>
        </row>
        <row r="684">
          <cell r="Q684"/>
          <cell r="U684"/>
          <cell r="V684"/>
          <cell r="W684"/>
        </row>
        <row r="685">
          <cell r="N685">
            <v>0</v>
          </cell>
        </row>
        <row r="686">
          <cell r="R686"/>
          <cell r="T686"/>
          <cell r="X686"/>
        </row>
        <row r="687">
          <cell r="S687">
            <v>27322</v>
          </cell>
        </row>
        <row r="688">
          <cell r="N688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Q692"/>
          <cell r="U692"/>
          <cell r="V692"/>
          <cell r="W692"/>
        </row>
        <row r="693">
          <cell r="N693">
            <v>0</v>
          </cell>
        </row>
        <row r="694">
          <cell r="R694"/>
          <cell r="T694"/>
          <cell r="X694"/>
        </row>
        <row r="695">
          <cell r="S695"/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0">
          <cell r="Q700"/>
          <cell r="U700"/>
          <cell r="V700"/>
          <cell r="W700"/>
        </row>
        <row r="701">
          <cell r="N701">
            <v>0</v>
          </cell>
        </row>
        <row r="702">
          <cell r="R702"/>
          <cell r="T702"/>
          <cell r="X702"/>
        </row>
        <row r="703">
          <cell r="S703"/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Q708"/>
          <cell r="U708"/>
          <cell r="V708"/>
          <cell r="W708"/>
        </row>
        <row r="709">
          <cell r="N709">
            <v>0</v>
          </cell>
        </row>
        <row r="710">
          <cell r="R710"/>
          <cell r="T710"/>
          <cell r="X710"/>
        </row>
        <row r="711">
          <cell r="S711"/>
        </row>
        <row r="712">
          <cell r="N712">
            <v>0</v>
          </cell>
        </row>
        <row r="714">
          <cell r="N714">
            <v>4008</v>
          </cell>
        </row>
        <row r="715">
          <cell r="N715">
            <v>0</v>
          </cell>
        </row>
        <row r="716">
          <cell r="Q716"/>
          <cell r="U716"/>
          <cell r="V716"/>
          <cell r="W716"/>
        </row>
        <row r="717">
          <cell r="N717">
            <v>0</v>
          </cell>
        </row>
        <row r="718">
          <cell r="R718"/>
          <cell r="T718"/>
          <cell r="X718"/>
        </row>
        <row r="719">
          <cell r="S719"/>
        </row>
        <row r="720">
          <cell r="N720">
            <v>0</v>
          </cell>
        </row>
      </sheetData>
      <sheetData sheetId="2">
        <row r="83">
          <cell r="N83">
            <v>3030</v>
          </cell>
        </row>
        <row r="85">
          <cell r="N85">
            <v>0</v>
          </cell>
        </row>
        <row r="86">
          <cell r="N86">
            <v>729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7124</v>
          </cell>
        </row>
        <row r="92">
          <cell r="N92">
            <v>0</v>
          </cell>
        </row>
        <row r="94">
          <cell r="N94">
            <v>0</v>
          </cell>
        </row>
        <row r="95">
          <cell r="N95">
            <v>0</v>
          </cell>
        </row>
        <row r="96">
          <cell r="N96">
            <v>5297</v>
          </cell>
        </row>
        <row r="97">
          <cell r="N97">
            <v>0</v>
          </cell>
        </row>
        <row r="98">
          <cell r="N98">
            <v>0</v>
          </cell>
        </row>
        <row r="99">
          <cell r="N99">
            <v>16099</v>
          </cell>
        </row>
        <row r="101">
          <cell r="N101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0</v>
          </cell>
        </row>
        <row r="108">
          <cell r="N108">
            <v>5671</v>
          </cell>
        </row>
        <row r="110">
          <cell r="N110">
            <v>9622</v>
          </cell>
        </row>
        <row r="112">
          <cell r="N112">
            <v>0</v>
          </cell>
        </row>
        <row r="113">
          <cell r="N113">
            <v>1443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170</v>
          </cell>
        </row>
        <row r="119">
          <cell r="N119">
            <v>105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0</v>
          </cell>
        </row>
        <row r="126">
          <cell r="N126">
            <v>6326</v>
          </cell>
        </row>
        <row r="128">
          <cell r="N128">
            <v>432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23278</v>
          </cell>
        </row>
        <row r="133">
          <cell r="N133">
            <v>0</v>
          </cell>
        </row>
        <row r="134">
          <cell r="N134">
            <v>0</v>
          </cell>
        </row>
        <row r="135">
          <cell r="N135">
            <v>18397</v>
          </cell>
        </row>
        <row r="137">
          <cell r="N137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0</v>
          </cell>
        </row>
        <row r="144">
          <cell r="N144">
            <v>1434</v>
          </cell>
        </row>
        <row r="146">
          <cell r="N146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2644</v>
          </cell>
        </row>
        <row r="164">
          <cell r="N164">
            <v>5631</v>
          </cell>
        </row>
        <row r="166">
          <cell r="N166">
            <v>0</v>
          </cell>
        </row>
        <row r="167">
          <cell r="N167">
            <v>1341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4724</v>
          </cell>
        </row>
        <row r="173">
          <cell r="N173">
            <v>169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21066</v>
          </cell>
        </row>
        <row r="178">
          <cell r="N178">
            <v>0</v>
          </cell>
        </row>
        <row r="179">
          <cell r="N179">
            <v>6294</v>
          </cell>
        </row>
        <row r="180">
          <cell r="N180">
            <v>7773</v>
          </cell>
        </row>
        <row r="182">
          <cell r="N182">
            <v>167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905</v>
          </cell>
        </row>
        <row r="189">
          <cell r="N189">
            <v>2830</v>
          </cell>
        </row>
        <row r="191">
          <cell r="N191">
            <v>47349</v>
          </cell>
        </row>
        <row r="193">
          <cell r="N193">
            <v>0</v>
          </cell>
        </row>
        <row r="194">
          <cell r="N194">
            <v>6719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200">
          <cell r="N200">
            <v>2032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10771</v>
          </cell>
        </row>
        <row r="209">
          <cell r="N209">
            <v>536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26024</v>
          </cell>
        </row>
        <row r="214">
          <cell r="N214">
            <v>0</v>
          </cell>
        </row>
        <row r="215">
          <cell r="N215">
            <v>2376</v>
          </cell>
        </row>
        <row r="216">
          <cell r="N216">
            <v>26727</v>
          </cell>
        </row>
        <row r="218">
          <cell r="N218">
            <v>49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3304</v>
          </cell>
        </row>
        <row r="225">
          <cell r="N225">
            <v>1534</v>
          </cell>
        </row>
        <row r="227">
          <cell r="N227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5149</v>
          </cell>
        </row>
        <row r="245">
          <cell r="N245">
            <v>21561</v>
          </cell>
        </row>
        <row r="247">
          <cell r="N247">
            <v>0</v>
          </cell>
        </row>
        <row r="248">
          <cell r="N248">
            <v>5238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21858</v>
          </cell>
        </row>
        <row r="254">
          <cell r="N254">
            <v>346</v>
          </cell>
        </row>
        <row r="255">
          <cell r="V255"/>
        </row>
        <row r="256">
          <cell r="N256">
            <v>8290</v>
          </cell>
        </row>
        <row r="257">
          <cell r="N257">
            <v>0</v>
          </cell>
        </row>
        <row r="258">
          <cell r="S258">
            <v>383</v>
          </cell>
        </row>
        <row r="259">
          <cell r="N259">
            <v>0</v>
          </cell>
        </row>
        <row r="260">
          <cell r="N260">
            <v>0</v>
          </cell>
        </row>
        <row r="261">
          <cell r="N261">
            <v>31340</v>
          </cell>
        </row>
        <row r="263">
          <cell r="N263">
            <v>0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0</v>
          </cell>
        </row>
        <row r="270">
          <cell r="N270">
            <v>17434</v>
          </cell>
        </row>
        <row r="272">
          <cell r="N272">
            <v>72615</v>
          </cell>
        </row>
        <row r="274">
          <cell r="N274">
            <v>0</v>
          </cell>
        </row>
        <row r="275">
          <cell r="N275">
            <v>9277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13</v>
          </cell>
        </row>
        <row r="281">
          <cell r="N281">
            <v>155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0</v>
          </cell>
        </row>
        <row r="288">
          <cell r="N288">
            <v>21625</v>
          </cell>
        </row>
        <row r="290">
          <cell r="N290">
            <v>362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22609</v>
          </cell>
        </row>
        <row r="295">
          <cell r="N295">
            <v>0</v>
          </cell>
        </row>
        <row r="296">
          <cell r="N296">
            <v>0</v>
          </cell>
        </row>
        <row r="297">
          <cell r="N297">
            <v>58401</v>
          </cell>
        </row>
        <row r="299">
          <cell r="N299">
            <v>0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0</v>
          </cell>
        </row>
        <row r="306">
          <cell r="N306">
            <v>2871</v>
          </cell>
        </row>
        <row r="308">
          <cell r="N308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18919</v>
          </cell>
        </row>
        <row r="326">
          <cell r="N326">
            <v>10336</v>
          </cell>
        </row>
        <row r="328">
          <cell r="N328">
            <v>0</v>
          </cell>
        </row>
        <row r="329">
          <cell r="N329">
            <v>2318</v>
          </cell>
        </row>
        <row r="330">
          <cell r="N330">
            <v>0</v>
          </cell>
        </row>
        <row r="331">
          <cell r="N331">
            <v>0</v>
          </cell>
        </row>
        <row r="332">
          <cell r="N332">
            <v>0</v>
          </cell>
        </row>
        <row r="333">
          <cell r="N333">
            <v>12926</v>
          </cell>
        </row>
        <row r="335">
          <cell r="N335">
            <v>9183</v>
          </cell>
        </row>
        <row r="337">
          <cell r="N337">
            <v>4575</v>
          </cell>
        </row>
        <row r="338">
          <cell r="N338">
            <v>0</v>
          </cell>
        </row>
        <row r="339">
          <cell r="N339">
            <v>169599</v>
          </cell>
        </row>
        <row r="340">
          <cell r="N340">
            <v>0</v>
          </cell>
        </row>
        <row r="341">
          <cell r="N341">
            <v>3450</v>
          </cell>
        </row>
        <row r="342">
          <cell r="N342">
            <v>99867</v>
          </cell>
        </row>
        <row r="344">
          <cell r="N344">
            <v>58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49">
          <cell r="N349">
            <v>0</v>
          </cell>
        </row>
        <row r="350">
          <cell r="N350">
            <v>6169</v>
          </cell>
        </row>
        <row r="351">
          <cell r="N351">
            <v>14231</v>
          </cell>
        </row>
        <row r="353">
          <cell r="N353">
            <v>85575</v>
          </cell>
        </row>
        <row r="355">
          <cell r="N355">
            <v>0</v>
          </cell>
        </row>
        <row r="356">
          <cell r="N356">
            <v>15719</v>
          </cell>
        </row>
        <row r="357">
          <cell r="N357">
            <v>0</v>
          </cell>
        </row>
        <row r="358">
          <cell r="N358">
            <v>0</v>
          </cell>
        </row>
        <row r="359">
          <cell r="N359">
            <v>0</v>
          </cell>
        </row>
        <row r="360">
          <cell r="N360">
            <v>373</v>
          </cell>
        </row>
        <row r="362">
          <cell r="N362">
            <v>2395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7">
          <cell r="N367">
            <v>0</v>
          </cell>
        </row>
        <row r="368">
          <cell r="N368">
            <v>4305</v>
          </cell>
        </row>
        <row r="369">
          <cell r="N369">
            <v>24553</v>
          </cell>
        </row>
        <row r="371">
          <cell r="N371">
            <v>716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46432</v>
          </cell>
        </row>
        <row r="376">
          <cell r="N376">
            <v>0</v>
          </cell>
        </row>
        <row r="377">
          <cell r="N377">
            <v>1652</v>
          </cell>
        </row>
        <row r="378">
          <cell r="N378">
            <v>46224</v>
          </cell>
        </row>
        <row r="380">
          <cell r="N380">
            <v>49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5">
          <cell r="N385">
            <v>0</v>
          </cell>
        </row>
        <row r="386">
          <cell r="N386">
            <v>13578</v>
          </cell>
        </row>
        <row r="387">
          <cell r="N387">
            <v>5837</v>
          </cell>
        </row>
        <row r="389">
          <cell r="N389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4">
          <cell r="N394">
            <v>0</v>
          </cell>
        </row>
        <row r="395">
          <cell r="N395">
            <v>0</v>
          </cell>
        </row>
        <row r="396">
          <cell r="N396">
            <v>2470</v>
          </cell>
        </row>
        <row r="407">
          <cell r="N407">
            <v>5086</v>
          </cell>
        </row>
        <row r="409">
          <cell r="N409">
            <v>0</v>
          </cell>
        </row>
        <row r="410">
          <cell r="N410">
            <v>1139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12032</v>
          </cell>
        </row>
        <row r="416">
          <cell r="N416">
            <v>20789</v>
          </cell>
        </row>
        <row r="418">
          <cell r="N418">
            <v>15631</v>
          </cell>
        </row>
        <row r="419">
          <cell r="R419">
            <v>151649.0136051476</v>
          </cell>
          <cell r="T419">
            <v>2856097.9863948524</v>
          </cell>
          <cell r="X419"/>
        </row>
        <row r="420">
          <cell r="N420">
            <v>464184</v>
          </cell>
        </row>
        <row r="421">
          <cell r="N421">
            <v>0</v>
          </cell>
        </row>
        <row r="422">
          <cell r="N422">
            <v>6900</v>
          </cell>
        </row>
        <row r="423">
          <cell r="N423">
            <v>782127</v>
          </cell>
        </row>
        <row r="425">
          <cell r="N425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9667</v>
          </cell>
        </row>
        <row r="432">
          <cell r="N432">
            <v>9371</v>
          </cell>
        </row>
        <row r="434">
          <cell r="N434">
            <v>69723</v>
          </cell>
        </row>
        <row r="436">
          <cell r="N436">
            <v>0</v>
          </cell>
        </row>
        <row r="437">
          <cell r="N437">
            <v>11471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290</v>
          </cell>
        </row>
        <row r="443">
          <cell r="N443">
            <v>247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6700</v>
          </cell>
        </row>
        <row r="450">
          <cell r="N450">
            <v>12371</v>
          </cell>
        </row>
        <row r="452">
          <cell r="N452">
            <v>380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24477</v>
          </cell>
        </row>
        <row r="457">
          <cell r="N457">
            <v>0</v>
          </cell>
        </row>
        <row r="458">
          <cell r="N458">
            <v>14025</v>
          </cell>
        </row>
        <row r="459">
          <cell r="N459">
            <v>41268</v>
          </cell>
        </row>
        <row r="461">
          <cell r="N461">
            <v>41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11222</v>
          </cell>
        </row>
        <row r="468">
          <cell r="N468">
            <v>4685</v>
          </cell>
        </row>
        <row r="470">
          <cell r="N470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5989</v>
          </cell>
        </row>
        <row r="488">
          <cell r="N488">
            <v>2872</v>
          </cell>
        </row>
        <row r="490">
          <cell r="N490">
            <v>0</v>
          </cell>
        </row>
        <row r="491">
          <cell r="N491">
            <v>573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4673</v>
          </cell>
        </row>
        <row r="497">
          <cell r="N497">
            <v>1724</v>
          </cell>
        </row>
        <row r="499">
          <cell r="N499">
            <v>969</v>
          </cell>
        </row>
        <row r="500">
          <cell r="N500">
            <v>5709</v>
          </cell>
        </row>
        <row r="501">
          <cell r="N501">
            <v>62461</v>
          </cell>
        </row>
        <row r="502">
          <cell r="N502">
            <v>0</v>
          </cell>
        </row>
        <row r="503">
          <cell r="N503">
            <v>7543</v>
          </cell>
        </row>
        <row r="504">
          <cell r="N504">
            <v>101448</v>
          </cell>
        </row>
        <row r="506">
          <cell r="N506">
            <v>0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7028</v>
          </cell>
        </row>
        <row r="513">
          <cell r="N513">
            <v>7077</v>
          </cell>
        </row>
        <row r="515">
          <cell r="N515">
            <v>61454</v>
          </cell>
        </row>
        <row r="517">
          <cell r="N517">
            <v>0</v>
          </cell>
        </row>
        <row r="518">
          <cell r="N518">
            <v>11324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161</v>
          </cell>
        </row>
        <row r="524">
          <cell r="N524">
            <v>39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4142</v>
          </cell>
        </row>
        <row r="531">
          <cell r="N531">
            <v>15512</v>
          </cell>
        </row>
        <row r="533">
          <cell r="N533">
            <v>123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26767</v>
          </cell>
        </row>
        <row r="538">
          <cell r="N538">
            <v>0</v>
          </cell>
        </row>
        <row r="539">
          <cell r="N539">
            <v>11087</v>
          </cell>
        </row>
        <row r="540">
          <cell r="N540">
            <v>28536</v>
          </cell>
        </row>
        <row r="542">
          <cell r="N542">
            <v>0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9854</v>
          </cell>
        </row>
        <row r="549">
          <cell r="N549">
            <v>1240</v>
          </cell>
        </row>
        <row r="551">
          <cell r="N551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2789</v>
          </cell>
        </row>
        <row r="569">
          <cell r="N569">
            <v>29825</v>
          </cell>
        </row>
        <row r="571">
          <cell r="N571">
            <v>0</v>
          </cell>
        </row>
        <row r="572">
          <cell r="N572">
            <v>6985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24238</v>
          </cell>
        </row>
        <row r="578">
          <cell r="N578">
            <v>12688</v>
          </cell>
        </row>
        <row r="580">
          <cell r="N580">
            <v>18772</v>
          </cell>
        </row>
        <row r="581">
          <cell r="N581">
            <v>134</v>
          </cell>
        </row>
        <row r="582">
          <cell r="N582">
            <v>21271</v>
          </cell>
        </row>
        <row r="583">
          <cell r="N583">
            <v>0</v>
          </cell>
        </row>
        <row r="584">
          <cell r="N584">
            <v>17127</v>
          </cell>
        </row>
        <row r="585">
          <cell r="N585">
            <v>108942</v>
          </cell>
        </row>
        <row r="587">
          <cell r="N587">
            <v>92</v>
          </cell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50768</v>
          </cell>
        </row>
        <row r="594">
          <cell r="N594">
            <v>69909</v>
          </cell>
        </row>
        <row r="596">
          <cell r="N596">
            <v>400230</v>
          </cell>
        </row>
        <row r="598">
          <cell r="N598">
            <v>0</v>
          </cell>
        </row>
        <row r="599">
          <cell r="N599">
            <v>153843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1351</v>
          </cell>
        </row>
        <row r="605">
          <cell r="N605">
            <v>120445</v>
          </cell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60183</v>
          </cell>
        </row>
        <row r="612">
          <cell r="N612">
            <v>181592</v>
          </cell>
        </row>
        <row r="614">
          <cell r="N614">
            <v>974</v>
          </cell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50729</v>
          </cell>
        </row>
        <row r="619">
          <cell r="N619">
            <v>0</v>
          </cell>
        </row>
        <row r="620">
          <cell r="N620">
            <v>35697</v>
          </cell>
        </row>
        <row r="621">
          <cell r="N621">
            <v>136512</v>
          </cell>
        </row>
        <row r="623">
          <cell r="N623">
            <v>58</v>
          </cell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175625</v>
          </cell>
        </row>
        <row r="630">
          <cell r="N630">
            <v>43707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14110</v>
          </cell>
        </row>
        <row r="650">
          <cell r="N650">
            <v>5712</v>
          </cell>
        </row>
        <row r="652">
          <cell r="N652">
            <v>0</v>
          </cell>
        </row>
        <row r="653">
          <cell r="N653">
            <v>1145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12792</v>
          </cell>
        </row>
        <row r="659">
          <cell r="N659">
            <v>3330</v>
          </cell>
        </row>
        <row r="661">
          <cell r="N661">
            <v>3457</v>
          </cell>
        </row>
        <row r="662">
          <cell r="N662">
            <v>0</v>
          </cell>
        </row>
        <row r="663">
          <cell r="N663">
            <v>23550</v>
          </cell>
        </row>
        <row r="664">
          <cell r="N664">
            <v>0</v>
          </cell>
        </row>
        <row r="665">
          <cell r="N665">
            <v>65111</v>
          </cell>
        </row>
        <row r="666">
          <cell r="N666">
            <v>94104</v>
          </cell>
        </row>
        <row r="668">
          <cell r="N668">
            <v>0</v>
          </cell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1500</v>
          </cell>
        </row>
        <row r="675">
          <cell r="N675">
            <v>14576</v>
          </cell>
        </row>
        <row r="677">
          <cell r="N677">
            <v>128181</v>
          </cell>
        </row>
        <row r="679">
          <cell r="N679">
            <v>0</v>
          </cell>
        </row>
        <row r="680">
          <cell r="N680">
            <v>20955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13</v>
          </cell>
        </row>
        <row r="686">
          <cell r="N686">
            <v>354</v>
          </cell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0</v>
          </cell>
        </row>
        <row r="693">
          <cell r="N693">
            <v>25135</v>
          </cell>
        </row>
        <row r="695">
          <cell r="N695">
            <v>429</v>
          </cell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45598</v>
          </cell>
        </row>
        <row r="700">
          <cell r="N700">
            <v>0</v>
          </cell>
        </row>
        <row r="701">
          <cell r="N701">
            <v>17600</v>
          </cell>
        </row>
        <row r="702">
          <cell r="N702">
            <v>55354</v>
          </cell>
        </row>
        <row r="704">
          <cell r="N704">
            <v>40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56500</v>
          </cell>
        </row>
        <row r="711">
          <cell r="N711">
            <v>10388</v>
          </cell>
        </row>
        <row r="713">
          <cell r="N713">
            <v>0</v>
          </cell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3514</v>
          </cell>
        </row>
        <row r="731">
          <cell r="N731">
            <v>3775</v>
          </cell>
        </row>
        <row r="733">
          <cell r="N733">
            <v>0</v>
          </cell>
        </row>
        <row r="734">
          <cell r="N734">
            <v>800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6407</v>
          </cell>
        </row>
        <row r="740">
          <cell r="N740">
            <v>40426</v>
          </cell>
        </row>
        <row r="742">
          <cell r="N742">
            <v>1130</v>
          </cell>
        </row>
        <row r="744">
          <cell r="N744">
            <v>6372</v>
          </cell>
        </row>
        <row r="745">
          <cell r="N745">
            <v>0</v>
          </cell>
        </row>
        <row r="746">
          <cell r="N746">
            <v>43244</v>
          </cell>
        </row>
        <row r="747">
          <cell r="N747">
            <v>98967</v>
          </cell>
        </row>
        <row r="749">
          <cell r="N749">
            <v>2377</v>
          </cell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17019</v>
          </cell>
        </row>
        <row r="756">
          <cell r="N756">
            <v>44585</v>
          </cell>
        </row>
        <row r="758">
          <cell r="N758">
            <v>179192</v>
          </cell>
        </row>
        <row r="760">
          <cell r="N760">
            <v>0</v>
          </cell>
        </row>
        <row r="761">
          <cell r="N761">
            <v>22587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775</v>
          </cell>
        </row>
        <row r="767">
          <cell r="N767">
            <v>641</v>
          </cell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11623</v>
          </cell>
        </row>
        <row r="774">
          <cell r="N774">
            <v>67450</v>
          </cell>
        </row>
        <row r="776">
          <cell r="N776">
            <v>856</v>
          </cell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47261</v>
          </cell>
        </row>
        <row r="781">
          <cell r="N781">
            <v>0</v>
          </cell>
        </row>
        <row r="782">
          <cell r="N782">
            <v>4701</v>
          </cell>
        </row>
        <row r="783">
          <cell r="N783">
            <v>75926</v>
          </cell>
        </row>
        <row r="785">
          <cell r="N785">
            <v>0</v>
          </cell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52726</v>
          </cell>
        </row>
        <row r="792">
          <cell r="N792">
            <v>13344</v>
          </cell>
        </row>
        <row r="794">
          <cell r="N794">
            <v>0</v>
          </cell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8788</v>
          </cell>
        </row>
        <row r="812">
          <cell r="N812">
            <v>22513</v>
          </cell>
        </row>
        <row r="814">
          <cell r="N814">
            <v>0</v>
          </cell>
        </row>
        <row r="815">
          <cell r="N815">
            <v>5046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19542</v>
          </cell>
        </row>
        <row r="821">
          <cell r="N821">
            <v>3089</v>
          </cell>
        </row>
        <row r="823">
          <cell r="N823">
            <v>2312</v>
          </cell>
        </row>
        <row r="824">
          <cell r="N824">
            <v>0</v>
          </cell>
        </row>
        <row r="825">
          <cell r="N825">
            <v>4297</v>
          </cell>
        </row>
        <row r="826">
          <cell r="N826">
            <v>0</v>
          </cell>
        </row>
        <row r="827">
          <cell r="N827">
            <v>7451</v>
          </cell>
        </row>
        <row r="828">
          <cell r="N828">
            <v>77230</v>
          </cell>
        </row>
        <row r="830">
          <cell r="N830">
            <v>433</v>
          </cell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28476</v>
          </cell>
        </row>
        <row r="837">
          <cell r="N837">
            <v>35465</v>
          </cell>
        </row>
        <row r="839">
          <cell r="N839">
            <v>167583</v>
          </cell>
        </row>
        <row r="841">
          <cell r="N841">
            <v>0</v>
          </cell>
        </row>
        <row r="842">
          <cell r="N842">
            <v>24527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386</v>
          </cell>
        </row>
        <row r="848">
          <cell r="N848">
            <v>58483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31705</v>
          </cell>
        </row>
        <row r="855">
          <cell r="N855">
            <v>84779</v>
          </cell>
        </row>
        <row r="857">
          <cell r="N857">
            <v>531</v>
          </cell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54150</v>
          </cell>
        </row>
        <row r="862">
          <cell r="N862">
            <v>0</v>
          </cell>
        </row>
        <row r="863">
          <cell r="N863">
            <v>43525</v>
          </cell>
        </row>
        <row r="864">
          <cell r="N864">
            <v>94857</v>
          </cell>
        </row>
        <row r="866">
          <cell r="N866">
            <v>125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72542</v>
          </cell>
        </row>
        <row r="873">
          <cell r="N873">
            <v>21701</v>
          </cell>
        </row>
        <row r="875">
          <cell r="N875">
            <v>0</v>
          </cell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21270</v>
          </cell>
        </row>
        <row r="893">
          <cell r="N893">
            <v>8349</v>
          </cell>
        </row>
        <row r="895">
          <cell r="N895">
            <v>0</v>
          </cell>
        </row>
        <row r="896">
          <cell r="N896">
            <v>1567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13196</v>
          </cell>
        </row>
        <row r="902">
          <cell r="N902">
            <v>12985</v>
          </cell>
        </row>
        <row r="904">
          <cell r="N904">
            <v>33806</v>
          </cell>
        </row>
        <row r="905">
          <cell r="N905">
            <v>800</v>
          </cell>
        </row>
        <row r="906">
          <cell r="N906">
            <v>149154</v>
          </cell>
        </row>
        <row r="907">
          <cell r="N907">
            <v>0</v>
          </cell>
        </row>
        <row r="908">
          <cell r="N908">
            <v>39044</v>
          </cell>
        </row>
        <row r="909">
          <cell r="N909">
            <v>142187</v>
          </cell>
        </row>
        <row r="911">
          <cell r="N911">
            <v>0</v>
          </cell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15650</v>
          </cell>
        </row>
        <row r="918">
          <cell r="N918">
            <v>16042</v>
          </cell>
        </row>
        <row r="920">
          <cell r="N920">
            <v>101390</v>
          </cell>
        </row>
        <row r="922">
          <cell r="N922">
            <v>0</v>
          </cell>
        </row>
        <row r="923">
          <cell r="N923">
            <v>38520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104</v>
          </cell>
        </row>
        <row r="929">
          <cell r="N929">
            <v>155</v>
          </cell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17628</v>
          </cell>
        </row>
        <row r="936">
          <cell r="N936">
            <v>34423</v>
          </cell>
        </row>
        <row r="938">
          <cell r="N938">
            <v>538</v>
          </cell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34496</v>
          </cell>
        </row>
        <row r="943">
          <cell r="N943">
            <v>0</v>
          </cell>
        </row>
        <row r="944">
          <cell r="N944">
            <v>28099</v>
          </cell>
        </row>
        <row r="945">
          <cell r="N945">
            <v>37054</v>
          </cell>
        </row>
        <row r="947">
          <cell r="N947">
            <v>15</v>
          </cell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26353</v>
          </cell>
        </row>
        <row r="954">
          <cell r="N954">
            <v>5297</v>
          </cell>
        </row>
        <row r="956">
          <cell r="N956">
            <v>0</v>
          </cell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3050</v>
          </cell>
        </row>
        <row r="974">
          <cell r="N974">
            <v>18437</v>
          </cell>
        </row>
        <row r="976">
          <cell r="N976">
            <v>0</v>
          </cell>
        </row>
        <row r="977">
          <cell r="N977">
            <v>4450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23148</v>
          </cell>
        </row>
        <row r="983">
          <cell r="N983">
            <v>3239</v>
          </cell>
        </row>
        <row r="985">
          <cell r="N985">
            <v>0</v>
          </cell>
        </row>
        <row r="986">
          <cell r="N986">
            <v>0</v>
          </cell>
        </row>
        <row r="987">
          <cell r="N987">
            <v>0</v>
          </cell>
        </row>
        <row r="988">
          <cell r="N988">
            <v>0</v>
          </cell>
        </row>
        <row r="989">
          <cell r="N989">
            <v>358</v>
          </cell>
        </row>
        <row r="990">
          <cell r="N990">
            <v>6319</v>
          </cell>
        </row>
        <row r="992">
          <cell r="N992">
            <v>183</v>
          </cell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5200</v>
          </cell>
        </row>
        <row r="999">
          <cell r="N999">
            <v>10544</v>
          </cell>
        </row>
        <row r="1001">
          <cell r="N1001">
            <v>76688</v>
          </cell>
        </row>
        <row r="1003">
          <cell r="N1003">
            <v>0</v>
          </cell>
        </row>
        <row r="1004">
          <cell r="N1004">
            <v>10887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13</v>
          </cell>
        </row>
        <row r="1010">
          <cell r="N1010">
            <v>1029</v>
          </cell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4321</v>
          </cell>
        </row>
        <row r="1017">
          <cell r="N1017">
            <v>31635</v>
          </cell>
        </row>
        <row r="1019">
          <cell r="N1019">
            <v>258</v>
          </cell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22670</v>
          </cell>
        </row>
        <row r="1024">
          <cell r="N1024">
            <v>0</v>
          </cell>
        </row>
        <row r="1025">
          <cell r="N1025">
            <v>6815</v>
          </cell>
        </row>
        <row r="1026">
          <cell r="N1026">
            <v>40738</v>
          </cell>
        </row>
        <row r="1028">
          <cell r="N1028">
            <v>0</v>
          </cell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7282</v>
          </cell>
        </row>
        <row r="1035">
          <cell r="N1035">
            <v>4237</v>
          </cell>
        </row>
        <row r="1037">
          <cell r="N1037">
            <v>0</v>
          </cell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34907</v>
          </cell>
        </row>
      </sheetData>
      <sheetData sheetId="3">
        <row r="4">
          <cell r="C4">
            <v>541.5</v>
          </cell>
        </row>
        <row r="5">
          <cell r="C5">
            <v>1624.5</v>
          </cell>
        </row>
        <row r="6">
          <cell r="C6">
            <v>3885.5</v>
          </cell>
        </row>
        <row r="7">
          <cell r="C7">
            <v>1396.5</v>
          </cell>
        </row>
        <row r="8">
          <cell r="C8">
            <v>1767</v>
          </cell>
        </row>
        <row r="9">
          <cell r="C9">
            <v>703</v>
          </cell>
        </row>
        <row r="10">
          <cell r="C10">
            <v>9652</v>
          </cell>
        </row>
        <row r="11">
          <cell r="C11">
            <v>3163.5</v>
          </cell>
        </row>
        <row r="12">
          <cell r="C12">
            <v>1767</v>
          </cell>
        </row>
        <row r="13">
          <cell r="C13">
            <v>4826</v>
          </cell>
        </row>
        <row r="14">
          <cell r="C14">
            <v>2622</v>
          </cell>
        </row>
        <row r="15">
          <cell r="C15">
            <v>3970.9999999999995</v>
          </cell>
        </row>
      </sheetData>
      <sheetData sheetId="4"/>
      <sheetData sheetId="5"/>
      <sheetData sheetId="6"/>
      <sheetData sheetId="7"/>
      <sheetData sheetId="8"/>
      <sheetData sheetId="9">
        <row r="22">
          <cell r="B22">
            <v>60.838000000000001</v>
          </cell>
        </row>
        <row r="23">
          <cell r="B23">
            <v>0.46550000000000002</v>
          </cell>
        </row>
        <row r="24">
          <cell r="B24">
            <v>0</v>
          </cell>
        </row>
        <row r="25">
          <cell r="B25">
            <v>5.4800000000000001E-2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Madeleine.Martensson@lansstyrelsen.se" TargetMode="External"/><Relationship Id="rId1" Type="http://schemas.openxmlformats.org/officeDocument/2006/relationships/hyperlink" Target="mailto:konrad.nilsson@wsp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23"/>
  <sheetViews>
    <sheetView workbookViewId="0">
      <selection activeCell="B6" sqref="B6"/>
    </sheetView>
  </sheetViews>
  <sheetFormatPr defaultRowHeight="15.75"/>
  <cols>
    <col min="2" max="2" width="56.25" bestFit="1" customWidth="1"/>
    <col min="3" max="3" width="50.125" style="71" bestFit="1" customWidth="1"/>
    <col min="5" max="5" width="85.25" customWidth="1"/>
  </cols>
  <sheetData>
    <row r="1" spans="2:5" ht="16.5" thickBot="1">
      <c r="C1" s="70"/>
    </row>
    <row r="2" spans="2:5">
      <c r="B2" s="65" t="s">
        <v>86</v>
      </c>
      <c r="C2" s="72" t="s">
        <v>93</v>
      </c>
    </row>
    <row r="3" spans="2:5">
      <c r="B3" s="66" t="s">
        <v>87</v>
      </c>
      <c r="C3" s="137">
        <v>44855</v>
      </c>
    </row>
    <row r="4" spans="2:5">
      <c r="B4" s="67" t="s">
        <v>88</v>
      </c>
      <c r="C4" s="73" t="s">
        <v>97</v>
      </c>
    </row>
    <row r="5" spans="2:5">
      <c r="B5" s="67" t="s">
        <v>89</v>
      </c>
      <c r="C5" s="74" t="s">
        <v>98</v>
      </c>
    </row>
    <row r="6" spans="2:5">
      <c r="B6" s="66" t="s">
        <v>90</v>
      </c>
      <c r="C6" s="138" t="s">
        <v>95</v>
      </c>
    </row>
    <row r="7" spans="2:5" ht="16.5" thickBot="1">
      <c r="B7" s="75" t="s">
        <v>89</v>
      </c>
      <c r="C7" s="139" t="s">
        <v>96</v>
      </c>
    </row>
    <row r="8" spans="2:5">
      <c r="C8"/>
    </row>
    <row r="9" spans="2:5">
      <c r="C9"/>
    </row>
    <row r="10" spans="2:5" ht="16.5" thickBot="1">
      <c r="C10"/>
    </row>
    <row r="11" spans="2:5" ht="155.25" customHeight="1">
      <c r="B11" s="142" t="s">
        <v>94</v>
      </c>
      <c r="C11" s="143"/>
      <c r="E11" s="144" t="s">
        <v>91</v>
      </c>
    </row>
    <row r="12" spans="2:5">
      <c r="B12" s="76"/>
      <c r="C12" s="77"/>
      <c r="E12" s="145"/>
    </row>
    <row r="13" spans="2:5">
      <c r="B13" s="140"/>
      <c r="C13" s="77"/>
      <c r="E13" s="145"/>
    </row>
    <row r="14" spans="2:5" ht="16.5" thickBot="1">
      <c r="B14" s="141"/>
      <c r="C14" s="78"/>
      <c r="E14" s="145"/>
    </row>
    <row r="15" spans="2:5">
      <c r="E15" s="145"/>
    </row>
    <row r="16" spans="2:5" ht="16.5" thickBot="1">
      <c r="B16" s="68"/>
      <c r="E16" s="145"/>
    </row>
    <row r="17" spans="2:5" ht="162.75" customHeight="1" thickBot="1">
      <c r="B17" s="147" t="s">
        <v>92</v>
      </c>
      <c r="C17" s="148"/>
      <c r="E17" s="145"/>
    </row>
    <row r="18" spans="2:5">
      <c r="B18" s="69"/>
      <c r="E18" s="145"/>
    </row>
    <row r="19" spans="2:5">
      <c r="E19" s="145"/>
    </row>
    <row r="20" spans="2:5">
      <c r="E20" s="145"/>
    </row>
    <row r="21" spans="2:5">
      <c r="E21" s="145"/>
    </row>
    <row r="22" spans="2:5">
      <c r="E22" s="145"/>
    </row>
    <row r="23" spans="2:5" ht="16.5" thickBot="1">
      <c r="E23" s="146"/>
    </row>
  </sheetData>
  <mergeCells count="3">
    <mergeCell ref="B11:C11"/>
    <mergeCell ref="E11:E23"/>
    <mergeCell ref="B17:C17"/>
  </mergeCells>
  <hyperlinks>
    <hyperlink ref="C5" r:id="rId1" xr:uid="{C70CDBD3-E560-467F-ADE4-3290EB51C203}"/>
    <hyperlink ref="C7" r:id="rId2" xr:uid="{CC5B10DF-EB87-458F-BB83-C98D3AE0E50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71"/>
  <sheetViews>
    <sheetView tabSelected="1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7.625" style="79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78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[1]Solceller!$C$11</f>
        <v>3163.5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>
        <f t="shared" ref="P6:P11" si="0">SUM(D6:O6)</f>
        <v>0</v>
      </c>
      <c r="Q6" s="38"/>
      <c r="AG6" s="38"/>
      <c r="AH6" s="38"/>
    </row>
    <row r="7" spans="1:34" ht="15.75">
      <c r="A7" s="3" t="s">
        <v>10</v>
      </c>
      <c r="B7" s="60"/>
      <c r="C7" s="97">
        <f>[1]Elproduktion!$N$322</f>
        <v>9916</v>
      </c>
      <c r="D7" s="60">
        <f>[1]Elproduktion!$N$323</f>
        <v>0</v>
      </c>
      <c r="E7" s="60">
        <f>[1]Elproduktion!$Q$324</f>
        <v>0</v>
      </c>
      <c r="F7" s="60">
        <f>[1]Elproduktion!$N$325</f>
        <v>0</v>
      </c>
      <c r="G7" s="60">
        <f>[1]Elproduktion!$R$326</f>
        <v>0</v>
      </c>
      <c r="H7" s="97">
        <f>[1]Elproduktion!$S$327</f>
        <v>0</v>
      </c>
      <c r="I7" s="60">
        <f>[1]Elproduktion!$N$328</f>
        <v>0</v>
      </c>
      <c r="J7" s="60">
        <f>[1]Elproduktion!$T$326</f>
        <v>0</v>
      </c>
      <c r="K7" s="97">
        <f>[1]Elproduktion!$U$324</f>
        <v>0</v>
      </c>
      <c r="L7" s="97">
        <f>[1]Elproduktion!$V$324</f>
        <v>0</v>
      </c>
      <c r="M7" s="97">
        <f>[1]Elproduktion!$W$324</f>
        <v>0</v>
      </c>
      <c r="N7" s="60">
        <f>[1]Elproduktion!$X$326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97">
        <f>[1]Elproduktion!$N$330</f>
        <v>0</v>
      </c>
      <c r="D8" s="60">
        <f>[1]Elproduktion!$N$331</f>
        <v>0</v>
      </c>
      <c r="E8" s="60">
        <f>[1]Elproduktion!$Q$332</f>
        <v>0</v>
      </c>
      <c r="F8" s="60">
        <f>[1]Elproduktion!$N$333</f>
        <v>0</v>
      </c>
      <c r="G8" s="60">
        <f>[1]Elproduktion!$R$334</f>
        <v>0</v>
      </c>
      <c r="H8" s="97">
        <f>[1]Elproduktion!$S$335</f>
        <v>0</v>
      </c>
      <c r="I8" s="60">
        <f>[1]Elproduktion!$N$336</f>
        <v>0</v>
      </c>
      <c r="J8" s="60">
        <f>[1]Elproduktion!$T$334</f>
        <v>0</v>
      </c>
      <c r="K8" s="97">
        <f>[1]Elproduktion!$U$332</f>
        <v>0</v>
      </c>
      <c r="L8" s="97">
        <f>[1]Elproduktion!$V$332</f>
        <v>0</v>
      </c>
      <c r="M8" s="97">
        <f>[1]Elproduktion!$W$332</f>
        <v>0</v>
      </c>
      <c r="N8" s="60">
        <f>[1]Elproduktion!$X$334</f>
        <v>0</v>
      </c>
      <c r="O8" s="60"/>
      <c r="P8" s="60">
        <f t="shared" si="0"/>
        <v>0</v>
      </c>
      <c r="Q8" s="38"/>
      <c r="AG8" s="38"/>
      <c r="AH8" s="38"/>
    </row>
    <row r="9" spans="1:34" ht="15.75">
      <c r="A9" s="3" t="s">
        <v>12</v>
      </c>
      <c r="B9" s="60"/>
      <c r="C9" s="97">
        <f>[1]Elproduktion!$N$338</f>
        <v>1488</v>
      </c>
      <c r="D9" s="60">
        <f>[1]Elproduktion!$N$339</f>
        <v>0</v>
      </c>
      <c r="E9" s="60">
        <f>[1]Elproduktion!$Q$340</f>
        <v>0</v>
      </c>
      <c r="F9" s="60">
        <f>[1]Elproduktion!$N$341</f>
        <v>0</v>
      </c>
      <c r="G9" s="60">
        <f>[1]Elproduktion!$R$342</f>
        <v>0</v>
      </c>
      <c r="H9" s="97">
        <f>[1]Elproduktion!$S$343</f>
        <v>0</v>
      </c>
      <c r="I9" s="60">
        <f>[1]Elproduktion!$N$344</f>
        <v>0</v>
      </c>
      <c r="J9" s="60">
        <f>[1]Elproduktion!$T$342</f>
        <v>0</v>
      </c>
      <c r="K9" s="97">
        <f>[1]Elproduktion!$U$340</f>
        <v>0</v>
      </c>
      <c r="L9" s="97">
        <f>[1]Elproduktion!$V$340</f>
        <v>0</v>
      </c>
      <c r="M9" s="97">
        <f>[1]Elproduktion!$W$340</f>
        <v>0</v>
      </c>
      <c r="N9" s="60">
        <f>[1]Elproduktion!$X$342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135">
        <f>[1]Elproduktion!$N$346</f>
        <v>128003.32075471699</v>
      </c>
      <c r="D10" s="60">
        <f>[1]Elproduktion!$N$347</f>
        <v>0</v>
      </c>
      <c r="E10" s="60">
        <f>[1]Elproduktion!$Q$348</f>
        <v>0</v>
      </c>
      <c r="F10" s="60">
        <f>[1]Elproduktion!$N$349</f>
        <v>0</v>
      </c>
      <c r="G10" s="60">
        <f>[1]Elproduktion!$R$350</f>
        <v>0</v>
      </c>
      <c r="H10" s="97">
        <f>[1]Elproduktion!$S$351</f>
        <v>0</v>
      </c>
      <c r="I10" s="60">
        <f>[1]Elproduktion!$N$352</f>
        <v>0</v>
      </c>
      <c r="J10" s="60">
        <f>[1]Elproduktion!$T$350</f>
        <v>0</v>
      </c>
      <c r="K10" s="97">
        <f>[1]Elproduktion!$U$348</f>
        <v>0</v>
      </c>
      <c r="L10" s="97">
        <f>[1]Elproduktion!$V$348</f>
        <v>0</v>
      </c>
      <c r="M10" s="97">
        <f>[1]Elproduktion!$W$348</f>
        <v>0</v>
      </c>
      <c r="N10" s="60">
        <f>[1]Elproduktion!$X$350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142570.82075471699</v>
      </c>
      <c r="D11" s="60">
        <f t="shared" ref="D11:O11" si="1">SUM(D5:D10)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0881 Nybro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60">
        <f>[1]Fjärrvärmeproduktion!$N$450</f>
        <v>194081</v>
      </c>
      <c r="C18" s="60"/>
      <c r="D18" s="60">
        <f>[1]Fjärrvärmeproduktion!$N$451</f>
        <v>3767</v>
      </c>
      <c r="E18" s="60">
        <f>[1]Fjärrvärmeproduktion!$Q$452</f>
        <v>0</v>
      </c>
      <c r="F18" s="60">
        <f>[1]Fjärrvärmeproduktion!$N$453</f>
        <v>0</v>
      </c>
      <c r="G18" s="60">
        <f>[1]Fjärrvärmeproduktion!$R$454</f>
        <v>0</v>
      </c>
      <c r="H18" s="97">
        <f>[1]Fjärrvärmeproduktion!$S$455</f>
        <v>30007.583333333314</v>
      </c>
      <c r="I18" s="60">
        <f>[1]Fjärrvärmeproduktion!$N$456</f>
        <v>0</v>
      </c>
      <c r="J18" s="60">
        <f>[1]Fjärrvärmeproduktion!$T$454</f>
        <v>0</v>
      </c>
      <c r="K18" s="97">
        <f>[1]Fjärrvärmeproduktion!$U$452</f>
        <v>0</v>
      </c>
      <c r="L18" s="97">
        <f>[1]Fjärrvärmeproduktion!$V$452</f>
        <v>201885.41666666669</v>
      </c>
      <c r="M18" s="97">
        <f>[1]Fjärrvärmeproduktion!$W$452</f>
        <v>0</v>
      </c>
      <c r="N18" s="60">
        <f>[1]Fjärrvärmeproduktion!$X$454</f>
        <v>0</v>
      </c>
      <c r="O18" s="60"/>
      <c r="P18" s="63">
        <f>SUM(C18:O18)</f>
        <v>235660</v>
      </c>
      <c r="Q18" s="2"/>
      <c r="R18" s="2"/>
      <c r="S18" s="2"/>
      <c r="T18" s="2"/>
    </row>
    <row r="19" spans="1:34" ht="15.75">
      <c r="A19" s="3" t="s">
        <v>19</v>
      </c>
      <c r="B19" s="60">
        <f>[1]Fjärrvärmeproduktion!$N$458</f>
        <v>4238</v>
      </c>
      <c r="C19" s="60"/>
      <c r="D19" s="60">
        <f>[1]Fjärrvärmeproduktion!$N$459</f>
        <v>109</v>
      </c>
      <c r="E19" s="60">
        <f>[1]Fjärrvärmeproduktion!$Q$460</f>
        <v>0</v>
      </c>
      <c r="F19" s="60">
        <f>[1]Fjärrvärmeproduktion!$N$461</f>
        <v>0</v>
      </c>
      <c r="G19" s="60">
        <f>[1]Fjärrvärmeproduktion!$R$462</f>
        <v>0</v>
      </c>
      <c r="H19" s="97">
        <f>[1]Fjärrvärmeproduktion!$S$463</f>
        <v>4595</v>
      </c>
      <c r="I19" s="60">
        <f>[1]Fjärrvärmeproduktion!$N$464</f>
        <v>0</v>
      </c>
      <c r="J19" s="60">
        <f>[1]Fjärrvärmeproduktion!$T$462</f>
        <v>0</v>
      </c>
      <c r="K19" s="97">
        <f>[1]Fjärrvärmeproduktion!$U$460</f>
        <v>0</v>
      </c>
      <c r="L19" s="97">
        <f>[1]Fjärrvärmeproduktion!$V$460</f>
        <v>0</v>
      </c>
      <c r="M19" s="97">
        <f>[1]Fjärrvärmeproduktion!$W$460</f>
        <v>0</v>
      </c>
      <c r="N19" s="60">
        <f>[1]Fjärrvärmeproduktion!$X$462</f>
        <v>0</v>
      </c>
      <c r="O19" s="60"/>
      <c r="P19" s="63">
        <f t="shared" ref="P19:P24" si="2">SUM(C19:O19)</f>
        <v>4704</v>
      </c>
      <c r="Q19" s="2"/>
      <c r="R19" s="2"/>
      <c r="S19" s="2"/>
      <c r="T19" s="2"/>
    </row>
    <row r="20" spans="1:34" ht="15.75">
      <c r="A20" s="3" t="s">
        <v>20</v>
      </c>
      <c r="B20" s="60">
        <f>[1]Fjärrvärmeproduktion!$N$466</f>
        <v>0</v>
      </c>
      <c r="C20" s="60"/>
      <c r="D20" s="60">
        <f>[1]Fjärrvärmeproduktion!$N$467</f>
        <v>0</v>
      </c>
      <c r="E20" s="60">
        <f>[1]Fjärrvärmeproduktion!$Q$468</f>
        <v>0</v>
      </c>
      <c r="F20" s="60">
        <f>[1]Fjärrvärmeproduktion!$N$469</f>
        <v>0</v>
      </c>
      <c r="G20" s="60">
        <f>[1]Fjärrvärmeproduktion!$R$470</f>
        <v>0</v>
      </c>
      <c r="H20" s="97">
        <f>[1]Fjärrvärmeproduktion!$S$471</f>
        <v>0</v>
      </c>
      <c r="I20" s="60">
        <f>[1]Fjärrvärmeproduktion!$N$472</f>
        <v>0</v>
      </c>
      <c r="J20" s="60">
        <f>[1]Fjärrvärmeproduktion!$T$470</f>
        <v>0</v>
      </c>
      <c r="K20" s="97">
        <f>[1]Fjärrvärmeproduktion!$U$468</f>
        <v>0</v>
      </c>
      <c r="L20" s="97">
        <f>[1]Fjärrvärmeproduktion!$V$468</f>
        <v>0</v>
      </c>
      <c r="M20" s="97">
        <f>[1]Fjärrvärmeproduktion!$W$468</f>
        <v>0</v>
      </c>
      <c r="N20" s="60">
        <f>[1]Fjärrvärmeproduktion!$X$470</f>
        <v>0</v>
      </c>
      <c r="O20" s="60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60">
        <f>[1]Fjärrvärmeproduktion!$N$474</f>
        <v>0</v>
      </c>
      <c r="C21" s="60"/>
      <c r="D21" s="60">
        <f>[1]Fjärrvärmeproduktion!$N$475</f>
        <v>0</v>
      </c>
      <c r="E21" s="60">
        <f>[1]Fjärrvärmeproduktion!$Q$476</f>
        <v>0</v>
      </c>
      <c r="F21" s="60">
        <f>[1]Fjärrvärmeproduktion!$N$477</f>
        <v>0</v>
      </c>
      <c r="G21" s="60">
        <f>[1]Fjärrvärmeproduktion!$R$478</f>
        <v>0</v>
      </c>
      <c r="H21" s="97">
        <f>[1]Fjärrvärmeproduktion!$S$479</f>
        <v>0</v>
      </c>
      <c r="I21" s="60">
        <f>[1]Fjärrvärmeproduktion!$N$480</f>
        <v>0</v>
      </c>
      <c r="J21" s="60">
        <f>[1]Fjärrvärmeproduktion!$T$478</f>
        <v>0</v>
      </c>
      <c r="K21" s="97">
        <f>[1]Fjärrvärmeproduktion!$U$476</f>
        <v>0</v>
      </c>
      <c r="L21" s="97">
        <f>[1]Fjärrvärmeproduktion!$V$476</f>
        <v>0</v>
      </c>
      <c r="M21" s="97">
        <f>[1]Fjärrvärmeproduktion!$W$476</f>
        <v>0</v>
      </c>
      <c r="N21" s="60">
        <f>[1]Fjärrvärmeproduktion!$X$478</f>
        <v>0</v>
      </c>
      <c r="O21" s="60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60">
        <f>[1]Fjärrvärmeproduktion!$N$482</f>
        <v>0</v>
      </c>
      <c r="C22" s="60"/>
      <c r="D22" s="60">
        <f>[1]Fjärrvärmeproduktion!$N$483</f>
        <v>0</v>
      </c>
      <c r="E22" s="60">
        <f>[1]Fjärrvärmeproduktion!$Q$484</f>
        <v>0</v>
      </c>
      <c r="F22" s="60">
        <f>[1]Fjärrvärmeproduktion!$N$485</f>
        <v>0</v>
      </c>
      <c r="G22" s="60">
        <f>[1]Fjärrvärmeproduktion!$R$486</f>
        <v>0</v>
      </c>
      <c r="H22" s="97">
        <f>[1]Fjärrvärmeproduktion!$S$487</f>
        <v>0</v>
      </c>
      <c r="I22" s="60">
        <f>[1]Fjärrvärmeproduktion!$N$488</f>
        <v>0</v>
      </c>
      <c r="J22" s="60">
        <f>[1]Fjärrvärmeproduktion!$T$486</f>
        <v>0</v>
      </c>
      <c r="K22" s="97">
        <f>[1]Fjärrvärmeproduktion!$U$484</f>
        <v>0</v>
      </c>
      <c r="L22" s="97">
        <f>[1]Fjärrvärmeproduktion!$V$484</f>
        <v>0</v>
      </c>
      <c r="M22" s="97">
        <f>[1]Fjärrvärmeproduktion!$W$484</f>
        <v>0</v>
      </c>
      <c r="N22" s="60">
        <f>[1]Fjärrvärmeproduktion!$X$486</f>
        <v>0</v>
      </c>
      <c r="O22" s="60"/>
      <c r="P22" s="63">
        <f t="shared" si="2"/>
        <v>0</v>
      </c>
      <c r="Q22" s="18"/>
      <c r="R22" s="30" t="s">
        <v>24</v>
      </c>
      <c r="S22" s="56" t="str">
        <f>P43/1000 &amp;" GWh"</f>
        <v>696,34508 GWh</v>
      </c>
      <c r="T22" s="25"/>
      <c r="U22" s="23"/>
    </row>
    <row r="23" spans="1:34" ht="15.75">
      <c r="A23" s="3" t="s">
        <v>23</v>
      </c>
      <c r="B23" s="60">
        <f>[1]Fjärrvärmeproduktion!$N$490</f>
        <v>0</v>
      </c>
      <c r="C23" s="60"/>
      <c r="D23" s="60">
        <f>[1]Fjärrvärmeproduktion!$N$491</f>
        <v>0</v>
      </c>
      <c r="E23" s="60">
        <f>[1]Fjärrvärmeproduktion!$Q$492</f>
        <v>0</v>
      </c>
      <c r="F23" s="60">
        <f>[1]Fjärrvärmeproduktion!$N$493</f>
        <v>0</v>
      </c>
      <c r="G23" s="60">
        <f>[1]Fjärrvärmeproduktion!$R$494</f>
        <v>0</v>
      </c>
      <c r="H23" s="97">
        <f>[1]Fjärrvärmeproduktion!$S$495</f>
        <v>0</v>
      </c>
      <c r="I23" s="60">
        <f>[1]Fjärrvärmeproduktion!$N$496</f>
        <v>0</v>
      </c>
      <c r="J23" s="60">
        <f>[1]Fjärrvärmeproduktion!$T$494</f>
        <v>0</v>
      </c>
      <c r="K23" s="97">
        <f>[1]Fjärrvärmeproduktion!$U$492</f>
        <v>0</v>
      </c>
      <c r="L23" s="97">
        <f>[1]Fjärrvärmeproduktion!$V$492</f>
        <v>0</v>
      </c>
      <c r="M23" s="97">
        <f>[1]Fjärrvärmeproduktion!$W$492</f>
        <v>0</v>
      </c>
      <c r="N23" s="60">
        <f>[1]Fjärrvärmeproduktion!$X$494</f>
        <v>0</v>
      </c>
      <c r="O23" s="60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0">
        <f>SUM(B18:B23)</f>
        <v>198319</v>
      </c>
      <c r="C24" s="60">
        <f t="shared" ref="C24:O24" si="3">SUM(C18:C23)</f>
        <v>0</v>
      </c>
      <c r="D24" s="60">
        <f t="shared" si="3"/>
        <v>3876</v>
      </c>
      <c r="E24" s="60">
        <f t="shared" si="3"/>
        <v>0</v>
      </c>
      <c r="F24" s="60">
        <f t="shared" si="3"/>
        <v>0</v>
      </c>
      <c r="G24" s="60">
        <f t="shared" si="3"/>
        <v>0</v>
      </c>
      <c r="H24" s="60">
        <f t="shared" si="3"/>
        <v>34602.583333333314</v>
      </c>
      <c r="I24" s="60">
        <f t="shared" si="3"/>
        <v>0</v>
      </c>
      <c r="J24" s="60">
        <f t="shared" si="3"/>
        <v>0</v>
      </c>
      <c r="K24" s="60">
        <f t="shared" si="3"/>
        <v>0</v>
      </c>
      <c r="L24" s="60">
        <f t="shared" si="3"/>
        <v>201885.41666666669</v>
      </c>
      <c r="M24" s="60">
        <f t="shared" si="3"/>
        <v>0</v>
      </c>
      <c r="N24" s="60">
        <f t="shared" si="3"/>
        <v>0</v>
      </c>
      <c r="O24" s="60">
        <f t="shared" si="3"/>
        <v>0</v>
      </c>
      <c r="P24" s="63">
        <f t="shared" si="2"/>
        <v>240364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18"/>
      <c r="R25" s="53" t="str">
        <f>C30</f>
        <v>El</v>
      </c>
      <c r="S25" s="40" t="str">
        <f>C43/1000 &amp;" GWh"</f>
        <v>223,23008 GWh</v>
      </c>
      <c r="T25" s="29">
        <f>C$44</f>
        <v>0.32057393153406066</v>
      </c>
      <c r="U25" s="23"/>
    </row>
    <row r="26" spans="1:34" ht="15.75">
      <c r="B26" s="9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8"/>
      <c r="R26" s="54" t="str">
        <f>D30</f>
        <v>Oljeprodukter</v>
      </c>
      <c r="S26" s="40" t="str">
        <f>D43/1000 &amp;" GWh"</f>
        <v>141,922 GWh</v>
      </c>
      <c r="T26" s="29">
        <f>D$44</f>
        <v>0.2038098696697907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3,457 GWh</v>
      </c>
      <c r="T28" s="29">
        <f>F$44</f>
        <v>4.964492604729827E-3</v>
      </c>
      <c r="U28" s="23"/>
    </row>
    <row r="29" spans="1:34" ht="15.75">
      <c r="A29" s="51" t="str">
        <f>A2</f>
        <v>0881 Nybro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22,1 GWh</v>
      </c>
      <c r="T29" s="29">
        <f>G$44</f>
        <v>3.1737138144208615E-2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103,750583333333 GWh</v>
      </c>
      <c r="T30" s="29">
        <f>H$44</f>
        <v>0.14899305863313245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75">
      <c r="A32" s="3" t="s">
        <v>30</v>
      </c>
      <c r="B32" s="60">
        <f>[1]Slutanvändning!$N$656</f>
        <v>0</v>
      </c>
      <c r="C32" s="60">
        <f>[1]Slutanvändning!$N$657</f>
        <v>12792</v>
      </c>
      <c r="D32" s="60">
        <f>[1]Slutanvändning!$N$650</f>
        <v>5712</v>
      </c>
      <c r="E32" s="60">
        <f>[1]Slutanvändning!$Q$651</f>
        <v>0</v>
      </c>
      <c r="F32" s="97">
        <f>[1]Slutanvändning!$N$652</f>
        <v>0</v>
      </c>
      <c r="G32" s="60">
        <f>[1]Slutanvändning!$N$653</f>
        <v>1145</v>
      </c>
      <c r="H32" s="60">
        <f>[1]Slutanvändning!$N$654</f>
        <v>0</v>
      </c>
      <c r="I32" s="60">
        <f>[1]Slutanvändning!$N$655</f>
        <v>0</v>
      </c>
      <c r="J32" s="60"/>
      <c r="K32" s="60">
        <f>[1]Slutanvändning!$U$651</f>
        <v>0</v>
      </c>
      <c r="L32" s="60">
        <f>[1]Slutanvändning!$V$651</f>
        <v>0</v>
      </c>
      <c r="M32" s="60">
        <f>[1]Slutanvändning!$W$651</f>
        <v>0</v>
      </c>
      <c r="N32" s="60"/>
      <c r="O32" s="60"/>
      <c r="P32" s="60">
        <f t="shared" ref="P32:P38" si="4">SUM(B32:N32)</f>
        <v>19649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75">
      <c r="A33" s="3" t="s">
        <v>33</v>
      </c>
      <c r="B33" s="60">
        <f>[1]Slutanvändning!$N$665</f>
        <v>65111</v>
      </c>
      <c r="C33" s="60">
        <f>[1]Slutanvändning!$N$666</f>
        <v>94104</v>
      </c>
      <c r="D33" s="60">
        <f>[1]Slutanvändning!$N$659</f>
        <v>3330</v>
      </c>
      <c r="E33" s="60">
        <f>[1]Slutanvändning!$Q$660</f>
        <v>0</v>
      </c>
      <c r="F33" s="97">
        <f>[1]Slutanvändning!$N$661</f>
        <v>3457</v>
      </c>
      <c r="G33" s="60">
        <f>[1]Slutanvändning!$N$662</f>
        <v>0</v>
      </c>
      <c r="H33" s="60">
        <f>[1]Slutanvändning!$N$663</f>
        <v>23550</v>
      </c>
      <c r="I33" s="60">
        <f>[1]Slutanvändning!$N$664</f>
        <v>0</v>
      </c>
      <c r="J33" s="60"/>
      <c r="K33" s="60">
        <f>[1]Slutanvändning!$U$660</f>
        <v>0</v>
      </c>
      <c r="L33" s="60">
        <f>[1]Slutanvändning!$V$660</f>
        <v>0</v>
      </c>
      <c r="M33" s="60">
        <f>[1]Slutanvändning!$W$660</f>
        <v>0</v>
      </c>
      <c r="N33" s="60"/>
      <c r="O33" s="60"/>
      <c r="P33" s="60">
        <f t="shared" si="4"/>
        <v>189552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[1]Slutanvändning!$N$674</f>
        <v>1500</v>
      </c>
      <c r="C34" s="60">
        <f>[1]Slutanvändning!$N$675</f>
        <v>14576</v>
      </c>
      <c r="D34" s="60">
        <f>[1]Slutanvändning!$N$668</f>
        <v>0</v>
      </c>
      <c r="E34" s="60">
        <f>[1]Slutanvändning!$Q$669</f>
        <v>0</v>
      </c>
      <c r="F34" s="97">
        <f>[1]Slutanvändning!$N$670</f>
        <v>0</v>
      </c>
      <c r="G34" s="60">
        <f>[1]Slutanvändning!$N$671</f>
        <v>0</v>
      </c>
      <c r="H34" s="60">
        <f>[1]Slutanvändning!$N$672</f>
        <v>0</v>
      </c>
      <c r="I34" s="60">
        <f>[1]Slutanvändning!$N$673</f>
        <v>0</v>
      </c>
      <c r="J34" s="60"/>
      <c r="K34" s="60">
        <f>[1]Slutanvändning!$U$669</f>
        <v>0</v>
      </c>
      <c r="L34" s="60">
        <f>[1]Slutanvändning!$V$669</f>
        <v>0</v>
      </c>
      <c r="M34" s="60">
        <f>[1]Slutanvändning!$W$669</f>
        <v>0</v>
      </c>
      <c r="N34" s="60"/>
      <c r="O34" s="60"/>
      <c r="P34" s="60">
        <f t="shared" si="4"/>
        <v>16076</v>
      </c>
      <c r="Q34" s="20"/>
      <c r="R34" s="54" t="str">
        <f>L30</f>
        <v>Avfall</v>
      </c>
      <c r="S34" s="40" t="str">
        <f>L43/1000&amp;" GWh"</f>
        <v>201,885416666667 GWh</v>
      </c>
      <c r="T34" s="29">
        <f>L$44</f>
        <v>0.28992150941407768</v>
      </c>
      <c r="U34" s="23"/>
      <c r="V34" s="5"/>
      <c r="W34" s="39"/>
    </row>
    <row r="35" spans="1:47" ht="15.75">
      <c r="A35" s="3" t="s">
        <v>35</v>
      </c>
      <c r="B35" s="60">
        <f>[1]Slutanvändning!$N$683</f>
        <v>0</v>
      </c>
      <c r="C35" s="60">
        <f>[1]Slutanvändning!$N$684</f>
        <v>13</v>
      </c>
      <c r="D35" s="60">
        <f>[1]Slutanvändning!$N$677</f>
        <v>128181</v>
      </c>
      <c r="E35" s="60">
        <f>[1]Slutanvändning!$Q$678</f>
        <v>0</v>
      </c>
      <c r="F35" s="97">
        <f>[1]Slutanvändning!$N$679</f>
        <v>0</v>
      </c>
      <c r="G35" s="60">
        <f>[1]Slutanvändning!$N$680</f>
        <v>20955</v>
      </c>
      <c r="H35" s="60">
        <f>[1]Slutanvändning!$N$681</f>
        <v>0</v>
      </c>
      <c r="I35" s="60">
        <f>[1]Slutanvändning!$N$682</f>
        <v>0</v>
      </c>
      <c r="J35" s="60"/>
      <c r="K35" s="60">
        <f>[1]Slutanvändning!$U$678</f>
        <v>0</v>
      </c>
      <c r="L35" s="60">
        <f>[1]Slutanvändning!$V$678</f>
        <v>0</v>
      </c>
      <c r="M35" s="60">
        <f>[1]Slutanvändning!$W$678</f>
        <v>0</v>
      </c>
      <c r="N35" s="60"/>
      <c r="O35" s="60"/>
      <c r="P35" s="60">
        <f>SUM(B35:N35)</f>
        <v>149149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[1]Slutanvändning!$N$692</f>
        <v>0</v>
      </c>
      <c r="C36" s="60">
        <f>[1]Slutanvändning!$N$693</f>
        <v>25135</v>
      </c>
      <c r="D36" s="60">
        <f>[1]Slutanvändning!$N$686</f>
        <v>354</v>
      </c>
      <c r="E36" s="60">
        <f>[1]Slutanvändning!$Q$687</f>
        <v>0</v>
      </c>
      <c r="F36" s="97">
        <f>[1]Slutanvändning!$N$688</f>
        <v>0</v>
      </c>
      <c r="G36" s="60">
        <f>[1]Slutanvändning!$N$689</f>
        <v>0</v>
      </c>
      <c r="H36" s="60">
        <f>[1]Slutanvändning!$N$690</f>
        <v>0</v>
      </c>
      <c r="I36" s="60">
        <f>[1]Slutanvändning!$N$691</f>
        <v>0</v>
      </c>
      <c r="J36" s="60"/>
      <c r="K36" s="60">
        <f>[1]Slutanvändning!$U$687</f>
        <v>0</v>
      </c>
      <c r="L36" s="60">
        <f>[1]Slutanvändning!$V$687</f>
        <v>0</v>
      </c>
      <c r="M36" s="60">
        <f>[1]Slutanvändning!$W$687</f>
        <v>0</v>
      </c>
      <c r="N36" s="60"/>
      <c r="O36" s="60"/>
      <c r="P36" s="60">
        <f t="shared" si="4"/>
        <v>25489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[1]Slutanvändning!$N$701</f>
        <v>17600</v>
      </c>
      <c r="C37" s="60">
        <f>[1]Slutanvändning!$N$702</f>
        <v>55354</v>
      </c>
      <c r="D37" s="60">
        <f>[1]Slutanvändning!$N$695</f>
        <v>429</v>
      </c>
      <c r="E37" s="60">
        <f>[1]Slutanvändning!$Q$696</f>
        <v>0</v>
      </c>
      <c r="F37" s="97">
        <f>[1]Slutanvändning!$N$697</f>
        <v>0</v>
      </c>
      <c r="G37" s="60">
        <f>[1]Slutanvändning!$N$698</f>
        <v>0</v>
      </c>
      <c r="H37" s="60">
        <f>[1]Slutanvändning!$N$699</f>
        <v>45598</v>
      </c>
      <c r="I37" s="60">
        <f>[1]Slutanvändning!$N$700</f>
        <v>0</v>
      </c>
      <c r="J37" s="60"/>
      <c r="K37" s="60">
        <f>[1]Slutanvändning!$U$696</f>
        <v>0</v>
      </c>
      <c r="L37" s="60">
        <f>[1]Slutanvändning!$V$696</f>
        <v>0</v>
      </c>
      <c r="M37" s="60">
        <f>[1]Slutanvändning!$W$696</f>
        <v>0</v>
      </c>
      <c r="N37" s="60"/>
      <c r="O37" s="60"/>
      <c r="P37" s="60">
        <f t="shared" si="4"/>
        <v>118981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[1]Slutanvändning!$N$710</f>
        <v>56500</v>
      </c>
      <c r="C38" s="60">
        <f>[1]Slutanvändning!$N$711</f>
        <v>10388</v>
      </c>
      <c r="D38" s="60">
        <f>[1]Slutanvändning!$N$704</f>
        <v>40</v>
      </c>
      <c r="E38" s="60">
        <f>[1]Slutanvändning!$Q$705</f>
        <v>0</v>
      </c>
      <c r="F38" s="97">
        <f>[1]Slutanvändning!$N$706</f>
        <v>0</v>
      </c>
      <c r="G38" s="60">
        <f>[1]Slutanvändning!$N$707</f>
        <v>0</v>
      </c>
      <c r="H38" s="60">
        <f>[1]Slutanvändning!$N$708</f>
        <v>0</v>
      </c>
      <c r="I38" s="60">
        <f>[1]Slutanvändning!$N$709</f>
        <v>0</v>
      </c>
      <c r="J38" s="60"/>
      <c r="K38" s="60">
        <f>[1]Slutanvändning!$U$705</f>
        <v>0</v>
      </c>
      <c r="L38" s="60">
        <f>[1]Slutanvändning!$V$705</f>
        <v>0</v>
      </c>
      <c r="M38" s="60">
        <f>[1]Slutanvändning!$W$705</f>
        <v>0</v>
      </c>
      <c r="N38" s="60"/>
      <c r="O38" s="60"/>
      <c r="P38" s="60">
        <f t="shared" si="4"/>
        <v>66928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[1]Slutanvändning!$N$719</f>
        <v>0</v>
      </c>
      <c r="C39" s="60">
        <f>[1]Slutanvändning!$N$720</f>
        <v>3514</v>
      </c>
      <c r="D39" s="60">
        <f>[1]Slutanvändning!$N$713</f>
        <v>0</v>
      </c>
      <c r="E39" s="60">
        <f>[1]Slutanvändning!$Q$714</f>
        <v>0</v>
      </c>
      <c r="F39" s="97">
        <f>[1]Slutanvändning!$N$715</f>
        <v>0</v>
      </c>
      <c r="G39" s="60">
        <f>[1]Slutanvändning!$N$716</f>
        <v>0</v>
      </c>
      <c r="H39" s="60">
        <f>[1]Slutanvändning!$N$717</f>
        <v>0</v>
      </c>
      <c r="I39" s="60">
        <f>[1]Slutanvändning!$N$718</f>
        <v>0</v>
      </c>
      <c r="J39" s="60"/>
      <c r="K39" s="60">
        <f>[1]Slutanvändning!$U$714</f>
        <v>0</v>
      </c>
      <c r="L39" s="60">
        <f>[1]Slutanvändning!$V$714</f>
        <v>0</v>
      </c>
      <c r="M39" s="60">
        <f>[1]Slutanvändning!$W$714</f>
        <v>0</v>
      </c>
      <c r="N39" s="60"/>
      <c r="O39" s="60"/>
      <c r="P39" s="60">
        <f>SUM(B39:N39)</f>
        <v>3514</v>
      </c>
      <c r="Q39" s="20"/>
      <c r="R39" s="28"/>
      <c r="S39" s="7"/>
      <c r="T39" s="43"/>
    </row>
    <row r="40" spans="1:47" ht="15.75">
      <c r="A40" s="3" t="s">
        <v>14</v>
      </c>
      <c r="B40" s="60">
        <f>SUM(B32:B39)</f>
        <v>140711</v>
      </c>
      <c r="C40" s="60">
        <f t="shared" ref="C40:O40" si="5">SUM(C32:C39)</f>
        <v>215876</v>
      </c>
      <c r="D40" s="60">
        <f t="shared" si="5"/>
        <v>138046</v>
      </c>
      <c r="E40" s="60">
        <f t="shared" si="5"/>
        <v>0</v>
      </c>
      <c r="F40" s="60">
        <f>SUM(F32:F39)</f>
        <v>3457</v>
      </c>
      <c r="G40" s="60">
        <f t="shared" si="5"/>
        <v>22100</v>
      </c>
      <c r="H40" s="60">
        <f t="shared" si="5"/>
        <v>69148</v>
      </c>
      <c r="I40" s="60">
        <f t="shared" si="5"/>
        <v>0</v>
      </c>
      <c r="J40" s="60">
        <f t="shared" si="5"/>
        <v>0</v>
      </c>
      <c r="K40" s="60">
        <f t="shared" si="5"/>
        <v>0</v>
      </c>
      <c r="L40" s="60">
        <f t="shared" si="5"/>
        <v>0</v>
      </c>
      <c r="M40" s="60">
        <f t="shared" si="5"/>
        <v>0</v>
      </c>
      <c r="N40" s="60">
        <f t="shared" si="5"/>
        <v>0</v>
      </c>
      <c r="O40" s="60">
        <f t="shared" si="5"/>
        <v>0</v>
      </c>
      <c r="P40" s="60">
        <f>SUM(B40:N40)</f>
        <v>589338</v>
      </c>
      <c r="Q40" s="20"/>
      <c r="R40" s="28"/>
      <c r="S40" s="7" t="s">
        <v>25</v>
      </c>
      <c r="T40" s="43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(B46+C46)/1000 &amp;" GWh"</f>
        <v>74,87808 GWh</v>
      </c>
      <c r="T41" s="61"/>
    </row>
    <row r="42" spans="1:47">
      <c r="A42" s="33" t="s">
        <v>43</v>
      </c>
      <c r="B42" s="93">
        <f>B39+B38+B37</f>
        <v>74100</v>
      </c>
      <c r="C42" s="93">
        <f>C39+C38+C37</f>
        <v>69256</v>
      </c>
      <c r="D42" s="93">
        <f>D39+D38+D37</f>
        <v>469</v>
      </c>
      <c r="E42" s="93">
        <f t="shared" ref="E42:P42" si="6">E39+E38+E37</f>
        <v>0</v>
      </c>
      <c r="F42" s="90">
        <f t="shared" si="6"/>
        <v>0</v>
      </c>
      <c r="G42" s="93">
        <f t="shared" si="6"/>
        <v>0</v>
      </c>
      <c r="H42" s="93">
        <f t="shared" si="6"/>
        <v>45598</v>
      </c>
      <c r="I42" s="90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189423</v>
      </c>
      <c r="Q42" s="21"/>
      <c r="R42" s="28" t="s">
        <v>41</v>
      </c>
      <c r="S42" s="8" t="str">
        <f>P42/1000 &amp;" GWh"</f>
        <v>189,423 GWh</v>
      </c>
      <c r="T42" s="29">
        <f>P42/P40</f>
        <v>0.32141657249320427</v>
      </c>
    </row>
    <row r="43" spans="1:47">
      <c r="A43" s="34" t="s">
        <v>45</v>
      </c>
      <c r="B43" s="117"/>
      <c r="C43" s="95">
        <f>C40+C24-C7+C46</f>
        <v>223230.08000000002</v>
      </c>
      <c r="D43" s="95">
        <f t="shared" ref="D43:O43" si="7">D11+D24+D40</f>
        <v>141922</v>
      </c>
      <c r="E43" s="95">
        <f t="shared" si="7"/>
        <v>0</v>
      </c>
      <c r="F43" s="95">
        <f t="shared" si="7"/>
        <v>3457</v>
      </c>
      <c r="G43" s="95">
        <f t="shared" si="7"/>
        <v>22100</v>
      </c>
      <c r="H43" s="95">
        <f t="shared" si="7"/>
        <v>103750.58333333331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201885.41666666669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696345.08000000007</v>
      </c>
      <c r="Q43" s="21"/>
      <c r="R43" s="28" t="s">
        <v>42</v>
      </c>
      <c r="S43" s="8" t="str">
        <f>P36/1000 &amp;" GWh"</f>
        <v>25,489 GWh</v>
      </c>
      <c r="T43" s="41">
        <f>P36/P40</f>
        <v>4.325022313171728E-2</v>
      </c>
    </row>
    <row r="44" spans="1:47">
      <c r="A44" s="34" t="s">
        <v>46</v>
      </c>
      <c r="B44" s="93"/>
      <c r="C44" s="96">
        <f>C43/$P$43</f>
        <v>0.32057393153406066</v>
      </c>
      <c r="D44" s="96">
        <f t="shared" ref="D44:O44" si="8">D43/$P$43</f>
        <v>0.2038098696697907</v>
      </c>
      <c r="E44" s="96">
        <f t="shared" si="8"/>
        <v>0</v>
      </c>
      <c r="F44" s="96">
        <f t="shared" si="8"/>
        <v>4.964492604729827E-3</v>
      </c>
      <c r="G44" s="96">
        <f t="shared" si="8"/>
        <v>3.1737138144208615E-2</v>
      </c>
      <c r="H44" s="96">
        <f t="shared" si="8"/>
        <v>0.14899305863313245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0.28992150941407768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21"/>
      <c r="R44" s="28" t="s">
        <v>44</v>
      </c>
      <c r="S44" s="8" t="str">
        <f>P34/1000 &amp;" GWh"</f>
        <v>16,076 GWh</v>
      </c>
      <c r="T44" s="29">
        <f>P34/P40</f>
        <v>2.7278064540212917E-2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19,649 GWh</v>
      </c>
      <c r="T45" s="29">
        <f>P32/P40</f>
        <v>3.3340799337561809E-2</v>
      </c>
      <c r="U45" s="23"/>
    </row>
    <row r="46" spans="1:47">
      <c r="A46" s="35" t="s">
        <v>49</v>
      </c>
      <c r="B46" s="95">
        <f>B24-B40</f>
        <v>57608</v>
      </c>
      <c r="C46" s="95">
        <f>(C40+C24)*0.08</f>
        <v>17270.080000000002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189,552 GWh</v>
      </c>
      <c r="T46" s="41">
        <f>P33/P40</f>
        <v>0.32163546216262995</v>
      </c>
      <c r="U46" s="23"/>
    </row>
    <row r="47" spans="1:47">
      <c r="A47" s="35" t="s">
        <v>51</v>
      </c>
      <c r="B47" s="98">
        <f>B46/B24</f>
        <v>0.29048149698213482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149,149 GWh</v>
      </c>
      <c r="T47" s="41">
        <f>P35/P40</f>
        <v>0.2530788783346738</v>
      </c>
    </row>
    <row r="48" spans="1:47" ht="15.75" thickBot="1">
      <c r="A48" s="10"/>
      <c r="B48" s="119"/>
      <c r="C48" s="128"/>
      <c r="D48" s="120"/>
      <c r="E48" s="120"/>
      <c r="F48" s="121"/>
      <c r="G48" s="120"/>
      <c r="H48" s="120"/>
      <c r="I48" s="121"/>
      <c r="J48" s="120"/>
      <c r="K48" s="120"/>
      <c r="L48" s="120"/>
      <c r="M48" s="128"/>
      <c r="N48" s="129"/>
      <c r="O48" s="129"/>
      <c r="P48" s="129"/>
      <c r="Q48" s="55"/>
      <c r="R48" s="46" t="s">
        <v>50</v>
      </c>
      <c r="S48" s="47" t="str">
        <f>P40/1000 &amp;" GWh"</f>
        <v>589,338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9"/>
      <c r="C49" s="100"/>
      <c r="D49" s="101"/>
      <c r="E49" s="101"/>
      <c r="F49" s="102"/>
      <c r="G49" s="101"/>
      <c r="H49" s="101"/>
      <c r="I49" s="102"/>
      <c r="J49" s="101"/>
      <c r="K49" s="101"/>
      <c r="L49" s="101"/>
      <c r="M49" s="100"/>
      <c r="N49" s="103"/>
      <c r="O49" s="103"/>
      <c r="P49" s="103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9"/>
      <c r="C50" s="104"/>
      <c r="D50" s="101"/>
      <c r="E50" s="101"/>
      <c r="F50" s="102"/>
      <c r="G50" s="101"/>
      <c r="H50" s="101"/>
      <c r="I50" s="102"/>
      <c r="J50" s="101"/>
      <c r="K50" s="101"/>
      <c r="L50" s="101"/>
      <c r="M50" s="100"/>
      <c r="N50" s="103"/>
      <c r="O50" s="103"/>
      <c r="P50" s="103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3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U71"/>
  <sheetViews>
    <sheetView tabSelected="1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7.625" style="79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79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[1]Solceller!$C$12</f>
        <v>1767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>
        <f t="shared" ref="P6:P11" si="0">SUM(D6:O6)</f>
        <v>0</v>
      </c>
      <c r="Q6" s="38"/>
      <c r="AG6" s="38"/>
      <c r="AH6" s="38"/>
    </row>
    <row r="7" spans="1:34" ht="15.75">
      <c r="A7" s="3" t="s">
        <v>10</v>
      </c>
      <c r="B7" s="60"/>
      <c r="C7" s="97">
        <f>[1]Elproduktion!$N$362</f>
        <v>8551</v>
      </c>
      <c r="D7" s="97">
        <f>[1]Elproduktion!$N$363</f>
        <v>0</v>
      </c>
      <c r="E7" s="60">
        <f>[1]Elproduktion!$Q$364</f>
        <v>0</v>
      </c>
      <c r="F7" s="60">
        <f>[1]Elproduktion!$N$365</f>
        <v>0</v>
      </c>
      <c r="G7" s="60">
        <f>[1]Elproduktion!$R$366</f>
        <v>0</v>
      </c>
      <c r="H7" s="60">
        <f>[1]Elproduktion!$S$367</f>
        <v>0</v>
      </c>
      <c r="I7" s="60">
        <f>[1]Elproduktion!$N$368</f>
        <v>0</v>
      </c>
      <c r="J7" s="60">
        <f>[1]Elproduktion!$T$366</f>
        <v>0</v>
      </c>
      <c r="K7" s="60">
        <f>[1]Elproduktion!$U$364</f>
        <v>0</v>
      </c>
      <c r="L7" s="60">
        <f>[1]Elproduktion!$V$364</f>
        <v>0</v>
      </c>
      <c r="M7" s="60">
        <f>[1]Elproduktion!$W$364</f>
        <v>0</v>
      </c>
      <c r="N7" s="60">
        <f>[1]Elproduktion!$X$366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97">
        <f>[1]Elproduktion!$N$370</f>
        <v>7986630</v>
      </c>
      <c r="D8" s="97">
        <f>[1]Elproduktion!$N$371</f>
        <v>6360</v>
      </c>
      <c r="E8" s="60">
        <f>[1]Elproduktion!$Q$372</f>
        <v>0</v>
      </c>
      <c r="F8" s="60">
        <f>[1]Elproduktion!$N$373</f>
        <v>0</v>
      </c>
      <c r="G8" s="60">
        <f>[1]Elproduktion!$R$374</f>
        <v>0</v>
      </c>
      <c r="H8" s="60">
        <f>[1]Elproduktion!$S$375</f>
        <v>0</v>
      </c>
      <c r="I8" s="60">
        <f>[1]Elproduktion!$N$376</f>
        <v>0</v>
      </c>
      <c r="J8" s="60">
        <f>[1]Elproduktion!$T$374</f>
        <v>0</v>
      </c>
      <c r="K8" s="60">
        <f>[1]Elproduktion!$U$372</f>
        <v>0</v>
      </c>
      <c r="L8" s="60">
        <f>[1]Elproduktion!$V$372</f>
        <v>0</v>
      </c>
      <c r="M8" s="64">
        <f>[1]Elproduktion!$W$372</f>
        <v>22079820</v>
      </c>
      <c r="N8" s="60">
        <f>[1]Elproduktion!$X$374</f>
        <v>0</v>
      </c>
      <c r="O8" s="60"/>
      <c r="P8" s="60">
        <f t="shared" si="0"/>
        <v>22086180</v>
      </c>
      <c r="Q8" s="38"/>
      <c r="AG8" s="38"/>
      <c r="AH8" s="38"/>
    </row>
    <row r="9" spans="1:34" ht="15.75">
      <c r="A9" s="3" t="s">
        <v>12</v>
      </c>
      <c r="B9" s="60"/>
      <c r="C9" s="135">
        <f>[1]Elproduktion!$N$378</f>
        <v>737</v>
      </c>
      <c r="D9" s="97">
        <f>[1]Elproduktion!$N$379</f>
        <v>0</v>
      </c>
      <c r="E9" s="60">
        <f>[1]Elproduktion!$Q$380</f>
        <v>0</v>
      </c>
      <c r="F9" s="60">
        <f>[1]Elproduktion!$N$381</f>
        <v>0</v>
      </c>
      <c r="G9" s="60">
        <f>[1]Elproduktion!$R$382</f>
        <v>0</v>
      </c>
      <c r="H9" s="60">
        <f>[1]Elproduktion!$S$383</f>
        <v>0</v>
      </c>
      <c r="I9" s="60">
        <f>[1]Elproduktion!$N$384</f>
        <v>0</v>
      </c>
      <c r="J9" s="60">
        <f>[1]Elproduktion!$T$382</f>
        <v>0</v>
      </c>
      <c r="K9" s="60">
        <f>[1]Elproduktion!$U$380</f>
        <v>0</v>
      </c>
      <c r="L9" s="60">
        <f>[1]Elproduktion!$V$380</f>
        <v>0</v>
      </c>
      <c r="M9" s="60">
        <f>[1]Elproduktion!$W$380</f>
        <v>0</v>
      </c>
      <c r="N9" s="60">
        <f>[1]Elproduktion!$X$382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97">
        <f>[1]Elproduktion!$N$386</f>
        <v>0</v>
      </c>
      <c r="D10" s="97">
        <f>[1]Elproduktion!$N$387</f>
        <v>0</v>
      </c>
      <c r="E10" s="60">
        <f>[1]Elproduktion!$Q$388</f>
        <v>0</v>
      </c>
      <c r="F10" s="60">
        <f>[1]Elproduktion!$N$389</f>
        <v>0</v>
      </c>
      <c r="G10" s="60">
        <f>[1]Elproduktion!$R$390</f>
        <v>0</v>
      </c>
      <c r="H10" s="60">
        <f>[1]Elproduktion!$S$391</f>
        <v>0</v>
      </c>
      <c r="I10" s="60">
        <f>[1]Elproduktion!$N$392</f>
        <v>0</v>
      </c>
      <c r="J10" s="60">
        <f>[1]Elproduktion!$T$390</f>
        <v>0</v>
      </c>
      <c r="K10" s="60">
        <f>[1]Elproduktion!$U$388</f>
        <v>0</v>
      </c>
      <c r="L10" s="60">
        <f>[1]Elproduktion!$V$388</f>
        <v>0</v>
      </c>
      <c r="M10" s="60">
        <f>[1]Elproduktion!$W$388</f>
        <v>0</v>
      </c>
      <c r="N10" s="60">
        <f>[1]Elproduktion!$X$390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7997685</v>
      </c>
      <c r="D11" s="60">
        <f t="shared" ref="D11:O11" si="1">SUM(D5:D10)</f>
        <v>6360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22079820</v>
      </c>
      <c r="N11" s="60">
        <f t="shared" si="1"/>
        <v>0</v>
      </c>
      <c r="O11" s="60">
        <f t="shared" si="1"/>
        <v>0</v>
      </c>
      <c r="P11" s="60">
        <f t="shared" si="0"/>
        <v>22086180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0882 Oskarshamn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60">
        <f>[1]Fjärrvärmeproduktion!$N$506+[1]Fjärrvärmeproduktion!$N$546</f>
        <v>103710</v>
      </c>
      <c r="C18" s="60"/>
      <c r="D18" s="60">
        <f>[1]Fjärrvärmeproduktion!$N$507</f>
        <v>0</v>
      </c>
      <c r="E18" s="60">
        <f>[1]Fjärrvärmeproduktion!$Q$508</f>
        <v>0</v>
      </c>
      <c r="F18" s="60">
        <f>[1]Fjärrvärmeproduktion!$N$509</f>
        <v>0</v>
      </c>
      <c r="G18" s="60">
        <f>[1]Fjärrvärmeproduktion!$R$510</f>
        <v>0</v>
      </c>
      <c r="H18" s="60">
        <f>[1]Fjärrvärmeproduktion!$S$511</f>
        <v>103358</v>
      </c>
      <c r="I18" s="60">
        <f>[1]Fjärrvärmeproduktion!$N$512</f>
        <v>0</v>
      </c>
      <c r="J18" s="60">
        <f>[1]Fjärrvärmeproduktion!$T$510</f>
        <v>0</v>
      </c>
      <c r="K18" s="60">
        <f>[1]Fjärrvärmeproduktion!$U$508</f>
        <v>0</v>
      </c>
      <c r="L18" s="60">
        <f>[1]Fjärrvärmeproduktion!$V$508</f>
        <v>0</v>
      </c>
      <c r="M18" s="60">
        <f>[1]Fjärrvärmeproduktion!$W$508</f>
        <v>0</v>
      </c>
      <c r="N18" s="60">
        <f>[1]Fjärrvärmeproduktion!$X$510</f>
        <v>0</v>
      </c>
      <c r="O18" s="60"/>
      <c r="P18" s="63">
        <f>SUM(C18:O18)</f>
        <v>103358</v>
      </c>
      <c r="Q18" s="2"/>
      <c r="R18" s="2"/>
      <c r="S18" s="2"/>
      <c r="T18" s="2"/>
    </row>
    <row r="19" spans="1:34" ht="15.75">
      <c r="A19" s="3" t="s">
        <v>19</v>
      </c>
      <c r="B19" s="60">
        <f>[1]Fjärrvärmeproduktion!$N$514</f>
        <v>37600</v>
      </c>
      <c r="C19" s="60"/>
      <c r="D19" s="60">
        <f>[1]Fjärrvärmeproduktion!$N$515</f>
        <v>80</v>
      </c>
      <c r="E19" s="60">
        <f>[1]Fjärrvärmeproduktion!$Q$516</f>
        <v>0</v>
      </c>
      <c r="F19" s="60">
        <f>[1]Fjärrvärmeproduktion!$N$517</f>
        <v>0</v>
      </c>
      <c r="G19" s="60">
        <f>[1]Fjärrvärmeproduktion!$R$518</f>
        <v>3194</v>
      </c>
      <c r="H19" s="60">
        <f>[1]Fjärrvärmeproduktion!$S$519</f>
        <v>44966</v>
      </c>
      <c r="I19" s="60">
        <f>[1]Fjärrvärmeproduktion!$N$520</f>
        <v>0</v>
      </c>
      <c r="J19" s="60">
        <f>[1]Fjärrvärmeproduktion!$T$518</f>
        <v>0</v>
      </c>
      <c r="K19" s="60">
        <f>[1]Fjärrvärmeproduktion!$U$516</f>
        <v>0</v>
      </c>
      <c r="L19" s="60">
        <f>[1]Fjärrvärmeproduktion!$V$516</f>
        <v>0</v>
      </c>
      <c r="M19" s="60">
        <f>[1]Fjärrvärmeproduktion!$W$516</f>
        <v>0</v>
      </c>
      <c r="N19" s="60">
        <f>[1]Fjärrvärmeproduktion!$X$518</f>
        <v>0</v>
      </c>
      <c r="O19" s="60"/>
      <c r="P19" s="63">
        <f t="shared" ref="P19:P24" si="2">SUM(C19:O19)</f>
        <v>48240</v>
      </c>
      <c r="Q19" s="2"/>
      <c r="R19" s="2"/>
      <c r="S19" s="2"/>
      <c r="T19" s="2"/>
    </row>
    <row r="20" spans="1:34" ht="15.75">
      <c r="A20" s="3" t="s">
        <v>20</v>
      </c>
      <c r="B20" s="60">
        <f>[1]Fjärrvärmeproduktion!$N$522</f>
        <v>104</v>
      </c>
      <c r="C20" s="60"/>
      <c r="D20" s="60">
        <f>[1]Fjärrvärmeproduktion!$N$523</f>
        <v>0</v>
      </c>
      <c r="E20" s="60">
        <f>[1]Fjärrvärmeproduktion!$Q$524</f>
        <v>0</v>
      </c>
      <c r="F20" s="60">
        <f>[1]Fjärrvärmeproduktion!$N$525</f>
        <v>0</v>
      </c>
      <c r="G20" s="60">
        <f>[1]Fjärrvärmeproduktion!$R$526</f>
        <v>0</v>
      </c>
      <c r="H20" s="60">
        <f>[1]Fjärrvärmeproduktion!$S$527</f>
        <v>0</v>
      </c>
      <c r="I20" s="60">
        <f>[1]Fjärrvärmeproduktion!$N$528</f>
        <v>0</v>
      </c>
      <c r="J20" s="60">
        <f>[1]Fjärrvärmeproduktion!$T$526</f>
        <v>0</v>
      </c>
      <c r="K20" s="60">
        <f>[1]Fjärrvärmeproduktion!$U$524</f>
        <v>0</v>
      </c>
      <c r="L20" s="60">
        <f>[1]Fjärrvärmeproduktion!$V$524</f>
        <v>0</v>
      </c>
      <c r="M20" s="60">
        <f>[1]Fjärrvärmeproduktion!$W$524</f>
        <v>0</v>
      </c>
      <c r="N20" s="60">
        <f>[1]Fjärrvärmeproduktion!$X$526</f>
        <v>0</v>
      </c>
      <c r="O20" s="60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60">
        <f>[1]Fjärrvärmeproduktion!$N$530</f>
        <v>0</v>
      </c>
      <c r="C21" s="60">
        <f>B21*0.33</f>
        <v>0</v>
      </c>
      <c r="D21" s="60">
        <f>[1]Fjärrvärmeproduktion!$N$531</f>
        <v>0</v>
      </c>
      <c r="E21" s="60">
        <f>[1]Fjärrvärmeproduktion!$Q$532</f>
        <v>0</v>
      </c>
      <c r="F21" s="60">
        <f>[1]Fjärrvärmeproduktion!$N$533</f>
        <v>0</v>
      </c>
      <c r="G21" s="60">
        <f>[1]Fjärrvärmeproduktion!$R$534</f>
        <v>0</v>
      </c>
      <c r="H21" s="60">
        <f>[1]Fjärrvärmeproduktion!$S$535</f>
        <v>0</v>
      </c>
      <c r="I21" s="60">
        <f>[1]Fjärrvärmeproduktion!$N$536</f>
        <v>0</v>
      </c>
      <c r="J21" s="60">
        <f>[1]Fjärrvärmeproduktion!$T$534</f>
        <v>0</v>
      </c>
      <c r="K21" s="60">
        <f>[1]Fjärrvärmeproduktion!$U$532</f>
        <v>0</v>
      </c>
      <c r="L21" s="60">
        <f>[1]Fjärrvärmeproduktion!$V$532</f>
        <v>0</v>
      </c>
      <c r="M21" s="60">
        <f>[1]Fjärrvärmeproduktion!$W$532</f>
        <v>0</v>
      </c>
      <c r="N21" s="60">
        <f>[1]Fjärrvärmeproduktion!$X$534</f>
        <v>0</v>
      </c>
      <c r="O21" s="60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60">
        <f>[1]Fjärrvärmeproduktion!$N$538</f>
        <v>473</v>
      </c>
      <c r="C22" s="60"/>
      <c r="D22" s="60">
        <f>[1]Fjärrvärmeproduktion!$N$539</f>
        <v>0</v>
      </c>
      <c r="E22" s="60">
        <f>[1]Fjärrvärmeproduktion!$Q$540</f>
        <v>0</v>
      </c>
      <c r="F22" s="60">
        <f>[1]Fjärrvärmeproduktion!$N$541</f>
        <v>0</v>
      </c>
      <c r="G22" s="60">
        <f>[1]Fjärrvärmeproduktion!$R$542</f>
        <v>0</v>
      </c>
      <c r="H22" s="60">
        <f>[1]Fjärrvärmeproduktion!$S$543</f>
        <v>0</v>
      </c>
      <c r="I22" s="60">
        <f>[1]Fjärrvärmeproduktion!$N$544</f>
        <v>0</v>
      </c>
      <c r="J22" s="60">
        <f>[1]Fjärrvärmeproduktion!$T$542</f>
        <v>0</v>
      </c>
      <c r="K22" s="60">
        <f>[1]Fjärrvärmeproduktion!$U$540</f>
        <v>0</v>
      </c>
      <c r="L22" s="60">
        <f>[1]Fjärrvärmeproduktion!$V$540</f>
        <v>0</v>
      </c>
      <c r="M22" s="60">
        <f>[1]Fjärrvärmeproduktion!$W$540</f>
        <v>0</v>
      </c>
      <c r="N22" s="60">
        <f>[1]Fjärrvärmeproduktion!$X$542</f>
        <v>0</v>
      </c>
      <c r="O22" s="60"/>
      <c r="P22" s="63">
        <f t="shared" si="2"/>
        <v>0</v>
      </c>
      <c r="Q22" s="18"/>
      <c r="R22" s="30" t="s">
        <v>24</v>
      </c>
      <c r="S22" s="56" t="str">
        <f>P43/1000 &amp;" GWh"</f>
        <v>796,36536 GWh</v>
      </c>
      <c r="T22" s="25"/>
      <c r="U22" s="23"/>
    </row>
    <row r="23" spans="1:34" ht="15.75">
      <c r="A23" s="3" t="s">
        <v>23</v>
      </c>
      <c r="B23" s="60">
        <v>0</v>
      </c>
      <c r="C23" s="60"/>
      <c r="D23" s="60">
        <f>[1]Fjärrvärmeproduktion!$N$547</f>
        <v>0</v>
      </c>
      <c r="E23" s="60">
        <f>[1]Fjärrvärmeproduktion!$Q$548</f>
        <v>0</v>
      </c>
      <c r="F23" s="60">
        <f>[1]Fjärrvärmeproduktion!$N$549</f>
        <v>0</v>
      </c>
      <c r="G23" s="60">
        <f>[1]Fjärrvärmeproduktion!$R$550</f>
        <v>0</v>
      </c>
      <c r="H23" s="60">
        <f>[1]Fjärrvärmeproduktion!$S$551</f>
        <v>0</v>
      </c>
      <c r="I23" s="60">
        <f>[1]Fjärrvärmeproduktion!$N$552</f>
        <v>0</v>
      </c>
      <c r="J23" s="60">
        <f>[1]Fjärrvärmeproduktion!$T$550</f>
        <v>0</v>
      </c>
      <c r="K23" s="60">
        <f>[1]Fjärrvärmeproduktion!$U$548</f>
        <v>0</v>
      </c>
      <c r="L23" s="60">
        <f>[1]Fjärrvärmeproduktion!$V$548</f>
        <v>0</v>
      </c>
      <c r="M23" s="60">
        <f>[1]Fjärrvärmeproduktion!$W$548</f>
        <v>0</v>
      </c>
      <c r="N23" s="60">
        <f>[1]Fjärrvärmeproduktion!$X$550</f>
        <v>0</v>
      </c>
      <c r="O23" s="60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0">
        <f>SUM(B18:B23)</f>
        <v>141887</v>
      </c>
      <c r="C24" s="60">
        <f t="shared" ref="C24:O24" si="3">SUM(C18:C23)</f>
        <v>0</v>
      </c>
      <c r="D24" s="60">
        <f t="shared" si="3"/>
        <v>80</v>
      </c>
      <c r="E24" s="60">
        <f t="shared" si="3"/>
        <v>0</v>
      </c>
      <c r="F24" s="60">
        <f t="shared" si="3"/>
        <v>0</v>
      </c>
      <c r="G24" s="60">
        <f t="shared" si="3"/>
        <v>3194</v>
      </c>
      <c r="H24" s="60">
        <f t="shared" si="3"/>
        <v>148324</v>
      </c>
      <c r="I24" s="60">
        <f t="shared" si="3"/>
        <v>0</v>
      </c>
      <c r="J24" s="60">
        <f t="shared" si="3"/>
        <v>0</v>
      </c>
      <c r="K24" s="60">
        <f t="shared" si="3"/>
        <v>0</v>
      </c>
      <c r="L24" s="60">
        <f t="shared" si="3"/>
        <v>0</v>
      </c>
      <c r="M24" s="60">
        <f t="shared" si="3"/>
        <v>0</v>
      </c>
      <c r="N24" s="60">
        <f t="shared" si="3"/>
        <v>0</v>
      </c>
      <c r="O24" s="60">
        <f t="shared" si="3"/>
        <v>0</v>
      </c>
      <c r="P24" s="63">
        <f t="shared" si="2"/>
        <v>151598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18"/>
      <c r="R25" s="53" t="str">
        <f>C30</f>
        <v>El</v>
      </c>
      <c r="S25" s="40" t="str">
        <f>C43/1000 &amp;" GWh"</f>
        <v>332,99036 GWh</v>
      </c>
      <c r="T25" s="29">
        <f>C$44</f>
        <v>0.41813767489836573</v>
      </c>
      <c r="U25" s="23"/>
    </row>
    <row r="26" spans="1:34" ht="15.75">
      <c r="B26" s="9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8"/>
      <c r="R26" s="54" t="str">
        <f>D30</f>
        <v>Oljeprodukter</v>
      </c>
      <c r="S26" s="40" t="str">
        <f>D43/1000 &amp;" GWh"</f>
        <v>233,707 GWh</v>
      </c>
      <c r="T26" s="29">
        <f>D$44</f>
        <v>0.29346705888864882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1,13 GWh</v>
      </c>
      <c r="T28" s="29">
        <f>F$44</f>
        <v>1.4189467005445843E-3</v>
      </c>
      <c r="U28" s="23"/>
    </row>
    <row r="29" spans="1:34" ht="15.75">
      <c r="A29" s="51" t="str">
        <f>A2</f>
        <v>0882 Oskarshamn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32,953 GWh</v>
      </c>
      <c r="T29" s="29">
        <f>G$44</f>
        <v>4.1379248338978485E-2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195,585 GWh</v>
      </c>
      <c r="T30" s="29">
        <f>H$44</f>
        <v>0.24559707117346238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75">
      <c r="A32" s="3" t="s">
        <v>30</v>
      </c>
      <c r="B32" s="60">
        <f>[1]Slutanvändning!$N$737</f>
        <v>0</v>
      </c>
      <c r="C32" s="60">
        <f>[1]Slutanvändning!$N$738</f>
        <v>6407</v>
      </c>
      <c r="D32" s="60">
        <f>[1]Slutanvändning!$N$731</f>
        <v>3775</v>
      </c>
      <c r="E32" s="60">
        <f>[1]Slutanvändning!$Q$732</f>
        <v>0</v>
      </c>
      <c r="F32" s="60">
        <f>[1]Slutanvändning!$N$733</f>
        <v>0</v>
      </c>
      <c r="G32" s="60">
        <f>[1]Slutanvändning!$N$734</f>
        <v>800</v>
      </c>
      <c r="H32" s="97">
        <f>[1]Slutanvändning!$N$735</f>
        <v>0</v>
      </c>
      <c r="I32" s="60">
        <f>[1]Slutanvändning!$N$736</f>
        <v>0</v>
      </c>
      <c r="J32" s="60"/>
      <c r="K32" s="60">
        <f>[1]Slutanvändning!$U$732</f>
        <v>0</v>
      </c>
      <c r="L32" s="60">
        <f>[1]Slutanvändning!$V$732</f>
        <v>0</v>
      </c>
      <c r="M32" s="60">
        <f>[1]Slutanvändning!$W$732</f>
        <v>0</v>
      </c>
      <c r="N32" s="60"/>
      <c r="O32" s="60"/>
      <c r="P32" s="60">
        <f t="shared" ref="P32:P38" si="4">SUM(B32:N32)</f>
        <v>10982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75">
      <c r="A33" s="3" t="s">
        <v>33</v>
      </c>
      <c r="B33" s="60">
        <f>[1]Slutanvändning!$N$746</f>
        <v>43244</v>
      </c>
      <c r="C33" s="60">
        <f>[1]Slutanvändning!$N$747</f>
        <v>98967</v>
      </c>
      <c r="D33" s="133">
        <f>[1]Slutanvändning!$N$740</f>
        <v>40426</v>
      </c>
      <c r="E33" s="60">
        <f>[1]Slutanvändning!$Q$741</f>
        <v>0</v>
      </c>
      <c r="F33" s="60">
        <f>[1]Slutanvändning!$N$742</f>
        <v>1130</v>
      </c>
      <c r="G33" s="136">
        <f>[1]Slutanvändning!$N$744</f>
        <v>6372</v>
      </c>
      <c r="H33" s="134">
        <v>0</v>
      </c>
      <c r="I33" s="60">
        <f>[1]Slutanvändning!$N$745</f>
        <v>0</v>
      </c>
      <c r="J33" s="60"/>
      <c r="K33" s="60">
        <f>[1]Slutanvändning!$U$741</f>
        <v>0</v>
      </c>
      <c r="L33" s="60">
        <f>[1]Slutanvändning!$V$741</f>
        <v>0</v>
      </c>
      <c r="M33" s="60">
        <f>[1]Slutanvändning!$W$741</f>
        <v>0</v>
      </c>
      <c r="N33" s="60"/>
      <c r="O33" s="60"/>
      <c r="P33" s="60">
        <f t="shared" si="4"/>
        <v>190139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[1]Slutanvändning!$N$755</f>
        <v>17019</v>
      </c>
      <c r="C34" s="60">
        <f>[1]Slutanvändning!$N$756</f>
        <v>44585</v>
      </c>
      <c r="D34" s="60">
        <f>[1]Slutanvändning!$N$749</f>
        <v>2377</v>
      </c>
      <c r="E34" s="60">
        <f>[1]Slutanvändning!$Q$750</f>
        <v>0</v>
      </c>
      <c r="F34" s="60">
        <f>[1]Slutanvändning!$N$751</f>
        <v>0</v>
      </c>
      <c r="G34" s="60">
        <f>[1]Slutanvändning!$N$752</f>
        <v>0</v>
      </c>
      <c r="H34" s="97">
        <f>[1]Slutanvändning!$N$753</f>
        <v>0</v>
      </c>
      <c r="I34" s="60">
        <f>[1]Slutanvändning!$N$754</f>
        <v>0</v>
      </c>
      <c r="J34" s="60"/>
      <c r="K34" s="60">
        <f>[1]Slutanvändning!$U$750</f>
        <v>0</v>
      </c>
      <c r="L34" s="60">
        <f>[1]Slutanvändning!$V$750</f>
        <v>0</v>
      </c>
      <c r="M34" s="60">
        <f>[1]Slutanvändning!$W$750</f>
        <v>0</v>
      </c>
      <c r="N34" s="60"/>
      <c r="O34" s="60"/>
      <c r="P34" s="60">
        <f t="shared" si="4"/>
        <v>63981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75">
      <c r="A35" s="3" t="s">
        <v>35</v>
      </c>
      <c r="B35" s="60">
        <f>[1]Slutanvändning!$N$764</f>
        <v>0</v>
      </c>
      <c r="C35" s="60">
        <f>[1]Slutanvändning!$N$765</f>
        <v>775</v>
      </c>
      <c r="D35" s="60">
        <f>[1]Slutanvändning!$N$758</f>
        <v>179192</v>
      </c>
      <c r="E35" s="60">
        <f>[1]Slutanvändning!$Q$759</f>
        <v>0</v>
      </c>
      <c r="F35" s="60">
        <f>[1]Slutanvändning!$N$760</f>
        <v>0</v>
      </c>
      <c r="G35" s="60">
        <f>[1]Slutanvändning!$N$761</f>
        <v>22587</v>
      </c>
      <c r="H35" s="97">
        <f>[1]Slutanvändning!$N$762</f>
        <v>0</v>
      </c>
      <c r="I35" s="60">
        <f>[1]Slutanvändning!$N$763</f>
        <v>0</v>
      </c>
      <c r="J35" s="60"/>
      <c r="K35" s="60">
        <f>[1]Slutanvändning!$U$759</f>
        <v>0</v>
      </c>
      <c r="L35" s="60">
        <f>[1]Slutanvändning!$V$759</f>
        <v>0</v>
      </c>
      <c r="M35" s="60">
        <f>[1]Slutanvändning!$W$759</f>
        <v>0</v>
      </c>
      <c r="N35" s="60"/>
      <c r="O35" s="60"/>
      <c r="P35" s="60">
        <f>SUM(B35:N35)</f>
        <v>202554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[1]Slutanvändning!$N$773</f>
        <v>11623</v>
      </c>
      <c r="C36" s="60">
        <f>[1]Slutanvändning!$N$774</f>
        <v>67450</v>
      </c>
      <c r="D36" s="60">
        <f>[1]Slutanvändning!$N$767</f>
        <v>641</v>
      </c>
      <c r="E36" s="60">
        <f>[1]Slutanvändning!$Q$768</f>
        <v>0</v>
      </c>
      <c r="F36" s="60">
        <f>[1]Slutanvändning!$N$769</f>
        <v>0</v>
      </c>
      <c r="G36" s="60">
        <f>[1]Slutanvändning!$N$770</f>
        <v>0</v>
      </c>
      <c r="H36" s="97">
        <f>[1]Slutanvändning!$N$771</f>
        <v>0</v>
      </c>
      <c r="I36" s="60">
        <f>[1]Slutanvändning!$N$772</f>
        <v>0</v>
      </c>
      <c r="J36" s="60"/>
      <c r="K36" s="60">
        <f>[1]Slutanvändning!$U$768</f>
        <v>0</v>
      </c>
      <c r="L36" s="60">
        <f>[1]Slutanvändning!$V$768</f>
        <v>0</v>
      </c>
      <c r="M36" s="60">
        <f>[1]Slutanvändning!$W$768</f>
        <v>0</v>
      </c>
      <c r="N36" s="60"/>
      <c r="O36" s="60"/>
      <c r="P36" s="60">
        <f t="shared" si="4"/>
        <v>79714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[1]Slutanvändning!$N$782</f>
        <v>4701</v>
      </c>
      <c r="C37" s="60">
        <f>[1]Slutanvändning!$N$783</f>
        <v>75926</v>
      </c>
      <c r="D37" s="60">
        <f>[1]Slutanvändning!$N$776</f>
        <v>856</v>
      </c>
      <c r="E37" s="60">
        <f>[1]Slutanvändning!$Q$777</f>
        <v>0</v>
      </c>
      <c r="F37" s="60">
        <f>[1]Slutanvändning!$N$778</f>
        <v>0</v>
      </c>
      <c r="G37" s="60">
        <f>[1]Slutanvändning!$N$779</f>
        <v>0</v>
      </c>
      <c r="H37" s="97">
        <f>[1]Slutanvändning!$N$780</f>
        <v>47261</v>
      </c>
      <c r="I37" s="60">
        <f>[1]Slutanvändning!$N$781</f>
        <v>0</v>
      </c>
      <c r="J37" s="60"/>
      <c r="K37" s="60">
        <f>[1]Slutanvändning!$U$777</f>
        <v>0</v>
      </c>
      <c r="L37" s="60">
        <f>[1]Slutanvändning!$V$777</f>
        <v>0</v>
      </c>
      <c r="M37" s="60">
        <f>[1]Slutanvändning!$W$777</f>
        <v>0</v>
      </c>
      <c r="N37" s="60"/>
      <c r="O37" s="60"/>
      <c r="P37" s="60">
        <f t="shared" si="4"/>
        <v>128744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[1]Slutanvändning!$N$791</f>
        <v>52726</v>
      </c>
      <c r="C38" s="60">
        <f>[1]Slutanvändning!$N$792</f>
        <v>13344</v>
      </c>
      <c r="D38" s="60">
        <f>[1]Slutanvändning!$N$785</f>
        <v>0</v>
      </c>
      <c r="E38" s="60">
        <f>[1]Slutanvändning!$Q$786</f>
        <v>0</v>
      </c>
      <c r="F38" s="60">
        <f>[1]Slutanvändning!$N$787</f>
        <v>0</v>
      </c>
      <c r="G38" s="60">
        <f>[1]Slutanvändning!$N$788</f>
        <v>0</v>
      </c>
      <c r="H38" s="97">
        <f>[1]Slutanvändning!$N$789</f>
        <v>0</v>
      </c>
      <c r="I38" s="60">
        <f>[1]Slutanvändning!$N$790</f>
        <v>0</v>
      </c>
      <c r="J38" s="60"/>
      <c r="K38" s="60">
        <f>[1]Slutanvändning!$U$786</f>
        <v>0</v>
      </c>
      <c r="L38" s="60">
        <f>[1]Slutanvändning!$V$786</f>
        <v>0</v>
      </c>
      <c r="M38" s="60">
        <f>[1]Slutanvändning!$W$786</f>
        <v>0</v>
      </c>
      <c r="N38" s="60"/>
      <c r="O38" s="60"/>
      <c r="P38" s="60">
        <f t="shared" si="4"/>
        <v>66070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[1]Slutanvändning!$N$800</f>
        <v>0</v>
      </c>
      <c r="C39" s="60">
        <f>[1]Slutanvändning!$N$801</f>
        <v>8788</v>
      </c>
      <c r="D39" s="60">
        <f>[1]Slutanvändning!$N$794</f>
        <v>0</v>
      </c>
      <c r="E39" s="60">
        <f>[1]Slutanvändning!$Q$795</f>
        <v>0</v>
      </c>
      <c r="F39" s="60">
        <f>[1]Slutanvändning!$N$796</f>
        <v>0</v>
      </c>
      <c r="G39" s="60">
        <f>[1]Slutanvändning!$N$797</f>
        <v>0</v>
      </c>
      <c r="H39" s="97">
        <f>[1]Slutanvändning!$N$798</f>
        <v>0</v>
      </c>
      <c r="I39" s="60">
        <f>[1]Slutanvändning!$N$799</f>
        <v>0</v>
      </c>
      <c r="J39" s="60"/>
      <c r="K39" s="60">
        <f>[1]Slutanvändning!$U$795</f>
        <v>0</v>
      </c>
      <c r="L39" s="60">
        <f>[1]Slutanvändning!$V$795</f>
        <v>0</v>
      </c>
      <c r="M39" s="60">
        <f>[1]Slutanvändning!$W$795</f>
        <v>0</v>
      </c>
      <c r="N39" s="60"/>
      <c r="O39" s="60"/>
      <c r="P39" s="60">
        <f>SUM(B39:N39)</f>
        <v>8788</v>
      </c>
      <c r="Q39" s="20"/>
      <c r="R39" s="28"/>
      <c r="S39" s="7"/>
      <c r="T39" s="43"/>
    </row>
    <row r="40" spans="1:47" ht="15.75">
      <c r="A40" s="3" t="s">
        <v>14</v>
      </c>
      <c r="B40" s="60">
        <f>SUM(B32:B39)</f>
        <v>129313</v>
      </c>
      <c r="C40" s="60">
        <f t="shared" ref="C40:O40" si="5">SUM(C32:C39)</f>
        <v>316242</v>
      </c>
      <c r="D40" s="60">
        <f t="shared" si="5"/>
        <v>227267</v>
      </c>
      <c r="E40" s="60">
        <f t="shared" si="5"/>
        <v>0</v>
      </c>
      <c r="F40" s="60">
        <f>SUM(F32:F39)</f>
        <v>1130</v>
      </c>
      <c r="G40" s="60">
        <f t="shared" si="5"/>
        <v>29759</v>
      </c>
      <c r="H40" s="60">
        <f t="shared" si="5"/>
        <v>47261</v>
      </c>
      <c r="I40" s="60">
        <f t="shared" si="5"/>
        <v>0</v>
      </c>
      <c r="J40" s="60">
        <f t="shared" si="5"/>
        <v>0</v>
      </c>
      <c r="K40" s="60">
        <f t="shared" si="5"/>
        <v>0</v>
      </c>
      <c r="L40" s="60">
        <f t="shared" si="5"/>
        <v>0</v>
      </c>
      <c r="M40" s="60">
        <f t="shared" si="5"/>
        <v>0</v>
      </c>
      <c r="N40" s="60">
        <f t="shared" si="5"/>
        <v>0</v>
      </c>
      <c r="O40" s="60">
        <f t="shared" si="5"/>
        <v>0</v>
      </c>
      <c r="P40" s="60">
        <f>SUM(B40:N40)</f>
        <v>750972</v>
      </c>
      <c r="Q40" s="20"/>
      <c r="R40" s="28"/>
      <c r="S40" s="7" t="s">
        <v>25</v>
      </c>
      <c r="T40" s="43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(B46+C46)/1000 &amp;" GWh"</f>
        <v>37,87336 GWh</v>
      </c>
      <c r="T41" s="61"/>
    </row>
    <row r="42" spans="1:47">
      <c r="A42" s="33" t="s">
        <v>43</v>
      </c>
      <c r="B42" s="93">
        <f>B39+B38+B37</f>
        <v>57427</v>
      </c>
      <c r="C42" s="93">
        <f>C39+C38+C37</f>
        <v>98058</v>
      </c>
      <c r="D42" s="93">
        <f>D39+D38+D37</f>
        <v>856</v>
      </c>
      <c r="E42" s="93">
        <f t="shared" ref="E42:P42" si="6">E39+E38+E37</f>
        <v>0</v>
      </c>
      <c r="F42" s="90">
        <f t="shared" si="6"/>
        <v>0</v>
      </c>
      <c r="G42" s="93">
        <f t="shared" si="6"/>
        <v>0</v>
      </c>
      <c r="H42" s="93">
        <f t="shared" si="6"/>
        <v>47261</v>
      </c>
      <c r="I42" s="90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203602</v>
      </c>
      <c r="Q42" s="21"/>
      <c r="R42" s="28" t="s">
        <v>41</v>
      </c>
      <c r="S42" s="8" t="str">
        <f>P42/1000 &amp;" GWh"</f>
        <v>203,602 GWh</v>
      </c>
      <c r="T42" s="29">
        <f>P42/P40</f>
        <v>0.27111796445140429</v>
      </c>
    </row>
    <row r="43" spans="1:47">
      <c r="A43" s="34" t="s">
        <v>45</v>
      </c>
      <c r="B43" s="117"/>
      <c r="C43" s="95">
        <f>C40+C24-C7+C46</f>
        <v>332990.36</v>
      </c>
      <c r="D43" s="95">
        <f t="shared" ref="D43:O43" si="7">D11+D24+D40</f>
        <v>233707</v>
      </c>
      <c r="E43" s="95">
        <f t="shared" si="7"/>
        <v>0</v>
      </c>
      <c r="F43" s="95">
        <f t="shared" si="7"/>
        <v>1130</v>
      </c>
      <c r="G43" s="95">
        <f t="shared" si="7"/>
        <v>32953</v>
      </c>
      <c r="H43" s="95">
        <f t="shared" si="7"/>
        <v>195585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>M24+M40</f>
        <v>0</v>
      </c>
      <c r="N43" s="95">
        <f t="shared" si="7"/>
        <v>0</v>
      </c>
      <c r="O43" s="95">
        <f t="shared" si="7"/>
        <v>0</v>
      </c>
      <c r="P43" s="118">
        <f>SUM(C43:O43)</f>
        <v>796365.36</v>
      </c>
      <c r="Q43" s="21"/>
      <c r="R43" s="28" t="s">
        <v>42</v>
      </c>
      <c r="S43" s="8" t="str">
        <f>P36/1000 &amp;" GWh"</f>
        <v>79,714 GWh</v>
      </c>
      <c r="T43" s="41">
        <f>P36/P40</f>
        <v>0.10614776582881918</v>
      </c>
    </row>
    <row r="44" spans="1:47">
      <c r="A44" s="34" t="s">
        <v>46</v>
      </c>
      <c r="B44" s="93"/>
      <c r="C44" s="96">
        <f>C43/$P$43</f>
        <v>0.41813767489836573</v>
      </c>
      <c r="D44" s="96">
        <f t="shared" ref="D44:O44" si="8">D43/$P$43</f>
        <v>0.29346705888864882</v>
      </c>
      <c r="E44" s="96">
        <f t="shared" si="8"/>
        <v>0</v>
      </c>
      <c r="F44" s="96">
        <f t="shared" si="8"/>
        <v>1.4189467005445843E-3</v>
      </c>
      <c r="G44" s="96">
        <f t="shared" si="8"/>
        <v>4.1379248338978485E-2</v>
      </c>
      <c r="H44" s="96">
        <f t="shared" si="8"/>
        <v>0.24559707117346238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21"/>
      <c r="R44" s="28" t="s">
        <v>44</v>
      </c>
      <c r="S44" s="8" t="str">
        <f>P34/1000 &amp;" GWh"</f>
        <v>63,981 GWh</v>
      </c>
      <c r="T44" s="29">
        <f>P34/P40</f>
        <v>8.5197583931225132E-2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10,982 GWh</v>
      </c>
      <c r="T45" s="29">
        <f>P32/P40</f>
        <v>1.462371433289124E-2</v>
      </c>
      <c r="U45" s="23"/>
    </row>
    <row r="46" spans="1:47">
      <c r="A46" s="35" t="s">
        <v>49</v>
      </c>
      <c r="B46" s="95">
        <f>B24-B40</f>
        <v>12574</v>
      </c>
      <c r="C46" s="95">
        <f>(C40+C24)*0.08</f>
        <v>25299.360000000001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190,139 GWh</v>
      </c>
      <c r="T46" s="41">
        <f>P33/P40</f>
        <v>0.25319053173753481</v>
      </c>
      <c r="U46" s="23"/>
    </row>
    <row r="47" spans="1:47">
      <c r="A47" s="35" t="s">
        <v>51</v>
      </c>
      <c r="B47" s="98">
        <f>B46/B24</f>
        <v>8.8619817178458918E-2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202,554 GWh</v>
      </c>
      <c r="T47" s="41">
        <f>P35/P40</f>
        <v>0.26972243971812532</v>
      </c>
    </row>
    <row r="48" spans="1:47" ht="15.75" thickBot="1">
      <c r="A48" s="10"/>
      <c r="B48" s="119"/>
      <c r="C48" s="128"/>
      <c r="D48" s="120"/>
      <c r="E48" s="120"/>
      <c r="F48" s="121"/>
      <c r="G48" s="120"/>
      <c r="H48" s="120"/>
      <c r="I48" s="121"/>
      <c r="J48" s="120"/>
      <c r="K48" s="120"/>
      <c r="L48" s="120"/>
      <c r="M48" s="128"/>
      <c r="N48" s="129"/>
      <c r="O48" s="129"/>
      <c r="P48" s="129"/>
      <c r="Q48" s="55"/>
      <c r="R48" s="46" t="s">
        <v>50</v>
      </c>
      <c r="S48" s="47" t="str">
        <f>P40/1000 &amp;" GWh"</f>
        <v>750,972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9"/>
      <c r="C49" s="128"/>
      <c r="D49" s="120"/>
      <c r="E49" s="120"/>
      <c r="F49" s="121"/>
      <c r="G49" s="120"/>
      <c r="H49" s="120"/>
      <c r="I49" s="121"/>
      <c r="J49" s="120"/>
      <c r="K49" s="120"/>
      <c r="L49" s="120"/>
      <c r="M49" s="128"/>
      <c r="N49" s="129"/>
      <c r="O49" s="129"/>
      <c r="P49" s="129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9"/>
      <c r="C50" s="130"/>
      <c r="D50" s="120"/>
      <c r="E50" s="120"/>
      <c r="F50" s="121"/>
      <c r="G50" s="120"/>
      <c r="H50" s="120"/>
      <c r="I50" s="121"/>
      <c r="J50" s="120"/>
      <c r="K50" s="120"/>
      <c r="L50" s="120"/>
      <c r="M50" s="128"/>
      <c r="N50" s="129"/>
      <c r="O50" s="129"/>
      <c r="P50" s="129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3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71"/>
  <sheetViews>
    <sheetView tabSelected="1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7.625" style="79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80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[1]Solceller!$C$5</f>
        <v>1624.5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>
        <f t="shared" ref="P6:P11" si="0">SUM(D6:O6)</f>
        <v>0</v>
      </c>
      <c r="Q6" s="38"/>
      <c r="AG6" s="38"/>
      <c r="AH6" s="38"/>
    </row>
    <row r="7" spans="1:34" ht="15.75">
      <c r="A7" s="3" t="s">
        <v>10</v>
      </c>
      <c r="B7" s="60"/>
      <c r="C7" s="97">
        <f>[1]Elproduktion!$N$82</f>
        <v>0</v>
      </c>
      <c r="D7" s="60">
        <f>[1]Elproduktion!$N$83</f>
        <v>0</v>
      </c>
      <c r="E7" s="60">
        <f>[1]Elproduktion!$Q$84</f>
        <v>0</v>
      </c>
      <c r="F7" s="60">
        <f>[1]Elproduktion!$N$85</f>
        <v>0</v>
      </c>
      <c r="G7" s="60">
        <f>[1]Elproduktion!$R$86</f>
        <v>0</v>
      </c>
      <c r="H7" s="60">
        <f>[1]Elproduktion!$S$87</f>
        <v>0</v>
      </c>
      <c r="I7" s="60">
        <f>[1]Elproduktion!$N$88</f>
        <v>0</v>
      </c>
      <c r="J7" s="60">
        <f>[1]Elproduktion!$T$86</f>
        <v>0</v>
      </c>
      <c r="K7" s="60">
        <f>[1]Elproduktion!$U$84</f>
        <v>0</v>
      </c>
      <c r="L7" s="60">
        <f>[1]Elproduktion!$V$84</f>
        <v>0</v>
      </c>
      <c r="M7" s="60">
        <f>[1]Elproduktion!$W$84</f>
        <v>0</v>
      </c>
      <c r="N7" s="60">
        <f>[1]Elproduktion!$X$86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97">
        <f>[1]Elproduktion!$N$90</f>
        <v>0</v>
      </c>
      <c r="D8" s="60">
        <f>[1]Elproduktion!$N$91</f>
        <v>0</v>
      </c>
      <c r="E8" s="60">
        <f>[1]Elproduktion!$Q$92</f>
        <v>0</v>
      </c>
      <c r="F8" s="60">
        <f>[1]Elproduktion!$N$93</f>
        <v>0</v>
      </c>
      <c r="G8" s="60">
        <f>[1]Elproduktion!$R$94</f>
        <v>0</v>
      </c>
      <c r="H8" s="60">
        <f>[1]Elproduktion!$S$95</f>
        <v>0</v>
      </c>
      <c r="I8" s="60">
        <f>[1]Elproduktion!$N$96</f>
        <v>0</v>
      </c>
      <c r="J8" s="60">
        <f>[1]Elproduktion!$T$94</f>
        <v>0</v>
      </c>
      <c r="K8" s="60">
        <f>[1]Elproduktion!$U$92</f>
        <v>0</v>
      </c>
      <c r="L8" s="60">
        <f>[1]Elproduktion!$V$92</f>
        <v>0</v>
      </c>
      <c r="M8" s="60">
        <f>[1]Elproduktion!$W$92</f>
        <v>0</v>
      </c>
      <c r="N8" s="60">
        <f>[1]Elproduktion!$X$94</f>
        <v>0</v>
      </c>
      <c r="O8" s="60"/>
      <c r="P8" s="60">
        <f t="shared" si="0"/>
        <v>0</v>
      </c>
      <c r="Q8" s="38"/>
      <c r="AG8" s="38"/>
      <c r="AH8" s="38"/>
    </row>
    <row r="9" spans="1:34" ht="15.75">
      <c r="A9" s="3" t="s">
        <v>12</v>
      </c>
      <c r="B9" s="60"/>
      <c r="C9" s="134">
        <f>[1]Elproduktion!$N$98</f>
        <v>143.09375619425174</v>
      </c>
      <c r="D9" s="60">
        <f>[1]Elproduktion!$N$99</f>
        <v>0</v>
      </c>
      <c r="E9" s="60">
        <f>[1]Elproduktion!$Q$100</f>
        <v>0</v>
      </c>
      <c r="F9" s="60">
        <f>[1]Elproduktion!$N$101</f>
        <v>0</v>
      </c>
      <c r="G9" s="60">
        <f>[1]Elproduktion!$R$102</f>
        <v>0</v>
      </c>
      <c r="H9" s="60">
        <f>[1]Elproduktion!$S$103</f>
        <v>0</v>
      </c>
      <c r="I9" s="60">
        <f>[1]Elproduktion!$N$104</f>
        <v>0</v>
      </c>
      <c r="J9" s="60">
        <f>[1]Elproduktion!$T$102</f>
        <v>0</v>
      </c>
      <c r="K9" s="60">
        <f>[1]Elproduktion!$U$100</f>
        <v>0</v>
      </c>
      <c r="L9" s="60">
        <f>[1]Elproduktion!$V$100</f>
        <v>0</v>
      </c>
      <c r="M9" s="60">
        <f>[1]Elproduktion!$W$100</f>
        <v>0</v>
      </c>
      <c r="N9" s="60">
        <f>[1]Elproduktion!$X$102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135">
        <f>[1]Elproduktion!$N$106</f>
        <v>79824.906243805744</v>
      </c>
      <c r="D10" s="60">
        <f>[1]Elproduktion!$N$107</f>
        <v>0</v>
      </c>
      <c r="E10" s="60">
        <f>[1]Elproduktion!$Q$108</f>
        <v>0</v>
      </c>
      <c r="F10" s="60">
        <f>[1]Elproduktion!$N$109</f>
        <v>0</v>
      </c>
      <c r="G10" s="60">
        <f>[1]Elproduktion!$R$110</f>
        <v>0</v>
      </c>
      <c r="H10" s="60">
        <f>[1]Elproduktion!$S$111</f>
        <v>0</v>
      </c>
      <c r="I10" s="60">
        <f>[1]Elproduktion!$N$112</f>
        <v>0</v>
      </c>
      <c r="J10" s="60">
        <f>[1]Elproduktion!$T$110</f>
        <v>0</v>
      </c>
      <c r="K10" s="60">
        <f>[1]Elproduktion!$U$108</f>
        <v>0</v>
      </c>
      <c r="L10" s="60">
        <f>[1]Elproduktion!$V$108</f>
        <v>0</v>
      </c>
      <c r="M10" s="60">
        <f>[1]Elproduktion!$W$108</f>
        <v>0</v>
      </c>
      <c r="N10" s="60">
        <f>[1]Elproduktion!$X$110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81592.5</v>
      </c>
      <c r="D11" s="60">
        <f t="shared" ref="D11:O11" si="1">SUM(D5:D10)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0834 Torsås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116">
        <f>[1]Fjärrvärmeproduktion!$N$114</f>
        <v>0</v>
      </c>
      <c r="C18" s="63"/>
      <c r="D18" s="63">
        <f>[1]Fjärrvärmeproduktion!$N$115</f>
        <v>0</v>
      </c>
      <c r="E18" s="63">
        <f>[1]Fjärrvärmeproduktion!$Q$116</f>
        <v>0</v>
      </c>
      <c r="F18" s="63">
        <f>[1]Fjärrvärmeproduktion!$N$117</f>
        <v>0</v>
      </c>
      <c r="G18" s="63">
        <f>[1]Fjärrvärmeproduktion!$R$118</f>
        <v>0</v>
      </c>
      <c r="H18" s="63">
        <f>[1]Fjärrvärmeproduktion!$S$119</f>
        <v>0</v>
      </c>
      <c r="I18" s="63">
        <f>[1]Fjärrvärmeproduktion!$N$120</f>
        <v>0</v>
      </c>
      <c r="J18" s="63">
        <f>[1]Fjärrvärmeproduktion!$T$118</f>
        <v>0</v>
      </c>
      <c r="K18" s="63">
        <f>[1]Fjärrvärmeproduktion!$U$116</f>
        <v>0</v>
      </c>
      <c r="L18" s="63">
        <f>[1]Fjärrvärmeproduktion!$V$116</f>
        <v>0</v>
      </c>
      <c r="M18" s="63">
        <f>[1]Fjärrvärmeproduktion!$W$116</f>
        <v>0</v>
      </c>
      <c r="N18" s="63">
        <f>[1]Fjärrvärmeproduktion!$X$118</f>
        <v>0</v>
      </c>
      <c r="O18" s="63"/>
      <c r="P18" s="63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116">
        <f>[1]Fjärrvärmeproduktion!$N$122</f>
        <v>18061</v>
      </c>
      <c r="C19" s="63"/>
      <c r="D19" s="63">
        <f>[1]Fjärrvärmeproduktion!$N$123</f>
        <v>0</v>
      </c>
      <c r="E19" s="63">
        <f>[1]Fjärrvärmeproduktion!$Q$124</f>
        <v>0</v>
      </c>
      <c r="F19" s="63">
        <f>[1]Fjärrvärmeproduktion!$N$125</f>
        <v>0</v>
      </c>
      <c r="G19" s="63">
        <f>[1]Fjärrvärmeproduktion!$R$126</f>
        <v>0</v>
      </c>
      <c r="H19" s="63">
        <f>[1]Fjärrvärmeproduktion!$S$127</f>
        <v>20524</v>
      </c>
      <c r="I19" s="63">
        <f>[1]Fjärrvärmeproduktion!$N$128</f>
        <v>0</v>
      </c>
      <c r="J19" s="63">
        <f>[1]Fjärrvärmeproduktion!$T$126</f>
        <v>0</v>
      </c>
      <c r="K19" s="63">
        <f>[1]Fjärrvärmeproduktion!$U$124</f>
        <v>0</v>
      </c>
      <c r="L19" s="63">
        <f>[1]Fjärrvärmeproduktion!$V$124</f>
        <v>0</v>
      </c>
      <c r="M19" s="63">
        <f>[1]Fjärrvärmeproduktion!$W$124</f>
        <v>0</v>
      </c>
      <c r="N19" s="63">
        <f>[1]Fjärrvärmeproduktion!$X$126</f>
        <v>0</v>
      </c>
      <c r="O19" s="63"/>
      <c r="P19" s="63">
        <f t="shared" ref="P19:P24" si="2">SUM(C19:O19)</f>
        <v>20524</v>
      </c>
      <c r="Q19" s="2"/>
      <c r="R19" s="2"/>
      <c r="S19" s="2"/>
      <c r="T19" s="2"/>
    </row>
    <row r="20" spans="1:34" ht="15.75">
      <c r="A20" s="3" t="s">
        <v>20</v>
      </c>
      <c r="B20" s="116">
        <f>[1]Fjärrvärmeproduktion!$N$130</f>
        <v>0</v>
      </c>
      <c r="C20" s="63"/>
      <c r="D20" s="63">
        <f>[1]Fjärrvärmeproduktion!$N$131</f>
        <v>0</v>
      </c>
      <c r="E20" s="63">
        <f>[1]Fjärrvärmeproduktion!$Q$132</f>
        <v>0</v>
      </c>
      <c r="F20" s="63">
        <f>[1]Fjärrvärmeproduktion!$N$133</f>
        <v>0</v>
      </c>
      <c r="G20" s="63">
        <f>[1]Fjärrvärmeproduktion!$R$134</f>
        <v>0</v>
      </c>
      <c r="H20" s="63">
        <f>[1]Fjärrvärmeproduktion!$S$135</f>
        <v>0</v>
      </c>
      <c r="I20" s="63">
        <f>[1]Fjärrvärmeproduktion!$N$136</f>
        <v>0</v>
      </c>
      <c r="J20" s="63">
        <f>[1]Fjärrvärmeproduktion!$T$134</f>
        <v>0</v>
      </c>
      <c r="K20" s="63">
        <f>[1]Fjärrvärmeproduktion!$U$132</f>
        <v>0</v>
      </c>
      <c r="L20" s="63">
        <f>[1]Fjärrvärmeproduktion!$V$132</f>
        <v>0</v>
      </c>
      <c r="M20" s="63">
        <f>[1]Fjärrvärmeproduktion!$W$132</f>
        <v>0</v>
      </c>
      <c r="N20" s="63">
        <f>[1]Fjärrvärmeproduktion!$X$134</f>
        <v>0</v>
      </c>
      <c r="O20" s="63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16">
        <f>[1]Fjärrvärmeproduktion!$N$138</f>
        <v>0</v>
      </c>
      <c r="C21" s="63"/>
      <c r="D21" s="63">
        <f>[1]Fjärrvärmeproduktion!$N$139</f>
        <v>0</v>
      </c>
      <c r="E21" s="63">
        <f>[1]Fjärrvärmeproduktion!$Q$140</f>
        <v>0</v>
      </c>
      <c r="F21" s="63">
        <f>[1]Fjärrvärmeproduktion!$N$141</f>
        <v>0</v>
      </c>
      <c r="G21" s="63">
        <f>[1]Fjärrvärmeproduktion!$R$142</f>
        <v>0</v>
      </c>
      <c r="H21" s="63">
        <f>[1]Fjärrvärmeproduktion!$S$143</f>
        <v>0</v>
      </c>
      <c r="I21" s="63">
        <f>[1]Fjärrvärmeproduktion!$N$144</f>
        <v>0</v>
      </c>
      <c r="J21" s="63">
        <f>[1]Fjärrvärmeproduktion!$T$142</f>
        <v>0</v>
      </c>
      <c r="K21" s="63">
        <f>[1]Fjärrvärmeproduktion!$U$140</f>
        <v>0</v>
      </c>
      <c r="L21" s="63">
        <f>[1]Fjärrvärmeproduktion!$V$140</f>
        <v>0</v>
      </c>
      <c r="M21" s="63">
        <f>[1]Fjärrvärmeproduktion!$W$140</f>
        <v>0</v>
      </c>
      <c r="N21" s="63">
        <f>[1]Fjärrvärmeproduktion!$X$142</f>
        <v>0</v>
      </c>
      <c r="O21" s="63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116">
        <f>[1]Fjärrvärmeproduktion!$N$146</f>
        <v>0</v>
      </c>
      <c r="C22" s="63"/>
      <c r="D22" s="63">
        <f>[1]Fjärrvärmeproduktion!$N$147</f>
        <v>0</v>
      </c>
      <c r="E22" s="63">
        <f>[1]Fjärrvärmeproduktion!$Q$148</f>
        <v>0</v>
      </c>
      <c r="F22" s="63">
        <f>[1]Fjärrvärmeproduktion!$N$149</f>
        <v>0</v>
      </c>
      <c r="G22" s="63">
        <f>[1]Fjärrvärmeproduktion!$R$150</f>
        <v>0</v>
      </c>
      <c r="H22" s="63">
        <f>[1]Fjärrvärmeproduktion!$S$151</f>
        <v>0</v>
      </c>
      <c r="I22" s="63">
        <f>[1]Fjärrvärmeproduktion!$N$152</f>
        <v>0</v>
      </c>
      <c r="J22" s="63">
        <f>[1]Fjärrvärmeproduktion!$T$150</f>
        <v>0</v>
      </c>
      <c r="K22" s="63">
        <f>[1]Fjärrvärmeproduktion!$U$148</f>
        <v>0</v>
      </c>
      <c r="L22" s="63">
        <f>[1]Fjärrvärmeproduktion!$V$148</f>
        <v>0</v>
      </c>
      <c r="M22" s="63">
        <f>[1]Fjärrvärmeproduktion!$W$148</f>
        <v>0</v>
      </c>
      <c r="N22" s="63">
        <f>[1]Fjärrvärmeproduktion!$X$150</f>
        <v>0</v>
      </c>
      <c r="O22" s="63"/>
      <c r="P22" s="63">
        <f t="shared" si="2"/>
        <v>0</v>
      </c>
      <c r="Q22" s="18"/>
      <c r="R22" s="30" t="s">
        <v>24</v>
      </c>
      <c r="S22" s="56" t="str">
        <f>P43/1000 &amp;" GWh"</f>
        <v>195,87564 GWh</v>
      </c>
      <c r="T22" s="25"/>
      <c r="U22" s="23"/>
    </row>
    <row r="23" spans="1:34" ht="15.75">
      <c r="A23" s="3" t="s">
        <v>23</v>
      </c>
      <c r="B23" s="116">
        <f>[1]Fjärrvärmeproduktion!$N$154</f>
        <v>0</v>
      </c>
      <c r="C23" s="63"/>
      <c r="D23" s="63">
        <f>[1]Fjärrvärmeproduktion!$N$155</f>
        <v>0</v>
      </c>
      <c r="E23" s="63">
        <f>[1]Fjärrvärmeproduktion!$Q$156</f>
        <v>0</v>
      </c>
      <c r="F23" s="63">
        <f>[1]Fjärrvärmeproduktion!$N$157</f>
        <v>0</v>
      </c>
      <c r="G23" s="63">
        <f>[1]Fjärrvärmeproduktion!$R$158</f>
        <v>0</v>
      </c>
      <c r="H23" s="63">
        <f>[1]Fjärrvärmeproduktion!$S$159</f>
        <v>0</v>
      </c>
      <c r="I23" s="63">
        <f>[1]Fjärrvärmeproduktion!$N$160</f>
        <v>0</v>
      </c>
      <c r="J23" s="63">
        <f>[1]Fjärrvärmeproduktion!$T$158</f>
        <v>0</v>
      </c>
      <c r="K23" s="63">
        <f>[1]Fjärrvärmeproduktion!$U$156</f>
        <v>0</v>
      </c>
      <c r="L23" s="63">
        <f>[1]Fjärrvärmeproduktion!$V$156</f>
        <v>0</v>
      </c>
      <c r="M23" s="63">
        <f>[1]Fjärrvärmeproduktion!$W$156</f>
        <v>0</v>
      </c>
      <c r="N23" s="63">
        <f>[1]Fjärrvärmeproduktion!$X$158</f>
        <v>0</v>
      </c>
      <c r="O23" s="63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3">
        <f>SUM(B18:B23)</f>
        <v>18061</v>
      </c>
      <c r="C24" s="63">
        <f t="shared" ref="C24:O24" si="3">SUM(C18:C23)</f>
        <v>0</v>
      </c>
      <c r="D24" s="63">
        <f t="shared" si="3"/>
        <v>0</v>
      </c>
      <c r="E24" s="63">
        <f t="shared" si="3"/>
        <v>0</v>
      </c>
      <c r="F24" s="63">
        <f t="shared" si="3"/>
        <v>0</v>
      </c>
      <c r="G24" s="63">
        <f t="shared" si="3"/>
        <v>0</v>
      </c>
      <c r="H24" s="63">
        <f t="shared" si="3"/>
        <v>20524</v>
      </c>
      <c r="I24" s="63">
        <f t="shared" si="3"/>
        <v>0</v>
      </c>
      <c r="J24" s="63">
        <f t="shared" si="3"/>
        <v>0</v>
      </c>
      <c r="K24" s="63">
        <f t="shared" si="3"/>
        <v>0</v>
      </c>
      <c r="L24" s="63">
        <f t="shared" si="3"/>
        <v>0</v>
      </c>
      <c r="M24" s="63">
        <f t="shared" si="3"/>
        <v>0</v>
      </c>
      <c r="N24" s="63">
        <f t="shared" si="3"/>
        <v>0</v>
      </c>
      <c r="O24" s="63">
        <f t="shared" si="3"/>
        <v>0</v>
      </c>
      <c r="P24" s="63">
        <f t="shared" si="2"/>
        <v>20524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18"/>
      <c r="R25" s="53" t="str">
        <f>C30</f>
        <v>El</v>
      </c>
      <c r="S25" s="40" t="str">
        <f>C43/1000 &amp;" GWh"</f>
        <v>64,26864 GWh</v>
      </c>
      <c r="T25" s="29">
        <f>C$44</f>
        <v>0.32810940656020315</v>
      </c>
      <c r="U25" s="23"/>
    </row>
    <row r="26" spans="1:34" ht="15.75">
      <c r="B26" s="9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8"/>
      <c r="R26" s="54" t="str">
        <f>D30</f>
        <v>Oljeprodukter</v>
      </c>
      <c r="S26" s="40" t="str">
        <f>D43/1000 &amp;" GWh"</f>
        <v>55,933 GWh</v>
      </c>
      <c r="T26" s="29">
        <f>D$44</f>
        <v>0.28555362984391525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75">
      <c r="A29" s="51" t="str">
        <f>A2</f>
        <v>0834 Torsås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8,06 GWh</v>
      </c>
      <c r="T29" s="29">
        <f>G$44</f>
        <v>4.1148557319327712E-2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67,614 GWh</v>
      </c>
      <c r="T30" s="29">
        <f>H$44</f>
        <v>0.34518840627655384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75">
      <c r="A32" s="3" t="s">
        <v>30</v>
      </c>
      <c r="B32" s="60">
        <f>[1]Slutanvändning!$N$170</f>
        <v>0</v>
      </c>
      <c r="C32" s="97">
        <f>[1]Slutanvändning!$N$171</f>
        <v>4724</v>
      </c>
      <c r="D32" s="60">
        <f>[1]Slutanvändning!$N$164</f>
        <v>5631</v>
      </c>
      <c r="E32" s="60">
        <f>[1]Slutanvändning!$Q$165</f>
        <v>0</v>
      </c>
      <c r="F32" s="97">
        <f>[1]Slutanvändning!$N$166</f>
        <v>0</v>
      </c>
      <c r="G32" s="60">
        <f>[1]Slutanvändning!$N$167</f>
        <v>1341</v>
      </c>
      <c r="H32" s="97">
        <f>[1]Slutanvändning!$N$168</f>
        <v>0</v>
      </c>
      <c r="I32" s="60">
        <f>[1]Slutanvändning!$N$169</f>
        <v>0</v>
      </c>
      <c r="J32" s="60"/>
      <c r="K32" s="60">
        <f>[1]Slutanvändning!$U$165</f>
        <v>0</v>
      </c>
      <c r="L32" s="60">
        <f>[1]Slutanvändning!$V$165</f>
        <v>0</v>
      </c>
      <c r="M32" s="60">
        <f>[1]Slutanvändning!$W$165</f>
        <v>0</v>
      </c>
      <c r="N32" s="60"/>
      <c r="O32" s="60"/>
      <c r="P32" s="60">
        <f t="shared" ref="P32:P38" si="4">SUM(B32:N32)</f>
        <v>11696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75">
      <c r="A33" s="3" t="s">
        <v>33</v>
      </c>
      <c r="B33" s="60">
        <f>[1]Slutanvändning!$N$179</f>
        <v>6294</v>
      </c>
      <c r="C33" s="97">
        <f>[1]Slutanvändning!$N$180</f>
        <v>7773</v>
      </c>
      <c r="D33" s="60">
        <f>[1]Slutanvändning!$N$173</f>
        <v>169</v>
      </c>
      <c r="E33" s="60">
        <f>[1]Slutanvändning!$Q$174</f>
        <v>0</v>
      </c>
      <c r="F33" s="97">
        <f>[1]Slutanvändning!$N$175</f>
        <v>0</v>
      </c>
      <c r="G33" s="60">
        <f>[1]Slutanvändning!$N$176</f>
        <v>0</v>
      </c>
      <c r="H33" s="134">
        <f>[1]Slutanvändning!$N$177</f>
        <v>21066</v>
      </c>
      <c r="I33" s="60">
        <f>[1]Slutanvändning!$N$178</f>
        <v>0</v>
      </c>
      <c r="J33" s="60"/>
      <c r="K33" s="60">
        <f>[1]Slutanvändning!$U$174</f>
        <v>0</v>
      </c>
      <c r="L33" s="60">
        <f>[1]Slutanvändning!$V$174</f>
        <v>0</v>
      </c>
      <c r="M33" s="60">
        <f>[1]Slutanvändning!$W$174</f>
        <v>0</v>
      </c>
      <c r="N33" s="60"/>
      <c r="O33" s="60"/>
      <c r="P33" s="60">
        <f t="shared" si="4"/>
        <v>35302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[1]Slutanvändning!$N$188</f>
        <v>905</v>
      </c>
      <c r="C34" s="97">
        <f>[1]Slutanvändning!$N$189</f>
        <v>2830</v>
      </c>
      <c r="D34" s="60">
        <f>[1]Slutanvändning!$N$182</f>
        <v>167</v>
      </c>
      <c r="E34" s="60">
        <f>[1]Slutanvändning!$Q$183</f>
        <v>0</v>
      </c>
      <c r="F34" s="97">
        <f>[1]Slutanvändning!$N$184</f>
        <v>0</v>
      </c>
      <c r="G34" s="60">
        <f>[1]Slutanvändning!$N$185</f>
        <v>0</v>
      </c>
      <c r="H34" s="97">
        <f>[1]Slutanvändning!$N$186</f>
        <v>0</v>
      </c>
      <c r="I34" s="60">
        <f>[1]Slutanvändning!$N$187</f>
        <v>0</v>
      </c>
      <c r="J34" s="60"/>
      <c r="K34" s="60">
        <f>[1]Slutanvändning!$U$183</f>
        <v>0</v>
      </c>
      <c r="L34" s="60">
        <f>[1]Slutanvändning!$V$183</f>
        <v>0</v>
      </c>
      <c r="M34" s="60">
        <f>[1]Slutanvändning!$W$183</f>
        <v>0</v>
      </c>
      <c r="N34" s="60"/>
      <c r="O34" s="60"/>
      <c r="P34" s="60">
        <f t="shared" si="4"/>
        <v>3902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75">
      <c r="A35" s="3" t="s">
        <v>35</v>
      </c>
      <c r="B35" s="60">
        <f>[1]Slutanvändning!$N$197</f>
        <v>0</v>
      </c>
      <c r="C35" s="97">
        <f>[1]Slutanvändning!$N$198</f>
        <v>0</v>
      </c>
      <c r="D35" s="60">
        <f>[1]Slutanvändning!$N$191</f>
        <v>47349</v>
      </c>
      <c r="E35" s="60">
        <f>[1]Slutanvändning!$Q$192</f>
        <v>0</v>
      </c>
      <c r="F35" s="97">
        <f>[1]Slutanvändning!$N$193</f>
        <v>0</v>
      </c>
      <c r="G35" s="60">
        <f>[1]Slutanvändning!$N$194</f>
        <v>6719</v>
      </c>
      <c r="H35" s="97">
        <f>[1]Slutanvändning!$N$195</f>
        <v>0</v>
      </c>
      <c r="I35" s="60">
        <f>[1]Slutanvändning!$N$196</f>
        <v>0</v>
      </c>
      <c r="J35" s="60"/>
      <c r="K35" s="60">
        <f>[1]Slutanvändning!$U$192</f>
        <v>0</v>
      </c>
      <c r="L35" s="60">
        <f>[1]Slutanvändning!$V$192</f>
        <v>0</v>
      </c>
      <c r="M35" s="60">
        <f>[1]Slutanvändning!$W$192</f>
        <v>0</v>
      </c>
      <c r="N35" s="60"/>
      <c r="O35" s="60"/>
      <c r="P35" s="60">
        <f>SUM(B35:N35)</f>
        <v>54068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[1]Slutanvändning!$N$206</f>
        <v>0</v>
      </c>
      <c r="C36" s="97">
        <f>[1]Slutanvändning!$N$207</f>
        <v>10771</v>
      </c>
      <c r="D36" s="60">
        <f>[1]Slutanvändning!$N$200</f>
        <v>2032</v>
      </c>
      <c r="E36" s="60">
        <f>[1]Slutanvändning!$Q$201</f>
        <v>0</v>
      </c>
      <c r="F36" s="97">
        <f>[1]Slutanvändning!$N$202</f>
        <v>0</v>
      </c>
      <c r="G36" s="60">
        <f>[1]Slutanvändning!$N$203</f>
        <v>0</v>
      </c>
      <c r="H36" s="97">
        <f>[1]Slutanvändning!$N$204</f>
        <v>0</v>
      </c>
      <c r="I36" s="60">
        <f>[1]Slutanvändning!$N$205</f>
        <v>0</v>
      </c>
      <c r="J36" s="60"/>
      <c r="K36" s="60">
        <f>[1]Slutanvändning!$U$201</f>
        <v>0</v>
      </c>
      <c r="L36" s="60">
        <f>[1]Slutanvändning!$V$201</f>
        <v>0</v>
      </c>
      <c r="M36" s="60">
        <f>[1]Slutanvändning!$W$201</f>
        <v>0</v>
      </c>
      <c r="N36" s="60"/>
      <c r="O36" s="60"/>
      <c r="P36" s="60">
        <f t="shared" si="4"/>
        <v>12803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[1]Slutanvändning!$N$215</f>
        <v>2376</v>
      </c>
      <c r="C37" s="97">
        <f>[1]Slutanvändning!$N$216</f>
        <v>26727</v>
      </c>
      <c r="D37" s="60">
        <f>[1]Slutanvändning!$N$209</f>
        <v>536</v>
      </c>
      <c r="E37" s="60">
        <f>[1]Slutanvändning!$Q$210</f>
        <v>0</v>
      </c>
      <c r="F37" s="97">
        <f>[1]Slutanvändning!$N$211</f>
        <v>0</v>
      </c>
      <c r="G37" s="60">
        <f>[1]Slutanvändning!$N$212</f>
        <v>0</v>
      </c>
      <c r="H37" s="97">
        <f>[1]Slutanvändning!$N$213</f>
        <v>26024</v>
      </c>
      <c r="I37" s="60">
        <f>[1]Slutanvändning!$N$214</f>
        <v>0</v>
      </c>
      <c r="J37" s="60"/>
      <c r="K37" s="60">
        <f>[1]Slutanvändning!$U$210</f>
        <v>0</v>
      </c>
      <c r="L37" s="60">
        <f>[1]Slutanvändning!$V$210</f>
        <v>0</v>
      </c>
      <c r="M37" s="60">
        <f>[1]Slutanvändning!$W$210</f>
        <v>0</v>
      </c>
      <c r="N37" s="60"/>
      <c r="O37" s="60"/>
      <c r="P37" s="60">
        <f t="shared" si="4"/>
        <v>55663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[1]Slutanvändning!$N$224</f>
        <v>3304</v>
      </c>
      <c r="C38" s="97">
        <f>[1]Slutanvändning!$N$225</f>
        <v>1534</v>
      </c>
      <c r="D38" s="60">
        <f>[1]Slutanvändning!$N$218</f>
        <v>49</v>
      </c>
      <c r="E38" s="60">
        <f>[1]Slutanvändning!$Q$219</f>
        <v>0</v>
      </c>
      <c r="F38" s="97">
        <f>[1]Slutanvändning!$N$220</f>
        <v>0</v>
      </c>
      <c r="G38" s="60">
        <f>[1]Slutanvändning!$N$221</f>
        <v>0</v>
      </c>
      <c r="H38" s="97">
        <f>[1]Slutanvändning!$N$222</f>
        <v>0</v>
      </c>
      <c r="I38" s="60">
        <f>[1]Slutanvändning!$N$223</f>
        <v>0</v>
      </c>
      <c r="J38" s="60"/>
      <c r="K38" s="60">
        <f>[1]Slutanvändning!$U$219</f>
        <v>0</v>
      </c>
      <c r="L38" s="60">
        <f>[1]Slutanvändning!$V$219</f>
        <v>0</v>
      </c>
      <c r="M38" s="60">
        <f>[1]Slutanvändning!$W$219</f>
        <v>0</v>
      </c>
      <c r="N38" s="60"/>
      <c r="O38" s="60"/>
      <c r="P38" s="60">
        <f t="shared" si="4"/>
        <v>4887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[1]Slutanvändning!$N$233</f>
        <v>0</v>
      </c>
      <c r="C39" s="97">
        <f>[1]Slutanvändning!$N$234</f>
        <v>5149</v>
      </c>
      <c r="D39" s="60">
        <f>[1]Slutanvändning!$N$227</f>
        <v>0</v>
      </c>
      <c r="E39" s="60">
        <f>[1]Slutanvändning!$Q$228</f>
        <v>0</v>
      </c>
      <c r="F39" s="97">
        <f>[1]Slutanvändning!$N$229</f>
        <v>0</v>
      </c>
      <c r="G39" s="60">
        <f>[1]Slutanvändning!$N$230</f>
        <v>0</v>
      </c>
      <c r="H39" s="97">
        <f>[1]Slutanvändning!$N$231</f>
        <v>0</v>
      </c>
      <c r="I39" s="60">
        <f>[1]Slutanvändning!$N$232</f>
        <v>0</v>
      </c>
      <c r="J39" s="60"/>
      <c r="K39" s="60">
        <f>[1]Slutanvändning!$U$228</f>
        <v>0</v>
      </c>
      <c r="L39" s="60">
        <f>[1]Slutanvändning!$V$228</f>
        <v>0</v>
      </c>
      <c r="M39" s="60">
        <f>[1]Slutanvändning!$W$228</f>
        <v>0</v>
      </c>
      <c r="N39" s="60"/>
      <c r="O39" s="60"/>
      <c r="P39" s="60">
        <f>SUM(B39:N39)</f>
        <v>5149</v>
      </c>
      <c r="Q39" s="20"/>
      <c r="R39" s="28"/>
      <c r="S39" s="7"/>
      <c r="T39" s="43"/>
    </row>
    <row r="40" spans="1:47" ht="15.75">
      <c r="A40" s="3" t="s">
        <v>14</v>
      </c>
      <c r="B40" s="60">
        <f>SUM(B32:B39)</f>
        <v>12879</v>
      </c>
      <c r="C40" s="60">
        <f t="shared" ref="C40:O40" si="5">SUM(C32:C39)</f>
        <v>59508</v>
      </c>
      <c r="D40" s="60">
        <f t="shared" si="5"/>
        <v>55933</v>
      </c>
      <c r="E40" s="60">
        <f t="shared" si="5"/>
        <v>0</v>
      </c>
      <c r="F40" s="60">
        <f>SUM(F32:F39)</f>
        <v>0</v>
      </c>
      <c r="G40" s="60">
        <f t="shared" si="5"/>
        <v>8060</v>
      </c>
      <c r="H40" s="60">
        <f t="shared" si="5"/>
        <v>47090</v>
      </c>
      <c r="I40" s="60">
        <f t="shared" si="5"/>
        <v>0</v>
      </c>
      <c r="J40" s="60">
        <f t="shared" si="5"/>
        <v>0</v>
      </c>
      <c r="K40" s="60">
        <f t="shared" si="5"/>
        <v>0</v>
      </c>
      <c r="L40" s="60">
        <f t="shared" si="5"/>
        <v>0</v>
      </c>
      <c r="M40" s="60">
        <f t="shared" si="5"/>
        <v>0</v>
      </c>
      <c r="N40" s="60">
        <f t="shared" si="5"/>
        <v>0</v>
      </c>
      <c r="O40" s="60">
        <f t="shared" si="5"/>
        <v>0</v>
      </c>
      <c r="P40" s="60">
        <f>SUM(B40:N40)</f>
        <v>183470</v>
      </c>
      <c r="Q40" s="20"/>
      <c r="R40" s="28"/>
      <c r="S40" s="7" t="s">
        <v>25</v>
      </c>
      <c r="T40" s="43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(B46+C46)/1000 &amp;" GWh"</f>
        <v>9,94264 GWh</v>
      </c>
      <c r="T41" s="61"/>
    </row>
    <row r="42" spans="1:47">
      <c r="A42" s="33" t="s">
        <v>43</v>
      </c>
      <c r="B42" s="93">
        <f>B39+B38+B37</f>
        <v>5680</v>
      </c>
      <c r="C42" s="93">
        <f>C39+C38+C37</f>
        <v>33410</v>
      </c>
      <c r="D42" s="93">
        <f>D39+D38+D37</f>
        <v>585</v>
      </c>
      <c r="E42" s="93">
        <f t="shared" ref="E42:P42" si="6">E39+E38+E37</f>
        <v>0</v>
      </c>
      <c r="F42" s="90">
        <f t="shared" si="6"/>
        <v>0</v>
      </c>
      <c r="G42" s="93">
        <f t="shared" si="6"/>
        <v>0</v>
      </c>
      <c r="H42" s="93">
        <f t="shared" si="6"/>
        <v>26024</v>
      </c>
      <c r="I42" s="90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65699</v>
      </c>
      <c r="Q42" s="21"/>
      <c r="R42" s="28" t="s">
        <v>41</v>
      </c>
      <c r="S42" s="8" t="str">
        <f>P42/1000 &amp;" GWh"</f>
        <v>65,699 GWh</v>
      </c>
      <c r="T42" s="29">
        <f>P42/P40</f>
        <v>0.35809124107483514</v>
      </c>
    </row>
    <row r="43" spans="1:47">
      <c r="A43" s="34" t="s">
        <v>45</v>
      </c>
      <c r="B43" s="117"/>
      <c r="C43" s="95">
        <f>C40+C24-C7+C46</f>
        <v>64268.639999999999</v>
      </c>
      <c r="D43" s="95">
        <f t="shared" ref="D43:O43" si="7">D11+D24+D40</f>
        <v>55933</v>
      </c>
      <c r="E43" s="95">
        <f t="shared" si="7"/>
        <v>0</v>
      </c>
      <c r="F43" s="95">
        <f t="shared" si="7"/>
        <v>0</v>
      </c>
      <c r="G43" s="95">
        <f t="shared" si="7"/>
        <v>8060</v>
      </c>
      <c r="H43" s="95">
        <f t="shared" si="7"/>
        <v>67614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195875.64</v>
      </c>
      <c r="Q43" s="21"/>
      <c r="R43" s="28" t="s">
        <v>42</v>
      </c>
      <c r="S43" s="8" t="str">
        <f>P36/1000 &amp;" GWh"</f>
        <v>12,803 GWh</v>
      </c>
      <c r="T43" s="41">
        <f>P36/P40</f>
        <v>6.9782525753529182E-2</v>
      </c>
    </row>
    <row r="44" spans="1:47">
      <c r="A44" s="34" t="s">
        <v>46</v>
      </c>
      <c r="B44" s="93"/>
      <c r="C44" s="96">
        <f>C43/$P$43</f>
        <v>0.32810940656020315</v>
      </c>
      <c r="D44" s="96">
        <f t="shared" ref="D44:O44" si="8">D43/$P$43</f>
        <v>0.28555362984391525</v>
      </c>
      <c r="E44" s="96">
        <f t="shared" si="8"/>
        <v>0</v>
      </c>
      <c r="F44" s="96">
        <f t="shared" si="8"/>
        <v>0</v>
      </c>
      <c r="G44" s="96">
        <f t="shared" si="8"/>
        <v>4.1148557319327712E-2</v>
      </c>
      <c r="H44" s="96">
        <f t="shared" si="8"/>
        <v>0.34518840627655384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21"/>
      <c r="R44" s="28" t="s">
        <v>44</v>
      </c>
      <c r="S44" s="8" t="str">
        <f>P34/1000 &amp;" GWh"</f>
        <v>3,902 GWh</v>
      </c>
      <c r="T44" s="29">
        <f>P34/P40</f>
        <v>2.1267782198724588E-2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11,696 GWh</v>
      </c>
      <c r="T45" s="29">
        <f>P32/P40</f>
        <v>6.3748841772496873E-2</v>
      </c>
      <c r="U45" s="23"/>
    </row>
    <row r="46" spans="1:47">
      <c r="A46" s="35" t="s">
        <v>49</v>
      </c>
      <c r="B46" s="95">
        <f>B24-B40</f>
        <v>5182</v>
      </c>
      <c r="C46" s="95">
        <f>(C40+C24)*0.08</f>
        <v>4760.6400000000003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35,302 GWh</v>
      </c>
      <c r="T46" s="41">
        <f>P33/P40</f>
        <v>0.19241292854417616</v>
      </c>
      <c r="U46" s="23"/>
    </row>
    <row r="47" spans="1:47">
      <c r="A47" s="35" t="s">
        <v>51</v>
      </c>
      <c r="B47" s="98">
        <f>B46/B24</f>
        <v>0.28691656054482034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54,068 GWh</v>
      </c>
      <c r="T47" s="41">
        <f>P35/P40</f>
        <v>0.29469668065623805</v>
      </c>
    </row>
    <row r="48" spans="1:47" ht="15.75" thickBot="1">
      <c r="A48" s="10"/>
      <c r="B48" s="119"/>
      <c r="C48" s="128"/>
      <c r="D48" s="120"/>
      <c r="E48" s="120"/>
      <c r="F48" s="121"/>
      <c r="G48" s="120"/>
      <c r="H48" s="120"/>
      <c r="I48" s="121"/>
      <c r="J48" s="120"/>
      <c r="K48" s="120"/>
      <c r="L48" s="120"/>
      <c r="M48" s="128"/>
      <c r="N48" s="129"/>
      <c r="O48" s="129"/>
      <c r="P48" s="129"/>
      <c r="Q48" s="55"/>
      <c r="R48" s="46" t="s">
        <v>50</v>
      </c>
      <c r="S48" s="47" t="str">
        <f>P40/1000 &amp;" GWh"</f>
        <v>183,47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9"/>
      <c r="C49" s="100"/>
      <c r="D49" s="101"/>
      <c r="E49" s="101"/>
      <c r="F49" s="102"/>
      <c r="G49" s="101"/>
      <c r="H49" s="101"/>
      <c r="I49" s="102"/>
      <c r="J49" s="101"/>
      <c r="K49" s="101"/>
      <c r="L49" s="101"/>
      <c r="M49" s="100"/>
      <c r="N49" s="103"/>
      <c r="O49" s="103"/>
      <c r="P49" s="103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9"/>
      <c r="C50" s="104"/>
      <c r="D50" s="101"/>
      <c r="E50" s="101"/>
      <c r="F50" s="102"/>
      <c r="G50" s="101"/>
      <c r="H50" s="101"/>
      <c r="I50" s="102"/>
      <c r="J50" s="101"/>
      <c r="K50" s="101"/>
      <c r="L50" s="101"/>
      <c r="M50" s="100"/>
      <c r="N50" s="103"/>
      <c r="O50" s="103"/>
      <c r="P50" s="103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3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U71"/>
  <sheetViews>
    <sheetView tabSelected="1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7.625" style="79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81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[1]Solceller!$C$14</f>
        <v>2622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>
        <f t="shared" ref="P6:P11" si="0">SUM(D6:O6)</f>
        <v>0</v>
      </c>
      <c r="Q6" s="38"/>
      <c r="AG6" s="38"/>
      <c r="AH6" s="38"/>
    </row>
    <row r="7" spans="1:34" ht="15.75">
      <c r="A7" s="3" t="s">
        <v>10</v>
      </c>
      <c r="B7" s="60"/>
      <c r="C7" s="60">
        <f>[1]Elproduktion!$N$442</f>
        <v>16829</v>
      </c>
      <c r="D7" s="60">
        <f>[1]Elproduktion!$N$443</f>
        <v>0</v>
      </c>
      <c r="E7" s="60">
        <f>[1]Elproduktion!$Q$444</f>
        <v>0</v>
      </c>
      <c r="F7" s="60">
        <f>[1]Elproduktion!$N$445</f>
        <v>0</v>
      </c>
      <c r="G7" s="60">
        <f>[1]Elproduktion!$R$446</f>
        <v>0</v>
      </c>
      <c r="H7" s="97">
        <f>[1]Elproduktion!$S$447</f>
        <v>0</v>
      </c>
      <c r="I7" s="60">
        <f>[1]Elproduktion!$N$448</f>
        <v>0</v>
      </c>
      <c r="J7" s="60">
        <f>[1]Elproduktion!$T$446</f>
        <v>0</v>
      </c>
      <c r="K7" s="60">
        <f>[1]Elproduktion!$U$444</f>
        <v>0</v>
      </c>
      <c r="L7" s="60">
        <f>[1]Elproduktion!$V$444</f>
        <v>0</v>
      </c>
      <c r="M7" s="60">
        <f>[1]Elproduktion!$W$444</f>
        <v>0</v>
      </c>
      <c r="N7" s="60">
        <f>[1]Elproduktion!$X$446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60">
        <f>[1]Elproduktion!$N$450</f>
        <v>0</v>
      </c>
      <c r="D8" s="60">
        <f>[1]Elproduktion!$N$451</f>
        <v>0</v>
      </c>
      <c r="E8" s="60">
        <f>[1]Elproduktion!$Q$452</f>
        <v>0</v>
      </c>
      <c r="F8" s="60">
        <f>[1]Elproduktion!$N$453</f>
        <v>0</v>
      </c>
      <c r="G8" s="60">
        <f>[1]Elproduktion!$R$454</f>
        <v>0</v>
      </c>
      <c r="H8" s="97">
        <f>[1]Elproduktion!$S$455</f>
        <v>0</v>
      </c>
      <c r="I8" s="60">
        <f>[1]Elproduktion!$N$456</f>
        <v>0</v>
      </c>
      <c r="J8" s="60">
        <f>[1]Elproduktion!$T$454</f>
        <v>0</v>
      </c>
      <c r="K8" s="60">
        <f>[1]Elproduktion!$U$452</f>
        <v>0</v>
      </c>
      <c r="L8" s="60">
        <f>[1]Elproduktion!$V$452</f>
        <v>0</v>
      </c>
      <c r="M8" s="60">
        <f>[1]Elproduktion!$W$452</f>
        <v>0</v>
      </c>
      <c r="N8" s="60">
        <f>[1]Elproduktion!$X$454</f>
        <v>0</v>
      </c>
      <c r="O8" s="60"/>
      <c r="P8" s="60">
        <f t="shared" si="0"/>
        <v>0</v>
      </c>
      <c r="Q8" s="38"/>
      <c r="AG8" s="38"/>
      <c r="AH8" s="38"/>
    </row>
    <row r="9" spans="1:34" ht="15.75">
      <c r="A9" s="3" t="s">
        <v>12</v>
      </c>
      <c r="B9" s="60"/>
      <c r="C9" s="60">
        <f>[1]Elproduktion!$N$458</f>
        <v>572</v>
      </c>
      <c r="D9" s="60">
        <f>[1]Elproduktion!$N$459</f>
        <v>0</v>
      </c>
      <c r="E9" s="60">
        <f>[1]Elproduktion!$Q$460</f>
        <v>0</v>
      </c>
      <c r="F9" s="60">
        <f>[1]Elproduktion!$N$461</f>
        <v>0</v>
      </c>
      <c r="G9" s="60">
        <f>[1]Elproduktion!$R$462</f>
        <v>0</v>
      </c>
      <c r="H9" s="97">
        <f>[1]Elproduktion!$S$463</f>
        <v>0</v>
      </c>
      <c r="I9" s="60">
        <f>[1]Elproduktion!$N$464</f>
        <v>0</v>
      </c>
      <c r="J9" s="60">
        <f>[1]Elproduktion!$T$462</f>
        <v>0</v>
      </c>
      <c r="K9" s="60">
        <f>[1]Elproduktion!$U$460</f>
        <v>0</v>
      </c>
      <c r="L9" s="60">
        <f>[1]Elproduktion!$V$460</f>
        <v>0</v>
      </c>
      <c r="M9" s="60">
        <f>[1]Elproduktion!$W$460</f>
        <v>0</v>
      </c>
      <c r="N9" s="60">
        <f>[1]Elproduktion!$X$462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60">
        <f>[1]Elproduktion!$N$466</f>
        <v>0</v>
      </c>
      <c r="D10" s="60">
        <f>[1]Elproduktion!$N$467</f>
        <v>0</v>
      </c>
      <c r="E10" s="60">
        <f>[1]Elproduktion!$Q$468</f>
        <v>0</v>
      </c>
      <c r="F10" s="60">
        <f>[1]Elproduktion!$N$469</f>
        <v>0</v>
      </c>
      <c r="G10" s="60">
        <f>[1]Elproduktion!$R$470</f>
        <v>0</v>
      </c>
      <c r="H10" s="97">
        <f>[1]Elproduktion!$S$471</f>
        <v>0</v>
      </c>
      <c r="I10" s="60">
        <f>[1]Elproduktion!$N$472</f>
        <v>0</v>
      </c>
      <c r="J10" s="60">
        <f>[1]Elproduktion!$T$470</f>
        <v>0</v>
      </c>
      <c r="K10" s="60">
        <f>[1]Elproduktion!$U$468</f>
        <v>0</v>
      </c>
      <c r="L10" s="60">
        <f>[1]Elproduktion!$V$468</f>
        <v>0</v>
      </c>
      <c r="M10" s="60">
        <f>[1]Elproduktion!$W$468</f>
        <v>0</v>
      </c>
      <c r="N10" s="60">
        <f>[1]Elproduktion!$X$470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20023</v>
      </c>
      <c r="D11" s="60">
        <f t="shared" ref="D11:O11" si="1">SUM(D5:D10)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0884 Vimmerby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116">
        <f>[1]Fjärrvärmeproduktion!$N$618+[1]Fjärrvärmeproduktion!$N$658*([1]Fjärrvärmeproduktion!$N$618/([1]Fjärrvärmeproduktion!$N$618+[1]Fjärrvärmeproduktion!$N$626))</f>
        <v>112824.59796958091</v>
      </c>
      <c r="C18" s="63"/>
      <c r="D18" s="63">
        <f>[1]Fjärrvärmeproduktion!$N$619</f>
        <v>0</v>
      </c>
      <c r="E18" s="63">
        <f>[1]Fjärrvärmeproduktion!$Q$620</f>
        <v>0</v>
      </c>
      <c r="F18" s="63">
        <f>[1]Fjärrvärmeproduktion!$N$621</f>
        <v>0</v>
      </c>
      <c r="G18" s="63">
        <f>[1]Fjärrvärmeproduktion!$R$622</f>
        <v>0</v>
      </c>
      <c r="H18" s="63">
        <f>[1]Fjärrvärmeproduktion!$S$623</f>
        <v>139780</v>
      </c>
      <c r="I18" s="63">
        <f>[1]Fjärrvärmeproduktion!$N$624</f>
        <v>0</v>
      </c>
      <c r="J18" s="63">
        <f>[1]Fjärrvärmeproduktion!$T$622</f>
        <v>0</v>
      </c>
      <c r="K18" s="63">
        <f>[1]Fjärrvärmeproduktion!$U$620</f>
        <v>0</v>
      </c>
      <c r="L18" s="63">
        <f>[1]Fjärrvärmeproduktion!$V$620</f>
        <v>0</v>
      </c>
      <c r="M18" s="63">
        <f>[1]Fjärrvärmeproduktion!$W$620</f>
        <v>0</v>
      </c>
      <c r="N18" s="63">
        <f>[1]Fjärrvärmeproduktion!$X$622</f>
        <v>0</v>
      </c>
      <c r="O18" s="63"/>
      <c r="P18" s="63">
        <f>SUM(C18:O18)</f>
        <v>139780</v>
      </c>
      <c r="Q18" s="2"/>
      <c r="R18" s="2"/>
      <c r="S18" s="2"/>
      <c r="T18" s="2"/>
    </row>
    <row r="19" spans="1:34" ht="15.75">
      <c r="A19" s="3" t="s">
        <v>19</v>
      </c>
      <c r="B19" s="116">
        <f>[1]Fjärrvärmeproduktion!$N$626+[1]Fjärrvärmeproduktion!$N$658*([1]Fjärrvärmeproduktion!$N$626/([1]Fjärrvärmeproduktion!$N$626+[1]Fjärrvärmeproduktion!$N$618))</f>
        <v>39915.4020304191</v>
      </c>
      <c r="C19" s="63"/>
      <c r="D19" s="63">
        <f>[1]Fjärrvärmeproduktion!$N$627</f>
        <v>0</v>
      </c>
      <c r="E19" s="63">
        <f>[1]Fjärrvärmeproduktion!$Q$628</f>
        <v>0</v>
      </c>
      <c r="F19" s="63">
        <f>[1]Fjärrvärmeproduktion!$N$629</f>
        <v>0</v>
      </c>
      <c r="G19" s="63">
        <f>[1]Fjärrvärmeproduktion!$R$630</f>
        <v>3663</v>
      </c>
      <c r="H19" s="63">
        <f>[1]Fjärrvärmeproduktion!$S$631</f>
        <v>33884</v>
      </c>
      <c r="I19" s="63">
        <f>[1]Fjärrvärmeproduktion!$N$632</f>
        <v>3046</v>
      </c>
      <c r="J19" s="63">
        <f>[1]Fjärrvärmeproduktion!$T$630</f>
        <v>0</v>
      </c>
      <c r="K19" s="63">
        <f>[1]Fjärrvärmeproduktion!$U$628</f>
        <v>0</v>
      </c>
      <c r="L19" s="63">
        <f>[1]Fjärrvärmeproduktion!$V$628</f>
        <v>0</v>
      </c>
      <c r="M19" s="63">
        <f>[1]Fjärrvärmeproduktion!$W$628</f>
        <v>0</v>
      </c>
      <c r="N19" s="63">
        <f>[1]Fjärrvärmeproduktion!$X$630</f>
        <v>0</v>
      </c>
      <c r="O19" s="63"/>
      <c r="P19" s="63">
        <f t="shared" ref="P19:P24" si="2">SUM(C19:O19)</f>
        <v>40593</v>
      </c>
      <c r="Q19" s="2"/>
      <c r="R19" s="2"/>
      <c r="S19" s="2"/>
      <c r="T19" s="2"/>
    </row>
    <row r="20" spans="1:34" ht="15.75">
      <c r="A20" s="3" t="s">
        <v>20</v>
      </c>
      <c r="B20" s="116">
        <f>[1]Fjärrvärmeproduktion!$N$634</f>
        <v>0</v>
      </c>
      <c r="C20" s="63"/>
      <c r="D20" s="63">
        <f>[1]Fjärrvärmeproduktion!$N$635</f>
        <v>0</v>
      </c>
      <c r="E20" s="63">
        <f>[1]Fjärrvärmeproduktion!$Q$636</f>
        <v>0</v>
      </c>
      <c r="F20" s="63">
        <f>[1]Fjärrvärmeproduktion!$N$637</f>
        <v>0</v>
      </c>
      <c r="G20" s="63">
        <f>[1]Fjärrvärmeproduktion!$R$638</f>
        <v>0</v>
      </c>
      <c r="H20" s="63">
        <f>[1]Fjärrvärmeproduktion!$S$639</f>
        <v>0</v>
      </c>
      <c r="I20" s="63">
        <f>[1]Fjärrvärmeproduktion!$N$640</f>
        <v>0</v>
      </c>
      <c r="J20" s="63">
        <f>[1]Fjärrvärmeproduktion!$T$638</f>
        <v>0</v>
      </c>
      <c r="K20" s="63">
        <f>[1]Fjärrvärmeproduktion!$U$636</f>
        <v>0</v>
      </c>
      <c r="L20" s="63">
        <f>[1]Fjärrvärmeproduktion!$V$636</f>
        <v>0</v>
      </c>
      <c r="M20" s="63">
        <f>[1]Fjärrvärmeproduktion!$W$636</f>
        <v>0</v>
      </c>
      <c r="N20" s="63">
        <f>[1]Fjärrvärmeproduktion!$X$638</f>
        <v>0</v>
      </c>
      <c r="O20" s="63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16">
        <f>[1]Fjärrvärmeproduktion!$N$642</f>
        <v>0</v>
      </c>
      <c r="C21" s="63"/>
      <c r="D21" s="63">
        <f>[1]Fjärrvärmeproduktion!$N$643</f>
        <v>0</v>
      </c>
      <c r="E21" s="63">
        <f>[1]Fjärrvärmeproduktion!$Q$644</f>
        <v>0</v>
      </c>
      <c r="F21" s="63">
        <f>[1]Fjärrvärmeproduktion!$N$645</f>
        <v>0</v>
      </c>
      <c r="G21" s="63">
        <f>[1]Fjärrvärmeproduktion!$R$646</f>
        <v>0</v>
      </c>
      <c r="H21" s="63">
        <f>[1]Fjärrvärmeproduktion!$S$647</f>
        <v>0</v>
      </c>
      <c r="I21" s="63">
        <f>[1]Fjärrvärmeproduktion!$N$648</f>
        <v>0</v>
      </c>
      <c r="J21" s="63">
        <f>[1]Fjärrvärmeproduktion!$T$646</f>
        <v>0</v>
      </c>
      <c r="K21" s="63">
        <f>[1]Fjärrvärmeproduktion!$U$644</f>
        <v>0</v>
      </c>
      <c r="L21" s="63">
        <f>[1]Fjärrvärmeproduktion!$V$644</f>
        <v>0</v>
      </c>
      <c r="M21" s="63">
        <f>[1]Fjärrvärmeproduktion!$W$644</f>
        <v>0</v>
      </c>
      <c r="N21" s="63">
        <f>[1]Fjärrvärmeproduktion!$X$646</f>
        <v>0</v>
      </c>
      <c r="O21" s="63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116">
        <f>[1]Fjärrvärmeproduktion!$N$650</f>
        <v>0</v>
      </c>
      <c r="C22" s="63"/>
      <c r="D22" s="63">
        <f>[1]Fjärrvärmeproduktion!$N$651</f>
        <v>0</v>
      </c>
      <c r="E22" s="63">
        <f>[1]Fjärrvärmeproduktion!$Q$652</f>
        <v>0</v>
      </c>
      <c r="F22" s="63">
        <f>[1]Fjärrvärmeproduktion!$N$653</f>
        <v>0</v>
      </c>
      <c r="G22" s="63">
        <f>[1]Fjärrvärmeproduktion!$R$654</f>
        <v>0</v>
      </c>
      <c r="H22" s="63">
        <f>[1]Fjärrvärmeproduktion!$S$655</f>
        <v>0</v>
      </c>
      <c r="I22" s="63">
        <f>[1]Fjärrvärmeproduktion!$N$656</f>
        <v>0</v>
      </c>
      <c r="J22" s="63">
        <f>[1]Fjärrvärmeproduktion!$T$654</f>
        <v>0</v>
      </c>
      <c r="K22" s="63">
        <f>[1]Fjärrvärmeproduktion!$U$652</f>
        <v>0</v>
      </c>
      <c r="L22" s="63">
        <f>[1]Fjärrvärmeproduktion!$V$652</f>
        <v>0</v>
      </c>
      <c r="M22" s="63">
        <f>[1]Fjärrvärmeproduktion!$W$652</f>
        <v>0</v>
      </c>
      <c r="N22" s="63">
        <f>[1]Fjärrvärmeproduktion!$X$654</f>
        <v>0</v>
      </c>
      <c r="O22" s="63"/>
      <c r="P22" s="63">
        <f t="shared" si="2"/>
        <v>0</v>
      </c>
      <c r="Q22" s="18"/>
      <c r="R22" s="30" t="s">
        <v>24</v>
      </c>
      <c r="S22" s="56" t="str">
        <f>P43/1000 &amp;" GWh"</f>
        <v>816,78024 GWh</v>
      </c>
      <c r="T22" s="25"/>
      <c r="U22" s="23"/>
    </row>
    <row r="23" spans="1:34" ht="15.75">
      <c r="A23" s="3" t="s">
        <v>23</v>
      </c>
      <c r="B23" s="116">
        <v>0</v>
      </c>
      <c r="C23" s="63"/>
      <c r="D23" s="63">
        <f>[1]Fjärrvärmeproduktion!$N$659</f>
        <v>0</v>
      </c>
      <c r="E23" s="63">
        <f>[1]Fjärrvärmeproduktion!$Q$660</f>
        <v>0</v>
      </c>
      <c r="F23" s="63">
        <f>[1]Fjärrvärmeproduktion!$N$661</f>
        <v>0</v>
      </c>
      <c r="G23" s="63">
        <f>[1]Fjärrvärmeproduktion!$R$662</f>
        <v>0</v>
      </c>
      <c r="H23" s="63">
        <f>[1]Fjärrvärmeproduktion!$S$663</f>
        <v>0</v>
      </c>
      <c r="I23" s="63">
        <f>[1]Fjärrvärmeproduktion!$N$664</f>
        <v>0</v>
      </c>
      <c r="J23" s="63">
        <f>[1]Fjärrvärmeproduktion!$T$662</f>
        <v>0</v>
      </c>
      <c r="K23" s="63">
        <f>[1]Fjärrvärmeproduktion!$U$660</f>
        <v>0</v>
      </c>
      <c r="L23" s="63">
        <f>[1]Fjärrvärmeproduktion!$V$660</f>
        <v>0</v>
      </c>
      <c r="M23" s="63">
        <f>[1]Fjärrvärmeproduktion!$W$660</f>
        <v>0</v>
      </c>
      <c r="N23" s="63">
        <f>[1]Fjärrvärmeproduktion!$X$662</f>
        <v>0</v>
      </c>
      <c r="O23" s="63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3">
        <f>SUM(B18:B23)</f>
        <v>152740</v>
      </c>
      <c r="C24" s="63">
        <f t="shared" ref="C24:O24" si="3">SUM(C18:C23)</f>
        <v>0</v>
      </c>
      <c r="D24" s="63">
        <f t="shared" si="3"/>
        <v>0</v>
      </c>
      <c r="E24" s="63">
        <f t="shared" si="3"/>
        <v>0</v>
      </c>
      <c r="F24" s="63">
        <f t="shared" si="3"/>
        <v>0</v>
      </c>
      <c r="G24" s="63">
        <f t="shared" si="3"/>
        <v>3663</v>
      </c>
      <c r="H24" s="63">
        <f t="shared" si="3"/>
        <v>173664</v>
      </c>
      <c r="I24" s="63">
        <f t="shared" si="3"/>
        <v>3046</v>
      </c>
      <c r="J24" s="63">
        <f t="shared" si="3"/>
        <v>0</v>
      </c>
      <c r="K24" s="63">
        <f t="shared" si="3"/>
        <v>0</v>
      </c>
      <c r="L24" s="63">
        <f t="shared" si="3"/>
        <v>0</v>
      </c>
      <c r="M24" s="63">
        <f t="shared" si="3"/>
        <v>0</v>
      </c>
      <c r="N24" s="63">
        <f t="shared" si="3"/>
        <v>0</v>
      </c>
      <c r="O24" s="63">
        <f t="shared" si="3"/>
        <v>0</v>
      </c>
      <c r="P24" s="63">
        <f t="shared" si="2"/>
        <v>180373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18"/>
      <c r="R25" s="53" t="str">
        <f>C30</f>
        <v>El</v>
      </c>
      <c r="S25" s="40" t="str">
        <f>C43/1000 &amp;" GWh"</f>
        <v>254,63224 GWh</v>
      </c>
      <c r="T25" s="29">
        <f>C$44</f>
        <v>0.31175122453990806</v>
      </c>
      <c r="U25" s="23"/>
    </row>
    <row r="26" spans="1:34" ht="15.75">
      <c r="B26" s="116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18"/>
      <c r="R26" s="54" t="str">
        <f>D30</f>
        <v>Oljeprodukter</v>
      </c>
      <c r="S26" s="40" t="str">
        <f>D43/1000 &amp;" GWh"</f>
        <v>123,432 GWh</v>
      </c>
      <c r="T26" s="29">
        <f>D$44</f>
        <v>0.15112020829495093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33,806 GWh</v>
      </c>
      <c r="T28" s="29">
        <f>F$44</f>
        <v>4.1389346049801594E-2</v>
      </c>
      <c r="U28" s="23"/>
    </row>
    <row r="29" spans="1:34" ht="15.75">
      <c r="A29" s="51" t="str">
        <f>A2</f>
        <v>0884 Vimmerby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44,55 GWh</v>
      </c>
      <c r="T29" s="29">
        <f>G$44</f>
        <v>5.4543435086039788E-2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357,314 GWh</v>
      </c>
      <c r="T30" s="29">
        <f>H$44</f>
        <v>0.43746650873924181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3,046 GWh</v>
      </c>
      <c r="T31" s="29">
        <f>I$44</f>
        <v>3.7292772900578497E-3</v>
      </c>
      <c r="U31" s="22"/>
      <c r="AG31" s="17"/>
      <c r="AH31" s="17"/>
    </row>
    <row r="32" spans="1:34" ht="15.75">
      <c r="A32" s="3" t="s">
        <v>30</v>
      </c>
      <c r="B32" s="60">
        <f>[1]Slutanvändning!$N$899</f>
        <v>0</v>
      </c>
      <c r="C32" s="60">
        <f>[1]Slutanvändning!$N$900</f>
        <v>13196</v>
      </c>
      <c r="D32" s="60">
        <f>[1]Slutanvändning!$N$893</f>
        <v>8349</v>
      </c>
      <c r="E32" s="60">
        <f>[1]Slutanvändning!$Q$894</f>
        <v>0</v>
      </c>
      <c r="F32" s="97">
        <f>[1]Slutanvändning!$N$895</f>
        <v>0</v>
      </c>
      <c r="G32" s="97">
        <f>[1]Slutanvändning!$N$896</f>
        <v>1567</v>
      </c>
      <c r="H32" s="97">
        <f>[1]Slutanvändning!$N$897</f>
        <v>0</v>
      </c>
      <c r="I32" s="60">
        <f>[1]Slutanvändning!$N$898</f>
        <v>0</v>
      </c>
      <c r="J32" s="60"/>
      <c r="K32" s="60">
        <f>[1]Slutanvändning!$U$894</f>
        <v>0</v>
      </c>
      <c r="L32" s="60">
        <f>[1]Slutanvändning!$V$894</f>
        <v>0</v>
      </c>
      <c r="M32" s="60">
        <f>[1]Slutanvändning!$W$894</f>
        <v>0</v>
      </c>
      <c r="N32" s="60"/>
      <c r="O32" s="60"/>
      <c r="P32" s="60">
        <f t="shared" ref="P32:P38" si="4">SUM(B32:N32)</f>
        <v>23112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75">
      <c r="A33" s="3" t="s">
        <v>33</v>
      </c>
      <c r="B33" s="60">
        <f>[1]Slutanvändning!$N$908</f>
        <v>39044</v>
      </c>
      <c r="C33" s="60">
        <f>[1]Slutanvändning!$N$909</f>
        <v>142187</v>
      </c>
      <c r="D33" s="133">
        <f>[1]Slutanvändning!$N$902</f>
        <v>12985</v>
      </c>
      <c r="E33" s="60">
        <f>[1]Slutanvändning!$Q$903</f>
        <v>0</v>
      </c>
      <c r="F33" s="97">
        <f>[1]Slutanvändning!$N$904</f>
        <v>33806</v>
      </c>
      <c r="G33" s="134">
        <f>[1]Slutanvändning!$N$905</f>
        <v>800</v>
      </c>
      <c r="H33" s="97">
        <f>[1]Slutanvändning!$N$906</f>
        <v>149154</v>
      </c>
      <c r="I33" s="60">
        <f>[1]Slutanvändning!$N$907</f>
        <v>0</v>
      </c>
      <c r="J33" s="60"/>
      <c r="K33" s="60">
        <f>[1]Slutanvändning!$U$903</f>
        <v>0</v>
      </c>
      <c r="L33" s="60">
        <f>[1]Slutanvändning!$V$903</f>
        <v>0</v>
      </c>
      <c r="M33" s="60">
        <f>[1]Slutanvändning!$W$903</f>
        <v>0</v>
      </c>
      <c r="N33" s="60"/>
      <c r="O33" s="60"/>
      <c r="P33" s="60">
        <f t="shared" si="4"/>
        <v>377976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[1]Slutanvändning!$N$917</f>
        <v>15650</v>
      </c>
      <c r="C34" s="60">
        <f>[1]Slutanvändning!$N$918</f>
        <v>16042</v>
      </c>
      <c r="D34" s="60">
        <f>[1]Slutanvändning!$N$911</f>
        <v>0</v>
      </c>
      <c r="E34" s="60">
        <f>[1]Slutanvändning!$Q$912</f>
        <v>0</v>
      </c>
      <c r="F34" s="97">
        <f>[1]Slutanvändning!$N$913</f>
        <v>0</v>
      </c>
      <c r="G34" s="97">
        <f>[1]Slutanvändning!$N$914</f>
        <v>0</v>
      </c>
      <c r="H34" s="97">
        <f>[1]Slutanvändning!$N$915</f>
        <v>0</v>
      </c>
      <c r="I34" s="60">
        <f>[1]Slutanvändning!$N$916</f>
        <v>0</v>
      </c>
      <c r="J34" s="60"/>
      <c r="K34" s="60">
        <f>[1]Slutanvändning!$U$912</f>
        <v>0</v>
      </c>
      <c r="L34" s="60">
        <f>[1]Slutanvändning!$V$912</f>
        <v>0</v>
      </c>
      <c r="M34" s="60">
        <f>[1]Slutanvändning!$W$912</f>
        <v>0</v>
      </c>
      <c r="N34" s="60"/>
      <c r="O34" s="60"/>
      <c r="P34" s="60">
        <f t="shared" si="4"/>
        <v>31692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75">
      <c r="A35" s="3" t="s">
        <v>35</v>
      </c>
      <c r="B35" s="60">
        <f>[1]Slutanvändning!$N$926</f>
        <v>0</v>
      </c>
      <c r="C35" s="60">
        <f>[1]Slutanvändning!$N$927</f>
        <v>104</v>
      </c>
      <c r="D35" s="60">
        <f>[1]Slutanvändning!$N$920</f>
        <v>101390</v>
      </c>
      <c r="E35" s="60">
        <f>[1]Slutanvändning!$Q$921</f>
        <v>0</v>
      </c>
      <c r="F35" s="97">
        <f>[1]Slutanvändning!$N$922</f>
        <v>0</v>
      </c>
      <c r="G35" s="97">
        <f>[1]Slutanvändning!$N$923</f>
        <v>38520</v>
      </c>
      <c r="H35" s="97">
        <f>[1]Slutanvändning!$N$924</f>
        <v>0</v>
      </c>
      <c r="I35" s="60">
        <f>[1]Slutanvändning!$N$925</f>
        <v>0</v>
      </c>
      <c r="J35" s="60"/>
      <c r="K35" s="60">
        <f>[1]Slutanvändning!$U$921</f>
        <v>0</v>
      </c>
      <c r="L35" s="60">
        <f>[1]Slutanvändning!$V$921</f>
        <v>0</v>
      </c>
      <c r="M35" s="60">
        <f>[1]Slutanvändning!$W$921</f>
        <v>0</v>
      </c>
      <c r="N35" s="60"/>
      <c r="O35" s="60"/>
      <c r="P35" s="60">
        <f>SUM(B35:N35)</f>
        <v>140014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[1]Slutanvändning!$N$935</f>
        <v>17628</v>
      </c>
      <c r="C36" s="60">
        <f>[1]Slutanvändning!$N$936</f>
        <v>34423</v>
      </c>
      <c r="D36" s="60">
        <f>[1]Slutanvändning!$N$929</f>
        <v>155</v>
      </c>
      <c r="E36" s="60">
        <f>[1]Slutanvändning!$Q$930</f>
        <v>0</v>
      </c>
      <c r="F36" s="97">
        <f>[1]Slutanvändning!$N$931</f>
        <v>0</v>
      </c>
      <c r="G36" s="97">
        <f>[1]Slutanvändning!$N$932</f>
        <v>0</v>
      </c>
      <c r="H36" s="97">
        <f>[1]Slutanvändning!$N$933</f>
        <v>0</v>
      </c>
      <c r="I36" s="60">
        <f>[1]Slutanvändning!$N$934</f>
        <v>0</v>
      </c>
      <c r="J36" s="60"/>
      <c r="K36" s="60">
        <f>[1]Slutanvändning!$U$930</f>
        <v>0</v>
      </c>
      <c r="L36" s="60">
        <f>[1]Slutanvändning!$V$930</f>
        <v>0</v>
      </c>
      <c r="M36" s="60">
        <f>[1]Slutanvändning!$W$930</f>
        <v>0</v>
      </c>
      <c r="N36" s="60"/>
      <c r="O36" s="60"/>
      <c r="P36" s="60">
        <f t="shared" si="4"/>
        <v>52206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[1]Slutanvändning!$N$944</f>
        <v>28099</v>
      </c>
      <c r="C37" s="60">
        <f>[1]Slutanvändning!$N$945</f>
        <v>37054</v>
      </c>
      <c r="D37" s="60">
        <f>[1]Slutanvändning!$N$938</f>
        <v>538</v>
      </c>
      <c r="E37" s="60">
        <f>[1]Slutanvändning!$Q$939</f>
        <v>0</v>
      </c>
      <c r="F37" s="97">
        <f>[1]Slutanvändning!$N$940</f>
        <v>0</v>
      </c>
      <c r="G37" s="97">
        <f>[1]Slutanvändning!$N$941</f>
        <v>0</v>
      </c>
      <c r="H37" s="97">
        <f>[1]Slutanvändning!$N$942</f>
        <v>34496</v>
      </c>
      <c r="I37" s="60">
        <f>[1]Slutanvändning!$N$943</f>
        <v>0</v>
      </c>
      <c r="J37" s="60"/>
      <c r="K37" s="60">
        <f>[1]Slutanvändning!$U$939</f>
        <v>0</v>
      </c>
      <c r="L37" s="60">
        <f>[1]Slutanvändning!$V$939</f>
        <v>0</v>
      </c>
      <c r="M37" s="60">
        <f>[1]Slutanvändning!$W$939</f>
        <v>0</v>
      </c>
      <c r="N37" s="60"/>
      <c r="O37" s="60"/>
      <c r="P37" s="60">
        <f t="shared" si="4"/>
        <v>100187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[1]Slutanvändning!$N$953</f>
        <v>26353</v>
      </c>
      <c r="C38" s="60">
        <f>[1]Slutanvändning!$N$954</f>
        <v>5297</v>
      </c>
      <c r="D38" s="60">
        <f>[1]Slutanvändning!$N$947</f>
        <v>15</v>
      </c>
      <c r="E38" s="60">
        <f>[1]Slutanvändning!$Q$948</f>
        <v>0</v>
      </c>
      <c r="F38" s="97">
        <f>[1]Slutanvändning!$N$949</f>
        <v>0</v>
      </c>
      <c r="G38" s="97">
        <f>[1]Slutanvändning!$N$950</f>
        <v>0</v>
      </c>
      <c r="H38" s="97">
        <f>[1]Slutanvändning!$N$951</f>
        <v>0</v>
      </c>
      <c r="I38" s="60">
        <f>[1]Slutanvändning!$N$952</f>
        <v>0</v>
      </c>
      <c r="J38" s="60"/>
      <c r="K38" s="60">
        <f>[1]Slutanvändning!$U$948</f>
        <v>0</v>
      </c>
      <c r="L38" s="60">
        <f>[1]Slutanvändning!$V$948</f>
        <v>0</v>
      </c>
      <c r="M38" s="60">
        <f>[1]Slutanvändning!$W$948</f>
        <v>0</v>
      </c>
      <c r="N38" s="60"/>
      <c r="O38" s="60"/>
      <c r="P38" s="60">
        <f t="shared" si="4"/>
        <v>31665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[1]Slutanvändning!$N$962</f>
        <v>0</v>
      </c>
      <c r="C39" s="60">
        <f>[1]Slutanvändning!$N$963</f>
        <v>3050</v>
      </c>
      <c r="D39" s="60">
        <f>[1]Slutanvändning!$N$956</f>
        <v>0</v>
      </c>
      <c r="E39" s="60">
        <f>[1]Slutanvändning!$Q$957</f>
        <v>0</v>
      </c>
      <c r="F39" s="97">
        <f>[1]Slutanvändning!$N$958</f>
        <v>0</v>
      </c>
      <c r="G39" s="97">
        <f>[1]Slutanvändning!$N$959</f>
        <v>0</v>
      </c>
      <c r="H39" s="97">
        <f>[1]Slutanvändning!$N$960</f>
        <v>0</v>
      </c>
      <c r="I39" s="60">
        <f>[1]Slutanvändning!$N$961</f>
        <v>0</v>
      </c>
      <c r="J39" s="60"/>
      <c r="K39" s="60">
        <f>[1]Slutanvändning!$U$957</f>
        <v>0</v>
      </c>
      <c r="L39" s="60">
        <f>[1]Slutanvändning!$V$957</f>
        <v>0</v>
      </c>
      <c r="M39" s="60">
        <f>[1]Slutanvändning!$W$957</f>
        <v>0</v>
      </c>
      <c r="N39" s="60"/>
      <c r="O39" s="60"/>
      <c r="P39" s="60">
        <f>SUM(B39:N39)</f>
        <v>3050</v>
      </c>
      <c r="Q39" s="20"/>
      <c r="R39" s="28"/>
      <c r="S39" s="7"/>
      <c r="T39" s="43"/>
    </row>
    <row r="40" spans="1:47" ht="15.75">
      <c r="A40" s="3" t="s">
        <v>14</v>
      </c>
      <c r="B40" s="60">
        <f>SUM(B32:B39)</f>
        <v>126774</v>
      </c>
      <c r="C40" s="60">
        <f t="shared" ref="C40:O40" si="5">SUM(C32:C39)</f>
        <v>251353</v>
      </c>
      <c r="D40" s="60">
        <f t="shared" si="5"/>
        <v>123432</v>
      </c>
      <c r="E40" s="60">
        <f t="shared" si="5"/>
        <v>0</v>
      </c>
      <c r="F40" s="60">
        <f>SUM(F32:F39)</f>
        <v>33806</v>
      </c>
      <c r="G40" s="60">
        <f t="shared" si="5"/>
        <v>40887</v>
      </c>
      <c r="H40" s="60">
        <f t="shared" si="5"/>
        <v>183650</v>
      </c>
      <c r="I40" s="60">
        <f t="shared" si="5"/>
        <v>0</v>
      </c>
      <c r="J40" s="60">
        <f t="shared" si="5"/>
        <v>0</v>
      </c>
      <c r="K40" s="60">
        <f t="shared" si="5"/>
        <v>0</v>
      </c>
      <c r="L40" s="60">
        <f t="shared" si="5"/>
        <v>0</v>
      </c>
      <c r="M40" s="60">
        <f t="shared" si="5"/>
        <v>0</v>
      </c>
      <c r="N40" s="60">
        <f t="shared" si="5"/>
        <v>0</v>
      </c>
      <c r="O40" s="60">
        <f t="shared" si="5"/>
        <v>0</v>
      </c>
      <c r="P40" s="60">
        <f>SUM(B40:N40)</f>
        <v>759902</v>
      </c>
      <c r="Q40" s="20"/>
      <c r="R40" s="28"/>
      <c r="S40" s="7" t="s">
        <v>25</v>
      </c>
      <c r="T40" s="43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(B46+C46)/1000 &amp;" GWh"</f>
        <v>46,07424 GWh</v>
      </c>
      <c r="T41" s="61"/>
    </row>
    <row r="42" spans="1:47">
      <c r="A42" s="33" t="s">
        <v>43</v>
      </c>
      <c r="B42" s="93">
        <f>B39+B38+B37</f>
        <v>54452</v>
      </c>
      <c r="C42" s="93">
        <f>C39+C38+C37</f>
        <v>45401</v>
      </c>
      <c r="D42" s="93">
        <f>D39+D38+D37</f>
        <v>553</v>
      </c>
      <c r="E42" s="93">
        <f t="shared" ref="E42:P42" si="6">E39+E38+E37</f>
        <v>0</v>
      </c>
      <c r="F42" s="90">
        <f t="shared" si="6"/>
        <v>0</v>
      </c>
      <c r="G42" s="93">
        <f t="shared" si="6"/>
        <v>0</v>
      </c>
      <c r="H42" s="93">
        <f t="shared" si="6"/>
        <v>34496</v>
      </c>
      <c r="I42" s="90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134902</v>
      </c>
      <c r="Q42" s="21"/>
      <c r="R42" s="28" t="s">
        <v>41</v>
      </c>
      <c r="S42" s="8" t="str">
        <f>P42/1000 &amp;" GWh"</f>
        <v>134,902 GWh</v>
      </c>
      <c r="T42" s="29">
        <f>P42/P40</f>
        <v>0.1775255230279694</v>
      </c>
    </row>
    <row r="43" spans="1:47">
      <c r="A43" s="34" t="s">
        <v>45</v>
      </c>
      <c r="B43" s="117"/>
      <c r="C43" s="95">
        <f>C40+C24-C7+C46</f>
        <v>254632.24</v>
      </c>
      <c r="D43" s="95">
        <f t="shared" ref="D43:O43" si="7">D11+D24+D40</f>
        <v>123432</v>
      </c>
      <c r="E43" s="95">
        <f t="shared" si="7"/>
        <v>0</v>
      </c>
      <c r="F43" s="95">
        <f t="shared" si="7"/>
        <v>33806</v>
      </c>
      <c r="G43" s="95">
        <f t="shared" si="7"/>
        <v>44550</v>
      </c>
      <c r="H43" s="95">
        <f t="shared" si="7"/>
        <v>357314</v>
      </c>
      <c r="I43" s="95">
        <f t="shared" si="7"/>
        <v>3046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816780.24</v>
      </c>
      <c r="Q43" s="21"/>
      <c r="R43" s="28" t="s">
        <v>42</v>
      </c>
      <c r="S43" s="8" t="str">
        <f>P36/1000 &amp;" GWh"</f>
        <v>52,206 GWh</v>
      </c>
      <c r="T43" s="41">
        <f>P36/P40</f>
        <v>6.8700964071682927E-2</v>
      </c>
    </row>
    <row r="44" spans="1:47">
      <c r="A44" s="34" t="s">
        <v>46</v>
      </c>
      <c r="B44" s="93"/>
      <c r="C44" s="96">
        <f>C43/$P$43</f>
        <v>0.31175122453990806</v>
      </c>
      <c r="D44" s="96">
        <f t="shared" ref="D44:O44" si="8">D43/$P$43</f>
        <v>0.15112020829495093</v>
      </c>
      <c r="E44" s="96">
        <f t="shared" si="8"/>
        <v>0</v>
      </c>
      <c r="F44" s="96">
        <f t="shared" si="8"/>
        <v>4.1389346049801594E-2</v>
      </c>
      <c r="G44" s="96">
        <f t="shared" si="8"/>
        <v>5.4543435086039788E-2</v>
      </c>
      <c r="H44" s="96">
        <f t="shared" si="8"/>
        <v>0.43746650873924181</v>
      </c>
      <c r="I44" s="96">
        <f t="shared" si="8"/>
        <v>3.7292772900578497E-3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21"/>
      <c r="R44" s="28" t="s">
        <v>44</v>
      </c>
      <c r="S44" s="8" t="str">
        <f>P34/1000 &amp;" GWh"</f>
        <v>31,692 GWh</v>
      </c>
      <c r="T44" s="29">
        <f>P34/P40</f>
        <v>4.1705377798716151E-2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23,112 GWh</v>
      </c>
      <c r="T45" s="29">
        <f>P32/P40</f>
        <v>3.0414448178844113E-2</v>
      </c>
      <c r="U45" s="23"/>
    </row>
    <row r="46" spans="1:47">
      <c r="A46" s="35" t="s">
        <v>49</v>
      </c>
      <c r="B46" s="95">
        <f>B24-B40</f>
        <v>25966</v>
      </c>
      <c r="C46" s="95">
        <f>(C40+C24)*0.08</f>
        <v>20108.240000000002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377,976 GWh</v>
      </c>
      <c r="T46" s="41">
        <f>P33/P40</f>
        <v>0.49740098065276839</v>
      </c>
      <c r="U46" s="23"/>
    </row>
    <row r="47" spans="1:47">
      <c r="A47" s="35" t="s">
        <v>51</v>
      </c>
      <c r="B47" s="98">
        <f>B46/B24</f>
        <v>0.17000130941469163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140,014 GWh</v>
      </c>
      <c r="T47" s="41">
        <f>P35/P40</f>
        <v>0.18425270627001902</v>
      </c>
    </row>
    <row r="48" spans="1:47" ht="15.75" thickBot="1">
      <c r="A48" s="10"/>
      <c r="B48" s="119"/>
      <c r="C48" s="120"/>
      <c r="D48" s="120"/>
      <c r="E48" s="120"/>
      <c r="F48" s="121"/>
      <c r="G48" s="120"/>
      <c r="H48" s="120"/>
      <c r="I48" s="121"/>
      <c r="J48" s="120"/>
      <c r="K48" s="120"/>
      <c r="L48" s="120"/>
      <c r="M48" s="120"/>
      <c r="N48" s="121"/>
      <c r="O48" s="121"/>
      <c r="P48" s="121"/>
      <c r="Q48" s="55"/>
      <c r="R48" s="46" t="s">
        <v>50</v>
      </c>
      <c r="S48" s="47" t="str">
        <f>P40/1000 &amp;" GWh"</f>
        <v>759,902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9"/>
      <c r="C49" s="100"/>
      <c r="D49" s="101"/>
      <c r="E49" s="101"/>
      <c r="F49" s="102"/>
      <c r="G49" s="101"/>
      <c r="H49" s="101"/>
      <c r="I49" s="102"/>
      <c r="J49" s="101"/>
      <c r="K49" s="101"/>
      <c r="L49" s="101"/>
      <c r="M49" s="100"/>
      <c r="N49" s="103"/>
      <c r="O49" s="103"/>
      <c r="P49" s="103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9"/>
      <c r="C50" s="104"/>
      <c r="D50" s="101"/>
      <c r="E50" s="101"/>
      <c r="F50" s="102"/>
      <c r="G50" s="101"/>
      <c r="H50" s="101"/>
      <c r="I50" s="102"/>
      <c r="J50" s="101"/>
      <c r="K50" s="101"/>
      <c r="L50" s="101"/>
      <c r="M50" s="100"/>
      <c r="N50" s="103"/>
      <c r="O50" s="103"/>
      <c r="P50" s="103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3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U71"/>
  <sheetViews>
    <sheetView tabSelected="1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7.625" style="79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82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 t="s">
        <v>84</v>
      </c>
      <c r="C5" s="62">
        <f>[1]Solceller!$C$13</f>
        <v>4826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>
        <f t="shared" ref="P6:P11" si="0">SUM(D6:O6)</f>
        <v>0</v>
      </c>
      <c r="Q6" s="38"/>
      <c r="AG6" s="38"/>
      <c r="AH6" s="38"/>
    </row>
    <row r="7" spans="1:34" ht="15.75">
      <c r="A7" s="3" t="s">
        <v>10</v>
      </c>
      <c r="B7" s="60"/>
      <c r="C7" s="97">
        <f>[1]Elproduktion!$N$402</f>
        <v>8575</v>
      </c>
      <c r="D7" s="60">
        <f>[1]Elproduktion!$N$403</f>
        <v>0</v>
      </c>
      <c r="E7" s="60">
        <f>[1]Elproduktion!$Q$404</f>
        <v>0</v>
      </c>
      <c r="F7" s="60">
        <f>[1]Elproduktion!$N$405</f>
        <v>0</v>
      </c>
      <c r="G7" s="60">
        <f>[1]Elproduktion!$R$406</f>
        <v>0</v>
      </c>
      <c r="H7" s="60">
        <f>[1]Elproduktion!$S$407</f>
        <v>0</v>
      </c>
      <c r="I7" s="60">
        <f>[1]Elproduktion!$N$408</f>
        <v>0</v>
      </c>
      <c r="J7" s="60">
        <f>[1]Elproduktion!$T$406</f>
        <v>0</v>
      </c>
      <c r="K7" s="60">
        <f>[1]Elproduktion!$U$404</f>
        <v>0</v>
      </c>
      <c r="L7" s="60">
        <f>[1]Elproduktion!$V$404</f>
        <v>0</v>
      </c>
      <c r="M7" s="60">
        <f>[1]Elproduktion!$W$404</f>
        <v>0</v>
      </c>
      <c r="N7" s="60">
        <f>[1]Elproduktion!$X$406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97">
        <f>[1]Elproduktion!$N$410</f>
        <v>0</v>
      </c>
      <c r="D8" s="60">
        <f>[1]Elproduktion!$N$411</f>
        <v>0</v>
      </c>
      <c r="E8" s="60">
        <f>[1]Elproduktion!$Q$412</f>
        <v>0</v>
      </c>
      <c r="F8" s="60">
        <f>[1]Elproduktion!$N$413</f>
        <v>0</v>
      </c>
      <c r="G8" s="60">
        <f>[1]Elproduktion!$R$414</f>
        <v>0</v>
      </c>
      <c r="H8" s="60">
        <f>[1]Elproduktion!$S$415</f>
        <v>0</v>
      </c>
      <c r="I8" s="60">
        <f>[1]Elproduktion!$N$416</f>
        <v>0</v>
      </c>
      <c r="J8" s="60">
        <f>[1]Elproduktion!$T$414</f>
        <v>0</v>
      </c>
      <c r="K8" s="60">
        <f>[1]Elproduktion!$U$412</f>
        <v>0</v>
      </c>
      <c r="L8" s="60">
        <f>[1]Elproduktion!$V$412</f>
        <v>0</v>
      </c>
      <c r="M8" s="60">
        <f>[1]Elproduktion!$W$412</f>
        <v>0</v>
      </c>
      <c r="N8" s="60">
        <f>[1]Elproduktion!$X$414</f>
        <v>0</v>
      </c>
      <c r="O8" s="60"/>
      <c r="P8" s="60">
        <f t="shared" si="0"/>
        <v>0</v>
      </c>
      <c r="Q8" s="38"/>
      <c r="AG8" s="38"/>
      <c r="AH8" s="38"/>
    </row>
    <row r="9" spans="1:34" ht="15.75">
      <c r="A9" s="3" t="s">
        <v>12</v>
      </c>
      <c r="B9" s="60"/>
      <c r="C9" s="97">
        <f>[1]Elproduktion!$N$418</f>
        <v>10658</v>
      </c>
      <c r="D9" s="60">
        <f>[1]Elproduktion!$N$419</f>
        <v>0</v>
      </c>
      <c r="E9" s="60">
        <f>[1]Elproduktion!$Q$420</f>
        <v>0</v>
      </c>
      <c r="F9" s="60">
        <f>[1]Elproduktion!$N$421</f>
        <v>0</v>
      </c>
      <c r="G9" s="60">
        <f>[1]Elproduktion!$R$422</f>
        <v>0</v>
      </c>
      <c r="H9" s="60">
        <f>[1]Elproduktion!$S$423</f>
        <v>0</v>
      </c>
      <c r="I9" s="60">
        <f>[1]Elproduktion!$N$424</f>
        <v>0</v>
      </c>
      <c r="J9" s="60">
        <f>[1]Elproduktion!$T$422</f>
        <v>0</v>
      </c>
      <c r="K9" s="60">
        <f>[1]Elproduktion!$U$420</f>
        <v>0</v>
      </c>
      <c r="L9" s="60">
        <f>[1]Elproduktion!$V$420</f>
        <v>0</v>
      </c>
      <c r="M9" s="60">
        <f>[1]Elproduktion!$W$420</f>
        <v>0</v>
      </c>
      <c r="N9" s="60">
        <f>[1]Elproduktion!$X$422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135">
        <f>[1]Elproduktion!$N$426</f>
        <v>33524.67924528302</v>
      </c>
      <c r="D10" s="60">
        <f>[1]Elproduktion!$N$427</f>
        <v>0</v>
      </c>
      <c r="E10" s="60">
        <f>[1]Elproduktion!$Q$428</f>
        <v>0</v>
      </c>
      <c r="F10" s="60">
        <f>[1]Elproduktion!$N$429</f>
        <v>0</v>
      </c>
      <c r="G10" s="60">
        <f>[1]Elproduktion!$R$430</f>
        <v>0</v>
      </c>
      <c r="H10" s="60">
        <f>[1]Elproduktion!$S$431</f>
        <v>0</v>
      </c>
      <c r="I10" s="60">
        <f>[1]Elproduktion!$N$432</f>
        <v>0</v>
      </c>
      <c r="J10" s="60">
        <f>[1]Elproduktion!$T$430</f>
        <v>0</v>
      </c>
      <c r="K10" s="60">
        <f>[1]Elproduktion!$U$428</f>
        <v>0</v>
      </c>
      <c r="L10" s="60">
        <f>[1]Elproduktion!$V$428</f>
        <v>0</v>
      </c>
      <c r="M10" s="60">
        <f>[1]Elproduktion!$W$428</f>
        <v>0</v>
      </c>
      <c r="N10" s="60">
        <f>[1]Elproduktion!$X$430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57583.67924528302</v>
      </c>
      <c r="D11" s="60">
        <f t="shared" ref="D11:O11" si="1">SUM(D5:D10)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0883 Västervik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116">
        <f>[1]Fjärrvärmeproduktion!$N$562+[1]Fjärrvärmeproduktion!$N$602*([1]Fjärrvärmeproduktion!$N$562/([1]Fjärrvärmeproduktion!$N$562+[1]Fjärrvärmeproduktion!$N$570))</f>
        <v>199563.16141511925</v>
      </c>
      <c r="C18" s="63"/>
      <c r="D18" s="63">
        <f>[1]Fjärrvärmeproduktion!$N$563</f>
        <v>1582</v>
      </c>
      <c r="E18" s="63">
        <f>[1]Fjärrvärmeproduktion!$Q$564</f>
        <v>0</v>
      </c>
      <c r="F18" s="63">
        <f>[1]Fjärrvärmeproduktion!$N$565</f>
        <v>0</v>
      </c>
      <c r="G18" s="63">
        <f>[1]Fjärrvärmeproduktion!$R$566</f>
        <v>0</v>
      </c>
      <c r="H18" s="116">
        <f>[1]Fjärrvärmeproduktion!$S$567</f>
        <v>20814.333333333314</v>
      </c>
      <c r="I18" s="63">
        <f>[1]Fjärrvärmeproduktion!$N$568</f>
        <v>0</v>
      </c>
      <c r="J18" s="63">
        <f>[1]Fjärrvärmeproduktion!$T$566</f>
        <v>0</v>
      </c>
      <c r="K18" s="116">
        <f>[1]Fjärrvärmeproduktion!$U$564</f>
        <v>0</v>
      </c>
      <c r="L18" s="116">
        <f>[1]Fjärrvärmeproduktion!$V$564</f>
        <v>213541.66666666669</v>
      </c>
      <c r="M18" s="116">
        <f>[1]Fjärrvärmeproduktion!$W$564</f>
        <v>0</v>
      </c>
      <c r="N18" s="63">
        <f>[1]Fjärrvärmeproduktion!$X$566</f>
        <v>0</v>
      </c>
      <c r="O18" s="63"/>
      <c r="P18" s="63">
        <f>SUM(C18:O18)</f>
        <v>235938</v>
      </c>
      <c r="Q18" s="2"/>
      <c r="R18" s="2"/>
      <c r="S18" s="2"/>
      <c r="T18" s="2"/>
    </row>
    <row r="19" spans="1:34" ht="15.75">
      <c r="A19" s="3" t="s">
        <v>19</v>
      </c>
      <c r="B19" s="116">
        <f>[1]Fjärrvärmeproduktion!$N$570+[1]Fjärrvärmeproduktion!$N$602*([1]Fjärrvärmeproduktion!$N$570/([1]Fjärrvärmeproduktion!$N$570+[1]Fjärrvärmeproduktion!$N$562))</f>
        <v>36370.838584880737</v>
      </c>
      <c r="C19" s="63"/>
      <c r="D19" s="63">
        <f>[1]Fjärrvärmeproduktion!$N$571</f>
        <v>1741</v>
      </c>
      <c r="E19" s="63">
        <f>[1]Fjärrvärmeproduktion!$Q$572</f>
        <v>0</v>
      </c>
      <c r="F19" s="63">
        <f>[1]Fjärrvärmeproduktion!$N$573</f>
        <v>0</v>
      </c>
      <c r="G19" s="63">
        <f>[1]Fjärrvärmeproduktion!$R$574</f>
        <v>2348</v>
      </c>
      <c r="H19" s="116">
        <f>[1]Fjärrvärmeproduktion!$S$575</f>
        <v>41927</v>
      </c>
      <c r="I19" s="63">
        <f>[1]Fjärrvärmeproduktion!$N$576</f>
        <v>0</v>
      </c>
      <c r="J19" s="63">
        <f>[1]Fjärrvärmeproduktion!$T$574</f>
        <v>0</v>
      </c>
      <c r="K19" s="116">
        <f>[1]Fjärrvärmeproduktion!$U$572</f>
        <v>0</v>
      </c>
      <c r="L19" s="116">
        <f>[1]Fjärrvärmeproduktion!$V$572</f>
        <v>0</v>
      </c>
      <c r="M19" s="116">
        <f>[1]Fjärrvärmeproduktion!$W$572</f>
        <v>0</v>
      </c>
      <c r="N19" s="63">
        <f>[1]Fjärrvärmeproduktion!$X$574</f>
        <v>0</v>
      </c>
      <c r="O19" s="63"/>
      <c r="P19" s="63">
        <f t="shared" ref="P19:P24" si="2">SUM(C19:O19)</f>
        <v>46016</v>
      </c>
      <c r="Q19" s="2"/>
      <c r="R19" s="2"/>
      <c r="S19" s="2"/>
      <c r="T19" s="2"/>
    </row>
    <row r="20" spans="1:34" ht="15.75">
      <c r="A20" s="3" t="s">
        <v>20</v>
      </c>
      <c r="B20" s="116">
        <f>[1]Fjärrvärmeproduktion!$N$578</f>
        <v>0</v>
      </c>
      <c r="C20" s="63"/>
      <c r="D20" s="63">
        <f>[1]Fjärrvärmeproduktion!$N$579</f>
        <v>0</v>
      </c>
      <c r="E20" s="63">
        <f>[1]Fjärrvärmeproduktion!$Q$580</f>
        <v>0</v>
      </c>
      <c r="F20" s="63">
        <f>[1]Fjärrvärmeproduktion!$N$581</f>
        <v>0</v>
      </c>
      <c r="G20" s="63">
        <f>[1]Fjärrvärmeproduktion!$R$582</f>
        <v>0</v>
      </c>
      <c r="H20" s="116">
        <f>[1]Fjärrvärmeproduktion!$S$583</f>
        <v>0</v>
      </c>
      <c r="I20" s="63">
        <f>[1]Fjärrvärmeproduktion!$N$584</f>
        <v>0</v>
      </c>
      <c r="J20" s="63">
        <f>[1]Fjärrvärmeproduktion!$T$582</f>
        <v>0</v>
      </c>
      <c r="K20" s="116">
        <f>[1]Fjärrvärmeproduktion!$U$580</f>
        <v>0</v>
      </c>
      <c r="L20" s="116">
        <f>[1]Fjärrvärmeproduktion!$V$580</f>
        <v>0</v>
      </c>
      <c r="M20" s="116">
        <f>[1]Fjärrvärmeproduktion!$W$580</f>
        <v>0</v>
      </c>
      <c r="N20" s="63">
        <f>[1]Fjärrvärmeproduktion!$X$582</f>
        <v>0</v>
      </c>
      <c r="O20" s="63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16">
        <f>[1]Fjärrvärmeproduktion!$N$586</f>
        <v>0</v>
      </c>
      <c r="C21" s="63"/>
      <c r="D21" s="63">
        <f>[1]Fjärrvärmeproduktion!$N$587</f>
        <v>0</v>
      </c>
      <c r="E21" s="63">
        <f>[1]Fjärrvärmeproduktion!$Q$588</f>
        <v>0</v>
      </c>
      <c r="F21" s="63">
        <f>[1]Fjärrvärmeproduktion!$N$589</f>
        <v>0</v>
      </c>
      <c r="G21" s="63">
        <f>[1]Fjärrvärmeproduktion!$R$590</f>
        <v>0</v>
      </c>
      <c r="H21" s="116">
        <f>[1]Fjärrvärmeproduktion!$S$591</f>
        <v>0</v>
      </c>
      <c r="I21" s="63">
        <f>[1]Fjärrvärmeproduktion!$N$592</f>
        <v>0</v>
      </c>
      <c r="J21" s="63">
        <f>[1]Fjärrvärmeproduktion!$T$590</f>
        <v>0</v>
      </c>
      <c r="K21" s="116">
        <f>[1]Fjärrvärmeproduktion!$U$588</f>
        <v>0</v>
      </c>
      <c r="L21" s="116">
        <f>[1]Fjärrvärmeproduktion!$V$588</f>
        <v>0</v>
      </c>
      <c r="M21" s="116">
        <f>[1]Fjärrvärmeproduktion!$W$588</f>
        <v>0</v>
      </c>
      <c r="N21" s="63">
        <f>[1]Fjärrvärmeproduktion!$X$590</f>
        <v>0</v>
      </c>
      <c r="O21" s="63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116">
        <f>[1]Fjärrvärmeproduktion!$N$594</f>
        <v>0</v>
      </c>
      <c r="C22" s="63"/>
      <c r="D22" s="63">
        <f>[1]Fjärrvärmeproduktion!$N$595</f>
        <v>0</v>
      </c>
      <c r="E22" s="63">
        <f>[1]Fjärrvärmeproduktion!$Q$596</f>
        <v>0</v>
      </c>
      <c r="F22" s="63">
        <f>[1]Fjärrvärmeproduktion!$N$597</f>
        <v>0</v>
      </c>
      <c r="G22" s="63">
        <f>[1]Fjärrvärmeproduktion!$R$598</f>
        <v>0</v>
      </c>
      <c r="H22" s="116">
        <f>[1]Fjärrvärmeproduktion!$S$599</f>
        <v>0</v>
      </c>
      <c r="I22" s="63">
        <f>[1]Fjärrvärmeproduktion!$N$600</f>
        <v>0</v>
      </c>
      <c r="J22" s="63">
        <f>[1]Fjärrvärmeproduktion!$T$598</f>
        <v>0</v>
      </c>
      <c r="K22" s="116">
        <f>[1]Fjärrvärmeproduktion!$U$596</f>
        <v>0</v>
      </c>
      <c r="L22" s="116">
        <f>[1]Fjärrvärmeproduktion!$V$596</f>
        <v>0</v>
      </c>
      <c r="M22" s="116">
        <f>[1]Fjärrvärmeproduktion!$W$596</f>
        <v>0</v>
      </c>
      <c r="N22" s="63">
        <f>[1]Fjärrvärmeproduktion!$X$598</f>
        <v>0</v>
      </c>
      <c r="O22" s="63"/>
      <c r="P22" s="63">
        <f t="shared" si="2"/>
        <v>0</v>
      </c>
      <c r="Q22" s="18"/>
      <c r="R22" s="30" t="s">
        <v>24</v>
      </c>
      <c r="S22" s="56" t="str">
        <f>P43/1000 &amp;" GWh"</f>
        <v>1000,1164 GWh</v>
      </c>
      <c r="T22" s="25"/>
      <c r="U22" s="23"/>
    </row>
    <row r="23" spans="1:34" ht="15.75">
      <c r="A23" s="3" t="s">
        <v>23</v>
      </c>
      <c r="B23" s="116">
        <v>0</v>
      </c>
      <c r="C23" s="63"/>
      <c r="D23" s="63">
        <f>[1]Fjärrvärmeproduktion!$N$603</f>
        <v>0</v>
      </c>
      <c r="E23" s="63">
        <f>[1]Fjärrvärmeproduktion!$Q$604</f>
        <v>0</v>
      </c>
      <c r="F23" s="63">
        <f>[1]Fjärrvärmeproduktion!$N$605</f>
        <v>0</v>
      </c>
      <c r="G23" s="63">
        <f>[1]Fjärrvärmeproduktion!$R$606</f>
        <v>0</v>
      </c>
      <c r="H23" s="116">
        <f>[1]Fjärrvärmeproduktion!$S$607</f>
        <v>0</v>
      </c>
      <c r="I23" s="63">
        <f>[1]Fjärrvärmeproduktion!$N$608</f>
        <v>0</v>
      </c>
      <c r="J23" s="63">
        <f>[1]Fjärrvärmeproduktion!$T$606</f>
        <v>0</v>
      </c>
      <c r="K23" s="116">
        <f>[1]Fjärrvärmeproduktion!$U$604</f>
        <v>0</v>
      </c>
      <c r="L23" s="116">
        <f>[1]Fjärrvärmeproduktion!$V$604</f>
        <v>0</v>
      </c>
      <c r="M23" s="116">
        <f>[1]Fjärrvärmeproduktion!$W$604</f>
        <v>0</v>
      </c>
      <c r="N23" s="63">
        <f>[1]Fjärrvärmeproduktion!$X$606</f>
        <v>0</v>
      </c>
      <c r="O23" s="63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3">
        <f>SUM(B18:B23)</f>
        <v>235934</v>
      </c>
      <c r="C24" s="63">
        <f t="shared" ref="C24:O24" si="3">SUM(C18:C23)</f>
        <v>0</v>
      </c>
      <c r="D24" s="63">
        <f t="shared" si="3"/>
        <v>3323</v>
      </c>
      <c r="E24" s="63">
        <f t="shared" si="3"/>
        <v>0</v>
      </c>
      <c r="F24" s="63">
        <f t="shared" si="3"/>
        <v>0</v>
      </c>
      <c r="G24" s="63">
        <f t="shared" si="3"/>
        <v>2348</v>
      </c>
      <c r="H24" s="63">
        <f t="shared" si="3"/>
        <v>62741.333333333314</v>
      </c>
      <c r="I24" s="63">
        <f t="shared" si="3"/>
        <v>0</v>
      </c>
      <c r="J24" s="63">
        <f t="shared" si="3"/>
        <v>0</v>
      </c>
      <c r="K24" s="63">
        <f t="shared" si="3"/>
        <v>0</v>
      </c>
      <c r="L24" s="63">
        <f t="shared" si="3"/>
        <v>213541.66666666669</v>
      </c>
      <c r="M24" s="63">
        <f t="shared" si="3"/>
        <v>0</v>
      </c>
      <c r="N24" s="63">
        <f t="shared" si="3"/>
        <v>0</v>
      </c>
      <c r="O24" s="63">
        <f t="shared" si="3"/>
        <v>0</v>
      </c>
      <c r="P24" s="63">
        <f t="shared" si="2"/>
        <v>281954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18"/>
      <c r="R25" s="53" t="str">
        <f>C30</f>
        <v>El</v>
      </c>
      <c r="S25" s="40" t="str">
        <f>C43/1000 &amp;" GWh"</f>
        <v>375,0734 GWh</v>
      </c>
      <c r="T25" s="29">
        <f>C$44</f>
        <v>0.37502974653750298</v>
      </c>
      <c r="U25" s="23"/>
    </row>
    <row r="26" spans="1:34" ht="15.75">
      <c r="B26" s="116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18"/>
      <c r="R26" s="54" t="str">
        <f>D30</f>
        <v>Oljeprodukter</v>
      </c>
      <c r="S26" s="40" t="str">
        <f>D43/1000 &amp;" GWh"</f>
        <v>256,08 GWh</v>
      </c>
      <c r="T26" s="29">
        <f>D$44</f>
        <v>0.25605019575721383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2,312 GWh</v>
      </c>
      <c r="T28" s="29">
        <f>F$44</f>
        <v>2.3117309145215493E-3</v>
      </c>
      <c r="U28" s="23"/>
    </row>
    <row r="29" spans="1:34" ht="15.75">
      <c r="A29" s="51" t="str">
        <f>A2</f>
        <v>0883 Västervik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31,921 GWh</v>
      </c>
      <c r="T29" s="29">
        <f>G$44</f>
        <v>3.1917284828046011E-2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121,188333333333 GWh</v>
      </c>
      <c r="T30" s="29">
        <f>H$44</f>
        <v>0.12117422865311807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75">
      <c r="A32" s="3" t="s">
        <v>30</v>
      </c>
      <c r="B32" s="60">
        <f>[1]Slutanvändning!$N$818</f>
        <v>0</v>
      </c>
      <c r="C32" s="60">
        <f>[1]Slutanvändning!$N$819</f>
        <v>19542</v>
      </c>
      <c r="D32" s="60">
        <f>[1]Slutanvändning!$N$812</f>
        <v>22513</v>
      </c>
      <c r="E32" s="60">
        <f>[1]Slutanvändning!$Q$813</f>
        <v>0</v>
      </c>
      <c r="F32" s="97">
        <f>[1]Slutanvändning!$N$814</f>
        <v>0</v>
      </c>
      <c r="G32" s="60">
        <f>[1]Slutanvändning!$N$815</f>
        <v>5046</v>
      </c>
      <c r="H32" s="97">
        <f>[1]Slutanvändning!$N$816</f>
        <v>0</v>
      </c>
      <c r="I32" s="60">
        <f>[1]Slutanvändning!$N$817</f>
        <v>0</v>
      </c>
      <c r="J32" s="60"/>
      <c r="K32" s="60">
        <f>[1]Slutanvändning!$U$813</f>
        <v>0</v>
      </c>
      <c r="L32" s="60">
        <f>[1]Slutanvändning!$V$813</f>
        <v>0</v>
      </c>
      <c r="M32" s="60">
        <f>[1]Slutanvändning!$W$813</f>
        <v>0</v>
      </c>
      <c r="N32" s="60"/>
      <c r="O32" s="60"/>
      <c r="P32" s="60">
        <f t="shared" ref="P32:P38" si="4">SUM(B32:N32)</f>
        <v>47101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75">
      <c r="A33" s="3" t="s">
        <v>33</v>
      </c>
      <c r="B33" s="60">
        <f>[1]Slutanvändning!$N$827</f>
        <v>7451</v>
      </c>
      <c r="C33" s="60">
        <f>[1]Slutanvändning!$N$828</f>
        <v>77230</v>
      </c>
      <c r="D33" s="133">
        <f>[1]Slutanvändning!$N$821</f>
        <v>3089</v>
      </c>
      <c r="E33" s="60">
        <f>[1]Slutanvändning!$Q$822</f>
        <v>0</v>
      </c>
      <c r="F33" s="134">
        <f>[1]Slutanvändning!$N$823</f>
        <v>2312</v>
      </c>
      <c r="G33" s="60">
        <f>[1]Slutanvändning!$N$824</f>
        <v>0</v>
      </c>
      <c r="H33" s="97">
        <f>[1]Slutanvändning!$N$825</f>
        <v>4297</v>
      </c>
      <c r="I33" s="60">
        <f>[1]Slutanvändning!$N$826</f>
        <v>0</v>
      </c>
      <c r="J33" s="60"/>
      <c r="K33" s="60">
        <f>[1]Slutanvändning!$U$822</f>
        <v>0</v>
      </c>
      <c r="L33" s="60">
        <f>[1]Slutanvändning!$V$822</f>
        <v>0</v>
      </c>
      <c r="M33" s="60">
        <f>[1]Slutanvändning!$W$822</f>
        <v>0</v>
      </c>
      <c r="N33" s="60"/>
      <c r="O33" s="60"/>
      <c r="P33" s="60">
        <f t="shared" si="4"/>
        <v>94379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[1]Slutanvändning!$N$836</f>
        <v>28476</v>
      </c>
      <c r="C34" s="60">
        <f>[1]Slutanvändning!$N$837</f>
        <v>35465</v>
      </c>
      <c r="D34" s="60">
        <f>[1]Slutanvändning!$N$830</f>
        <v>433</v>
      </c>
      <c r="E34" s="60">
        <f>[1]Slutanvändning!$Q$831</f>
        <v>0</v>
      </c>
      <c r="F34" s="97">
        <f>[1]Slutanvändning!$N$832</f>
        <v>0</v>
      </c>
      <c r="G34" s="60">
        <f>[1]Slutanvändning!$N$833</f>
        <v>0</v>
      </c>
      <c r="H34" s="97">
        <f>[1]Slutanvändning!$N$834</f>
        <v>0</v>
      </c>
      <c r="I34" s="60">
        <f>[1]Slutanvändning!$N$835</f>
        <v>0</v>
      </c>
      <c r="J34" s="60"/>
      <c r="K34" s="60">
        <f>[1]Slutanvändning!$U$831</f>
        <v>0</v>
      </c>
      <c r="L34" s="60">
        <f>[1]Slutanvändning!$V$831</f>
        <v>0</v>
      </c>
      <c r="M34" s="60">
        <f>[1]Slutanvändning!$W$831</f>
        <v>0</v>
      </c>
      <c r="N34" s="60"/>
      <c r="O34" s="60"/>
      <c r="P34" s="60">
        <f t="shared" si="4"/>
        <v>64374</v>
      </c>
      <c r="Q34" s="20"/>
      <c r="R34" s="54" t="str">
        <f>L30</f>
        <v>Avfall</v>
      </c>
      <c r="S34" s="40" t="str">
        <f>L43/1000&amp;" GWh"</f>
        <v>213,541666666667 GWh</v>
      </c>
      <c r="T34" s="29">
        <f>L$44</f>
        <v>0.21351681330959743</v>
      </c>
      <c r="U34" s="23"/>
      <c r="V34" s="5"/>
      <c r="W34" s="39"/>
    </row>
    <row r="35" spans="1:47" ht="15.75">
      <c r="A35" s="3" t="s">
        <v>35</v>
      </c>
      <c r="B35" s="60">
        <f>[1]Slutanvändning!$N$845</f>
        <v>0</v>
      </c>
      <c r="C35" s="60">
        <f>[1]Slutanvändning!$N$846</f>
        <v>386</v>
      </c>
      <c r="D35" s="60">
        <f>[1]Slutanvändning!$N$839</f>
        <v>167583</v>
      </c>
      <c r="E35" s="60">
        <f>[1]Slutanvändning!$Q$840</f>
        <v>0</v>
      </c>
      <c r="F35" s="97">
        <f>[1]Slutanvändning!$N$841</f>
        <v>0</v>
      </c>
      <c r="G35" s="60">
        <f>[1]Slutanvändning!$N$842</f>
        <v>24527</v>
      </c>
      <c r="H35" s="97">
        <f>[1]Slutanvändning!$N$843</f>
        <v>0</v>
      </c>
      <c r="I35" s="60">
        <f>[1]Slutanvändning!$N$844</f>
        <v>0</v>
      </c>
      <c r="J35" s="60"/>
      <c r="K35" s="60">
        <f>[1]Slutanvändning!$U$840</f>
        <v>0</v>
      </c>
      <c r="L35" s="60">
        <f>[1]Slutanvändning!$V$840</f>
        <v>0</v>
      </c>
      <c r="M35" s="60">
        <f>[1]Slutanvändning!$W$840</f>
        <v>0</v>
      </c>
      <c r="N35" s="60"/>
      <c r="O35" s="60"/>
      <c r="P35" s="60">
        <f>SUM(B35:N35)</f>
        <v>192496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[1]Slutanvändning!$N$854</f>
        <v>31705</v>
      </c>
      <c r="C36" s="60">
        <f>[1]Slutanvändning!$N$855</f>
        <v>84779</v>
      </c>
      <c r="D36" s="60">
        <f>[1]Slutanvändning!$N$848</f>
        <v>58483</v>
      </c>
      <c r="E36" s="60">
        <f>[1]Slutanvändning!$Q$849</f>
        <v>0</v>
      </c>
      <c r="F36" s="97">
        <f>[1]Slutanvändning!$N$850</f>
        <v>0</v>
      </c>
      <c r="G36" s="60">
        <f>[1]Slutanvändning!$N$851</f>
        <v>0</v>
      </c>
      <c r="H36" s="97">
        <f>[1]Slutanvändning!$N$852</f>
        <v>0</v>
      </c>
      <c r="I36" s="60">
        <f>[1]Slutanvändning!$N$853</f>
        <v>0</v>
      </c>
      <c r="J36" s="60"/>
      <c r="K36" s="60">
        <f>[1]Slutanvändning!$U$849</f>
        <v>0</v>
      </c>
      <c r="L36" s="60">
        <f>[1]Slutanvändning!$V$849</f>
        <v>0</v>
      </c>
      <c r="M36" s="60">
        <f>[1]Slutanvändning!$W$849</f>
        <v>0</v>
      </c>
      <c r="N36" s="60"/>
      <c r="O36" s="60"/>
      <c r="P36" s="60">
        <f t="shared" si="4"/>
        <v>174967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[1]Slutanvändning!$N$863</f>
        <v>43525</v>
      </c>
      <c r="C37" s="60">
        <f>[1]Slutanvändning!$N$864</f>
        <v>94857</v>
      </c>
      <c r="D37" s="60">
        <f>[1]Slutanvändning!$N$857</f>
        <v>531</v>
      </c>
      <c r="E37" s="60">
        <f>[1]Slutanvändning!$Q$858</f>
        <v>0</v>
      </c>
      <c r="F37" s="97">
        <f>[1]Slutanvändning!$N$859</f>
        <v>0</v>
      </c>
      <c r="G37" s="60">
        <f>[1]Slutanvändning!$N$860</f>
        <v>0</v>
      </c>
      <c r="H37" s="97">
        <f>[1]Slutanvändning!$N$861</f>
        <v>54150</v>
      </c>
      <c r="I37" s="60">
        <f>[1]Slutanvändning!$N$862</f>
        <v>0</v>
      </c>
      <c r="J37" s="60"/>
      <c r="K37" s="60">
        <f>[1]Slutanvändning!$U$858</f>
        <v>0</v>
      </c>
      <c r="L37" s="60">
        <f>[1]Slutanvändning!$V$858</f>
        <v>0</v>
      </c>
      <c r="M37" s="60">
        <f>[1]Slutanvändning!$W$858</f>
        <v>0</v>
      </c>
      <c r="N37" s="60"/>
      <c r="O37" s="60"/>
      <c r="P37" s="60">
        <f t="shared" si="4"/>
        <v>193063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[1]Slutanvändning!$N$872</f>
        <v>72542</v>
      </c>
      <c r="C38" s="60">
        <f>[1]Slutanvändning!$N$873</f>
        <v>21701</v>
      </c>
      <c r="D38" s="60">
        <f>[1]Slutanvändning!$N$866</f>
        <v>125</v>
      </c>
      <c r="E38" s="60">
        <f>[1]Slutanvändning!$Q$867</f>
        <v>0</v>
      </c>
      <c r="F38" s="97">
        <f>[1]Slutanvändning!$N$868</f>
        <v>0</v>
      </c>
      <c r="G38" s="60">
        <f>[1]Slutanvändning!$N$869</f>
        <v>0</v>
      </c>
      <c r="H38" s="97">
        <f>[1]Slutanvändning!$N$870</f>
        <v>0</v>
      </c>
      <c r="I38" s="60">
        <f>[1]Slutanvändning!$N$871</f>
        <v>0</v>
      </c>
      <c r="J38" s="60"/>
      <c r="K38" s="60">
        <f>[1]Slutanvändning!$U$867</f>
        <v>0</v>
      </c>
      <c r="L38" s="60">
        <f>[1]Slutanvändning!$V$867</f>
        <v>0</v>
      </c>
      <c r="M38" s="60">
        <f>[1]Slutanvändning!$W$867</f>
        <v>0</v>
      </c>
      <c r="N38" s="60"/>
      <c r="O38" s="60"/>
      <c r="P38" s="60">
        <f t="shared" si="4"/>
        <v>94368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[1]Slutanvändning!$N$881</f>
        <v>0</v>
      </c>
      <c r="C39" s="60">
        <f>[1]Slutanvändning!$N$882</f>
        <v>21270</v>
      </c>
      <c r="D39" s="60">
        <f>[1]Slutanvändning!$N$875</f>
        <v>0</v>
      </c>
      <c r="E39" s="60">
        <f>[1]Slutanvändning!$Q$876</f>
        <v>0</v>
      </c>
      <c r="F39" s="97">
        <f>[1]Slutanvändning!$N$877</f>
        <v>0</v>
      </c>
      <c r="G39" s="60">
        <f>[1]Slutanvändning!$N$878</f>
        <v>0</v>
      </c>
      <c r="H39" s="97">
        <f>[1]Slutanvändning!$N$879</f>
        <v>0</v>
      </c>
      <c r="I39" s="60">
        <f>[1]Slutanvändning!$N$880</f>
        <v>0</v>
      </c>
      <c r="J39" s="60"/>
      <c r="K39" s="60">
        <f>[1]Slutanvändning!$U$876</f>
        <v>0</v>
      </c>
      <c r="L39" s="60">
        <f>[1]Slutanvändning!$V$876</f>
        <v>0</v>
      </c>
      <c r="M39" s="60">
        <f>[1]Slutanvändning!$W$876</f>
        <v>0</v>
      </c>
      <c r="N39" s="60"/>
      <c r="O39" s="60"/>
      <c r="P39" s="60">
        <f>SUM(B39:N39)</f>
        <v>21270</v>
      </c>
      <c r="Q39" s="20"/>
      <c r="R39" s="28"/>
      <c r="S39" s="7"/>
      <c r="T39" s="43"/>
    </row>
    <row r="40" spans="1:47" ht="15.75">
      <c r="A40" s="3" t="s">
        <v>14</v>
      </c>
      <c r="B40" s="60">
        <f>SUM(B32:B39)</f>
        <v>183699</v>
      </c>
      <c r="C40" s="60">
        <f t="shared" ref="C40:O40" si="5">SUM(C32:C39)</f>
        <v>355230</v>
      </c>
      <c r="D40" s="60">
        <f t="shared" si="5"/>
        <v>252757</v>
      </c>
      <c r="E40" s="60">
        <f t="shared" si="5"/>
        <v>0</v>
      </c>
      <c r="F40" s="60">
        <f>SUM(F32:F39)</f>
        <v>2312</v>
      </c>
      <c r="G40" s="60">
        <f t="shared" si="5"/>
        <v>29573</v>
      </c>
      <c r="H40" s="60">
        <f t="shared" si="5"/>
        <v>58447</v>
      </c>
      <c r="I40" s="60">
        <f t="shared" si="5"/>
        <v>0</v>
      </c>
      <c r="J40" s="60">
        <f t="shared" si="5"/>
        <v>0</v>
      </c>
      <c r="K40" s="60">
        <f t="shared" si="5"/>
        <v>0</v>
      </c>
      <c r="L40" s="60">
        <f t="shared" si="5"/>
        <v>0</v>
      </c>
      <c r="M40" s="60">
        <f t="shared" si="5"/>
        <v>0</v>
      </c>
      <c r="N40" s="60">
        <f t="shared" si="5"/>
        <v>0</v>
      </c>
      <c r="O40" s="60">
        <f t="shared" si="5"/>
        <v>0</v>
      </c>
      <c r="P40" s="60">
        <f>SUM(B40:N40)</f>
        <v>882018</v>
      </c>
      <c r="Q40" s="20"/>
      <c r="R40" s="28"/>
      <c r="S40" s="7" t="s">
        <v>25</v>
      </c>
      <c r="T40" s="43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(B46+C46)/1000 &amp;" GWh"</f>
        <v>80,6534 GWh</v>
      </c>
      <c r="T41" s="29"/>
    </row>
    <row r="42" spans="1:47">
      <c r="A42" s="33" t="s">
        <v>43</v>
      </c>
      <c r="B42" s="93">
        <f>B39+B38+B37</f>
        <v>116067</v>
      </c>
      <c r="C42" s="93">
        <f>C39+C38+C37</f>
        <v>137828</v>
      </c>
      <c r="D42" s="93">
        <f>D39+D38+D37</f>
        <v>656</v>
      </c>
      <c r="E42" s="93">
        <f t="shared" ref="E42:P42" si="6">E39+E38+E37</f>
        <v>0</v>
      </c>
      <c r="F42" s="90">
        <f t="shared" si="6"/>
        <v>0</v>
      </c>
      <c r="G42" s="93">
        <f t="shared" si="6"/>
        <v>0</v>
      </c>
      <c r="H42" s="93">
        <f t="shared" si="6"/>
        <v>54150</v>
      </c>
      <c r="I42" s="90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308701</v>
      </c>
      <c r="Q42" s="21"/>
      <c r="R42" s="28" t="s">
        <v>41</v>
      </c>
      <c r="S42" s="8" t="str">
        <f>P42/1000 &amp;" GWh"</f>
        <v>308,701 GWh</v>
      </c>
      <c r="T42" s="29">
        <f>P42/P40</f>
        <v>0.34999399105233681</v>
      </c>
    </row>
    <row r="43" spans="1:47">
      <c r="A43" s="34" t="s">
        <v>45</v>
      </c>
      <c r="B43" s="117"/>
      <c r="C43" s="95">
        <f>C40+C24-C7+C46</f>
        <v>375073.4</v>
      </c>
      <c r="D43" s="95">
        <f t="shared" ref="D43:O43" si="7">D11+D24+D40</f>
        <v>256080</v>
      </c>
      <c r="E43" s="95">
        <f t="shared" si="7"/>
        <v>0</v>
      </c>
      <c r="F43" s="95">
        <f t="shared" si="7"/>
        <v>2312</v>
      </c>
      <c r="G43" s="95">
        <f t="shared" si="7"/>
        <v>31921</v>
      </c>
      <c r="H43" s="95">
        <f t="shared" si="7"/>
        <v>121188.33333333331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213541.66666666669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1000116.4000000001</v>
      </c>
      <c r="Q43" s="21"/>
      <c r="R43" s="28" t="s">
        <v>42</v>
      </c>
      <c r="S43" s="8" t="str">
        <f>P36/1000 &amp;" GWh"</f>
        <v>174,967 GWh</v>
      </c>
      <c r="T43" s="41">
        <f>P36/P40</f>
        <v>0.19837123505415991</v>
      </c>
    </row>
    <row r="44" spans="1:47">
      <c r="A44" s="34" t="s">
        <v>46</v>
      </c>
      <c r="B44" s="93"/>
      <c r="C44" s="96">
        <f>C43/$P$43</f>
        <v>0.37502974653750298</v>
      </c>
      <c r="D44" s="96">
        <f t="shared" ref="D44:O44" si="8">D43/$P$43</f>
        <v>0.25605019575721383</v>
      </c>
      <c r="E44" s="96">
        <f t="shared" si="8"/>
        <v>0</v>
      </c>
      <c r="F44" s="96">
        <f t="shared" si="8"/>
        <v>2.3117309145215493E-3</v>
      </c>
      <c r="G44" s="96">
        <f t="shared" si="8"/>
        <v>3.1917284828046011E-2</v>
      </c>
      <c r="H44" s="96">
        <f t="shared" si="8"/>
        <v>0.12117422865311807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0.21351681330959743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21"/>
      <c r="R44" s="28" t="s">
        <v>44</v>
      </c>
      <c r="S44" s="8" t="str">
        <f>P34/1000 &amp;" GWh"</f>
        <v>64,374 GWh</v>
      </c>
      <c r="T44" s="29">
        <f>P34/P40</f>
        <v>7.2984905069964565E-2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47,101 GWh</v>
      </c>
      <c r="T45" s="29">
        <f>P32/P40</f>
        <v>5.3401404506483993E-2</v>
      </c>
      <c r="U45" s="23"/>
    </row>
    <row r="46" spans="1:47">
      <c r="A46" s="35" t="s">
        <v>49</v>
      </c>
      <c r="B46" s="95">
        <f>B24-B40</f>
        <v>52235</v>
      </c>
      <c r="C46" s="95">
        <f>(C40+C24)*0.08</f>
        <v>28418.400000000001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94,379 GWh</v>
      </c>
      <c r="T46" s="41">
        <f>P33/P40</f>
        <v>0.10700348518964466</v>
      </c>
      <c r="U46" s="23"/>
    </row>
    <row r="47" spans="1:47">
      <c r="A47" s="35" t="s">
        <v>51</v>
      </c>
      <c r="B47" s="98">
        <f>B46/B24</f>
        <v>0.22139666177829392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192,496 GWh</v>
      </c>
      <c r="T47" s="41">
        <f>P35/P40</f>
        <v>0.21824497912741009</v>
      </c>
    </row>
    <row r="48" spans="1:47" ht="15.75" thickBot="1">
      <c r="A48" s="10"/>
      <c r="B48" s="119"/>
      <c r="C48" s="128"/>
      <c r="D48" s="120"/>
      <c r="E48" s="120"/>
      <c r="F48" s="121"/>
      <c r="G48" s="120"/>
      <c r="H48" s="120"/>
      <c r="I48" s="121"/>
      <c r="J48" s="120"/>
      <c r="K48" s="120"/>
      <c r="L48" s="120"/>
      <c r="M48" s="128"/>
      <c r="N48" s="129"/>
      <c r="O48" s="129"/>
      <c r="P48" s="129"/>
      <c r="Q48" s="55"/>
      <c r="R48" s="46" t="s">
        <v>50</v>
      </c>
      <c r="S48" s="47" t="str">
        <f>P40/1000 &amp;" GWh"</f>
        <v>882,018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9"/>
      <c r="C49" s="128"/>
      <c r="D49" s="120"/>
      <c r="E49" s="120"/>
      <c r="F49" s="121"/>
      <c r="G49" s="120"/>
      <c r="H49" s="120"/>
      <c r="I49" s="121"/>
      <c r="J49" s="120"/>
      <c r="K49" s="120"/>
      <c r="L49" s="120"/>
      <c r="M49" s="128"/>
      <c r="N49" s="129"/>
      <c r="O49" s="129"/>
      <c r="P49" s="129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9"/>
      <c r="C50" s="130"/>
      <c r="D50" s="120"/>
      <c r="E50" s="120"/>
      <c r="F50" s="121"/>
      <c r="G50" s="120"/>
      <c r="H50" s="120"/>
      <c r="I50" s="121"/>
      <c r="J50" s="120"/>
      <c r="K50" s="120"/>
      <c r="L50" s="120"/>
      <c r="M50" s="128"/>
      <c r="N50" s="129"/>
      <c r="O50" s="129"/>
      <c r="P50" s="129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119"/>
      <c r="C51" s="128"/>
      <c r="D51" s="120"/>
      <c r="E51" s="120"/>
      <c r="F51" s="121"/>
      <c r="G51" s="120"/>
      <c r="H51" s="120"/>
      <c r="I51" s="121"/>
      <c r="J51" s="120"/>
      <c r="K51" s="120"/>
      <c r="L51" s="120"/>
      <c r="M51" s="128"/>
      <c r="N51" s="129"/>
      <c r="O51" s="129"/>
      <c r="P51" s="129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AU71"/>
  <sheetViews>
    <sheetView tabSelected="1" topLeftCell="L1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8.625" style="79" bestFit="1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68</v>
      </c>
      <c r="Q2" s="3"/>
      <c r="AG2" s="38"/>
      <c r="AH2" s="3"/>
    </row>
    <row r="3" spans="1:34" ht="30">
      <c r="A3" s="4"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6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SUM(Borgholm:Västervik!C5)</f>
        <v>35919.5</v>
      </c>
      <c r="D5" s="60">
        <f>SUM(Borgholm:Västervik!D5)</f>
        <v>0</v>
      </c>
      <c r="E5" s="60">
        <f>SUM(Borgholm:Västervik!E5)</f>
        <v>0</v>
      </c>
      <c r="F5" s="60">
        <f>SUM(Borgholm:Västervik!F5)</f>
        <v>0</v>
      </c>
      <c r="G5" s="60">
        <f>SUM(Borgholm:Västervik!G5)</f>
        <v>0</v>
      </c>
      <c r="H5" s="60">
        <f>SUM(Borgholm:Västervik!H5)</f>
        <v>0</v>
      </c>
      <c r="I5" s="60">
        <f>SUM(Borgholm:Västervik!I5)</f>
        <v>0</v>
      </c>
      <c r="J5" s="60">
        <f>SUM(Borgholm:Västervik!J5)</f>
        <v>0</v>
      </c>
      <c r="K5" s="60">
        <f>SUM(Borgholm:Västervik!K5)</f>
        <v>0</v>
      </c>
      <c r="L5" s="60">
        <f>SUM(Borgholm:Västervik!L5)</f>
        <v>0</v>
      </c>
      <c r="M5" s="60">
        <f>SUM(Borgholm:Västervik!M5)</f>
        <v>0</v>
      </c>
      <c r="N5" s="60">
        <f>SUM(Borgholm:Västervik!N5)</f>
        <v>0</v>
      </c>
      <c r="O5" s="60">
        <f>SUM(Borgholm:Västervik!O5)</f>
        <v>0</v>
      </c>
      <c r="P5" s="60">
        <f>SUM(Borgholm:Västervik!P5)</f>
        <v>0</v>
      </c>
      <c r="Q5" s="38"/>
      <c r="AG5" s="38"/>
      <c r="AH5" s="38"/>
    </row>
    <row r="6" spans="1:34" s="58" customFormat="1" ht="15.75">
      <c r="A6" s="59" t="s">
        <v>85</v>
      </c>
      <c r="B6" s="60"/>
      <c r="C6" s="60">
        <f>SUM(Borgholm:Västervik!C6)</f>
        <v>758168</v>
      </c>
      <c r="D6" s="60">
        <f>SUM(Borgholm:Västervik!D6)</f>
        <v>11209</v>
      </c>
      <c r="E6" s="60">
        <f>SUM(Borgholm:Västervik!E6)</f>
        <v>0</v>
      </c>
      <c r="F6" s="60">
        <f>SUM(Borgholm:Västervik!F6)</f>
        <v>0</v>
      </c>
      <c r="G6" s="60">
        <f>SUM(Borgholm:Västervik!G6)</f>
        <v>22751.986394852574</v>
      </c>
      <c r="H6" s="60">
        <f>SUM(Borgholm:Västervik!H6)</f>
        <v>176270</v>
      </c>
      <c r="I6" s="60">
        <f>SUM(Borgholm:Västervik!I6)</f>
        <v>0</v>
      </c>
      <c r="J6" s="60">
        <f>SUM(Borgholm:Västervik!J6)</f>
        <v>1698902.0136051474</v>
      </c>
      <c r="K6" s="60">
        <f>SUM(Borgholm:Västervik!K6)</f>
        <v>0</v>
      </c>
      <c r="L6" s="60">
        <f>SUM(Borgholm:Västervik!L6)</f>
        <v>0</v>
      </c>
      <c r="M6" s="60">
        <f>SUM(Borgholm:Västervik!M6)</f>
        <v>0</v>
      </c>
      <c r="N6" s="60">
        <f>SUM(Borgholm:Västervik!N6)</f>
        <v>0</v>
      </c>
      <c r="O6" s="60">
        <f>SUM(Borgholm:Västervik!O6)</f>
        <v>0</v>
      </c>
      <c r="P6" s="60">
        <f>SUM(Borgholm:Västervik!P6)</f>
        <v>1909133</v>
      </c>
      <c r="Q6" s="57"/>
      <c r="AG6" s="57"/>
      <c r="AH6" s="57"/>
    </row>
    <row r="7" spans="1:34" ht="15.75">
      <c r="A7" s="3" t="s">
        <v>18</v>
      </c>
      <c r="B7" s="60"/>
      <c r="C7" s="60">
        <f>SUM(Borgholm:Västervik!C7)</f>
        <v>142255</v>
      </c>
      <c r="D7" s="60">
        <f>SUM(Borgholm:Västervik!D7)</f>
        <v>0</v>
      </c>
      <c r="E7" s="60">
        <f>SUM(Borgholm:Västervik!E7)</f>
        <v>0</v>
      </c>
      <c r="F7" s="60">
        <f>SUM(Borgholm:Västervik!F7)</f>
        <v>0</v>
      </c>
      <c r="G7" s="60">
        <f>SUM(Borgholm:Västervik!G7)</f>
        <v>0</v>
      </c>
      <c r="H7" s="60">
        <f>SUM(Borgholm:Västervik!H7)</f>
        <v>0</v>
      </c>
      <c r="I7" s="60">
        <f>SUM(Borgholm:Västervik!I7)</f>
        <v>0</v>
      </c>
      <c r="J7" s="60">
        <f>SUM(Borgholm:Västervik!J7)</f>
        <v>0</v>
      </c>
      <c r="K7" s="60">
        <f>SUM(Borgholm:Västervik!K7)</f>
        <v>0</v>
      </c>
      <c r="L7" s="60">
        <f>SUM(Borgholm:Västervik!L7)</f>
        <v>0</v>
      </c>
      <c r="M7" s="60">
        <f>SUM(Borgholm:Västervik!M7)</f>
        <v>0</v>
      </c>
      <c r="N7" s="60">
        <f>SUM(Borgholm:Västervik!N7)</f>
        <v>0</v>
      </c>
      <c r="O7" s="60">
        <f>SUM(Borgholm:Västervik!O7)</f>
        <v>0</v>
      </c>
      <c r="P7" s="60">
        <f>SUM(Borgholm:Västervik!P7)</f>
        <v>0</v>
      </c>
      <c r="Q7" s="38"/>
      <c r="AG7" s="38"/>
      <c r="AH7" s="38"/>
    </row>
    <row r="8" spans="1:34" ht="15.75">
      <c r="A8" s="3" t="s">
        <v>11</v>
      </c>
      <c r="B8" s="60"/>
      <c r="C8" s="60">
        <f>SUM(Borgholm:Västervik!C8)</f>
        <v>7986630</v>
      </c>
      <c r="D8" s="60">
        <f>SUM(Borgholm:Västervik!D8)</f>
        <v>6360</v>
      </c>
      <c r="E8" s="60">
        <f>SUM(Borgholm:Västervik!E8)</f>
        <v>0</v>
      </c>
      <c r="F8" s="60">
        <f>SUM(Borgholm:Västervik!F8)</f>
        <v>0</v>
      </c>
      <c r="G8" s="60">
        <f>SUM(Borgholm:Västervik!G8)</f>
        <v>0</v>
      </c>
      <c r="H8" s="60">
        <f>SUM(Borgholm:Västervik!H8)</f>
        <v>0</v>
      </c>
      <c r="I8" s="60">
        <f>SUM(Borgholm:Västervik!I8)</f>
        <v>0</v>
      </c>
      <c r="J8" s="60">
        <f>SUM(Borgholm:Västervik!J8)</f>
        <v>0</v>
      </c>
      <c r="K8" s="60">
        <f>SUM(Borgholm:Västervik!K8)</f>
        <v>0</v>
      </c>
      <c r="L8" s="60">
        <f>SUM(Borgholm:Västervik!L8)</f>
        <v>0</v>
      </c>
      <c r="M8" s="60">
        <f>SUM(Borgholm:Västervik!M8)</f>
        <v>22079820</v>
      </c>
      <c r="N8" s="60">
        <f>SUM(Borgholm:Västervik!N8)</f>
        <v>0</v>
      </c>
      <c r="O8" s="60">
        <f>SUM(Borgholm:Västervik!O8)</f>
        <v>0</v>
      </c>
      <c r="P8" s="60">
        <f>SUM(Borgholm:Västervik!P8)</f>
        <v>22086180</v>
      </c>
      <c r="Q8" s="38"/>
      <c r="AG8" s="38"/>
      <c r="AH8" s="38"/>
    </row>
    <row r="9" spans="1:34" ht="15.75">
      <c r="A9" s="3" t="s">
        <v>12</v>
      </c>
      <c r="B9" s="60"/>
      <c r="C9" s="60">
        <f>SUM(Borgholm:Västervik!C9)</f>
        <v>60676.999999999993</v>
      </c>
      <c r="D9" s="60">
        <f>SUM(Borgholm:Västervik!D9)</f>
        <v>0</v>
      </c>
      <c r="E9" s="60">
        <f>SUM(Borgholm:Västervik!E9)</f>
        <v>0</v>
      </c>
      <c r="F9" s="60">
        <f>SUM(Borgholm:Västervik!F9)</f>
        <v>0</v>
      </c>
      <c r="G9" s="60">
        <f>SUM(Borgholm:Västervik!G9)</f>
        <v>0</v>
      </c>
      <c r="H9" s="60">
        <f>SUM(Borgholm:Västervik!H9)</f>
        <v>0</v>
      </c>
      <c r="I9" s="60">
        <f>SUM(Borgholm:Västervik!I9)</f>
        <v>0</v>
      </c>
      <c r="J9" s="60">
        <f>SUM(Borgholm:Västervik!J9)</f>
        <v>0</v>
      </c>
      <c r="K9" s="60">
        <f>SUM(Borgholm:Västervik!K9)</f>
        <v>0</v>
      </c>
      <c r="L9" s="60">
        <f>SUM(Borgholm:Västervik!L9)</f>
        <v>0</v>
      </c>
      <c r="M9" s="60">
        <f>SUM(Borgholm:Västervik!M9)</f>
        <v>0</v>
      </c>
      <c r="N9" s="60">
        <f>SUM(Borgholm:Västervik!N9)</f>
        <v>0</v>
      </c>
      <c r="O9" s="60">
        <f>SUM(Borgholm:Västervik!O9)</f>
        <v>0</v>
      </c>
      <c r="P9" s="60">
        <f>SUM(Borgholm:Västervik!P9)</f>
        <v>0</v>
      </c>
      <c r="Q9" s="38"/>
      <c r="AG9" s="38"/>
      <c r="AH9" s="38"/>
    </row>
    <row r="10" spans="1:34" ht="15.75">
      <c r="A10" s="3" t="s">
        <v>13</v>
      </c>
      <c r="B10" s="60"/>
      <c r="C10" s="60">
        <f>SUM(Borgholm:Västervik!C10)</f>
        <v>1127989</v>
      </c>
      <c r="D10" s="60">
        <f>SUM(Borgholm:Västervik!D10)</f>
        <v>0</v>
      </c>
      <c r="E10" s="60">
        <f>SUM(Borgholm:Västervik!E10)</f>
        <v>0</v>
      </c>
      <c r="F10" s="60">
        <f>SUM(Borgholm:Västervik!F10)</f>
        <v>0</v>
      </c>
      <c r="G10" s="60">
        <f>SUM(Borgholm:Västervik!G10)</f>
        <v>0</v>
      </c>
      <c r="H10" s="60">
        <f>SUM(Borgholm:Västervik!H10)</f>
        <v>0</v>
      </c>
      <c r="I10" s="60">
        <f>SUM(Borgholm:Västervik!I10)</f>
        <v>0</v>
      </c>
      <c r="J10" s="60">
        <f>SUM(Borgholm:Västervik!J10)</f>
        <v>0</v>
      </c>
      <c r="K10" s="60">
        <f>SUM(Borgholm:Västervik!K10)</f>
        <v>0</v>
      </c>
      <c r="L10" s="60">
        <f>SUM(Borgholm:Västervik!L10)</f>
        <v>0</v>
      </c>
      <c r="M10" s="60">
        <f>SUM(Borgholm:Västervik!M10)</f>
        <v>0</v>
      </c>
      <c r="N10" s="60">
        <f>SUM(Borgholm:Västervik!N10)</f>
        <v>0</v>
      </c>
      <c r="O10" s="60">
        <f>SUM(Borgholm:Västervik!O10)</f>
        <v>0</v>
      </c>
      <c r="P10" s="60">
        <f>SUM(Borgholm:Västervik!P10)</f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SUM(Borgholm:Västervik!C11)</f>
        <v>10111638.500000002</v>
      </c>
      <c r="D11" s="60">
        <f>SUM(Borgholm:Västervik!D11)</f>
        <v>17569</v>
      </c>
      <c r="E11" s="60">
        <f>SUM(Borgholm:Västervik!E11)</f>
        <v>0</v>
      </c>
      <c r="F11" s="60">
        <f>SUM(Borgholm:Västervik!F11)</f>
        <v>0</v>
      </c>
      <c r="G11" s="60">
        <f>SUM(Borgholm:Västervik!G11)</f>
        <v>22751.986394852574</v>
      </c>
      <c r="H11" s="60">
        <f>SUM(Borgholm:Västervik!H11)</f>
        <v>176270</v>
      </c>
      <c r="I11" s="60">
        <f>SUM(Borgholm:Västervik!I11)</f>
        <v>0</v>
      </c>
      <c r="J11" s="60">
        <f>SUM(Borgholm:Västervik!J11)</f>
        <v>1698902.0136051474</v>
      </c>
      <c r="K11" s="60">
        <f>SUM(Borgholm:Västervik!K11)</f>
        <v>0</v>
      </c>
      <c r="L11" s="60">
        <f>SUM(Borgholm:Västervik!L11)</f>
        <v>0</v>
      </c>
      <c r="M11" s="60">
        <f>SUM(Borgholm:Västervik!M11)</f>
        <v>22079820</v>
      </c>
      <c r="N11" s="60">
        <f>SUM(Borgholm:Västervik!N11)</f>
        <v>0</v>
      </c>
      <c r="O11" s="60">
        <f>SUM(Borgholm:Västervik!O11)</f>
        <v>0</v>
      </c>
      <c r="P11" s="60">
        <f>SUM(Borgholm:Västervik!P11)</f>
        <v>23995313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Kalmar län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A3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6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60">
        <f>SUM(Borgholm:Västervik!B18)</f>
        <v>959063.73050226667</v>
      </c>
      <c r="C18" s="60">
        <f>SUM(Borgholm:Västervik!C18)</f>
        <v>0</v>
      </c>
      <c r="D18" s="60">
        <f>SUM(Borgholm:Västervik!D18)</f>
        <v>6218</v>
      </c>
      <c r="E18" s="60">
        <f>SUM(Borgholm:Västervik!E18)</f>
        <v>0</v>
      </c>
      <c r="F18" s="60">
        <f>SUM(Borgholm:Västervik!F18)</f>
        <v>0</v>
      </c>
      <c r="G18" s="60">
        <f>SUM(Borgholm:Västervik!G18)</f>
        <v>0</v>
      </c>
      <c r="H18" s="60">
        <f>SUM(Borgholm:Västervik!H18)</f>
        <v>746848.91666666651</v>
      </c>
      <c r="I18" s="60">
        <f>SUM(Borgholm:Västervik!I18)</f>
        <v>0</v>
      </c>
      <c r="J18" s="60">
        <f>SUM(Borgholm:Västervik!J18)</f>
        <v>0</v>
      </c>
      <c r="K18" s="60">
        <f>SUM(Borgholm:Västervik!K18)</f>
        <v>0</v>
      </c>
      <c r="L18" s="60">
        <f>SUM(Borgholm:Västervik!L18)</f>
        <v>415427.08333333337</v>
      </c>
      <c r="M18" s="60">
        <f>SUM(Borgholm:Västervik!M18)</f>
        <v>0</v>
      </c>
      <c r="N18" s="60">
        <f>SUM(Borgholm:Västervik!N18)</f>
        <v>0</v>
      </c>
      <c r="O18" s="60">
        <f>SUM(Borgholm:Västervik!O18)</f>
        <v>0</v>
      </c>
      <c r="P18" s="60">
        <f>SUM(Borgholm:Västervik!P18)</f>
        <v>1168494</v>
      </c>
      <c r="Q18" s="2"/>
      <c r="R18" s="2"/>
      <c r="S18" s="2"/>
      <c r="T18" s="2"/>
    </row>
    <row r="19" spans="1:34" ht="15.75">
      <c r="A19" s="3" t="s">
        <v>19</v>
      </c>
      <c r="B19" s="60">
        <f>SUM(Borgholm:Västervik!B19)</f>
        <v>294198.26949773333</v>
      </c>
      <c r="C19" s="60">
        <f>SUM(Borgholm:Västervik!C19)</f>
        <v>0</v>
      </c>
      <c r="D19" s="60">
        <f>SUM(Borgholm:Västervik!D19)</f>
        <v>4496</v>
      </c>
      <c r="E19" s="60">
        <f>SUM(Borgholm:Västervik!E19)</f>
        <v>0</v>
      </c>
      <c r="F19" s="60">
        <f>SUM(Borgholm:Västervik!F19)</f>
        <v>0</v>
      </c>
      <c r="G19" s="60">
        <f>SUM(Borgholm:Västervik!G19)</f>
        <v>9205</v>
      </c>
      <c r="H19" s="60">
        <f>SUM(Borgholm:Västervik!H19)</f>
        <v>296709</v>
      </c>
      <c r="I19" s="60">
        <f>SUM(Borgholm:Västervik!I19)</f>
        <v>3046</v>
      </c>
      <c r="J19" s="60">
        <f>SUM(Borgholm:Västervik!J19)</f>
        <v>0</v>
      </c>
      <c r="K19" s="60">
        <f>SUM(Borgholm:Västervik!K19)</f>
        <v>0</v>
      </c>
      <c r="L19" s="60">
        <f>SUM(Borgholm:Västervik!L19)</f>
        <v>0</v>
      </c>
      <c r="M19" s="60">
        <f>SUM(Borgholm:Västervik!M19)</f>
        <v>0</v>
      </c>
      <c r="N19" s="60">
        <f>SUM(Borgholm:Västervik!N19)</f>
        <v>0</v>
      </c>
      <c r="O19" s="60">
        <f>SUM(Borgholm:Västervik!O19)</f>
        <v>0</v>
      </c>
      <c r="P19" s="60">
        <f>SUM(Borgholm:Västervik!P19)</f>
        <v>313456</v>
      </c>
      <c r="Q19" s="2"/>
      <c r="R19" s="2"/>
      <c r="S19" s="2"/>
      <c r="T19" s="2"/>
    </row>
    <row r="20" spans="1:34" ht="15.75">
      <c r="A20" s="3" t="s">
        <v>20</v>
      </c>
      <c r="B20" s="60">
        <f>SUM(Borgholm:Västervik!B20)</f>
        <v>339</v>
      </c>
      <c r="C20" s="60">
        <f>SUM(Borgholm:Västervik!C20)</f>
        <v>0</v>
      </c>
      <c r="D20" s="60">
        <f>SUM(Borgholm:Västervik!D20)</f>
        <v>0</v>
      </c>
      <c r="E20" s="60">
        <f>SUM(Borgholm:Västervik!E20)</f>
        <v>0</v>
      </c>
      <c r="F20" s="60">
        <f>SUM(Borgholm:Västervik!F20)</f>
        <v>0</v>
      </c>
      <c r="G20" s="60">
        <f>SUM(Borgholm:Västervik!G20)</f>
        <v>0</v>
      </c>
      <c r="H20" s="60">
        <f>SUM(Borgholm:Västervik!H20)</f>
        <v>0</v>
      </c>
      <c r="I20" s="60">
        <f>SUM(Borgholm:Västervik!I20)</f>
        <v>0</v>
      </c>
      <c r="J20" s="60">
        <f>SUM(Borgholm:Västervik!J20)</f>
        <v>0</v>
      </c>
      <c r="K20" s="60">
        <f>SUM(Borgholm:Västervik!K20)</f>
        <v>0</v>
      </c>
      <c r="L20" s="60">
        <f>SUM(Borgholm:Västervik!L20)</f>
        <v>0</v>
      </c>
      <c r="M20" s="60">
        <f>SUM(Borgholm:Västervik!M20)</f>
        <v>0</v>
      </c>
      <c r="N20" s="60">
        <f>SUM(Borgholm:Västervik!N20)</f>
        <v>0</v>
      </c>
      <c r="O20" s="60">
        <f>SUM(Borgholm:Västervik!O20)</f>
        <v>0</v>
      </c>
      <c r="P20" s="60">
        <f>SUM(Borgholm:Västervik!P20)</f>
        <v>0</v>
      </c>
      <c r="Q20" s="2"/>
      <c r="R20" s="2"/>
      <c r="S20" s="2"/>
      <c r="T20" s="2"/>
    </row>
    <row r="21" spans="1:34" ht="16.5" thickBot="1">
      <c r="A21" s="3" t="s">
        <v>21</v>
      </c>
      <c r="B21" s="60">
        <f>SUM(Borgholm:Västervik!B21)</f>
        <v>0</v>
      </c>
      <c r="C21" s="60">
        <f>SUM(Borgholm:Västervik!C21)</f>
        <v>0</v>
      </c>
      <c r="D21" s="60">
        <f>SUM(Borgholm:Västervik!D21)</f>
        <v>0</v>
      </c>
      <c r="E21" s="60">
        <f>SUM(Borgholm:Västervik!E21)</f>
        <v>0</v>
      </c>
      <c r="F21" s="60">
        <f>SUM(Borgholm:Västervik!F21)</f>
        <v>0</v>
      </c>
      <c r="G21" s="60">
        <f>SUM(Borgholm:Västervik!G21)</f>
        <v>0</v>
      </c>
      <c r="H21" s="60">
        <f>SUM(Borgholm:Västervik!H21)</f>
        <v>0</v>
      </c>
      <c r="I21" s="60">
        <f>SUM(Borgholm:Västervik!I21)</f>
        <v>0</v>
      </c>
      <c r="J21" s="60">
        <f>SUM(Borgholm:Västervik!J21)</f>
        <v>0</v>
      </c>
      <c r="K21" s="60">
        <f>SUM(Borgholm:Västervik!K21)</f>
        <v>0</v>
      </c>
      <c r="L21" s="60">
        <f>SUM(Borgholm:Västervik!L21)</f>
        <v>0</v>
      </c>
      <c r="M21" s="60">
        <f>SUM(Borgholm:Västervik!M21)</f>
        <v>0</v>
      </c>
      <c r="N21" s="60">
        <f>SUM(Borgholm:Västervik!N21)</f>
        <v>0</v>
      </c>
      <c r="O21" s="60">
        <f>SUM(Borgholm:Västervik!O21)</f>
        <v>0</v>
      </c>
      <c r="P21" s="60">
        <f>SUM(Borgholm:Västervik!P21)</f>
        <v>0</v>
      </c>
      <c r="Q21" s="2"/>
      <c r="R21" s="24"/>
      <c r="S21" s="24"/>
      <c r="T21" s="24"/>
    </row>
    <row r="22" spans="1:34" ht="15.75">
      <c r="A22" s="3" t="s">
        <v>22</v>
      </c>
      <c r="B22" s="60">
        <f>SUM(Borgholm:Västervik!B22)</f>
        <v>59958</v>
      </c>
      <c r="C22" s="60">
        <f>SUM(Borgholm:Västervik!C22)</f>
        <v>0</v>
      </c>
      <c r="D22" s="60">
        <f>SUM(Borgholm:Västervik!D22)</f>
        <v>0</v>
      </c>
      <c r="E22" s="60">
        <f>SUM(Borgholm:Västervik!E22)</f>
        <v>0</v>
      </c>
      <c r="F22" s="60">
        <f>SUM(Borgholm:Västervik!F22)</f>
        <v>0</v>
      </c>
      <c r="G22" s="60">
        <f>SUM(Borgholm:Västervik!G22)</f>
        <v>0</v>
      </c>
      <c r="H22" s="60">
        <f>SUM(Borgholm:Västervik!H22)</f>
        <v>0</v>
      </c>
      <c r="I22" s="60">
        <f>SUM(Borgholm:Västervik!I22)</f>
        <v>0</v>
      </c>
      <c r="J22" s="60">
        <f>SUM(Borgholm:Västervik!J22)</f>
        <v>0</v>
      </c>
      <c r="K22" s="60">
        <f>SUM(Borgholm:Västervik!K22)</f>
        <v>0</v>
      </c>
      <c r="L22" s="60">
        <f>SUM(Borgholm:Västervik!L22)</f>
        <v>0</v>
      </c>
      <c r="M22" s="60">
        <f>SUM(Borgholm:Västervik!M22)</f>
        <v>0</v>
      </c>
      <c r="N22" s="60">
        <f>SUM(Borgholm:Västervik!N22)</f>
        <v>0</v>
      </c>
      <c r="O22" s="60">
        <f>SUM(Borgholm:Västervik!O22)</f>
        <v>0</v>
      </c>
      <c r="P22" s="60">
        <f>SUM(Borgholm:Västervik!P22)</f>
        <v>0</v>
      </c>
      <c r="Q22" s="18"/>
      <c r="R22" s="30" t="s">
        <v>45</v>
      </c>
      <c r="S22" s="56" t="str">
        <f>ROUND(P43/1000,0) &amp;" GWh"</f>
        <v>12881 GWh</v>
      </c>
      <c r="T22" s="25"/>
      <c r="U22" s="23"/>
    </row>
    <row r="23" spans="1:34" ht="15.75">
      <c r="A23" s="3" t="s">
        <v>23</v>
      </c>
      <c r="B23" s="60">
        <f>SUM(Borgholm:Västervik!B23)</f>
        <v>0</v>
      </c>
      <c r="C23" s="60">
        <f>SUM(Borgholm:Västervik!C23)</f>
        <v>0</v>
      </c>
      <c r="D23" s="60">
        <f>SUM(Borgholm:Västervik!D23)</f>
        <v>0</v>
      </c>
      <c r="E23" s="60">
        <f>SUM(Borgholm:Västervik!E23)</f>
        <v>0</v>
      </c>
      <c r="F23" s="60">
        <f>SUM(Borgholm:Västervik!F23)</f>
        <v>0</v>
      </c>
      <c r="G23" s="60">
        <f>SUM(Borgholm:Västervik!G23)</f>
        <v>0</v>
      </c>
      <c r="H23" s="60">
        <f>SUM(Borgholm:Västervik!H23)</f>
        <v>0</v>
      </c>
      <c r="I23" s="60">
        <f>SUM(Borgholm:Västervik!I23)</f>
        <v>0</v>
      </c>
      <c r="J23" s="60">
        <f>SUM(Borgholm:Västervik!J23)</f>
        <v>0</v>
      </c>
      <c r="K23" s="60">
        <f>SUM(Borgholm:Västervik!K23)</f>
        <v>0</v>
      </c>
      <c r="L23" s="60">
        <f>SUM(Borgholm:Västervik!L23)</f>
        <v>0</v>
      </c>
      <c r="M23" s="60">
        <f>SUM(Borgholm:Västervik!M23)</f>
        <v>0</v>
      </c>
      <c r="N23" s="60">
        <f>SUM(Borgholm:Västervik!N23)</f>
        <v>0</v>
      </c>
      <c r="O23" s="60">
        <f>SUM(Borgholm:Västervik!O23)</f>
        <v>0</v>
      </c>
      <c r="P23" s="60">
        <f>SUM(Borgholm:Västervik!P23)</f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0">
        <f>SUM(Borgholm:Västervik!B24)</f>
        <v>1313559</v>
      </c>
      <c r="C24" s="60">
        <f>SUM(Borgholm:Västervik!C24)</f>
        <v>0</v>
      </c>
      <c r="D24" s="60">
        <f>SUM(Borgholm:Västervik!D24)</f>
        <v>10714</v>
      </c>
      <c r="E24" s="60">
        <f>SUM(Borgholm:Västervik!E24)</f>
        <v>0</v>
      </c>
      <c r="F24" s="60">
        <f>SUM(Borgholm:Västervik!F24)</f>
        <v>0</v>
      </c>
      <c r="G24" s="60">
        <f>SUM(Borgholm:Västervik!G24)</f>
        <v>9205</v>
      </c>
      <c r="H24" s="60">
        <f>SUM(Borgholm:Västervik!H24)</f>
        <v>1043557.9166666665</v>
      </c>
      <c r="I24" s="60">
        <f>SUM(Borgholm:Västervik!I24)</f>
        <v>3046</v>
      </c>
      <c r="J24" s="60">
        <f>SUM(Borgholm:Västervik!J24)</f>
        <v>0</v>
      </c>
      <c r="K24" s="60">
        <f>SUM(Borgholm:Västervik!K24)</f>
        <v>0</v>
      </c>
      <c r="L24" s="60">
        <f>SUM(Borgholm:Västervik!L24)</f>
        <v>415427.08333333337</v>
      </c>
      <c r="M24" s="60">
        <f>SUM(Borgholm:Västervik!M24)</f>
        <v>0</v>
      </c>
      <c r="N24" s="60">
        <f>SUM(Borgholm:Västervik!N24)</f>
        <v>0</v>
      </c>
      <c r="O24" s="60">
        <f>SUM(Borgholm:Västervik!O24)</f>
        <v>0</v>
      </c>
      <c r="P24" s="60">
        <f>SUM(Borgholm:Västervik!P24)</f>
        <v>1481950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18"/>
      <c r="R25" s="53" t="str">
        <f>C30</f>
        <v>El</v>
      </c>
      <c r="S25" s="40" t="str">
        <f>ROUND(C43/1000,0) &amp;" GWh"</f>
        <v>2768 GWh</v>
      </c>
      <c r="T25" s="29">
        <f>C$44</f>
        <v>0.21486924081270709</v>
      </c>
      <c r="U25" s="23"/>
    </row>
    <row r="26" spans="1:34" ht="15.75">
      <c r="B26" s="9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8"/>
      <c r="R26" s="54" t="str">
        <f>D30</f>
        <v>Oljeprodukter</v>
      </c>
      <c r="S26" s="40" t="str">
        <f>ROUND(D43/1000,0) &amp;" GWh"</f>
        <v>1869 GWh</v>
      </c>
      <c r="T26" s="29">
        <f>D$44</f>
        <v>0.14508552957798887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40" t="str">
        <f>ROUND(E43/1000,0)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0" t="str">
        <f>ROUND(F43/1000,0) &amp;" GWh"</f>
        <v>89 GWh</v>
      </c>
      <c r="T28" s="29">
        <f>F$44</f>
        <v>6.9451603540324714E-3</v>
      </c>
      <c r="U28" s="23"/>
    </row>
    <row r="29" spans="1:34" ht="15.75">
      <c r="A29" s="51" t="str">
        <f>A2</f>
        <v>Kalmar län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ROUND(G43/1000,0) &amp;" GWh"</f>
        <v>555 GWh</v>
      </c>
      <c r="T29" s="29">
        <f>G$44</f>
        <v>4.310329281057302E-2</v>
      </c>
      <c r="U29" s="23"/>
    </row>
    <row r="30" spans="1:34" ht="30">
      <c r="A30" s="4">
        <f>A3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ROUND(H43/1000,0) &amp;" GWh"</f>
        <v>2566 GWh</v>
      </c>
      <c r="T30" s="29">
        <f>H$44</f>
        <v>0.19917183961842719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6"/>
      <c r="O31" s="87"/>
      <c r="P31" s="88" t="s">
        <v>63</v>
      </c>
      <c r="Q31" s="19"/>
      <c r="R31" s="53" t="str">
        <f>I30</f>
        <v>Biogas</v>
      </c>
      <c r="S31" s="40" t="str">
        <f>ROUND(I43/1000,0) &amp;" GWh"</f>
        <v>64 GWh</v>
      </c>
      <c r="T31" s="29">
        <f>I$44</f>
        <v>4.9594591694715031E-3</v>
      </c>
      <c r="U31" s="22"/>
      <c r="AG31" s="17"/>
      <c r="AH31" s="17"/>
    </row>
    <row r="32" spans="1:34" ht="15.75">
      <c r="A32" s="3" t="s">
        <v>30</v>
      </c>
      <c r="B32" s="60">
        <f>SUM(Borgholm:Västervik!B32)</f>
        <v>0</v>
      </c>
      <c r="C32" s="60">
        <f>SUM(Borgholm:Västervik!C32)</f>
        <v>162660</v>
      </c>
      <c r="D32" s="60">
        <f>SUM(Borgholm:Västervik!D32)</f>
        <v>137127</v>
      </c>
      <c r="E32" s="60">
        <f>SUM(Borgholm:Västervik!E32)</f>
        <v>0</v>
      </c>
      <c r="F32" s="60">
        <f>SUM(Borgholm:Västervik!F32)</f>
        <v>0</v>
      </c>
      <c r="G32" s="60">
        <f>SUM(Borgholm:Västervik!G32)</f>
        <v>31331</v>
      </c>
      <c r="H32" s="60">
        <f>SUM(Borgholm:Västervik!H32)</f>
        <v>0</v>
      </c>
      <c r="I32" s="60">
        <f>SUM(Borgholm:Västervik!I32)</f>
        <v>0</v>
      </c>
      <c r="J32" s="60">
        <f>SUM(Borgholm:Västervik!J32)</f>
        <v>0</v>
      </c>
      <c r="K32" s="60">
        <f>SUM(Borgholm:Västervik!K32)</f>
        <v>0</v>
      </c>
      <c r="L32" s="60">
        <f>SUM(Borgholm:Västervik!L32)</f>
        <v>0</v>
      </c>
      <c r="M32" s="60">
        <f>SUM(Borgholm:Västervik!M32)</f>
        <v>0</v>
      </c>
      <c r="N32" s="60">
        <f>SUM(Borgholm:Västervik!N32)</f>
        <v>0</v>
      </c>
      <c r="O32" s="60">
        <f>SUM(Borgholm:Västervik!O32)</f>
        <v>0</v>
      </c>
      <c r="P32" s="60">
        <f>SUM(Borgholm:Västervik!P32)</f>
        <v>331118</v>
      </c>
      <c r="Q32" s="20"/>
      <c r="R32" s="54" t="str">
        <f>J30</f>
        <v>Avlutar</v>
      </c>
      <c r="S32" s="40" t="str">
        <f>ROUND(J43/1000,0) &amp;" GWh"</f>
        <v>4555 GWh</v>
      </c>
      <c r="T32" s="29">
        <f>J$44</f>
        <v>0.3536149351471839</v>
      </c>
      <c r="U32" s="23"/>
    </row>
    <row r="33" spans="1:47" ht="15.75">
      <c r="A33" s="3" t="s">
        <v>33</v>
      </c>
      <c r="B33" s="64">
        <f>SUM(Borgholm:Västervik!B33)</f>
        <v>196522</v>
      </c>
      <c r="C33" s="60">
        <f>SUM(Borgholm:Västervik!C33)</f>
        <v>1566403</v>
      </c>
      <c r="D33" s="60">
        <f>SUM(Borgholm:Västervik!D33)</f>
        <v>107968</v>
      </c>
      <c r="E33" s="60">
        <f>SUM(Borgholm:Västervik!E33)</f>
        <v>0</v>
      </c>
      <c r="F33" s="64">
        <f>SUM(Borgholm:Västervik!F33)</f>
        <v>88942</v>
      </c>
      <c r="G33" s="60">
        <f>SUM(Borgholm:Västervik!G33)</f>
        <v>164664.0136051476</v>
      </c>
      <c r="H33" s="60">
        <f>SUM(Borgholm:Västervik!H33)</f>
        <v>921262</v>
      </c>
      <c r="I33" s="60">
        <f>SUM(Borgholm:Västervik!I33)</f>
        <v>0</v>
      </c>
      <c r="J33" s="60">
        <f>SUM(Borgholm:Västervik!J33)</f>
        <v>2856097.9863948524</v>
      </c>
      <c r="K33" s="60">
        <f>SUM(Borgholm:Västervik!K33)</f>
        <v>0</v>
      </c>
      <c r="L33" s="60">
        <f>SUM(Borgholm:Västervik!L33)</f>
        <v>0</v>
      </c>
      <c r="M33" s="60">
        <f>SUM(Borgholm:Västervik!M33)</f>
        <v>0</v>
      </c>
      <c r="N33" s="60">
        <f>SUM(Borgholm:Västervik!N33)</f>
        <v>0</v>
      </c>
      <c r="O33" s="60">
        <f>SUM(Borgholm:Västervik!O33)</f>
        <v>0</v>
      </c>
      <c r="P33" s="60">
        <f>SUM(Borgholm:Västervik!P33)</f>
        <v>5901859</v>
      </c>
      <c r="Q33" s="20"/>
      <c r="R33" s="53" t="str">
        <f>K30</f>
        <v>Torv</v>
      </c>
      <c r="S33" s="40" t="str">
        <f>ROUND(K43/1000,0) 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SUM(Borgholm:Västervik!B34)</f>
        <v>142382</v>
      </c>
      <c r="C34" s="60">
        <f>SUM(Borgholm:Västervik!C34)</f>
        <v>247735</v>
      </c>
      <c r="D34" s="60">
        <f>SUM(Borgholm:Västervik!D34)</f>
        <v>3310</v>
      </c>
      <c r="E34" s="60">
        <f>SUM(Borgholm:Västervik!E34)</f>
        <v>0</v>
      </c>
      <c r="F34" s="60">
        <f>SUM(Borgholm:Västervik!F34)</f>
        <v>0</v>
      </c>
      <c r="G34" s="60">
        <f>SUM(Borgholm:Västervik!G34)</f>
        <v>0</v>
      </c>
      <c r="H34" s="60">
        <f>SUM(Borgholm:Västervik!H34)</f>
        <v>0</v>
      </c>
      <c r="I34" s="60">
        <f>SUM(Borgholm:Västervik!I34)</f>
        <v>0</v>
      </c>
      <c r="J34" s="60">
        <f>SUM(Borgholm:Västervik!J34)</f>
        <v>0</v>
      </c>
      <c r="K34" s="60">
        <f>SUM(Borgholm:Västervik!K34)</f>
        <v>0</v>
      </c>
      <c r="L34" s="60">
        <f>SUM(Borgholm:Västervik!L34)</f>
        <v>0</v>
      </c>
      <c r="M34" s="60">
        <f>SUM(Borgholm:Västervik!M34)</f>
        <v>0</v>
      </c>
      <c r="N34" s="60">
        <f>SUM(Borgholm:Västervik!N34)</f>
        <v>0</v>
      </c>
      <c r="O34" s="60">
        <f>SUM(Borgholm:Västervik!O34)</f>
        <v>0</v>
      </c>
      <c r="P34" s="60">
        <f>SUM(Borgholm:Västervik!P34)</f>
        <v>393427</v>
      </c>
      <c r="Q34" s="20"/>
      <c r="R34" s="54" t="str">
        <f>L30</f>
        <v>Avfall</v>
      </c>
      <c r="S34" s="40" t="str">
        <f>ROUND(L43/1000,0) &amp;" GWh"</f>
        <v>415 GWh</v>
      </c>
      <c r="T34" s="29">
        <f>L$44</f>
        <v>3.2250542509615905E-2</v>
      </c>
      <c r="U34" s="23"/>
      <c r="V34" s="5"/>
      <c r="W34" s="39"/>
    </row>
    <row r="35" spans="1:47" ht="15.75">
      <c r="A35" s="3" t="s">
        <v>35</v>
      </c>
      <c r="B35" s="60">
        <f>SUM(Borgholm:Västervik!B35)</f>
        <v>0</v>
      </c>
      <c r="C35" s="60">
        <f>SUM(Borgholm:Västervik!C35)</f>
        <v>3649</v>
      </c>
      <c r="D35" s="60">
        <f>SUM(Borgholm:Västervik!D35)</f>
        <v>1399602</v>
      </c>
      <c r="E35" s="60">
        <f>SUM(Borgholm:Västervik!E35)</f>
        <v>0</v>
      </c>
      <c r="F35" s="60">
        <f>SUM(Borgholm:Västervik!F35)+'[1]Biogasproduktion och fordonsgas'!$B$23*1000+'[1]Biogasproduktion och fordonsgas'!$B$25*1000</f>
        <v>520.29999999999995</v>
      </c>
      <c r="G35" s="60">
        <f>SUM(Borgholm:Västervik!G35)</f>
        <v>327272</v>
      </c>
      <c r="H35" s="60">
        <f>SUM(Borgholm:Västervik!H35)</f>
        <v>0</v>
      </c>
      <c r="I35" s="62">
        <f>SUM(Borgholm:Västervik!I35)+'[1]Biogasproduktion och fordonsgas'!$B$22*1000+'[1]Biogasproduktion och fordonsgas'!$B$24*1000</f>
        <v>60838</v>
      </c>
      <c r="J35" s="60">
        <f>SUM(Borgholm:Västervik!J35)</f>
        <v>0</v>
      </c>
      <c r="K35" s="60">
        <f>SUM(Borgholm:Västervik!K35)</f>
        <v>0</v>
      </c>
      <c r="L35" s="60">
        <f>SUM(Borgholm:Västervik!L35)</f>
        <v>0</v>
      </c>
      <c r="M35" s="60">
        <f>SUM(Borgholm:Västervik!M35)</f>
        <v>0</v>
      </c>
      <c r="N35" s="60">
        <f>SUM(Borgholm:Västervik!N35)</f>
        <v>0</v>
      </c>
      <c r="O35" s="60">
        <f>SUM(Borgholm:Västervik!O35)</f>
        <v>0</v>
      </c>
      <c r="P35" s="62">
        <f>SUM(B35:O35)</f>
        <v>1791881.3</v>
      </c>
      <c r="Q35" s="20"/>
      <c r="R35" s="53" t="str">
        <f>M30</f>
        <v>Kärnbränsle</v>
      </c>
      <c r="S35" s="40" t="str">
        <f>ROUND(M43/1000,0) 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SUM(Borgholm:Västervik!B36)</f>
        <v>140607</v>
      </c>
      <c r="C36" s="60">
        <f>SUM(Borgholm:Västervik!C36)</f>
        <v>516172</v>
      </c>
      <c r="D36" s="60">
        <f>SUM(Borgholm:Västervik!D36)</f>
        <v>186080</v>
      </c>
      <c r="E36" s="60">
        <f>SUM(Borgholm:Västervik!E36)</f>
        <v>0</v>
      </c>
      <c r="F36" s="60">
        <f>SUM(Borgholm:Västervik!F36)</f>
        <v>0</v>
      </c>
      <c r="G36" s="60">
        <f>SUM(Borgholm:Västervik!G36)</f>
        <v>0</v>
      </c>
      <c r="H36" s="60">
        <f>SUM(Borgholm:Västervik!H36)</f>
        <v>0</v>
      </c>
      <c r="I36" s="60">
        <f>SUM(Borgholm:Västervik!I36)</f>
        <v>0</v>
      </c>
      <c r="J36" s="60">
        <f>SUM(Borgholm:Västervik!J36)</f>
        <v>0</v>
      </c>
      <c r="K36" s="60">
        <f>SUM(Borgholm:Västervik!K36)</f>
        <v>0</v>
      </c>
      <c r="L36" s="60">
        <f>SUM(Borgholm:Västervik!L36)</f>
        <v>0</v>
      </c>
      <c r="M36" s="60">
        <f>SUM(Borgholm:Västervik!M36)</f>
        <v>0</v>
      </c>
      <c r="N36" s="60">
        <f>SUM(Borgholm:Västervik!N36)</f>
        <v>0</v>
      </c>
      <c r="O36" s="60">
        <f>SUM(Borgholm:Västervik!O36)</f>
        <v>0</v>
      </c>
      <c r="P36" s="60">
        <f>SUM(Borgholm:Västervik!P36)</f>
        <v>842859</v>
      </c>
      <c r="Q36" s="20"/>
      <c r="R36" s="53" t="str">
        <f>N30</f>
        <v>Tallbeckolja</v>
      </c>
      <c r="S36" s="40" t="str">
        <f>ROUND(N43/1000,0) 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SUM(Borgholm:Västervik!B37)</f>
        <v>165577</v>
      </c>
      <c r="C37" s="60">
        <f>SUM(Borgholm:Västervik!C37)</f>
        <v>659994</v>
      </c>
      <c r="D37" s="60">
        <f>SUM(Borgholm:Västervik!D37)</f>
        <v>6135</v>
      </c>
      <c r="E37" s="60">
        <f>SUM(Borgholm:Västervik!E37)</f>
        <v>0</v>
      </c>
      <c r="F37" s="60">
        <f>SUM(Borgholm:Västervik!F37)</f>
        <v>0</v>
      </c>
      <c r="G37" s="60">
        <f>SUM(Borgholm:Västervik!G37)</f>
        <v>0</v>
      </c>
      <c r="H37" s="60">
        <f>SUM(Borgholm:Västervik!H37)</f>
        <v>424491</v>
      </c>
      <c r="I37" s="60">
        <f>SUM(Borgholm:Västervik!I37)</f>
        <v>0</v>
      </c>
      <c r="J37" s="60">
        <f>SUM(Borgholm:Västervik!J37)</f>
        <v>0</v>
      </c>
      <c r="K37" s="60">
        <f>SUM(Borgholm:Västervik!K37)</f>
        <v>0</v>
      </c>
      <c r="L37" s="60">
        <f>SUM(Borgholm:Västervik!L37)</f>
        <v>0</v>
      </c>
      <c r="M37" s="60">
        <f>SUM(Borgholm:Västervik!M37)</f>
        <v>0</v>
      </c>
      <c r="N37" s="60">
        <f>SUM(Borgholm:Västervik!N37)</f>
        <v>0</v>
      </c>
      <c r="O37" s="60">
        <f>SUM(Borgholm:Västervik!O37)</f>
        <v>0</v>
      </c>
      <c r="P37" s="60">
        <f>SUM(Borgholm:Västervik!P37)</f>
        <v>1256197</v>
      </c>
      <c r="Q37" s="20"/>
      <c r="R37" s="54" t="str">
        <f>O30</f>
        <v>Övrigt</v>
      </c>
      <c r="S37" s="40" t="str">
        <f>ROUND(O43/1000,0) 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SUM(Borgholm:Västervik!B38)</f>
        <v>428986</v>
      </c>
      <c r="C38" s="60">
        <f>SUM(Borgholm:Västervik!C38)</f>
        <v>116275</v>
      </c>
      <c r="D38" s="60">
        <f>SUM(Borgholm:Västervik!D38)</f>
        <v>377</v>
      </c>
      <c r="E38" s="60">
        <f>SUM(Borgholm:Västervik!E38)</f>
        <v>0</v>
      </c>
      <c r="F38" s="60">
        <f>SUM(Borgholm:Västervik!F38)</f>
        <v>0</v>
      </c>
      <c r="G38" s="60">
        <f>SUM(Borgholm:Västervik!G38)</f>
        <v>0</v>
      </c>
      <c r="H38" s="60">
        <f>SUM(Borgholm:Västervik!H38)</f>
        <v>0</v>
      </c>
      <c r="I38" s="60">
        <f>SUM(Borgholm:Västervik!I38)</f>
        <v>0</v>
      </c>
      <c r="J38" s="60">
        <f>SUM(Borgholm:Västervik!J38)</f>
        <v>0</v>
      </c>
      <c r="K38" s="60">
        <f>SUM(Borgholm:Västervik!K38)</f>
        <v>0</v>
      </c>
      <c r="L38" s="60">
        <f>SUM(Borgholm:Västervik!L38)</f>
        <v>0</v>
      </c>
      <c r="M38" s="60">
        <f>SUM(Borgholm:Västervik!M38)</f>
        <v>0</v>
      </c>
      <c r="N38" s="60">
        <f>SUM(Borgholm:Västervik!N38)</f>
        <v>0</v>
      </c>
      <c r="O38" s="60">
        <f>SUM(Borgholm:Västervik!O38)</f>
        <v>0</v>
      </c>
      <c r="P38" s="60">
        <f>SUM(Borgholm:Västervik!P38)</f>
        <v>545638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SUM(Borgholm:Västervik!B39)</f>
        <v>0</v>
      </c>
      <c r="C39" s="60">
        <f>SUM(Borgholm:Västervik!C39)</f>
        <v>123599</v>
      </c>
      <c r="D39" s="60">
        <f>SUM(Borgholm:Västervik!D39)</f>
        <v>0</v>
      </c>
      <c r="E39" s="60">
        <f>SUM(Borgholm:Västervik!E39)</f>
        <v>0</v>
      </c>
      <c r="F39" s="60">
        <f>SUM(Borgholm:Västervik!F39)</f>
        <v>0</v>
      </c>
      <c r="G39" s="60">
        <f>SUM(Borgholm:Västervik!G39)</f>
        <v>0</v>
      </c>
      <c r="H39" s="60">
        <f>SUM(Borgholm:Västervik!H39)</f>
        <v>0</v>
      </c>
      <c r="I39" s="60">
        <f>SUM(Borgholm:Västervik!I39)</f>
        <v>0</v>
      </c>
      <c r="J39" s="60">
        <f>SUM(Borgholm:Västervik!J39)</f>
        <v>0</v>
      </c>
      <c r="K39" s="60">
        <f>SUM(Borgholm:Västervik!K39)</f>
        <v>0</v>
      </c>
      <c r="L39" s="60">
        <f>SUM(Borgholm:Västervik!L39)</f>
        <v>0</v>
      </c>
      <c r="M39" s="60">
        <f>SUM(Borgholm:Västervik!M39)</f>
        <v>0</v>
      </c>
      <c r="N39" s="60">
        <f>SUM(Borgholm:Västervik!N39)</f>
        <v>0</v>
      </c>
      <c r="O39" s="60">
        <f>SUM(Borgholm:Västervik!O39)</f>
        <v>0</v>
      </c>
      <c r="P39" s="60">
        <f>SUM(Borgholm:Västervik!P39)</f>
        <v>123599</v>
      </c>
      <c r="Q39" s="20"/>
      <c r="R39" s="28"/>
      <c r="S39" s="7"/>
      <c r="T39" s="43"/>
      <c r="U39" s="23"/>
    </row>
    <row r="40" spans="1:47" ht="15.75">
      <c r="A40" s="3" t="s">
        <v>14</v>
      </c>
      <c r="B40" s="64">
        <f>SUM(Borgholm:Västervik!B40)</f>
        <v>1074074</v>
      </c>
      <c r="C40" s="60">
        <f>SUM(Borgholm:Västervik!C40)</f>
        <v>3396487</v>
      </c>
      <c r="D40" s="60">
        <f>SUM(Borgholm:Västervik!D40)</f>
        <v>1840599</v>
      </c>
      <c r="E40" s="60">
        <f>SUM(Borgholm:Västervik!E40)</f>
        <v>0</v>
      </c>
      <c r="F40" s="131">
        <f>SUM(F32:F39)</f>
        <v>89462.3</v>
      </c>
      <c r="G40" s="60">
        <f>SUM(Borgholm:Västervik!G40)</f>
        <v>523267.0136051476</v>
      </c>
      <c r="H40" s="60">
        <f>SUM(Borgholm:Västervik!H40)</f>
        <v>1345753</v>
      </c>
      <c r="I40" s="62">
        <f>SUM(I32:I39)</f>
        <v>60838</v>
      </c>
      <c r="J40" s="60">
        <f>SUM(Borgholm:Västervik!J40)</f>
        <v>2856097.9863948524</v>
      </c>
      <c r="K40" s="60">
        <f>SUM(Borgholm:Västervik!K40)</f>
        <v>0</v>
      </c>
      <c r="L40" s="60">
        <f>SUM(Borgholm:Västervik!L40)</f>
        <v>0</v>
      </c>
      <c r="M40" s="60">
        <f>SUM(Borgholm:Västervik!M40)</f>
        <v>0</v>
      </c>
      <c r="N40" s="60">
        <f>SUM(Borgholm:Västervik!N40)</f>
        <v>0</v>
      </c>
      <c r="O40" s="60">
        <f>SUM(Borgholm:Västervik!O40)</f>
        <v>0</v>
      </c>
      <c r="P40" s="62">
        <f>SUM(B40:O40)</f>
        <v>11186578.300000001</v>
      </c>
      <c r="Q40" s="20"/>
      <c r="R40" s="28"/>
      <c r="S40" s="7" t="s">
        <v>25</v>
      </c>
      <c r="T40" s="43" t="s">
        <v>26</v>
      </c>
      <c r="U40" s="23"/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ROUND((B46+C46)/1000,0) &amp;" GWh"</f>
        <v>511 GWh</v>
      </c>
      <c r="T41" s="61"/>
      <c r="U41" s="23"/>
    </row>
    <row r="42" spans="1:47">
      <c r="A42" s="33" t="s">
        <v>43</v>
      </c>
      <c r="B42" s="93">
        <f>B39+B38+B37</f>
        <v>594563</v>
      </c>
      <c r="C42" s="93">
        <f>C39+C38+C37</f>
        <v>899868</v>
      </c>
      <c r="D42" s="93">
        <f>D39+D38+D37</f>
        <v>6512</v>
      </c>
      <c r="E42" s="93">
        <f t="shared" ref="E42:O42" si="0">E39+E38+E37</f>
        <v>0</v>
      </c>
      <c r="F42" s="90">
        <f t="shared" si="0"/>
        <v>0</v>
      </c>
      <c r="G42" s="93">
        <f t="shared" si="0"/>
        <v>0</v>
      </c>
      <c r="H42" s="93">
        <f t="shared" si="0"/>
        <v>424491</v>
      </c>
      <c r="I42" s="90">
        <f t="shared" si="0"/>
        <v>0</v>
      </c>
      <c r="J42" s="93">
        <f>J39+J38+J37</f>
        <v>0</v>
      </c>
      <c r="K42" s="93">
        <f>K39+K38+K37</f>
        <v>0</v>
      </c>
      <c r="L42" s="93">
        <f>L39+L38+L37</f>
        <v>0</v>
      </c>
      <c r="M42" s="93">
        <f t="shared" si="0"/>
        <v>0</v>
      </c>
      <c r="N42" s="93">
        <f t="shared" si="0"/>
        <v>0</v>
      </c>
      <c r="O42" s="93">
        <f t="shared" si="0"/>
        <v>0</v>
      </c>
      <c r="P42" s="60">
        <f>SUM(Borgholm:Västervik!P42)</f>
        <v>1925434</v>
      </c>
      <c r="Q42" s="21"/>
      <c r="R42" s="28" t="s">
        <v>41</v>
      </c>
      <c r="S42" s="8" t="str">
        <f>ROUND(P42/1000,0) &amp;" GWh"</f>
        <v>1925 GWh</v>
      </c>
      <c r="T42" s="29">
        <f>P42/P40</f>
        <v>0.17212001278353362</v>
      </c>
      <c r="U42" s="23"/>
    </row>
    <row r="43" spans="1:47">
      <c r="A43" s="34" t="s">
        <v>45</v>
      </c>
      <c r="B43" s="93"/>
      <c r="C43" s="95">
        <f>SUM(Borgholm:Västervik!C43)</f>
        <v>2767782.9600000004</v>
      </c>
      <c r="D43" s="95">
        <f>SUM(Borgholm:Västervik!D43)</f>
        <v>1868882</v>
      </c>
      <c r="E43" s="95">
        <f>SUM(Borgholm:Västervik!E43)</f>
        <v>0</v>
      </c>
      <c r="F43" s="95">
        <f>F11+F24+F40</f>
        <v>89462.3</v>
      </c>
      <c r="G43" s="95">
        <f>SUM(Borgholm:Västervik!G43)</f>
        <v>555224.00000000023</v>
      </c>
      <c r="H43" s="95">
        <f>SUM(Borgholm:Västervik!H43)</f>
        <v>2565580.9166666665</v>
      </c>
      <c r="I43" s="95">
        <f>I11+I24+I40</f>
        <v>63884</v>
      </c>
      <c r="J43" s="95">
        <f>SUM(Borgholm:Västervik!J43)</f>
        <v>4555000</v>
      </c>
      <c r="K43" s="95">
        <f>SUM(Borgholm:Västervik!K43)</f>
        <v>0</v>
      </c>
      <c r="L43" s="95">
        <f>SUM(Borgholm:Västervik!L43)</f>
        <v>415427.08333333337</v>
      </c>
      <c r="M43" s="95">
        <f>SUM(Borgholm:Västervik!M43)</f>
        <v>0</v>
      </c>
      <c r="N43" s="95">
        <f>SUM(Borgholm:Västervik!N43)</f>
        <v>0</v>
      </c>
      <c r="O43" s="95">
        <f>SUM(Borgholm:Västervik!O43)</f>
        <v>0</v>
      </c>
      <c r="P43" s="90">
        <f>SUM(C43:O43)</f>
        <v>12881243.260000002</v>
      </c>
      <c r="Q43" s="21"/>
      <c r="R43" s="28" t="s">
        <v>42</v>
      </c>
      <c r="S43" s="8" t="str">
        <f>ROUND(P36/1000,0) &amp;" GWh"</f>
        <v>843 GWh</v>
      </c>
      <c r="T43" s="41">
        <f>P36/P40</f>
        <v>7.5345559419183611E-2</v>
      </c>
      <c r="U43" s="23"/>
    </row>
    <row r="44" spans="1:47">
      <c r="A44" s="34" t="s">
        <v>46</v>
      </c>
      <c r="B44" s="93"/>
      <c r="C44" s="96">
        <f>C43/$P$43</f>
        <v>0.21486924081270709</v>
      </c>
      <c r="D44" s="96">
        <f t="shared" ref="D44:O44" si="1">D43/$P$43</f>
        <v>0.14508552957798887</v>
      </c>
      <c r="E44" s="96">
        <f t="shared" si="1"/>
        <v>0</v>
      </c>
      <c r="F44" s="96">
        <f t="shared" si="1"/>
        <v>6.9451603540324714E-3</v>
      </c>
      <c r="G44" s="96">
        <f t="shared" si="1"/>
        <v>4.310329281057302E-2</v>
      </c>
      <c r="H44" s="96">
        <f t="shared" si="1"/>
        <v>0.19917183961842719</v>
      </c>
      <c r="I44" s="96">
        <f t="shared" si="1"/>
        <v>4.9594591694715031E-3</v>
      </c>
      <c r="J44" s="96">
        <f t="shared" si="1"/>
        <v>0.3536149351471839</v>
      </c>
      <c r="K44" s="96">
        <f t="shared" si="1"/>
        <v>0</v>
      </c>
      <c r="L44" s="96">
        <f t="shared" si="1"/>
        <v>3.2250542509615905E-2</v>
      </c>
      <c r="M44" s="96">
        <f t="shared" si="1"/>
        <v>0</v>
      </c>
      <c r="N44" s="96">
        <f t="shared" si="1"/>
        <v>0</v>
      </c>
      <c r="O44" s="96">
        <f t="shared" si="1"/>
        <v>0</v>
      </c>
      <c r="P44" s="96">
        <f>SUM(C44:O44)</f>
        <v>0.99999999999999989</v>
      </c>
      <c r="Q44" s="21"/>
      <c r="R44" s="28" t="s">
        <v>44</v>
      </c>
      <c r="S44" s="8" t="str">
        <f>ROUND(P34/1000,0) &amp;" GWh"</f>
        <v>393 GWh</v>
      </c>
      <c r="T44" s="29">
        <f>P34/P40</f>
        <v>3.5169556717803509E-2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3"/>
      <c r="O45" s="90"/>
      <c r="P45" s="90"/>
      <c r="Q45" s="21"/>
      <c r="R45" s="28" t="s">
        <v>31</v>
      </c>
      <c r="S45" s="8" t="str">
        <f>ROUND(P32/1000,0) &amp;" GWh"</f>
        <v>331 GWh</v>
      </c>
      <c r="T45" s="29">
        <f>P32/P40</f>
        <v>2.9599578273188324E-2</v>
      </c>
      <c r="U45" s="23"/>
    </row>
    <row r="46" spans="1:47">
      <c r="A46" s="35" t="s">
        <v>49</v>
      </c>
      <c r="B46" s="95">
        <f>SUM(Borgholm:Västervik!B46)</f>
        <v>239485</v>
      </c>
      <c r="C46" s="95">
        <f>SUM(Borgholm:Västervik!C46)</f>
        <v>271718.96000000002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3"/>
      <c r="O46" s="90"/>
      <c r="P46" s="79"/>
      <c r="Q46" s="21"/>
      <c r="R46" s="28" t="s">
        <v>47</v>
      </c>
      <c r="S46" s="8" t="str">
        <f>ROUND(P33/1000,0) &amp;" GWh"</f>
        <v>5902 GWh</v>
      </c>
      <c r="T46" s="41">
        <f>P33/P40</f>
        <v>0.52758393511624546</v>
      </c>
      <c r="U46" s="23"/>
    </row>
    <row r="47" spans="1:47">
      <c r="A47" s="35" t="s">
        <v>51</v>
      </c>
      <c r="B47" s="98">
        <f>B46/B24</f>
        <v>0.18231765760045798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3"/>
      <c r="O47" s="90"/>
      <c r="P47" s="90"/>
      <c r="Q47" s="7"/>
      <c r="R47" s="28" t="s">
        <v>48</v>
      </c>
      <c r="S47" s="8" t="str">
        <f>ROUND(P35/1000,0) &amp;" GWh"</f>
        <v>1792 GWh</v>
      </c>
      <c r="T47" s="41">
        <f>P35/P40</f>
        <v>0.16018135769004541</v>
      </c>
    </row>
    <row r="48" spans="1:47" ht="15.75" thickBot="1">
      <c r="A48" s="10"/>
      <c r="B48" s="99"/>
      <c r="C48" s="100"/>
      <c r="D48" s="101"/>
      <c r="E48" s="101"/>
      <c r="F48" s="102"/>
      <c r="G48" s="101"/>
      <c r="H48" s="101"/>
      <c r="I48" s="102"/>
      <c r="J48" s="101"/>
      <c r="K48" s="101"/>
      <c r="L48" s="101"/>
      <c r="M48" s="100"/>
      <c r="N48" s="100"/>
      <c r="O48" s="103"/>
      <c r="P48" s="103"/>
      <c r="Q48" s="10"/>
      <c r="R48" s="46" t="s">
        <v>50</v>
      </c>
      <c r="S48" s="8" t="str">
        <f>ROUND(P40/1000,0) &amp;" GWh"</f>
        <v>11187 GWh</v>
      </c>
      <c r="T48" s="48">
        <f>SUM(T42:T47)</f>
        <v>0.99999999999999989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9"/>
      <c r="C49" s="100"/>
      <c r="D49" s="101"/>
      <c r="E49" s="101"/>
      <c r="F49" s="102"/>
      <c r="G49" s="101"/>
      <c r="H49" s="101"/>
      <c r="I49" s="102"/>
      <c r="J49" s="101"/>
      <c r="K49" s="101"/>
      <c r="L49" s="101"/>
      <c r="M49" s="100"/>
      <c r="N49" s="100"/>
      <c r="O49" s="103"/>
      <c r="P49" s="103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9"/>
      <c r="C50" s="104"/>
      <c r="D50" s="101"/>
      <c r="E50" s="101"/>
      <c r="F50" s="102"/>
      <c r="G50" s="101"/>
      <c r="H50" s="101"/>
      <c r="I50" s="102"/>
      <c r="J50" s="101"/>
      <c r="K50" s="101"/>
      <c r="L50" s="101"/>
      <c r="M50" s="100"/>
      <c r="N50" s="100"/>
      <c r="O50" s="103"/>
      <c r="P50" s="103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0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0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0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0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0"/>
      <c r="O55" s="103"/>
      <c r="P55" s="103"/>
      <c r="Q55" s="11"/>
      <c r="R55" s="10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0"/>
      <c r="O56" s="103"/>
      <c r="P56" s="103"/>
      <c r="Q56" s="11"/>
      <c r="R56" s="10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0"/>
      <c r="O57" s="103"/>
      <c r="P57" s="103"/>
      <c r="Q57" s="11"/>
      <c r="R57" s="10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09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09"/>
      <c r="O59" s="110"/>
      <c r="P59" s="111"/>
      <c r="Q59" s="7"/>
      <c r="R59" s="7"/>
      <c r="S59" s="32"/>
      <c r="T59" s="36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09"/>
      <c r="O60" s="110"/>
      <c r="P60" s="111"/>
      <c r="Q60" s="7"/>
      <c r="R60" s="7"/>
      <c r="S60" s="32"/>
      <c r="T60" s="36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09"/>
      <c r="O61" s="110"/>
      <c r="P61" s="111"/>
      <c r="Q61" s="7"/>
      <c r="R61" s="7"/>
      <c r="S61" s="32"/>
      <c r="T61" s="36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09"/>
      <c r="O62" s="110"/>
      <c r="P62" s="111"/>
      <c r="Q62" s="7"/>
      <c r="R62" s="7"/>
      <c r="S62" s="12"/>
      <c r="T62" s="13"/>
    </row>
    <row r="63" spans="1:47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3"/>
      <c r="O63" s="111"/>
      <c r="P63" s="111"/>
      <c r="Q63" s="7"/>
      <c r="R63" s="7"/>
      <c r="S63" s="7"/>
      <c r="T63" s="32"/>
    </row>
    <row r="64" spans="1:47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3"/>
      <c r="O64" s="111"/>
      <c r="P64" s="111"/>
      <c r="Q64" s="7"/>
      <c r="R64" s="7"/>
      <c r="S64" s="49"/>
      <c r="T64" s="50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3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3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3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3"/>
      <c r="O68" s="111"/>
      <c r="P68" s="111"/>
      <c r="Q68" s="7"/>
      <c r="R68" s="7"/>
      <c r="S68" s="32"/>
      <c r="T68" s="36"/>
    </row>
    <row r="69" spans="1:20" ht="15.75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3"/>
      <c r="O69" s="111"/>
      <c r="P69" s="111"/>
      <c r="Q69" s="7"/>
      <c r="R69" s="7"/>
      <c r="S69" s="32"/>
      <c r="T69" s="36"/>
    </row>
    <row r="70" spans="1:20" ht="15.75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3"/>
      <c r="O70" s="111"/>
      <c r="P70" s="111"/>
      <c r="Q70" s="7"/>
      <c r="R70" s="7"/>
      <c r="S70" s="32"/>
      <c r="T70" s="36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3"/>
      <c r="O71" s="111"/>
      <c r="P71" s="111"/>
      <c r="Q71" s="7"/>
      <c r="R71" s="37"/>
      <c r="S71" s="12"/>
      <c r="T71" s="14"/>
    </row>
  </sheetData>
  <pageMargins left="0.75" right="0.75" top="0.75" bottom="0.5" header="0.5" footer="0.7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U71"/>
  <sheetViews>
    <sheetView tabSelected="1" topLeftCell="A4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8.625" style="79" bestFit="1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71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[1]Solceller!$C$15</f>
        <v>3970.9999999999995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>
        <f t="shared" ref="P6:P11" si="0">SUM(D6:O6)</f>
        <v>0</v>
      </c>
      <c r="Q6" s="38"/>
      <c r="AG6" s="38"/>
      <c r="AH6" s="38"/>
    </row>
    <row r="7" spans="1:34" ht="15.75">
      <c r="A7" s="3" t="s">
        <v>10</v>
      </c>
      <c r="B7" s="60"/>
      <c r="C7" s="60">
        <f>[1]Elproduktion!$N$482</f>
        <v>0</v>
      </c>
      <c r="D7" s="60">
        <f>[1]Elproduktion!$N$483</f>
        <v>0</v>
      </c>
      <c r="E7" s="60">
        <f>[1]Elproduktion!$Q$484</f>
        <v>0</v>
      </c>
      <c r="F7" s="60">
        <f>[1]Elproduktion!$N$485</f>
        <v>0</v>
      </c>
      <c r="G7" s="60">
        <f>[1]Elproduktion!$R$486</f>
        <v>0</v>
      </c>
      <c r="H7" s="60">
        <f>[1]Elproduktion!$S$487</f>
        <v>0</v>
      </c>
      <c r="I7" s="60">
        <f>[1]Elproduktion!$N$488</f>
        <v>0</v>
      </c>
      <c r="J7" s="60">
        <f>[1]Elproduktion!$T$486</f>
        <v>0</v>
      </c>
      <c r="K7" s="60">
        <f>[1]Elproduktion!$U$484</f>
        <v>0</v>
      </c>
      <c r="L7" s="60">
        <f>[1]Elproduktion!$V$484</f>
        <v>0</v>
      </c>
      <c r="M7" s="60">
        <f>[1]Elproduktion!$W$484</f>
        <v>0</v>
      </c>
      <c r="N7" s="60">
        <f>[1]Elproduktion!$X$486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60">
        <f>[1]Elproduktion!$N$490</f>
        <v>0</v>
      </c>
      <c r="D8" s="60">
        <f>[1]Elproduktion!$N$491</f>
        <v>0</v>
      </c>
      <c r="E8" s="60">
        <f>[1]Elproduktion!$Q$492</f>
        <v>0</v>
      </c>
      <c r="F8" s="60">
        <f>[1]Elproduktion!$N$493</f>
        <v>0</v>
      </c>
      <c r="G8" s="60">
        <f>[1]Elproduktion!$R$494</f>
        <v>0</v>
      </c>
      <c r="H8" s="60">
        <f>[1]Elproduktion!$S$495</f>
        <v>0</v>
      </c>
      <c r="I8" s="60">
        <f>[1]Elproduktion!$N$496</f>
        <v>0</v>
      </c>
      <c r="J8" s="60">
        <f>[1]Elproduktion!$T$494</f>
        <v>0</v>
      </c>
      <c r="K8" s="60">
        <f>[1]Elproduktion!$U$492</f>
        <v>0</v>
      </c>
      <c r="L8" s="60">
        <f>[1]Elproduktion!$V$492</f>
        <v>0</v>
      </c>
      <c r="M8" s="60">
        <f>[1]Elproduktion!$W$492</f>
        <v>0</v>
      </c>
      <c r="N8" s="60">
        <f>[1]Elproduktion!$X$494</f>
        <v>0</v>
      </c>
      <c r="O8" s="60"/>
      <c r="P8" s="60">
        <f t="shared" si="0"/>
        <v>0</v>
      </c>
      <c r="Q8" s="38"/>
      <c r="AG8" s="38"/>
      <c r="AH8" s="38"/>
    </row>
    <row r="9" spans="1:34" ht="15.75">
      <c r="A9" s="3" t="s">
        <v>12</v>
      </c>
      <c r="B9" s="60"/>
      <c r="C9" s="60">
        <f>[1]Elproduktion!$N$498</f>
        <v>0</v>
      </c>
      <c r="D9" s="60">
        <f>[1]Elproduktion!$N$499</f>
        <v>0</v>
      </c>
      <c r="E9" s="60">
        <f>[1]Elproduktion!$Q$500</f>
        <v>0</v>
      </c>
      <c r="F9" s="60">
        <f>[1]Elproduktion!$N$501</f>
        <v>0</v>
      </c>
      <c r="G9" s="60">
        <f>[1]Elproduktion!$R$502</f>
        <v>0</v>
      </c>
      <c r="H9" s="60">
        <f>[1]Elproduktion!$S$503</f>
        <v>0</v>
      </c>
      <c r="I9" s="60">
        <f>[1]Elproduktion!$N$504</f>
        <v>0</v>
      </c>
      <c r="J9" s="60">
        <f>[1]Elproduktion!$T$502</f>
        <v>0</v>
      </c>
      <c r="K9" s="60">
        <f>[1]Elproduktion!$U$500</f>
        <v>0</v>
      </c>
      <c r="L9" s="60">
        <f>[1]Elproduktion!$V$500</f>
        <v>0</v>
      </c>
      <c r="M9" s="60">
        <f>[1]Elproduktion!$W$500</f>
        <v>0</v>
      </c>
      <c r="N9" s="60">
        <f>[1]Elproduktion!$X$502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60">
        <f>[1]Elproduktion!$N$506</f>
        <v>426035</v>
      </c>
      <c r="D10" s="60">
        <f>[1]Elproduktion!$N$507</f>
        <v>0</v>
      </c>
      <c r="E10" s="60">
        <f>[1]Elproduktion!$Q$508</f>
        <v>0</v>
      </c>
      <c r="F10" s="60">
        <f>[1]Elproduktion!$N$509</f>
        <v>0</v>
      </c>
      <c r="G10" s="60">
        <f>[1]Elproduktion!$R$510</f>
        <v>0</v>
      </c>
      <c r="H10" s="60">
        <f>[1]Elproduktion!$S$511</f>
        <v>0</v>
      </c>
      <c r="I10" s="60">
        <f>[1]Elproduktion!$N$512</f>
        <v>0</v>
      </c>
      <c r="J10" s="60">
        <f>[1]Elproduktion!$T$510</f>
        <v>0</v>
      </c>
      <c r="K10" s="60">
        <f>[1]Elproduktion!$U$508</f>
        <v>0</v>
      </c>
      <c r="L10" s="60">
        <f>[1]Elproduktion!$V$508</f>
        <v>0</v>
      </c>
      <c r="M10" s="60">
        <f>[1]Elproduktion!$W$508</f>
        <v>0</v>
      </c>
      <c r="N10" s="60">
        <f>[1]Elproduktion!$X$510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430006</v>
      </c>
      <c r="D11" s="60">
        <f t="shared" ref="D11:O11" si="1">SUM(D5:D10)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0885 Borgholm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116">
        <f>[1]Fjärrvärmeproduktion!$N$674</f>
        <v>0</v>
      </c>
      <c r="C18" s="63"/>
      <c r="D18" s="63">
        <f>[1]Fjärrvärmeproduktion!$N$675</f>
        <v>0</v>
      </c>
      <c r="E18" s="63">
        <f>[1]Fjärrvärmeproduktion!$Q$676</f>
        <v>0</v>
      </c>
      <c r="F18" s="63">
        <f>[1]Fjärrvärmeproduktion!$N$677</f>
        <v>0</v>
      </c>
      <c r="G18" s="63">
        <f>[1]Fjärrvärmeproduktion!$R$678</f>
        <v>0</v>
      </c>
      <c r="H18" s="63">
        <f>[1]Fjärrvärmeproduktion!$S$679</f>
        <v>0</v>
      </c>
      <c r="I18" s="63">
        <f>[1]Fjärrvärmeproduktion!$N$680</f>
        <v>0</v>
      </c>
      <c r="J18" s="63">
        <f>[1]Fjärrvärmeproduktion!$T$678</f>
        <v>0</v>
      </c>
      <c r="K18" s="63">
        <f>[1]Fjärrvärmeproduktion!$U$676</f>
        <v>0</v>
      </c>
      <c r="L18" s="63">
        <f>[1]Fjärrvärmeproduktion!$V$676</f>
        <v>0</v>
      </c>
      <c r="M18" s="63">
        <f>[1]Fjärrvärmeproduktion!$W$676</f>
        <v>0</v>
      </c>
      <c r="N18" s="63">
        <f>[1]Fjärrvärmeproduktion!$X$678</f>
        <v>0</v>
      </c>
      <c r="O18" s="63"/>
      <c r="P18" s="63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116">
        <f>[1]Fjärrvärmeproduktion!$N$682+[1]Fjärrvärmeproduktion!$N$714</f>
        <v>29498</v>
      </c>
      <c r="C19" s="63"/>
      <c r="D19" s="63">
        <f>[1]Fjärrvärmeproduktion!$N$683</f>
        <v>1095</v>
      </c>
      <c r="E19" s="63">
        <f>[1]Fjärrvärmeproduktion!$Q$684</f>
        <v>0</v>
      </c>
      <c r="F19" s="63">
        <f>[1]Fjärrvärmeproduktion!$N$685</f>
        <v>0</v>
      </c>
      <c r="G19" s="63">
        <f>[1]Fjärrvärmeproduktion!$R$686</f>
        <v>0</v>
      </c>
      <c r="H19" s="63">
        <f>[1]Fjärrvärmeproduktion!$S$687</f>
        <v>27322</v>
      </c>
      <c r="I19" s="63">
        <f>[1]Fjärrvärmeproduktion!$N$688</f>
        <v>0</v>
      </c>
      <c r="J19" s="63">
        <f>[1]Fjärrvärmeproduktion!$T$686</f>
        <v>0</v>
      </c>
      <c r="K19" s="63">
        <f>[1]Fjärrvärmeproduktion!$U$684</f>
        <v>0</v>
      </c>
      <c r="L19" s="63">
        <f>[1]Fjärrvärmeproduktion!$V$684</f>
        <v>0</v>
      </c>
      <c r="M19" s="63">
        <f>[1]Fjärrvärmeproduktion!$W$684</f>
        <v>0</v>
      </c>
      <c r="N19" s="63">
        <f>[1]Fjärrvärmeproduktion!$X$686</f>
        <v>0</v>
      </c>
      <c r="O19" s="63"/>
      <c r="P19" s="63">
        <f t="shared" ref="P19:P24" si="2">SUM(C19:O19)</f>
        <v>28417</v>
      </c>
      <c r="Q19" s="2"/>
      <c r="R19" s="2"/>
      <c r="S19" s="2"/>
      <c r="T19" s="2"/>
    </row>
    <row r="20" spans="1:34" ht="15.75">
      <c r="A20" s="3" t="s">
        <v>20</v>
      </c>
      <c r="B20" s="116">
        <f>[1]Fjärrvärmeproduktion!$N$690</f>
        <v>0</v>
      </c>
      <c r="C20" s="63"/>
      <c r="D20" s="63">
        <f>[1]Fjärrvärmeproduktion!$N$691</f>
        <v>0</v>
      </c>
      <c r="E20" s="63">
        <f>[1]Fjärrvärmeproduktion!$Q$692</f>
        <v>0</v>
      </c>
      <c r="F20" s="63">
        <f>[1]Fjärrvärmeproduktion!$N$693</f>
        <v>0</v>
      </c>
      <c r="G20" s="63">
        <f>[1]Fjärrvärmeproduktion!$R$694</f>
        <v>0</v>
      </c>
      <c r="H20" s="63">
        <f>[1]Fjärrvärmeproduktion!$S$695</f>
        <v>0</v>
      </c>
      <c r="I20" s="63">
        <f>[1]Fjärrvärmeproduktion!$N$696</f>
        <v>0</v>
      </c>
      <c r="J20" s="63">
        <f>[1]Fjärrvärmeproduktion!$T$694</f>
        <v>0</v>
      </c>
      <c r="K20" s="63">
        <f>[1]Fjärrvärmeproduktion!$U$692</f>
        <v>0</v>
      </c>
      <c r="L20" s="63">
        <f>[1]Fjärrvärmeproduktion!$V$692</f>
        <v>0</v>
      </c>
      <c r="M20" s="63">
        <f>[1]Fjärrvärmeproduktion!$W$692</f>
        <v>0</v>
      </c>
      <c r="N20" s="63">
        <f>[1]Fjärrvärmeproduktion!$X$694</f>
        <v>0</v>
      </c>
      <c r="O20" s="63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16">
        <f>[1]Fjärrvärmeproduktion!$N$698</f>
        <v>0</v>
      </c>
      <c r="C21" s="63"/>
      <c r="D21" s="63">
        <f>[1]Fjärrvärmeproduktion!$N$699</f>
        <v>0</v>
      </c>
      <c r="E21" s="63">
        <f>[1]Fjärrvärmeproduktion!$Q$700</f>
        <v>0</v>
      </c>
      <c r="F21" s="63">
        <f>[1]Fjärrvärmeproduktion!$N$701</f>
        <v>0</v>
      </c>
      <c r="G21" s="63">
        <f>[1]Fjärrvärmeproduktion!$R$702</f>
        <v>0</v>
      </c>
      <c r="H21" s="63">
        <f>[1]Fjärrvärmeproduktion!$S$703</f>
        <v>0</v>
      </c>
      <c r="I21" s="63">
        <f>[1]Fjärrvärmeproduktion!$N$704</f>
        <v>0</v>
      </c>
      <c r="J21" s="63">
        <f>[1]Fjärrvärmeproduktion!$T$702</f>
        <v>0</v>
      </c>
      <c r="K21" s="63">
        <f>[1]Fjärrvärmeproduktion!$U$700</f>
        <v>0</v>
      </c>
      <c r="L21" s="63">
        <f>[1]Fjärrvärmeproduktion!$V$700</f>
        <v>0</v>
      </c>
      <c r="M21" s="63">
        <f>[1]Fjärrvärmeproduktion!$W$700</f>
        <v>0</v>
      </c>
      <c r="N21" s="63">
        <f>[1]Fjärrvärmeproduktion!$X$702</f>
        <v>0</v>
      </c>
      <c r="O21" s="63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116">
        <f>[1]Fjärrvärmeproduktion!$N$706</f>
        <v>0</v>
      </c>
      <c r="C22" s="63"/>
      <c r="D22" s="63">
        <f>[1]Fjärrvärmeproduktion!$N$707</f>
        <v>0</v>
      </c>
      <c r="E22" s="63">
        <f>[1]Fjärrvärmeproduktion!$Q$708</f>
        <v>0</v>
      </c>
      <c r="F22" s="63">
        <f>[1]Fjärrvärmeproduktion!$N$709</f>
        <v>0</v>
      </c>
      <c r="G22" s="63">
        <f>[1]Fjärrvärmeproduktion!$R$710</f>
        <v>0</v>
      </c>
      <c r="H22" s="63">
        <f>[1]Fjärrvärmeproduktion!$S$711</f>
        <v>0</v>
      </c>
      <c r="I22" s="63">
        <f>[1]Fjärrvärmeproduktion!$N$712</f>
        <v>0</v>
      </c>
      <c r="J22" s="63">
        <f>[1]Fjärrvärmeproduktion!$T$710</f>
        <v>0</v>
      </c>
      <c r="K22" s="63">
        <f>[1]Fjärrvärmeproduktion!$U$708</f>
        <v>0</v>
      </c>
      <c r="L22" s="63">
        <f>[1]Fjärrvärmeproduktion!$V$708</f>
        <v>0</v>
      </c>
      <c r="M22" s="63">
        <f>[1]Fjärrvärmeproduktion!$W$708</f>
        <v>0</v>
      </c>
      <c r="N22" s="63">
        <f>[1]Fjärrvärmeproduktion!$X$710</f>
        <v>0</v>
      </c>
      <c r="O22" s="63"/>
      <c r="P22" s="63">
        <f t="shared" si="2"/>
        <v>0</v>
      </c>
      <c r="Q22" s="18"/>
      <c r="R22" s="30" t="s">
        <v>24</v>
      </c>
      <c r="S22" s="56" t="str">
        <f>P43/1000 &amp;" GWh"</f>
        <v>329,92228 GWh</v>
      </c>
      <c r="T22" s="25"/>
      <c r="U22" s="23"/>
    </row>
    <row r="23" spans="1:34" ht="15.75">
      <c r="A23" s="3" t="s">
        <v>23</v>
      </c>
      <c r="B23" s="116">
        <v>0</v>
      </c>
      <c r="C23" s="63"/>
      <c r="D23" s="63">
        <f>[1]Fjärrvärmeproduktion!$N$715</f>
        <v>0</v>
      </c>
      <c r="E23" s="63">
        <f>[1]Fjärrvärmeproduktion!$Q$716</f>
        <v>0</v>
      </c>
      <c r="F23" s="63">
        <f>[1]Fjärrvärmeproduktion!$N$717</f>
        <v>0</v>
      </c>
      <c r="G23" s="63">
        <f>[1]Fjärrvärmeproduktion!$R$718</f>
        <v>0</v>
      </c>
      <c r="H23" s="63">
        <f>[1]Fjärrvärmeproduktion!$S$719</f>
        <v>0</v>
      </c>
      <c r="I23" s="63">
        <f>[1]Fjärrvärmeproduktion!$N$720</f>
        <v>0</v>
      </c>
      <c r="J23" s="63">
        <f>[1]Fjärrvärmeproduktion!$T$718</f>
        <v>0</v>
      </c>
      <c r="K23" s="63">
        <f>[1]Fjärrvärmeproduktion!$U$716</f>
        <v>0</v>
      </c>
      <c r="L23" s="63">
        <f>[1]Fjärrvärmeproduktion!$V$716</f>
        <v>0</v>
      </c>
      <c r="M23" s="63">
        <f>[1]Fjärrvärmeproduktion!$W$716</f>
        <v>0</v>
      </c>
      <c r="N23" s="63">
        <f>[1]Fjärrvärmeproduktion!$X$718</f>
        <v>0</v>
      </c>
      <c r="O23" s="63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3">
        <f>SUM(B18:B23)</f>
        <v>29498</v>
      </c>
      <c r="C24" s="63">
        <f t="shared" ref="C24:O24" si="3">SUM(C18:C23)</f>
        <v>0</v>
      </c>
      <c r="D24" s="63">
        <f t="shared" si="3"/>
        <v>1095</v>
      </c>
      <c r="E24" s="63">
        <f t="shared" si="3"/>
        <v>0</v>
      </c>
      <c r="F24" s="63">
        <f t="shared" si="3"/>
        <v>0</v>
      </c>
      <c r="G24" s="63">
        <f t="shared" si="3"/>
        <v>0</v>
      </c>
      <c r="H24" s="63">
        <f t="shared" si="3"/>
        <v>27322</v>
      </c>
      <c r="I24" s="63">
        <f t="shared" si="3"/>
        <v>0</v>
      </c>
      <c r="J24" s="63">
        <f t="shared" si="3"/>
        <v>0</v>
      </c>
      <c r="K24" s="63">
        <f t="shared" si="3"/>
        <v>0</v>
      </c>
      <c r="L24" s="63">
        <f t="shared" si="3"/>
        <v>0</v>
      </c>
      <c r="M24" s="63">
        <f t="shared" si="3"/>
        <v>0</v>
      </c>
      <c r="N24" s="63">
        <f t="shared" si="3"/>
        <v>0</v>
      </c>
      <c r="O24" s="63">
        <f t="shared" si="3"/>
        <v>0</v>
      </c>
      <c r="P24" s="63">
        <f t="shared" si="2"/>
        <v>28417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18"/>
      <c r="R25" s="53" t="str">
        <f>C30</f>
        <v>El</v>
      </c>
      <c r="S25" s="40" t="str">
        <f>C43/1000 &amp;" GWh"</f>
        <v>163,66428 GWh</v>
      </c>
      <c r="T25" s="29">
        <f>C$44</f>
        <v>0.49606919544809153</v>
      </c>
      <c r="U25" s="23"/>
    </row>
    <row r="26" spans="1:34" ht="15.75">
      <c r="B26" s="9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8"/>
      <c r="R26" s="54" t="str">
        <f>D30</f>
        <v>Oljeprodukter</v>
      </c>
      <c r="S26" s="40" t="str">
        <f>D43/1000 &amp;" GWh"</f>
        <v>100,929 GWh</v>
      </c>
      <c r="T26" s="29">
        <f>D$44</f>
        <v>0.30591750275246643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75">
      <c r="A29" s="51" t="str">
        <f>A2</f>
        <v>0885 Borgholm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15,337 GWh</v>
      </c>
      <c r="T29" s="29">
        <f>G$44</f>
        <v>4.6486705899340897E-2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49,992 GWh</v>
      </c>
      <c r="T30" s="29">
        <f>H$44</f>
        <v>0.15152659590010106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75">
      <c r="A32" s="3" t="s">
        <v>30</v>
      </c>
      <c r="B32" s="60">
        <f>[1]Slutanvändning!$N$980</f>
        <v>0</v>
      </c>
      <c r="C32" s="97">
        <f>[1]Slutanvändning!$N$981</f>
        <v>23148</v>
      </c>
      <c r="D32" s="97">
        <f>[1]Slutanvändning!$N$974</f>
        <v>18437</v>
      </c>
      <c r="E32" s="60">
        <f>[1]Slutanvändning!$Q$975</f>
        <v>0</v>
      </c>
      <c r="F32" s="60">
        <f>[1]Slutanvändning!$N$976</f>
        <v>0</v>
      </c>
      <c r="G32" s="60">
        <f>[1]Slutanvändning!$N$977</f>
        <v>4450</v>
      </c>
      <c r="H32" s="60">
        <f>[1]Slutanvändning!$N$978</f>
        <v>0</v>
      </c>
      <c r="I32" s="60">
        <f>[1]Slutanvändning!$N$979</f>
        <v>0</v>
      </c>
      <c r="J32" s="60"/>
      <c r="K32" s="60">
        <f>[1]Slutanvändning!$U$975</f>
        <v>0</v>
      </c>
      <c r="L32" s="60">
        <f>[1]Slutanvändning!$V$975</f>
        <v>0</v>
      </c>
      <c r="M32" s="60">
        <f>[1]Slutanvändning!$W$975</f>
        <v>0</v>
      </c>
      <c r="N32" s="60"/>
      <c r="O32" s="60"/>
      <c r="P32" s="60">
        <f t="shared" ref="P32:P38" si="4">SUM(B32:N32)</f>
        <v>46035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75">
      <c r="A33" s="3" t="s">
        <v>33</v>
      </c>
      <c r="B33" s="60">
        <f>[1]Slutanvändning!$N$989</f>
        <v>358</v>
      </c>
      <c r="C33" s="97">
        <f>[1]Slutanvändning!$N$990</f>
        <v>6319</v>
      </c>
      <c r="D33" s="97">
        <f>[1]Slutanvändning!$N$983</f>
        <v>3239</v>
      </c>
      <c r="E33" s="60">
        <f>[1]Slutanvändning!$Q$984</f>
        <v>0</v>
      </c>
      <c r="F33" s="60">
        <f>[1]Slutanvändning!$N$985</f>
        <v>0</v>
      </c>
      <c r="G33" s="60">
        <f>[1]Slutanvändning!$N$986</f>
        <v>0</v>
      </c>
      <c r="H33" s="60">
        <f>[1]Slutanvändning!$N$987</f>
        <v>0</v>
      </c>
      <c r="I33" s="60">
        <f>[1]Slutanvändning!$N$988</f>
        <v>0</v>
      </c>
      <c r="J33" s="60"/>
      <c r="K33" s="60">
        <f>[1]Slutanvändning!$U$984</f>
        <v>0</v>
      </c>
      <c r="L33" s="60">
        <f>[1]Slutanvändning!$V$984</f>
        <v>0</v>
      </c>
      <c r="M33" s="60">
        <f>[1]Slutanvändning!$W$984</f>
        <v>0</v>
      </c>
      <c r="N33" s="60"/>
      <c r="O33" s="60"/>
      <c r="P33" s="60">
        <f t="shared" si="4"/>
        <v>9916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[1]Slutanvändning!$N$998</f>
        <v>5200</v>
      </c>
      <c r="C34" s="97">
        <f>[1]Slutanvändning!$N$999</f>
        <v>10544</v>
      </c>
      <c r="D34" s="97">
        <f>[1]Slutanvändning!$N$992</f>
        <v>183</v>
      </c>
      <c r="E34" s="60">
        <f>[1]Slutanvändning!$Q$993</f>
        <v>0</v>
      </c>
      <c r="F34" s="60">
        <f>[1]Slutanvändning!$N$994</f>
        <v>0</v>
      </c>
      <c r="G34" s="60">
        <f>[1]Slutanvändning!$N$995</f>
        <v>0</v>
      </c>
      <c r="H34" s="60">
        <f>[1]Slutanvändning!$N$996</f>
        <v>0</v>
      </c>
      <c r="I34" s="60">
        <f>[1]Slutanvändning!$N$997</f>
        <v>0</v>
      </c>
      <c r="J34" s="60"/>
      <c r="K34" s="60">
        <f>[1]Slutanvändning!$U$993</f>
        <v>0</v>
      </c>
      <c r="L34" s="60">
        <f>[1]Slutanvändning!$V$993</f>
        <v>0</v>
      </c>
      <c r="M34" s="60">
        <f>[1]Slutanvändning!$W$993</f>
        <v>0</v>
      </c>
      <c r="N34" s="60"/>
      <c r="O34" s="60"/>
      <c r="P34" s="60">
        <f t="shared" si="4"/>
        <v>15927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75">
      <c r="A35" s="3" t="s">
        <v>35</v>
      </c>
      <c r="B35" s="60">
        <f>[1]Slutanvändning!$N$1007</f>
        <v>0</v>
      </c>
      <c r="C35" s="97">
        <f>[1]Slutanvändning!$N$1008</f>
        <v>13</v>
      </c>
      <c r="D35" s="97">
        <f>[1]Slutanvändning!$N$1001</f>
        <v>76688</v>
      </c>
      <c r="E35" s="60">
        <f>[1]Slutanvändning!$Q$1002</f>
        <v>0</v>
      </c>
      <c r="F35" s="60">
        <f>[1]Slutanvändning!$N$1003</f>
        <v>0</v>
      </c>
      <c r="G35" s="60">
        <f>[1]Slutanvändning!$N$1004</f>
        <v>10887</v>
      </c>
      <c r="H35" s="60">
        <f>[1]Slutanvändning!$N$1005</f>
        <v>0</v>
      </c>
      <c r="I35" s="60">
        <f>[1]Slutanvändning!$N$1006</f>
        <v>0</v>
      </c>
      <c r="J35" s="60"/>
      <c r="K35" s="60">
        <f>[1]Slutanvändning!$U$1002</f>
        <v>0</v>
      </c>
      <c r="L35" s="60">
        <f>[1]Slutanvändning!$V$1002</f>
        <v>0</v>
      </c>
      <c r="M35" s="60">
        <f>[1]Slutanvändning!$W$1002</f>
        <v>0</v>
      </c>
      <c r="N35" s="60"/>
      <c r="O35" s="60"/>
      <c r="P35" s="60">
        <f>SUM(B35:N35)</f>
        <v>87588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[1]Slutanvändning!$N$1016</f>
        <v>4321</v>
      </c>
      <c r="C36" s="97">
        <f>[1]Slutanvändning!$N$1017</f>
        <v>31635</v>
      </c>
      <c r="D36" s="97">
        <f>[1]Slutanvändning!$N$1010</f>
        <v>1029</v>
      </c>
      <c r="E36" s="60">
        <f>[1]Slutanvändning!$Q$1011</f>
        <v>0</v>
      </c>
      <c r="F36" s="60">
        <f>[1]Slutanvändning!$N$1012</f>
        <v>0</v>
      </c>
      <c r="G36" s="60">
        <f>[1]Slutanvändning!$N$1013</f>
        <v>0</v>
      </c>
      <c r="H36" s="60">
        <f>[1]Slutanvändning!$N$1014</f>
        <v>0</v>
      </c>
      <c r="I36" s="60">
        <f>[1]Slutanvändning!$N$1015</f>
        <v>0</v>
      </c>
      <c r="J36" s="60"/>
      <c r="K36" s="60">
        <f>[1]Slutanvändning!$U$1011</f>
        <v>0</v>
      </c>
      <c r="L36" s="60">
        <f>[1]Slutanvändning!$V$1011</f>
        <v>0</v>
      </c>
      <c r="M36" s="60">
        <f>[1]Slutanvändning!$W$1011</f>
        <v>0</v>
      </c>
      <c r="N36" s="60"/>
      <c r="O36" s="60"/>
      <c r="P36" s="60">
        <f t="shared" si="4"/>
        <v>36985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[1]Slutanvändning!$N$1025</f>
        <v>6815</v>
      </c>
      <c r="C37" s="97">
        <f>[1]Slutanvändning!$N$1026</f>
        <v>40738</v>
      </c>
      <c r="D37" s="97">
        <f>[1]Slutanvändning!$N$1019</f>
        <v>258</v>
      </c>
      <c r="E37" s="60">
        <f>[1]Slutanvändning!$Q$1020</f>
        <v>0</v>
      </c>
      <c r="F37" s="60">
        <f>[1]Slutanvändning!$N$1021</f>
        <v>0</v>
      </c>
      <c r="G37" s="60">
        <f>[1]Slutanvändning!$N$1022</f>
        <v>0</v>
      </c>
      <c r="H37" s="60">
        <f>[1]Slutanvändning!$N$1023</f>
        <v>22670</v>
      </c>
      <c r="I37" s="60">
        <f>[1]Slutanvändning!$N$1024</f>
        <v>0</v>
      </c>
      <c r="J37" s="60"/>
      <c r="K37" s="60">
        <f>[1]Slutanvändning!$U$1020</f>
        <v>0</v>
      </c>
      <c r="L37" s="60">
        <f>[1]Slutanvändning!$V$1020</f>
        <v>0</v>
      </c>
      <c r="M37" s="60">
        <f>[1]Slutanvändning!$W$1020</f>
        <v>0</v>
      </c>
      <c r="N37" s="60"/>
      <c r="O37" s="60"/>
      <c r="P37" s="60">
        <f t="shared" si="4"/>
        <v>70481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[1]Slutanvändning!$N$1034</f>
        <v>7282</v>
      </c>
      <c r="C38" s="97">
        <f>[1]Slutanvändning!$N$1035</f>
        <v>4237</v>
      </c>
      <c r="D38" s="97">
        <f>[1]Slutanvändning!$N$1028</f>
        <v>0</v>
      </c>
      <c r="E38" s="60">
        <f>[1]Slutanvändning!$Q$1029</f>
        <v>0</v>
      </c>
      <c r="F38" s="60">
        <f>[1]Slutanvändning!$N$1030</f>
        <v>0</v>
      </c>
      <c r="G38" s="60">
        <f>[1]Slutanvändning!$N$1031</f>
        <v>0</v>
      </c>
      <c r="H38" s="60">
        <f>[1]Slutanvändning!$N$1032</f>
        <v>0</v>
      </c>
      <c r="I38" s="60">
        <f>[1]Slutanvändning!$N$1033</f>
        <v>0</v>
      </c>
      <c r="J38" s="60"/>
      <c r="K38" s="60">
        <f>[1]Slutanvändning!$U$1029</f>
        <v>0</v>
      </c>
      <c r="L38" s="60">
        <f>[1]Slutanvändning!$V$1029</f>
        <v>0</v>
      </c>
      <c r="M38" s="60">
        <f>[1]Slutanvändning!$W$1029</f>
        <v>0</v>
      </c>
      <c r="N38" s="60"/>
      <c r="O38" s="60"/>
      <c r="P38" s="60">
        <f t="shared" si="4"/>
        <v>11519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[1]Slutanvändning!$N$1043</f>
        <v>0</v>
      </c>
      <c r="C39" s="97">
        <f>[1]Slutanvändning!$N$1044</f>
        <v>34907</v>
      </c>
      <c r="D39" s="97">
        <f>[1]Slutanvändning!$N$1037</f>
        <v>0</v>
      </c>
      <c r="E39" s="60">
        <f>[1]Slutanvändning!$Q$1038</f>
        <v>0</v>
      </c>
      <c r="F39" s="60">
        <f>[1]Slutanvändning!$N$1039</f>
        <v>0</v>
      </c>
      <c r="G39" s="60">
        <f>[1]Slutanvändning!$N$1040</f>
        <v>0</v>
      </c>
      <c r="H39" s="60">
        <f>[1]Slutanvändning!$N$1041</f>
        <v>0</v>
      </c>
      <c r="I39" s="60">
        <f>[1]Slutanvändning!$N$1042</f>
        <v>0</v>
      </c>
      <c r="J39" s="60"/>
      <c r="K39" s="60">
        <f>[1]Slutanvändning!$U$1038</f>
        <v>0</v>
      </c>
      <c r="L39" s="60">
        <f>[1]Slutanvändning!$V$1038</f>
        <v>0</v>
      </c>
      <c r="M39" s="60">
        <f>[1]Slutanvändning!$W$1038</f>
        <v>0</v>
      </c>
      <c r="N39" s="60"/>
      <c r="O39" s="60"/>
      <c r="P39" s="60">
        <f>SUM(B39:N39)</f>
        <v>34907</v>
      </c>
      <c r="Q39" s="20"/>
      <c r="R39" s="28"/>
      <c r="S39" s="7"/>
      <c r="T39" s="43"/>
    </row>
    <row r="40" spans="1:47" ht="15.75">
      <c r="A40" s="3" t="s">
        <v>14</v>
      </c>
      <c r="B40" s="60">
        <f>SUM(B32:B39)</f>
        <v>23976</v>
      </c>
      <c r="C40" s="60">
        <f t="shared" ref="C40:O40" si="5">SUM(C32:C39)</f>
        <v>151541</v>
      </c>
      <c r="D40" s="60">
        <f t="shared" si="5"/>
        <v>99834</v>
      </c>
      <c r="E40" s="60">
        <f t="shared" si="5"/>
        <v>0</v>
      </c>
      <c r="F40" s="60">
        <f>SUM(F32:F39)</f>
        <v>0</v>
      </c>
      <c r="G40" s="60">
        <f t="shared" si="5"/>
        <v>15337</v>
      </c>
      <c r="H40" s="60">
        <f t="shared" si="5"/>
        <v>22670</v>
      </c>
      <c r="I40" s="60">
        <f t="shared" si="5"/>
        <v>0</v>
      </c>
      <c r="J40" s="60">
        <f t="shared" si="5"/>
        <v>0</v>
      </c>
      <c r="K40" s="60">
        <f t="shared" si="5"/>
        <v>0</v>
      </c>
      <c r="L40" s="60">
        <f t="shared" si="5"/>
        <v>0</v>
      </c>
      <c r="M40" s="60">
        <f t="shared" si="5"/>
        <v>0</v>
      </c>
      <c r="N40" s="60">
        <f t="shared" si="5"/>
        <v>0</v>
      </c>
      <c r="O40" s="60">
        <f t="shared" si="5"/>
        <v>0</v>
      </c>
      <c r="P40" s="60">
        <f>SUM(B40:N40)</f>
        <v>313358</v>
      </c>
      <c r="Q40" s="20"/>
      <c r="R40" s="28"/>
      <c r="S40" s="7" t="s">
        <v>25</v>
      </c>
      <c r="T40" s="43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(B46+C46)/1000 &amp;" GWh"</f>
        <v>17,64528 GWh</v>
      </c>
      <c r="T41" s="61"/>
    </row>
    <row r="42" spans="1:47">
      <c r="A42" s="33" t="s">
        <v>43</v>
      </c>
      <c r="B42" s="93">
        <f>B39+B38+B37</f>
        <v>14097</v>
      </c>
      <c r="C42" s="93">
        <f>C39+C38+C37</f>
        <v>79882</v>
      </c>
      <c r="D42" s="93">
        <f>D39+D38+D37</f>
        <v>258</v>
      </c>
      <c r="E42" s="93">
        <f t="shared" ref="E42:I42" si="6">E39+E38+E37</f>
        <v>0</v>
      </c>
      <c r="F42" s="90">
        <f t="shared" si="6"/>
        <v>0</v>
      </c>
      <c r="G42" s="93">
        <f t="shared" si="6"/>
        <v>0</v>
      </c>
      <c r="H42" s="93">
        <f t="shared" si="6"/>
        <v>22670</v>
      </c>
      <c r="I42" s="90">
        <f t="shared" si="6"/>
        <v>0</v>
      </c>
      <c r="J42" s="93">
        <f t="shared" ref="J42:P42" si="7">J39+J38+J37</f>
        <v>0</v>
      </c>
      <c r="K42" s="93">
        <f t="shared" si="7"/>
        <v>0</v>
      </c>
      <c r="L42" s="93">
        <f t="shared" si="7"/>
        <v>0</v>
      </c>
      <c r="M42" s="93">
        <f t="shared" si="7"/>
        <v>0</v>
      </c>
      <c r="N42" s="93">
        <f t="shared" si="7"/>
        <v>0</v>
      </c>
      <c r="O42" s="93">
        <f t="shared" si="7"/>
        <v>0</v>
      </c>
      <c r="P42" s="93">
        <f t="shared" si="7"/>
        <v>116907</v>
      </c>
      <c r="Q42" s="21"/>
      <c r="R42" s="28" t="s">
        <v>41</v>
      </c>
      <c r="S42" s="8" t="str">
        <f>P42/1000 &amp;" GWh"</f>
        <v>116,907 GWh</v>
      </c>
      <c r="T42" s="29">
        <f>P42/P40</f>
        <v>0.37307807683224936</v>
      </c>
    </row>
    <row r="43" spans="1:47">
      <c r="A43" s="34" t="s">
        <v>45</v>
      </c>
      <c r="B43" s="117"/>
      <c r="C43" s="95">
        <f>C40+C24-C7+C46</f>
        <v>163664.28</v>
      </c>
      <c r="D43" s="95">
        <f t="shared" ref="D43:O43" si="8">D11+D24+D40</f>
        <v>100929</v>
      </c>
      <c r="E43" s="95">
        <f t="shared" si="8"/>
        <v>0</v>
      </c>
      <c r="F43" s="95">
        <f t="shared" si="8"/>
        <v>0</v>
      </c>
      <c r="G43" s="95">
        <f t="shared" si="8"/>
        <v>15337</v>
      </c>
      <c r="H43" s="95">
        <f t="shared" si="8"/>
        <v>49992</v>
      </c>
      <c r="I43" s="95">
        <f t="shared" si="8"/>
        <v>0</v>
      </c>
      <c r="J43" s="95">
        <f t="shared" si="8"/>
        <v>0</v>
      </c>
      <c r="K43" s="95">
        <f t="shared" si="8"/>
        <v>0</v>
      </c>
      <c r="L43" s="95">
        <f t="shared" si="8"/>
        <v>0</v>
      </c>
      <c r="M43" s="95">
        <f t="shared" si="8"/>
        <v>0</v>
      </c>
      <c r="N43" s="95">
        <f t="shared" si="8"/>
        <v>0</v>
      </c>
      <c r="O43" s="95">
        <f t="shared" si="8"/>
        <v>0</v>
      </c>
      <c r="P43" s="118">
        <f>SUM(C43:O43)</f>
        <v>329922.28000000003</v>
      </c>
      <c r="Q43" s="21"/>
      <c r="R43" s="28" t="s">
        <v>42</v>
      </c>
      <c r="S43" s="8" t="str">
        <f>P36/1000 &amp;" GWh"</f>
        <v>36,985 GWh</v>
      </c>
      <c r="T43" s="41">
        <f>P36/P40</f>
        <v>0.11802794248112383</v>
      </c>
    </row>
    <row r="44" spans="1:47">
      <c r="A44" s="34" t="s">
        <v>46</v>
      </c>
      <c r="B44" s="93"/>
      <c r="C44" s="96">
        <f>C43/$P$43</f>
        <v>0.49606919544809153</v>
      </c>
      <c r="D44" s="96">
        <f t="shared" ref="D44:O44" si="9">D43/$P$43</f>
        <v>0.30591750275246643</v>
      </c>
      <c r="E44" s="96">
        <f t="shared" si="9"/>
        <v>0</v>
      </c>
      <c r="F44" s="96">
        <f t="shared" si="9"/>
        <v>0</v>
      </c>
      <c r="G44" s="96">
        <f t="shared" si="9"/>
        <v>4.6486705899340897E-2</v>
      </c>
      <c r="H44" s="96">
        <f t="shared" si="9"/>
        <v>0.15152659590010106</v>
      </c>
      <c r="I44" s="96">
        <f t="shared" si="9"/>
        <v>0</v>
      </c>
      <c r="J44" s="96">
        <f t="shared" si="9"/>
        <v>0</v>
      </c>
      <c r="K44" s="96">
        <f t="shared" si="9"/>
        <v>0</v>
      </c>
      <c r="L44" s="96">
        <f t="shared" si="9"/>
        <v>0</v>
      </c>
      <c r="M44" s="96">
        <f t="shared" si="9"/>
        <v>0</v>
      </c>
      <c r="N44" s="96">
        <f t="shared" si="9"/>
        <v>0</v>
      </c>
      <c r="O44" s="96">
        <f t="shared" si="9"/>
        <v>0</v>
      </c>
      <c r="P44" s="96">
        <f>SUM(C44:O44)</f>
        <v>0.99999999999999989</v>
      </c>
      <c r="Q44" s="21"/>
      <c r="R44" s="28" t="s">
        <v>44</v>
      </c>
      <c r="S44" s="8" t="str">
        <f>P34/1000 &amp;" GWh"</f>
        <v>15,927 GWh</v>
      </c>
      <c r="T44" s="29">
        <f>P34/P40</f>
        <v>5.0826849801185861E-2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46,035 GWh</v>
      </c>
      <c r="T45" s="29">
        <f>P32/P40</f>
        <v>0.14690864761710248</v>
      </c>
      <c r="U45" s="23"/>
    </row>
    <row r="46" spans="1:47">
      <c r="A46" s="35" t="s">
        <v>49</v>
      </c>
      <c r="B46" s="95">
        <f>B24-B40</f>
        <v>5522</v>
      </c>
      <c r="C46" s="95">
        <f>(C40+C24)*0.08</f>
        <v>12123.28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9,916 GWh</v>
      </c>
      <c r="T46" s="41">
        <f>P33/P40</f>
        <v>3.1644317362250207E-2</v>
      </c>
      <c r="U46" s="23"/>
    </row>
    <row r="47" spans="1:47">
      <c r="A47" s="35" t="s">
        <v>51</v>
      </c>
      <c r="B47" s="98">
        <f>B46/B24</f>
        <v>0.18719913214455217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87,588 GWh</v>
      </c>
      <c r="T47" s="41">
        <f>P35/P40</f>
        <v>0.27951416590608824</v>
      </c>
    </row>
    <row r="48" spans="1:47" ht="15.75" thickBot="1">
      <c r="A48" s="10"/>
      <c r="B48" s="99"/>
      <c r="C48" s="100"/>
      <c r="D48" s="101"/>
      <c r="E48" s="101"/>
      <c r="F48" s="102"/>
      <c r="G48" s="101"/>
      <c r="H48" s="101"/>
      <c r="I48" s="102"/>
      <c r="J48" s="101"/>
      <c r="K48" s="101"/>
      <c r="L48" s="101"/>
      <c r="M48" s="100"/>
      <c r="N48" s="103"/>
      <c r="O48" s="103"/>
      <c r="P48" s="103"/>
      <c r="Q48" s="55"/>
      <c r="R48" s="46" t="s">
        <v>50</v>
      </c>
      <c r="S48" s="47" t="str">
        <f>P40/1000 &amp;" GWh"</f>
        <v>313,358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9"/>
      <c r="C49" s="100"/>
      <c r="D49" s="101"/>
      <c r="E49" s="101"/>
      <c r="F49" s="102"/>
      <c r="G49" s="101"/>
      <c r="H49" s="101"/>
      <c r="I49" s="102"/>
      <c r="J49" s="101"/>
      <c r="K49" s="101"/>
      <c r="L49" s="101"/>
      <c r="M49" s="100"/>
      <c r="N49" s="103"/>
      <c r="O49" s="103"/>
      <c r="P49" s="103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9"/>
      <c r="C50" s="104"/>
      <c r="D50" s="101"/>
      <c r="E50" s="101"/>
      <c r="F50" s="102"/>
      <c r="G50" s="101"/>
      <c r="H50" s="101"/>
      <c r="I50" s="102"/>
      <c r="J50" s="101"/>
      <c r="K50" s="101"/>
      <c r="L50" s="101"/>
      <c r="M50" s="100"/>
      <c r="N50" s="103"/>
      <c r="O50" s="103"/>
      <c r="P50" s="103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3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4"/>
  <dimension ref="A1:AU71"/>
  <sheetViews>
    <sheetView tabSelected="1" zoomScale="70" zoomScaleNormal="70" workbookViewId="0">
      <pane xSplit="1" topLeftCell="B1" activePane="topRight" state="frozen"/>
      <selection activeCell="S17" sqref="S17"/>
      <selection pane="topRight" activeCell="S17" sqref="S17"/>
    </sheetView>
  </sheetViews>
  <sheetFormatPr defaultColWidth="8.625" defaultRowHeight="15"/>
  <cols>
    <col min="1" max="1" width="49.5" style="9" customWidth="1"/>
    <col min="2" max="2" width="17.625" style="79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72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[1]Solceller!$C$9</f>
        <v>703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>
        <f t="shared" ref="P6:P11" si="0">SUM(D6:O6)</f>
        <v>0</v>
      </c>
      <c r="Q6" s="38"/>
      <c r="AG6" s="38"/>
      <c r="AH6" s="38"/>
    </row>
    <row r="7" spans="1:34" ht="15.75">
      <c r="A7" s="3" t="s">
        <v>10</v>
      </c>
      <c r="B7" s="60"/>
      <c r="C7" s="60">
        <f>[1]Elproduktion!$N$242</f>
        <v>0</v>
      </c>
      <c r="D7" s="60">
        <f>[1]Elproduktion!$N$243</f>
        <v>0</v>
      </c>
      <c r="E7" s="60">
        <f>[1]Elproduktion!$Q$244</f>
        <v>0</v>
      </c>
      <c r="F7" s="60">
        <f>[1]Elproduktion!$N$245</f>
        <v>0</v>
      </c>
      <c r="G7" s="60">
        <f>[1]Elproduktion!$R$246</f>
        <v>0</v>
      </c>
      <c r="H7" s="60">
        <f>[1]Elproduktion!$S$247</f>
        <v>0</v>
      </c>
      <c r="I7" s="60">
        <f>[1]Elproduktion!$N$248</f>
        <v>0</v>
      </c>
      <c r="J7" s="60">
        <f>[1]Elproduktion!$T$246</f>
        <v>0</v>
      </c>
      <c r="K7" s="60">
        <f>[1]Elproduktion!$U$244</f>
        <v>0</v>
      </c>
      <c r="L7" s="60">
        <f>[1]Elproduktion!$V$244</f>
        <v>0</v>
      </c>
      <c r="M7" s="60">
        <f>[1]Elproduktion!$W$244</f>
        <v>0</v>
      </c>
      <c r="N7" s="60">
        <f>[1]Elproduktion!$X$246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60">
        <f>[1]Elproduktion!$N$250</f>
        <v>0</v>
      </c>
      <c r="D8" s="60">
        <f>[1]Elproduktion!$N$251</f>
        <v>0</v>
      </c>
      <c r="E8" s="60">
        <f>[1]Elproduktion!$Q$252</f>
        <v>0</v>
      </c>
      <c r="F8" s="60">
        <f>[1]Elproduktion!$N$253</f>
        <v>0</v>
      </c>
      <c r="G8" s="60">
        <f>[1]Elproduktion!$R$254</f>
        <v>0</v>
      </c>
      <c r="H8" s="60">
        <f>[1]Elproduktion!$S$255</f>
        <v>0</v>
      </c>
      <c r="I8" s="60">
        <f>[1]Elproduktion!$N$256</f>
        <v>0</v>
      </c>
      <c r="J8" s="60">
        <f>[1]Elproduktion!$T$254</f>
        <v>0</v>
      </c>
      <c r="K8" s="60">
        <f>[1]Elproduktion!$U$252</f>
        <v>0</v>
      </c>
      <c r="L8" s="60">
        <f>[1]Elproduktion!$V$252</f>
        <v>0</v>
      </c>
      <c r="M8" s="60">
        <f>[1]Elproduktion!$W$252</f>
        <v>0</v>
      </c>
      <c r="N8" s="60">
        <f>[1]Elproduktion!$X$254</f>
        <v>0</v>
      </c>
      <c r="O8" s="60"/>
      <c r="P8" s="60">
        <f t="shared" si="0"/>
        <v>0</v>
      </c>
      <c r="Q8" s="38"/>
      <c r="AG8" s="38"/>
      <c r="AH8" s="38"/>
    </row>
    <row r="9" spans="1:34" ht="15.75">
      <c r="A9" s="3" t="s">
        <v>12</v>
      </c>
      <c r="B9" s="60"/>
      <c r="C9" s="60">
        <f>[1]Elproduktion!$N$258</f>
        <v>0</v>
      </c>
      <c r="D9" s="60">
        <f>[1]Elproduktion!$N$259</f>
        <v>0</v>
      </c>
      <c r="E9" s="60">
        <f>[1]Elproduktion!$Q$260</f>
        <v>0</v>
      </c>
      <c r="F9" s="60">
        <f>[1]Elproduktion!$N$261</f>
        <v>0</v>
      </c>
      <c r="G9" s="60">
        <f>[1]Elproduktion!$R$262</f>
        <v>0</v>
      </c>
      <c r="H9" s="60">
        <f>[1]Elproduktion!$S$263</f>
        <v>0</v>
      </c>
      <c r="I9" s="60">
        <f>[1]Elproduktion!$N$264</f>
        <v>0</v>
      </c>
      <c r="J9" s="60">
        <f>[1]Elproduktion!$T$262</f>
        <v>0</v>
      </c>
      <c r="K9" s="60">
        <f>[1]Elproduktion!$U$260</f>
        <v>0</v>
      </c>
      <c r="L9" s="60">
        <f>[1]Elproduktion!$V$260</f>
        <v>0</v>
      </c>
      <c r="M9" s="60">
        <f>[1]Elproduktion!$W$260</f>
        <v>0</v>
      </c>
      <c r="N9" s="60">
        <f>[1]Elproduktion!$X$262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60">
        <f>[1]Elproduktion!$N$266</f>
        <v>0</v>
      </c>
      <c r="D10" s="60">
        <f>[1]Elproduktion!$N$267</f>
        <v>0</v>
      </c>
      <c r="E10" s="60">
        <f>[1]Elproduktion!$Q$268</f>
        <v>0</v>
      </c>
      <c r="F10" s="60">
        <f>[1]Elproduktion!$N$269</f>
        <v>0</v>
      </c>
      <c r="G10" s="60">
        <f>[1]Elproduktion!$R$270</f>
        <v>0</v>
      </c>
      <c r="H10" s="60">
        <f>[1]Elproduktion!$S$271</f>
        <v>0</v>
      </c>
      <c r="I10" s="60">
        <f>[1]Elproduktion!$N$272</f>
        <v>0</v>
      </c>
      <c r="J10" s="60">
        <f>[1]Elproduktion!$T$270</f>
        <v>0</v>
      </c>
      <c r="K10" s="60">
        <f>[1]Elproduktion!$U$268</f>
        <v>0</v>
      </c>
      <c r="L10" s="60">
        <f>[1]Elproduktion!$V$268</f>
        <v>0</v>
      </c>
      <c r="M10" s="60">
        <f>[1]Elproduktion!$W$268</f>
        <v>0</v>
      </c>
      <c r="N10" s="60">
        <f>[1]Elproduktion!$X$270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703</v>
      </c>
      <c r="D11" s="60">
        <f t="shared" ref="D11:O11" si="1">SUM(D5:D10)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0862 Emmaboda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116">
        <f>[1]Fjärrvärmeproduktion!$N$338</f>
        <v>0</v>
      </c>
      <c r="C18" s="63"/>
      <c r="D18" s="63">
        <f>[1]Fjärrvärmeproduktion!$N$339</f>
        <v>0</v>
      </c>
      <c r="E18" s="63">
        <f>[1]Fjärrvärmeproduktion!$Q$340</f>
        <v>0</v>
      </c>
      <c r="F18" s="63">
        <f>[1]Fjärrvärmeproduktion!$N$341</f>
        <v>0</v>
      </c>
      <c r="G18" s="63">
        <f>[1]Fjärrvärmeproduktion!$R$342</f>
        <v>0</v>
      </c>
      <c r="H18" s="63">
        <f>[1]Fjärrvärmeproduktion!$S$343</f>
        <v>0</v>
      </c>
      <c r="I18" s="63">
        <f>[1]Fjärrvärmeproduktion!$N$344</f>
        <v>0</v>
      </c>
      <c r="J18" s="63">
        <f>[1]Fjärrvärmeproduktion!$T$342</f>
        <v>0</v>
      </c>
      <c r="K18" s="63">
        <f>[1]Fjärrvärmeproduktion!$U$340</f>
        <v>0</v>
      </c>
      <c r="L18" s="63">
        <f>[1]Fjärrvärmeproduktion!$V$340</f>
        <v>0</v>
      </c>
      <c r="M18" s="63">
        <f>[1]Fjärrvärmeproduktion!$W$340</f>
        <v>0</v>
      </c>
      <c r="N18" s="63">
        <f>[1]Fjärrvärmeproduktion!$X$342</f>
        <v>0</v>
      </c>
      <c r="O18" s="63"/>
      <c r="P18" s="63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116">
        <f>[1]Fjärrvärmeproduktion!$N$346+[1]Fjärrvärmeproduktion!$N$378</f>
        <v>43400</v>
      </c>
      <c r="C19" s="63"/>
      <c r="D19" s="63">
        <f>[1]Fjärrvärmeproduktion!$N$347</f>
        <v>398</v>
      </c>
      <c r="E19" s="63">
        <f>[1]Fjärrvärmeproduktion!$Q$348</f>
        <v>0</v>
      </c>
      <c r="F19" s="63">
        <f>[1]Fjärrvärmeproduktion!$N$349</f>
        <v>0</v>
      </c>
      <c r="G19" s="63">
        <f>[1]Fjärrvärmeproduktion!$R$350</f>
        <v>0</v>
      </c>
      <c r="H19" s="63">
        <f>[1]Fjärrvärmeproduktion!$S$351</f>
        <v>51491</v>
      </c>
      <c r="I19" s="63">
        <f>[1]Fjärrvärmeproduktion!$N$352</f>
        <v>0</v>
      </c>
      <c r="J19" s="63">
        <f>[1]Fjärrvärmeproduktion!$T$350</f>
        <v>0</v>
      </c>
      <c r="K19" s="63">
        <f>[1]Fjärrvärmeproduktion!$U$348</f>
        <v>0</v>
      </c>
      <c r="L19" s="63">
        <f>[1]Fjärrvärmeproduktion!$V$348</f>
        <v>0</v>
      </c>
      <c r="M19" s="63">
        <f>[1]Fjärrvärmeproduktion!$W$348</f>
        <v>0</v>
      </c>
      <c r="N19" s="63">
        <f>[1]Fjärrvärmeproduktion!$X$350</f>
        <v>0</v>
      </c>
      <c r="O19" s="63"/>
      <c r="P19" s="63">
        <f t="shared" ref="P19:P24" si="2">SUM(C19:O19)</f>
        <v>51889</v>
      </c>
      <c r="Q19" s="2"/>
      <c r="R19" s="2"/>
      <c r="S19" s="2"/>
      <c r="T19" s="2"/>
    </row>
    <row r="20" spans="1:34" ht="15.75">
      <c r="A20" s="3" t="s">
        <v>20</v>
      </c>
      <c r="B20" s="116">
        <f>[1]Fjärrvärmeproduktion!$N$354</f>
        <v>0</v>
      </c>
      <c r="C20" s="63"/>
      <c r="D20" s="63">
        <f>[1]Fjärrvärmeproduktion!$N$355</f>
        <v>0</v>
      </c>
      <c r="E20" s="63">
        <f>[1]Fjärrvärmeproduktion!$Q$356</f>
        <v>0</v>
      </c>
      <c r="F20" s="63">
        <f>[1]Fjärrvärmeproduktion!$N$357</f>
        <v>0</v>
      </c>
      <c r="G20" s="63">
        <f>[1]Fjärrvärmeproduktion!$R$358</f>
        <v>0</v>
      </c>
      <c r="H20" s="63">
        <f>[1]Fjärrvärmeproduktion!$S$359</f>
        <v>0</v>
      </c>
      <c r="I20" s="63">
        <f>[1]Fjärrvärmeproduktion!$N$360</f>
        <v>0</v>
      </c>
      <c r="J20" s="63">
        <f>[1]Fjärrvärmeproduktion!$T$358</f>
        <v>0</v>
      </c>
      <c r="K20" s="63">
        <f>[1]Fjärrvärmeproduktion!$U$356</f>
        <v>0</v>
      </c>
      <c r="L20" s="63">
        <f>[1]Fjärrvärmeproduktion!$V$356</f>
        <v>0</v>
      </c>
      <c r="M20" s="63">
        <f>[1]Fjärrvärmeproduktion!$W$356</f>
        <v>0</v>
      </c>
      <c r="N20" s="63">
        <f>[1]Fjärrvärmeproduktion!$X$358</f>
        <v>0</v>
      </c>
      <c r="O20" s="63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16">
        <f>[1]Fjärrvärmeproduktion!$N$362</f>
        <v>0</v>
      </c>
      <c r="C21" s="63"/>
      <c r="D21" s="63">
        <f>[1]Fjärrvärmeproduktion!$N$363</f>
        <v>0</v>
      </c>
      <c r="E21" s="63">
        <f>[1]Fjärrvärmeproduktion!$Q$364</f>
        <v>0</v>
      </c>
      <c r="F21" s="63">
        <f>[1]Fjärrvärmeproduktion!$N$365</f>
        <v>0</v>
      </c>
      <c r="G21" s="63">
        <f>[1]Fjärrvärmeproduktion!$R$366</f>
        <v>0</v>
      </c>
      <c r="H21" s="63">
        <f>[1]Fjärrvärmeproduktion!$S$367</f>
        <v>0</v>
      </c>
      <c r="I21" s="63">
        <f>[1]Fjärrvärmeproduktion!$N$368</f>
        <v>0</v>
      </c>
      <c r="J21" s="63">
        <f>[1]Fjärrvärmeproduktion!$T$366</f>
        <v>0</v>
      </c>
      <c r="K21" s="63">
        <f>[1]Fjärrvärmeproduktion!$U$364</f>
        <v>0</v>
      </c>
      <c r="L21" s="63">
        <f>[1]Fjärrvärmeproduktion!$V$364</f>
        <v>0</v>
      </c>
      <c r="M21" s="63">
        <f>[1]Fjärrvärmeproduktion!$W$364</f>
        <v>0</v>
      </c>
      <c r="N21" s="63">
        <f>[1]Fjärrvärmeproduktion!$X$366</f>
        <v>0</v>
      </c>
      <c r="O21" s="63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116">
        <f>[1]Fjärrvärmeproduktion!$N$370</f>
        <v>0</v>
      </c>
      <c r="C22" s="63"/>
      <c r="D22" s="63">
        <f>[1]Fjärrvärmeproduktion!$N$371</f>
        <v>0</v>
      </c>
      <c r="E22" s="63">
        <f>[1]Fjärrvärmeproduktion!$Q$372</f>
        <v>0</v>
      </c>
      <c r="F22" s="63">
        <f>[1]Fjärrvärmeproduktion!$N$373</f>
        <v>0</v>
      </c>
      <c r="G22" s="63">
        <f>[1]Fjärrvärmeproduktion!$R$374</f>
        <v>0</v>
      </c>
      <c r="H22" s="63">
        <f>[1]Fjärrvärmeproduktion!$S$375</f>
        <v>0</v>
      </c>
      <c r="I22" s="63">
        <f>[1]Fjärrvärmeproduktion!$N$376</f>
        <v>0</v>
      </c>
      <c r="J22" s="63">
        <f>[1]Fjärrvärmeproduktion!$T$374</f>
        <v>0</v>
      </c>
      <c r="K22" s="63">
        <f>[1]Fjärrvärmeproduktion!$U$372</f>
        <v>0</v>
      </c>
      <c r="L22" s="63">
        <f>[1]Fjärrvärmeproduktion!$V$372</f>
        <v>0</v>
      </c>
      <c r="M22" s="63">
        <f>[1]Fjärrvärmeproduktion!$W$372</f>
        <v>0</v>
      </c>
      <c r="N22" s="63">
        <f>[1]Fjärrvärmeproduktion!$X$374</f>
        <v>0</v>
      </c>
      <c r="O22" s="63"/>
      <c r="P22" s="63">
        <f t="shared" si="2"/>
        <v>0</v>
      </c>
      <c r="Q22" s="18"/>
      <c r="R22" s="30" t="s">
        <v>24</v>
      </c>
      <c r="S22" s="56" t="str">
        <f>P43/1000 &amp;" GWh"</f>
        <v>400,25488 GWh</v>
      </c>
      <c r="T22" s="25"/>
      <c r="U22" s="23"/>
    </row>
    <row r="23" spans="1:34" ht="15.75">
      <c r="A23" s="3" t="s">
        <v>23</v>
      </c>
      <c r="B23" s="116">
        <v>0</v>
      </c>
      <c r="C23" s="63"/>
      <c r="D23" s="63">
        <f>[1]Fjärrvärmeproduktion!$N$379</f>
        <v>0</v>
      </c>
      <c r="E23" s="63">
        <f>[1]Fjärrvärmeproduktion!$Q$380</f>
        <v>0</v>
      </c>
      <c r="F23" s="63">
        <f>[1]Fjärrvärmeproduktion!$N$381</f>
        <v>0</v>
      </c>
      <c r="G23" s="63">
        <f>[1]Fjärrvärmeproduktion!$R$382</f>
        <v>0</v>
      </c>
      <c r="H23" s="63">
        <f>[1]Fjärrvärmeproduktion!$S$383</f>
        <v>0</v>
      </c>
      <c r="I23" s="63">
        <f>[1]Fjärrvärmeproduktion!$N$384</f>
        <v>0</v>
      </c>
      <c r="J23" s="63">
        <f>[1]Fjärrvärmeproduktion!$T$382</f>
        <v>0</v>
      </c>
      <c r="K23" s="63">
        <f>[1]Fjärrvärmeproduktion!$U$380</f>
        <v>0</v>
      </c>
      <c r="L23" s="63">
        <f>[1]Fjärrvärmeproduktion!$V$380</f>
        <v>0</v>
      </c>
      <c r="M23" s="63">
        <f>[1]Fjärrvärmeproduktion!$W$380</f>
        <v>0</v>
      </c>
      <c r="N23" s="63">
        <f>[1]Fjärrvärmeproduktion!$X$382</f>
        <v>0</v>
      </c>
      <c r="O23" s="63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3">
        <f>SUM(B18:B23)</f>
        <v>43400</v>
      </c>
      <c r="C24" s="63">
        <f t="shared" ref="C24:O24" si="3">SUM(C18:C23)</f>
        <v>0</v>
      </c>
      <c r="D24" s="63">
        <f t="shared" si="3"/>
        <v>398</v>
      </c>
      <c r="E24" s="63">
        <f t="shared" si="3"/>
        <v>0</v>
      </c>
      <c r="F24" s="63">
        <f t="shared" si="3"/>
        <v>0</v>
      </c>
      <c r="G24" s="63">
        <f t="shared" si="3"/>
        <v>0</v>
      </c>
      <c r="H24" s="63">
        <f t="shared" si="3"/>
        <v>51491</v>
      </c>
      <c r="I24" s="63">
        <f t="shared" si="3"/>
        <v>0</v>
      </c>
      <c r="J24" s="63">
        <f t="shared" si="3"/>
        <v>0</v>
      </c>
      <c r="K24" s="63">
        <f t="shared" si="3"/>
        <v>0</v>
      </c>
      <c r="L24" s="63">
        <f t="shared" si="3"/>
        <v>0</v>
      </c>
      <c r="M24" s="63">
        <f t="shared" si="3"/>
        <v>0</v>
      </c>
      <c r="N24" s="63">
        <f t="shared" si="3"/>
        <v>0</v>
      </c>
      <c r="O24" s="63">
        <f t="shared" si="3"/>
        <v>0</v>
      </c>
      <c r="P24" s="63">
        <f t="shared" si="2"/>
        <v>51889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18"/>
      <c r="R25" s="53" t="str">
        <f>C30</f>
        <v>El</v>
      </c>
      <c r="S25" s="40" t="str">
        <f>C43/1000 &amp;" GWh"</f>
        <v>174,35088 GWh</v>
      </c>
      <c r="T25" s="29">
        <f>C$44</f>
        <v>0.43559963591199691</v>
      </c>
      <c r="U25" s="23"/>
    </row>
    <row r="26" spans="1:34" ht="15.75">
      <c r="B26" s="9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8"/>
      <c r="R26" s="54" t="str">
        <f>D30</f>
        <v>Oljeprodukter</v>
      </c>
      <c r="S26" s="40" t="str">
        <f>D43/1000 &amp;" GWh"</f>
        <v>66,61 GWh</v>
      </c>
      <c r="T26" s="29">
        <f>D$44</f>
        <v>0.1664189578400643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0,969 GWh</v>
      </c>
      <c r="T28" s="29">
        <f>F$44</f>
        <v>2.4209573659664061E-3</v>
      </c>
      <c r="U28" s="23"/>
    </row>
    <row r="29" spans="1:34" ht="15.75">
      <c r="A29" s="51" t="str">
        <f>A2</f>
        <v>0862 Emmaboda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17,606 GWh</v>
      </c>
      <c r="T29" s="29">
        <f>G$44</f>
        <v>4.3986971501759078E-2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140,719 GWh</v>
      </c>
      <c r="T30" s="29">
        <f>H$44</f>
        <v>0.35157347738021333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75">
      <c r="A32" s="3" t="s">
        <v>30</v>
      </c>
      <c r="B32" s="60">
        <f>[1]Slutanvändning!$N$494</f>
        <v>0</v>
      </c>
      <c r="C32" s="60">
        <f>[1]Slutanvändning!$N$495</f>
        <v>4673</v>
      </c>
      <c r="D32" s="60">
        <f>[1]Slutanvändning!$N$488</f>
        <v>2872</v>
      </c>
      <c r="E32" s="60">
        <f>[1]Slutanvändning!$Q$489</f>
        <v>0</v>
      </c>
      <c r="F32" s="97">
        <f>[1]Slutanvändning!$N$490</f>
        <v>0</v>
      </c>
      <c r="G32" s="60">
        <f>[1]Slutanvändning!$N$491</f>
        <v>573</v>
      </c>
      <c r="H32" s="60">
        <f>[1]Slutanvändning!$N$492</f>
        <v>0</v>
      </c>
      <c r="I32" s="60">
        <f>[1]Slutanvändning!$N$493</f>
        <v>0</v>
      </c>
      <c r="J32" s="60"/>
      <c r="K32" s="60">
        <f>[1]Slutanvändning!$U$489</f>
        <v>0</v>
      </c>
      <c r="L32" s="60">
        <f>[1]Slutanvändning!$V$489</f>
        <v>0</v>
      </c>
      <c r="M32" s="60">
        <f>[1]Slutanvändning!$W$489</f>
        <v>0</v>
      </c>
      <c r="N32" s="60"/>
      <c r="O32" s="60"/>
      <c r="P32" s="60">
        <f t="shared" ref="P32:P38" si="4">SUM(B32:N32)</f>
        <v>8118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75">
      <c r="A33" s="3" t="s">
        <v>33</v>
      </c>
      <c r="B33" s="60">
        <f>[1]Slutanvändning!$N$503</f>
        <v>7543</v>
      </c>
      <c r="C33" s="60">
        <f>[1]Slutanvändning!$N$504</f>
        <v>101448</v>
      </c>
      <c r="D33" s="60">
        <f>[1]Slutanvändning!$N$497</f>
        <v>1724</v>
      </c>
      <c r="E33" s="60">
        <f>[1]Slutanvändning!$Q$498</f>
        <v>0</v>
      </c>
      <c r="F33" s="132">
        <f>[1]Slutanvändning!$N$499</f>
        <v>969</v>
      </c>
      <c r="G33" s="60">
        <f>[1]Slutanvändning!$N$500</f>
        <v>5709</v>
      </c>
      <c r="H33" s="133">
        <f>[1]Slutanvändning!$N$501</f>
        <v>62461</v>
      </c>
      <c r="I33" s="60">
        <f>[1]Slutanvändning!$N$502</f>
        <v>0</v>
      </c>
      <c r="J33" s="60"/>
      <c r="K33" s="60">
        <f>[1]Slutanvändning!$U$498</f>
        <v>0</v>
      </c>
      <c r="L33" s="60">
        <f>[1]Slutanvändning!$V$498</f>
        <v>0</v>
      </c>
      <c r="M33" s="60">
        <f>[1]Slutanvändning!$W$498</f>
        <v>0</v>
      </c>
      <c r="N33" s="60"/>
      <c r="O33" s="60"/>
      <c r="P33" s="60">
        <f t="shared" si="4"/>
        <v>179854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[1]Slutanvändning!$N$512</f>
        <v>7028</v>
      </c>
      <c r="C34" s="60">
        <f>[1]Slutanvändning!$N$513</f>
        <v>7077</v>
      </c>
      <c r="D34" s="60">
        <f>[1]Slutanvändning!$N$506</f>
        <v>0</v>
      </c>
      <c r="E34" s="60">
        <f>[1]Slutanvändning!$Q$507</f>
        <v>0</v>
      </c>
      <c r="F34" s="97">
        <f>[1]Slutanvändning!$N$508</f>
        <v>0</v>
      </c>
      <c r="G34" s="60">
        <f>[1]Slutanvändning!$N$509</f>
        <v>0</v>
      </c>
      <c r="H34" s="60">
        <f>[1]Slutanvändning!$N$510</f>
        <v>0</v>
      </c>
      <c r="I34" s="60">
        <f>[1]Slutanvändning!$N$511</f>
        <v>0</v>
      </c>
      <c r="J34" s="60"/>
      <c r="K34" s="60">
        <f>[1]Slutanvändning!$U$507</f>
        <v>0</v>
      </c>
      <c r="L34" s="60">
        <f>[1]Slutanvändning!$V$507</f>
        <v>0</v>
      </c>
      <c r="M34" s="60">
        <f>[1]Slutanvändning!$W$507</f>
        <v>0</v>
      </c>
      <c r="N34" s="60"/>
      <c r="O34" s="60"/>
      <c r="P34" s="60">
        <f t="shared" si="4"/>
        <v>14105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75">
      <c r="A35" s="3" t="s">
        <v>35</v>
      </c>
      <c r="B35" s="60">
        <f>[1]Slutanvändning!$N$521</f>
        <v>0</v>
      </c>
      <c r="C35" s="60">
        <f>[1]Slutanvändning!$N$522</f>
        <v>161</v>
      </c>
      <c r="D35" s="60">
        <f>[1]Slutanvändning!$N$515</f>
        <v>61454</v>
      </c>
      <c r="E35" s="60">
        <f>[1]Slutanvändning!$Q$516</f>
        <v>0</v>
      </c>
      <c r="F35" s="97">
        <f>[1]Slutanvändning!$N$517</f>
        <v>0</v>
      </c>
      <c r="G35" s="60">
        <f>[1]Slutanvändning!$N$518</f>
        <v>11324</v>
      </c>
      <c r="H35" s="60">
        <f>[1]Slutanvändning!$N$519</f>
        <v>0</v>
      </c>
      <c r="I35" s="60">
        <f>[1]Slutanvändning!$N$520</f>
        <v>0</v>
      </c>
      <c r="J35" s="60"/>
      <c r="K35" s="60">
        <f>[1]Slutanvändning!$U$516</f>
        <v>0</v>
      </c>
      <c r="L35" s="60">
        <f>[1]Slutanvändning!$V$516</f>
        <v>0</v>
      </c>
      <c r="M35" s="60">
        <f>[1]Slutanvändning!$W$516</f>
        <v>0</v>
      </c>
      <c r="N35" s="60"/>
      <c r="O35" s="60"/>
      <c r="P35" s="60">
        <f>SUM(B35:N35)</f>
        <v>72939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[1]Slutanvändning!$N$530</f>
        <v>4142</v>
      </c>
      <c r="C36" s="60">
        <f>[1]Slutanvändning!$N$531</f>
        <v>15512</v>
      </c>
      <c r="D36" s="60">
        <f>[1]Slutanvändning!$N$524</f>
        <v>39</v>
      </c>
      <c r="E36" s="60">
        <f>[1]Slutanvändning!$Q$525</f>
        <v>0</v>
      </c>
      <c r="F36" s="97">
        <f>[1]Slutanvändning!$N$526</f>
        <v>0</v>
      </c>
      <c r="G36" s="60">
        <f>[1]Slutanvändning!$N$527</f>
        <v>0</v>
      </c>
      <c r="H36" s="60">
        <f>[1]Slutanvändning!$N$528</f>
        <v>0</v>
      </c>
      <c r="I36" s="60">
        <f>[1]Slutanvändning!$N$529</f>
        <v>0</v>
      </c>
      <c r="J36" s="60"/>
      <c r="K36" s="60">
        <f>[1]Slutanvändning!$U$525</f>
        <v>0</v>
      </c>
      <c r="L36" s="60">
        <f>[1]Slutanvändning!$V$525</f>
        <v>0</v>
      </c>
      <c r="M36" s="60">
        <f>[1]Slutanvändning!$W$525</f>
        <v>0</v>
      </c>
      <c r="N36" s="60"/>
      <c r="O36" s="60"/>
      <c r="P36" s="60">
        <f t="shared" si="4"/>
        <v>19693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[1]Slutanvändning!$N$539</f>
        <v>11087</v>
      </c>
      <c r="C37" s="60">
        <f>[1]Slutanvändning!$N$540</f>
        <v>28536</v>
      </c>
      <c r="D37" s="60">
        <f>[1]Slutanvändning!$N$533</f>
        <v>123</v>
      </c>
      <c r="E37" s="60">
        <f>[1]Slutanvändning!$Q$534</f>
        <v>0</v>
      </c>
      <c r="F37" s="97">
        <f>[1]Slutanvändning!$N$535</f>
        <v>0</v>
      </c>
      <c r="G37" s="60">
        <f>[1]Slutanvändning!$N$536</f>
        <v>0</v>
      </c>
      <c r="H37" s="60">
        <f>[1]Slutanvändning!$N$537</f>
        <v>26767</v>
      </c>
      <c r="I37" s="60">
        <f>[1]Slutanvändning!$N$538</f>
        <v>0</v>
      </c>
      <c r="J37" s="60"/>
      <c r="K37" s="60">
        <f>[1]Slutanvändning!$U$534</f>
        <v>0</v>
      </c>
      <c r="L37" s="60">
        <f>[1]Slutanvändning!$V$534</f>
        <v>0</v>
      </c>
      <c r="M37" s="60">
        <f>[1]Slutanvändning!$W$534</f>
        <v>0</v>
      </c>
      <c r="N37" s="60"/>
      <c r="O37" s="60"/>
      <c r="P37" s="60">
        <f t="shared" si="4"/>
        <v>66513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[1]Slutanvändning!$N$548</f>
        <v>9854</v>
      </c>
      <c r="C38" s="60">
        <f>[1]Slutanvändning!$N$549</f>
        <v>1240</v>
      </c>
      <c r="D38" s="60">
        <f>[1]Slutanvändning!$N$542</f>
        <v>0</v>
      </c>
      <c r="E38" s="60">
        <f>[1]Slutanvändning!$Q$543</f>
        <v>0</v>
      </c>
      <c r="F38" s="97">
        <f>[1]Slutanvändning!$N$544</f>
        <v>0</v>
      </c>
      <c r="G38" s="60">
        <f>[1]Slutanvändning!$N$545</f>
        <v>0</v>
      </c>
      <c r="H38" s="60">
        <f>[1]Slutanvändning!$N$546</f>
        <v>0</v>
      </c>
      <c r="I38" s="60">
        <f>[1]Slutanvändning!$N$547</f>
        <v>0</v>
      </c>
      <c r="J38" s="60"/>
      <c r="K38" s="60">
        <f>[1]Slutanvändning!$U$543</f>
        <v>0</v>
      </c>
      <c r="L38" s="60">
        <f>[1]Slutanvändning!$V$543</f>
        <v>0</v>
      </c>
      <c r="M38" s="60">
        <f>[1]Slutanvändning!$W$543</f>
        <v>0</v>
      </c>
      <c r="N38" s="60"/>
      <c r="O38" s="60"/>
      <c r="P38" s="60">
        <f t="shared" si="4"/>
        <v>11094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[1]Slutanvändning!$N$557</f>
        <v>0</v>
      </c>
      <c r="C39" s="60">
        <f>[1]Slutanvändning!$N$558</f>
        <v>2789</v>
      </c>
      <c r="D39" s="60">
        <f>[1]Slutanvändning!$N$551</f>
        <v>0</v>
      </c>
      <c r="E39" s="60">
        <f>[1]Slutanvändning!$Q$552</f>
        <v>0</v>
      </c>
      <c r="F39" s="97">
        <f>[1]Slutanvändning!$N$553</f>
        <v>0</v>
      </c>
      <c r="G39" s="60">
        <f>[1]Slutanvändning!$N$554</f>
        <v>0</v>
      </c>
      <c r="H39" s="60">
        <f>[1]Slutanvändning!$N$555</f>
        <v>0</v>
      </c>
      <c r="I39" s="60">
        <f>[1]Slutanvändning!$N$556</f>
        <v>0</v>
      </c>
      <c r="J39" s="60"/>
      <c r="K39" s="60">
        <f>[1]Slutanvändning!$U$552</f>
        <v>0</v>
      </c>
      <c r="L39" s="60">
        <f>[1]Slutanvändning!$V$552</f>
        <v>0</v>
      </c>
      <c r="M39" s="60">
        <f>[1]Slutanvändning!$W$552</f>
        <v>0</v>
      </c>
      <c r="N39" s="60"/>
      <c r="O39" s="60"/>
      <c r="P39" s="60">
        <f>SUM(B39:N39)</f>
        <v>2789</v>
      </c>
      <c r="Q39" s="20"/>
      <c r="R39" s="28"/>
      <c r="S39" s="7"/>
      <c r="T39" s="43"/>
    </row>
    <row r="40" spans="1:47" ht="15.75">
      <c r="A40" s="3" t="s">
        <v>14</v>
      </c>
      <c r="B40" s="60">
        <f>SUM(B32:B39)</f>
        <v>39654</v>
      </c>
      <c r="C40" s="60">
        <f t="shared" ref="C40:O40" si="5">SUM(C32:C39)</f>
        <v>161436</v>
      </c>
      <c r="D40" s="60">
        <f t="shared" si="5"/>
        <v>66212</v>
      </c>
      <c r="E40" s="60">
        <f t="shared" si="5"/>
        <v>0</v>
      </c>
      <c r="F40" s="60">
        <f>SUM(F32:F39)</f>
        <v>969</v>
      </c>
      <c r="G40" s="60">
        <f t="shared" si="5"/>
        <v>17606</v>
      </c>
      <c r="H40" s="60">
        <f t="shared" si="5"/>
        <v>89228</v>
      </c>
      <c r="I40" s="60">
        <f t="shared" si="5"/>
        <v>0</v>
      </c>
      <c r="J40" s="60">
        <f t="shared" si="5"/>
        <v>0</v>
      </c>
      <c r="K40" s="60">
        <f t="shared" si="5"/>
        <v>0</v>
      </c>
      <c r="L40" s="60">
        <f t="shared" si="5"/>
        <v>0</v>
      </c>
      <c r="M40" s="60">
        <f t="shared" si="5"/>
        <v>0</v>
      </c>
      <c r="N40" s="60">
        <f t="shared" si="5"/>
        <v>0</v>
      </c>
      <c r="O40" s="60">
        <f t="shared" si="5"/>
        <v>0</v>
      </c>
      <c r="P40" s="60">
        <f>SUM(B40:N40)</f>
        <v>375105</v>
      </c>
      <c r="Q40" s="20"/>
      <c r="R40" s="28"/>
      <c r="S40" s="7" t="s">
        <v>25</v>
      </c>
      <c r="T40" s="43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(B46+C46)/1000 &amp;" GWh"</f>
        <v>16,66088 GWh</v>
      </c>
      <c r="T41" s="61"/>
    </row>
    <row r="42" spans="1:47">
      <c r="A42" s="33" t="s">
        <v>43</v>
      </c>
      <c r="B42" s="93">
        <f>B39+B38+B37</f>
        <v>20941</v>
      </c>
      <c r="C42" s="93">
        <f>C39+C38+C37</f>
        <v>32565</v>
      </c>
      <c r="D42" s="93">
        <f>D39+D38+D37</f>
        <v>123</v>
      </c>
      <c r="E42" s="93">
        <f t="shared" ref="E42:P42" si="6">E39+E38+E37</f>
        <v>0</v>
      </c>
      <c r="F42" s="90">
        <f t="shared" si="6"/>
        <v>0</v>
      </c>
      <c r="G42" s="93">
        <f t="shared" si="6"/>
        <v>0</v>
      </c>
      <c r="H42" s="93">
        <f t="shared" si="6"/>
        <v>26767</v>
      </c>
      <c r="I42" s="90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80396</v>
      </c>
      <c r="Q42" s="21"/>
      <c r="R42" s="28" t="s">
        <v>41</v>
      </c>
      <c r="S42" s="8" t="str">
        <f>P42/1000 &amp;" GWh"</f>
        <v>80,396 GWh</v>
      </c>
      <c r="T42" s="29">
        <f>P42/P40</f>
        <v>0.21432932112341876</v>
      </c>
    </row>
    <row r="43" spans="1:47">
      <c r="A43" s="34" t="s">
        <v>45</v>
      </c>
      <c r="B43" s="117"/>
      <c r="C43" s="95">
        <f>C40+C24-C7+C46</f>
        <v>174350.88</v>
      </c>
      <c r="D43" s="95">
        <f t="shared" ref="D43:O43" si="7">D11+D24+D40</f>
        <v>66610</v>
      </c>
      <c r="E43" s="95">
        <f t="shared" si="7"/>
        <v>0</v>
      </c>
      <c r="F43" s="95">
        <f t="shared" si="7"/>
        <v>969</v>
      </c>
      <c r="G43" s="95">
        <f t="shared" si="7"/>
        <v>17606</v>
      </c>
      <c r="H43" s="95">
        <f t="shared" si="7"/>
        <v>140719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400254.88</v>
      </c>
      <c r="Q43" s="21"/>
      <c r="R43" s="28" t="s">
        <v>42</v>
      </c>
      <c r="S43" s="8" t="str">
        <f>P36/1000 &amp;" GWh"</f>
        <v>19,693 GWh</v>
      </c>
      <c r="T43" s="41">
        <f>P36/P40</f>
        <v>5.2499966675997385E-2</v>
      </c>
    </row>
    <row r="44" spans="1:47">
      <c r="A44" s="34" t="s">
        <v>46</v>
      </c>
      <c r="B44" s="93"/>
      <c r="C44" s="96">
        <f>C43/$P$43</f>
        <v>0.43559963591199691</v>
      </c>
      <c r="D44" s="96">
        <f t="shared" ref="D44:O44" si="8">D43/$P$43</f>
        <v>0.1664189578400643</v>
      </c>
      <c r="E44" s="96">
        <f t="shared" si="8"/>
        <v>0</v>
      </c>
      <c r="F44" s="96">
        <f t="shared" si="8"/>
        <v>2.4209573659664061E-3</v>
      </c>
      <c r="G44" s="96">
        <f t="shared" si="8"/>
        <v>4.3986971501759078E-2</v>
      </c>
      <c r="H44" s="96">
        <f t="shared" si="8"/>
        <v>0.35157347738021333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21"/>
      <c r="R44" s="28" t="s">
        <v>44</v>
      </c>
      <c r="S44" s="8" t="str">
        <f>P34/1000 &amp;" GWh"</f>
        <v>14,105 GWh</v>
      </c>
      <c r="T44" s="29">
        <f>P34/P40</f>
        <v>3.7602804548059879E-2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8,118 GWh</v>
      </c>
      <c r="T45" s="29">
        <f>P32/P40</f>
        <v>2.1641940256728116E-2</v>
      </c>
      <c r="U45" s="23"/>
    </row>
    <row r="46" spans="1:47">
      <c r="A46" s="35" t="s">
        <v>49</v>
      </c>
      <c r="B46" s="95">
        <f>B24-B40</f>
        <v>3746</v>
      </c>
      <c r="C46" s="95">
        <f>(C40+C24)*0.08</f>
        <v>12914.880000000001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179,854 GWh</v>
      </c>
      <c r="T46" s="41">
        <f>P33/P40</f>
        <v>0.47947641327095081</v>
      </c>
      <c r="U46" s="23"/>
    </row>
    <row r="47" spans="1:47">
      <c r="A47" s="35" t="s">
        <v>51</v>
      </c>
      <c r="B47" s="98">
        <f>B46/B24</f>
        <v>8.6313364055299532E-2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72,939 GWh</v>
      </c>
      <c r="T47" s="41">
        <f>P35/P40</f>
        <v>0.19444955412484505</v>
      </c>
    </row>
    <row r="48" spans="1:47" ht="15.75" thickBot="1">
      <c r="A48" s="10"/>
      <c r="B48" s="99"/>
      <c r="C48" s="100"/>
      <c r="D48" s="101"/>
      <c r="E48" s="101"/>
      <c r="F48" s="102"/>
      <c r="G48" s="101"/>
      <c r="H48" s="101"/>
      <c r="I48" s="102"/>
      <c r="J48" s="101"/>
      <c r="K48" s="101"/>
      <c r="L48" s="101"/>
      <c r="M48" s="100"/>
      <c r="N48" s="103"/>
      <c r="O48" s="103"/>
      <c r="P48" s="103"/>
      <c r="Q48" s="55"/>
      <c r="R48" s="46" t="s">
        <v>50</v>
      </c>
      <c r="S48" s="47" t="str">
        <f>P40/1000 &amp;" GWh"</f>
        <v>375,105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9"/>
      <c r="C49" s="100"/>
      <c r="D49" s="101"/>
      <c r="E49" s="101"/>
      <c r="F49" s="102"/>
      <c r="G49" s="101"/>
      <c r="H49" s="101"/>
      <c r="I49" s="102"/>
      <c r="J49" s="101"/>
      <c r="K49" s="101"/>
      <c r="L49" s="101"/>
      <c r="M49" s="100"/>
      <c r="N49" s="103"/>
      <c r="O49" s="103"/>
      <c r="P49" s="103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9"/>
      <c r="C50" s="104"/>
      <c r="D50" s="101"/>
      <c r="E50" s="101"/>
      <c r="F50" s="102"/>
      <c r="G50" s="101"/>
      <c r="H50" s="101"/>
      <c r="I50" s="102"/>
      <c r="J50" s="101"/>
      <c r="K50" s="101"/>
      <c r="L50" s="101"/>
      <c r="M50" s="100"/>
      <c r="N50" s="103"/>
      <c r="O50" s="103"/>
      <c r="P50" s="103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3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71"/>
  <sheetViews>
    <sheetView tabSelected="1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7.625" style="79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77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[1]Solceller!$C$6</f>
        <v>3885.5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>
        <f t="shared" ref="P6:P11" si="0">SUM(D6:O6)</f>
        <v>0</v>
      </c>
      <c r="Q6" s="38"/>
      <c r="AG6" s="38"/>
      <c r="AH6" s="38"/>
    </row>
    <row r="7" spans="1:34" ht="15.75">
      <c r="A7" s="3" t="s">
        <v>10</v>
      </c>
      <c r="B7" s="60"/>
      <c r="C7" s="60">
        <f>[1]Elproduktion!$N$122</f>
        <v>0</v>
      </c>
      <c r="D7" s="60">
        <f>[1]Elproduktion!$N$123</f>
        <v>0</v>
      </c>
      <c r="E7" s="60">
        <f>[1]Elproduktion!$Q$124</f>
        <v>0</v>
      </c>
      <c r="F7" s="60">
        <f>[1]Elproduktion!$N$125</f>
        <v>0</v>
      </c>
      <c r="G7" s="60">
        <f>[1]Elproduktion!$R$126</f>
        <v>0</v>
      </c>
      <c r="H7" s="60">
        <f>[1]Elproduktion!$S$127</f>
        <v>0</v>
      </c>
      <c r="I7" s="60">
        <f>[1]Elproduktion!$N$128</f>
        <v>0</v>
      </c>
      <c r="J7" s="60">
        <f>[1]Elproduktion!$T$126</f>
        <v>0</v>
      </c>
      <c r="K7" s="60">
        <f>[1]Elproduktion!$U$124</f>
        <v>0</v>
      </c>
      <c r="L7" s="60">
        <f>[1]Elproduktion!$V$124</f>
        <v>0</v>
      </c>
      <c r="M7" s="60">
        <f>[1]Elproduktion!$W$124</f>
        <v>0</v>
      </c>
      <c r="N7" s="60">
        <f>[1]Elproduktion!$X$126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60">
        <f>[1]Elproduktion!$N$130</f>
        <v>0</v>
      </c>
      <c r="D8" s="60">
        <f>[1]Elproduktion!$N$131</f>
        <v>0</v>
      </c>
      <c r="E8" s="60">
        <f>[1]Elproduktion!$Q$132</f>
        <v>0</v>
      </c>
      <c r="F8" s="60">
        <f>[1]Elproduktion!$N$133</f>
        <v>0</v>
      </c>
      <c r="G8" s="60">
        <f>[1]Elproduktion!$R$134</f>
        <v>0</v>
      </c>
      <c r="H8" s="60">
        <f>[1]Elproduktion!$S$135</f>
        <v>0</v>
      </c>
      <c r="I8" s="60">
        <f>[1]Elproduktion!$N$136</f>
        <v>0</v>
      </c>
      <c r="J8" s="60">
        <f>[1]Elproduktion!$T$134</f>
        <v>0</v>
      </c>
      <c r="K8" s="60">
        <f>[1]Elproduktion!$U$132</f>
        <v>0</v>
      </c>
      <c r="L8" s="60">
        <f>[1]Elproduktion!$V$132</f>
        <v>0</v>
      </c>
      <c r="M8" s="60">
        <f>[1]Elproduktion!$W$132</f>
        <v>0</v>
      </c>
      <c r="N8" s="60">
        <f>[1]Elproduktion!$X$134</f>
        <v>0</v>
      </c>
      <c r="O8" s="60"/>
      <c r="P8" s="60">
        <f t="shared" si="0"/>
        <v>0</v>
      </c>
      <c r="Q8" s="38"/>
      <c r="AG8" s="38"/>
      <c r="AH8" s="38"/>
    </row>
    <row r="9" spans="1:34" ht="15.75">
      <c r="A9" s="3" t="s">
        <v>12</v>
      </c>
      <c r="B9" s="60"/>
      <c r="C9" s="60">
        <f>[1]Elproduktion!$N$138</f>
        <v>0</v>
      </c>
      <c r="D9" s="60">
        <f>[1]Elproduktion!$N$139</f>
        <v>0</v>
      </c>
      <c r="E9" s="60">
        <f>[1]Elproduktion!$Q$140</f>
        <v>0</v>
      </c>
      <c r="F9" s="60">
        <f>[1]Elproduktion!$N$141</f>
        <v>0</v>
      </c>
      <c r="G9" s="60">
        <f>[1]Elproduktion!$R$142</f>
        <v>0</v>
      </c>
      <c r="H9" s="60">
        <f>[1]Elproduktion!$S$143</f>
        <v>0</v>
      </c>
      <c r="I9" s="60">
        <f>[1]Elproduktion!$N$144</f>
        <v>0</v>
      </c>
      <c r="J9" s="60">
        <f>[1]Elproduktion!$T$142</f>
        <v>0</v>
      </c>
      <c r="K9" s="60">
        <f>[1]Elproduktion!$U$140</f>
        <v>0</v>
      </c>
      <c r="L9" s="60">
        <f>[1]Elproduktion!$V$140</f>
        <v>0</v>
      </c>
      <c r="M9" s="60">
        <f>[1]Elproduktion!$W$140</f>
        <v>0</v>
      </c>
      <c r="N9" s="60">
        <f>[1]Elproduktion!$X$142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60">
        <f>[1]Elproduktion!$N$146</f>
        <v>32195</v>
      </c>
      <c r="D10" s="60">
        <f>[1]Elproduktion!$N$147</f>
        <v>0</v>
      </c>
      <c r="E10" s="60">
        <f>[1]Elproduktion!$Q$148</f>
        <v>0</v>
      </c>
      <c r="F10" s="60">
        <f>[1]Elproduktion!$N$149</f>
        <v>0</v>
      </c>
      <c r="G10" s="60">
        <f>[1]Elproduktion!$R$150</f>
        <v>0</v>
      </c>
      <c r="H10" s="60">
        <f>[1]Elproduktion!$S$151</f>
        <v>0</v>
      </c>
      <c r="I10" s="60">
        <f>[1]Elproduktion!$N$152</f>
        <v>0</v>
      </c>
      <c r="J10" s="60">
        <f>[1]Elproduktion!$T$150</f>
        <v>0</v>
      </c>
      <c r="K10" s="60">
        <f>[1]Elproduktion!$U$148</f>
        <v>0</v>
      </c>
      <c r="L10" s="60">
        <f>[1]Elproduktion!$V$148</f>
        <v>0</v>
      </c>
      <c r="M10" s="60">
        <f>[1]Elproduktion!$W$148</f>
        <v>0</v>
      </c>
      <c r="N10" s="60">
        <f>[1]Elproduktion!$X$150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36080.5</v>
      </c>
      <c r="D11" s="60">
        <f t="shared" ref="D11:O11" si="1">SUM(D5:D10)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0840 Mörbylånga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60">
        <f>[1]Fjärrvärmeproduktion!$N$170</f>
        <v>0</v>
      </c>
      <c r="C18" s="60"/>
      <c r="D18" s="60">
        <f>[1]Fjärrvärmeproduktion!$N$171</f>
        <v>0</v>
      </c>
      <c r="E18" s="60">
        <f>[1]Fjärrvärmeproduktion!$Q$172</f>
        <v>0</v>
      </c>
      <c r="F18" s="60">
        <f>[1]Fjärrvärmeproduktion!$N$173</f>
        <v>0</v>
      </c>
      <c r="G18" s="60">
        <f>[1]Fjärrvärmeproduktion!$R$174</f>
        <v>0</v>
      </c>
      <c r="H18" s="60">
        <f>[1]Fjärrvärmeproduktion!$S$175</f>
        <v>0</v>
      </c>
      <c r="I18" s="60">
        <f>[1]Fjärrvärmeproduktion!$N$176</f>
        <v>0</v>
      </c>
      <c r="J18" s="60">
        <f>[1]Fjärrvärmeproduktion!$T$174</f>
        <v>0</v>
      </c>
      <c r="K18" s="60">
        <f>[1]Fjärrvärmeproduktion!$U$172</f>
        <v>0</v>
      </c>
      <c r="L18" s="60">
        <f>[1]Fjärrvärmeproduktion!$V$172</f>
        <v>0</v>
      </c>
      <c r="M18" s="60">
        <f>[1]Fjärrvärmeproduktion!$W$172</f>
        <v>0</v>
      </c>
      <c r="N18" s="60">
        <f>[1]Fjärrvärmeproduktion!$X$174</f>
        <v>0</v>
      </c>
      <c r="O18" s="60"/>
      <c r="P18" s="63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60">
        <f>[1]Fjärrvärmeproduktion!$N$178</f>
        <v>0</v>
      </c>
      <c r="C19" s="60"/>
      <c r="D19" s="60">
        <f>[1]Fjärrvärmeproduktion!$N$179</f>
        <v>0</v>
      </c>
      <c r="E19" s="60">
        <f>[1]Fjärrvärmeproduktion!$Q$180</f>
        <v>0</v>
      </c>
      <c r="F19" s="60">
        <f>[1]Fjärrvärmeproduktion!$N$181</f>
        <v>0</v>
      </c>
      <c r="G19" s="60">
        <f>[1]Fjärrvärmeproduktion!$R$182</f>
        <v>0</v>
      </c>
      <c r="H19" s="60">
        <f>[1]Fjärrvärmeproduktion!$S$183</f>
        <v>0</v>
      </c>
      <c r="I19" s="60">
        <f>[1]Fjärrvärmeproduktion!$N$184</f>
        <v>0</v>
      </c>
      <c r="J19" s="60">
        <f>[1]Fjärrvärmeproduktion!$T$182</f>
        <v>0</v>
      </c>
      <c r="K19" s="60">
        <f>[1]Fjärrvärmeproduktion!$U$180</f>
        <v>0</v>
      </c>
      <c r="L19" s="60">
        <f>[1]Fjärrvärmeproduktion!$V$180</f>
        <v>0</v>
      </c>
      <c r="M19" s="60">
        <f>[1]Fjärrvärmeproduktion!$W$180</f>
        <v>0</v>
      </c>
      <c r="N19" s="60">
        <f>[1]Fjärrvärmeproduktion!$X$182</f>
        <v>0</v>
      </c>
      <c r="O19" s="60"/>
      <c r="P19" s="63">
        <f t="shared" ref="P19:P24" si="2">SUM(C19:O19)</f>
        <v>0</v>
      </c>
      <c r="Q19" s="2"/>
      <c r="R19" s="2"/>
      <c r="S19" s="2"/>
      <c r="T19" s="2"/>
    </row>
    <row r="20" spans="1:34" ht="15.75">
      <c r="A20" s="3" t="s">
        <v>20</v>
      </c>
      <c r="B20" s="60">
        <f>[1]Fjärrvärmeproduktion!$N$186</f>
        <v>0</v>
      </c>
      <c r="C20" s="60"/>
      <c r="D20" s="60">
        <f>[1]Fjärrvärmeproduktion!$N$187</f>
        <v>0</v>
      </c>
      <c r="E20" s="60">
        <f>[1]Fjärrvärmeproduktion!$Q$188</f>
        <v>0</v>
      </c>
      <c r="F20" s="60">
        <f>[1]Fjärrvärmeproduktion!$N$189</f>
        <v>0</v>
      </c>
      <c r="G20" s="60">
        <f>[1]Fjärrvärmeproduktion!$R$190</f>
        <v>0</v>
      </c>
      <c r="H20" s="60">
        <f>[1]Fjärrvärmeproduktion!$S$191</f>
        <v>0</v>
      </c>
      <c r="I20" s="60">
        <f>[1]Fjärrvärmeproduktion!$N$192</f>
        <v>0</v>
      </c>
      <c r="J20" s="60">
        <f>[1]Fjärrvärmeproduktion!$T$190</f>
        <v>0</v>
      </c>
      <c r="K20" s="60">
        <f>[1]Fjärrvärmeproduktion!$U$188</f>
        <v>0</v>
      </c>
      <c r="L20" s="60">
        <f>[1]Fjärrvärmeproduktion!$V$188</f>
        <v>0</v>
      </c>
      <c r="M20" s="60">
        <f>[1]Fjärrvärmeproduktion!$W$188</f>
        <v>0</v>
      </c>
      <c r="N20" s="60">
        <f>[1]Fjärrvärmeproduktion!$X$190</f>
        <v>0</v>
      </c>
      <c r="O20" s="60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60">
        <f>[1]Fjärrvärmeproduktion!$N$194</f>
        <v>0</v>
      </c>
      <c r="C21" s="60"/>
      <c r="D21" s="60">
        <f>[1]Fjärrvärmeproduktion!$N$195</f>
        <v>0</v>
      </c>
      <c r="E21" s="60">
        <f>[1]Fjärrvärmeproduktion!$Q$196</f>
        <v>0</v>
      </c>
      <c r="F21" s="60">
        <f>[1]Fjärrvärmeproduktion!$N$197</f>
        <v>0</v>
      </c>
      <c r="G21" s="60">
        <f>[1]Fjärrvärmeproduktion!$R$198</f>
        <v>0</v>
      </c>
      <c r="H21" s="60">
        <f>[1]Fjärrvärmeproduktion!$S$199</f>
        <v>0</v>
      </c>
      <c r="I21" s="60">
        <f>[1]Fjärrvärmeproduktion!$N$200</f>
        <v>0</v>
      </c>
      <c r="J21" s="60">
        <f>[1]Fjärrvärmeproduktion!$T$198</f>
        <v>0</v>
      </c>
      <c r="K21" s="60">
        <f>[1]Fjärrvärmeproduktion!$U$196</f>
        <v>0</v>
      </c>
      <c r="L21" s="60">
        <f>[1]Fjärrvärmeproduktion!$V$196</f>
        <v>0</v>
      </c>
      <c r="M21" s="60">
        <f>[1]Fjärrvärmeproduktion!$W$196</f>
        <v>0</v>
      </c>
      <c r="N21" s="60">
        <f>[1]Fjärrvärmeproduktion!$X$198</f>
        <v>0</v>
      </c>
      <c r="O21" s="60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60">
        <f>[1]Fjärrvärmeproduktion!$N$202</f>
        <v>0</v>
      </c>
      <c r="C22" s="60"/>
      <c r="D22" s="60">
        <f>[1]Fjärrvärmeproduktion!$N$203</f>
        <v>0</v>
      </c>
      <c r="E22" s="60">
        <f>[1]Fjärrvärmeproduktion!$Q$204</f>
        <v>0</v>
      </c>
      <c r="F22" s="60">
        <f>[1]Fjärrvärmeproduktion!$N$205</f>
        <v>0</v>
      </c>
      <c r="G22" s="60">
        <f>[1]Fjärrvärmeproduktion!$R$206</f>
        <v>0</v>
      </c>
      <c r="H22" s="60">
        <f>[1]Fjärrvärmeproduktion!$S$207</f>
        <v>0</v>
      </c>
      <c r="I22" s="60">
        <f>[1]Fjärrvärmeproduktion!$N$208</f>
        <v>0</v>
      </c>
      <c r="J22" s="60">
        <f>[1]Fjärrvärmeproduktion!$T$206</f>
        <v>0</v>
      </c>
      <c r="K22" s="60">
        <f>[1]Fjärrvärmeproduktion!$U$204</f>
        <v>0</v>
      </c>
      <c r="L22" s="60">
        <f>[1]Fjärrvärmeproduktion!$V$204</f>
        <v>0</v>
      </c>
      <c r="M22" s="60">
        <f>[1]Fjärrvärmeproduktion!$W$204</f>
        <v>0</v>
      </c>
      <c r="N22" s="60">
        <f>[1]Fjärrvärmeproduktion!$X$206</f>
        <v>0</v>
      </c>
      <c r="O22" s="60"/>
      <c r="P22" s="63">
        <f t="shared" si="2"/>
        <v>0</v>
      </c>
      <c r="Q22" s="18"/>
      <c r="R22" s="30" t="s">
        <v>24</v>
      </c>
      <c r="S22" s="56" t="str">
        <f>P43/1000 &amp;" GWh"</f>
        <v>327,09388 GWh</v>
      </c>
      <c r="T22" s="25"/>
      <c r="U22" s="23"/>
    </row>
    <row r="23" spans="1:34" ht="15.75">
      <c r="A23" s="3" t="s">
        <v>23</v>
      </c>
      <c r="B23" s="60">
        <f>[1]Fjärrvärmeproduktion!$N$210</f>
        <v>0</v>
      </c>
      <c r="C23" s="60"/>
      <c r="D23" s="60">
        <f>[1]Fjärrvärmeproduktion!$N$211</f>
        <v>0</v>
      </c>
      <c r="E23" s="60">
        <f>[1]Fjärrvärmeproduktion!$Q$212</f>
        <v>0</v>
      </c>
      <c r="F23" s="60">
        <f>[1]Fjärrvärmeproduktion!$N$213</f>
        <v>0</v>
      </c>
      <c r="G23" s="60">
        <f>[1]Fjärrvärmeproduktion!$R$214</f>
        <v>0</v>
      </c>
      <c r="H23" s="60">
        <f>[1]Fjärrvärmeproduktion!$S$215</f>
        <v>0</v>
      </c>
      <c r="I23" s="60">
        <f>[1]Fjärrvärmeproduktion!$N$216</f>
        <v>0</v>
      </c>
      <c r="J23" s="60">
        <f>[1]Fjärrvärmeproduktion!$T$214</f>
        <v>0</v>
      </c>
      <c r="K23" s="60">
        <f>[1]Fjärrvärmeproduktion!$U$212</f>
        <v>0</v>
      </c>
      <c r="L23" s="60">
        <f>[1]Fjärrvärmeproduktion!$V$212</f>
        <v>0</v>
      </c>
      <c r="M23" s="60">
        <f>[1]Fjärrvärmeproduktion!$W$212</f>
        <v>0</v>
      </c>
      <c r="N23" s="60">
        <f>[1]Fjärrvärmeproduktion!$X$214</f>
        <v>0</v>
      </c>
      <c r="O23" s="60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0">
        <f>SUM(B18:B23)</f>
        <v>0</v>
      </c>
      <c r="C24" s="60">
        <f t="shared" ref="C24:O24" si="3">SUM(C18:C23)</f>
        <v>0</v>
      </c>
      <c r="D24" s="60">
        <f t="shared" si="3"/>
        <v>0</v>
      </c>
      <c r="E24" s="60">
        <f t="shared" si="3"/>
        <v>0</v>
      </c>
      <c r="F24" s="60">
        <f t="shared" si="3"/>
        <v>0</v>
      </c>
      <c r="G24" s="60">
        <f t="shared" si="3"/>
        <v>0</v>
      </c>
      <c r="H24" s="60">
        <f t="shared" si="3"/>
        <v>0</v>
      </c>
      <c r="I24" s="60">
        <f t="shared" si="3"/>
        <v>0</v>
      </c>
      <c r="J24" s="60">
        <f t="shared" si="3"/>
        <v>0</v>
      </c>
      <c r="K24" s="60">
        <f t="shared" si="3"/>
        <v>0</v>
      </c>
      <c r="L24" s="60">
        <f t="shared" si="3"/>
        <v>0</v>
      </c>
      <c r="M24" s="60">
        <f t="shared" si="3"/>
        <v>0</v>
      </c>
      <c r="N24" s="60">
        <f t="shared" si="3"/>
        <v>0</v>
      </c>
      <c r="O24" s="60">
        <f t="shared" si="3"/>
        <v>0</v>
      </c>
      <c r="P24" s="63">
        <f t="shared" si="2"/>
        <v>0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18"/>
      <c r="R25" s="53" t="str">
        <f>C30</f>
        <v>El</v>
      </c>
      <c r="S25" s="40" t="str">
        <f>C43/1000 &amp;" GWh"</f>
        <v>186,25788 GWh</v>
      </c>
      <c r="T25" s="29">
        <f>C$44</f>
        <v>0.56943248219746578</v>
      </c>
      <c r="U25" s="23"/>
    </row>
    <row r="26" spans="1:34" ht="15.75">
      <c r="B26" s="9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8"/>
      <c r="R26" s="54" t="str">
        <f>D30</f>
        <v>Oljeprodukter</v>
      </c>
      <c r="S26" s="40" t="str">
        <f>D43/1000 &amp;" GWh"</f>
        <v>95,039 GWh</v>
      </c>
      <c r="T26" s="29">
        <f>D$44</f>
        <v>0.29055572669228785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8,29 GWh</v>
      </c>
      <c r="T28" s="29">
        <f>F$44</f>
        <v>2.5344405710067092E-2</v>
      </c>
      <c r="U28" s="23"/>
    </row>
    <row r="29" spans="1:34" ht="15.75">
      <c r="A29" s="51" t="str">
        <f>A2</f>
        <v>0840 Mörbylånga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14,515 GWh</v>
      </c>
      <c r="T29" s="29">
        <f>G$44</f>
        <v>4.4375639189580679E-2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22,992 GWh</v>
      </c>
      <c r="T30" s="29">
        <f>H$44</f>
        <v>7.0291746210598624E-2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75">
      <c r="A32" s="3" t="s">
        <v>30</v>
      </c>
      <c r="B32" s="60">
        <f>[1]Slutanvändning!$N$251</f>
        <v>0</v>
      </c>
      <c r="C32" s="97">
        <f>[1]Slutanvändning!$N$252</f>
        <v>21858</v>
      </c>
      <c r="D32" s="97">
        <f>[1]Slutanvändning!$N$245</f>
        <v>21561</v>
      </c>
      <c r="E32" s="60">
        <f>[1]Slutanvändning!$Q$246</f>
        <v>0</v>
      </c>
      <c r="F32" s="97">
        <f>[1]Slutanvändning!$N$247</f>
        <v>0</v>
      </c>
      <c r="G32" s="97">
        <f>[1]Slutanvändning!$N$248</f>
        <v>5238</v>
      </c>
      <c r="H32" s="60">
        <f>[1]Slutanvändning!$N$249</f>
        <v>0</v>
      </c>
      <c r="I32" s="60">
        <f>[1]Slutanvändning!$N$250</f>
        <v>0</v>
      </c>
      <c r="J32" s="60"/>
      <c r="K32" s="60">
        <f>[1]Slutanvändning!$U$246</f>
        <v>0</v>
      </c>
      <c r="L32" s="60">
        <f>[1]Slutanvändning!$V$246</f>
        <v>0</v>
      </c>
      <c r="M32" s="60">
        <f>[1]Slutanvändning!$W$246</f>
        <v>0</v>
      </c>
      <c r="N32" s="60"/>
      <c r="O32" s="60"/>
      <c r="P32" s="60">
        <f t="shared" ref="P32:P38" si="4">SUM(B32:N32)</f>
        <v>48657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75">
      <c r="A33" s="3" t="s">
        <v>33</v>
      </c>
      <c r="B33" s="60">
        <f>[1]Slutanvändning!$N$260</f>
        <v>0</v>
      </c>
      <c r="C33" s="97">
        <f>[1]Slutanvändning!$N$261</f>
        <v>31340</v>
      </c>
      <c r="D33" s="97">
        <f>[1]Slutanvändning!$N$254</f>
        <v>346</v>
      </c>
      <c r="E33" s="60">
        <f>[1]Slutanvändning!$Q$255</f>
        <v>0</v>
      </c>
      <c r="F33" s="132">
        <f>[1]Slutanvändning!$N$256</f>
        <v>8290</v>
      </c>
      <c r="G33" s="97">
        <f>[1]Slutanvändning!$N$257</f>
        <v>0</v>
      </c>
      <c r="H33" s="60">
        <f>[1]Slutanvändning!$S$258</f>
        <v>383</v>
      </c>
      <c r="I33" s="60">
        <f>[1]Slutanvändning!$N$259</f>
        <v>0</v>
      </c>
      <c r="J33" s="60"/>
      <c r="K33" s="60">
        <f>[1]Slutanvändning!$U$255</f>
        <v>0</v>
      </c>
      <c r="L33" s="60">
        <f>[1]Slutanvändning!$V$255</f>
        <v>0</v>
      </c>
      <c r="M33" s="60">
        <f>[1]Slutanvändning!$W$255</f>
        <v>0</v>
      </c>
      <c r="N33" s="60"/>
      <c r="O33" s="60"/>
      <c r="P33" s="60">
        <f t="shared" si="4"/>
        <v>40359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[1]Slutanvändning!$N$269</f>
        <v>0</v>
      </c>
      <c r="C34" s="97">
        <f>[1]Slutanvändning!$N$270</f>
        <v>17434</v>
      </c>
      <c r="D34" s="97">
        <f>[1]Slutanvändning!$N$263</f>
        <v>0</v>
      </c>
      <c r="E34" s="60">
        <f>[1]Slutanvändning!$Q$264</f>
        <v>0</v>
      </c>
      <c r="F34" s="97">
        <f>[1]Slutanvändning!$N$265</f>
        <v>0</v>
      </c>
      <c r="G34" s="97">
        <f>[1]Slutanvändning!$N$266</f>
        <v>0</v>
      </c>
      <c r="H34" s="60">
        <f>[1]Slutanvändning!$N$267</f>
        <v>0</v>
      </c>
      <c r="I34" s="60">
        <f>[1]Slutanvändning!$N$268</f>
        <v>0</v>
      </c>
      <c r="J34" s="60"/>
      <c r="K34" s="60">
        <f>[1]Slutanvändning!$U$264</f>
        <v>0</v>
      </c>
      <c r="L34" s="60">
        <f>[1]Slutanvändning!$V$264</f>
        <v>0</v>
      </c>
      <c r="M34" s="60">
        <f>[1]Slutanvändning!$W$264</f>
        <v>0</v>
      </c>
      <c r="N34" s="60"/>
      <c r="O34" s="60"/>
      <c r="P34" s="60">
        <f t="shared" si="4"/>
        <v>17434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75">
      <c r="A35" s="3" t="s">
        <v>35</v>
      </c>
      <c r="B35" s="60">
        <f>[1]Slutanvändning!$N$278</f>
        <v>0</v>
      </c>
      <c r="C35" s="97">
        <f>[1]Slutanvändning!$N$279</f>
        <v>13</v>
      </c>
      <c r="D35" s="97">
        <f>[1]Slutanvändning!$N$272</f>
        <v>72615</v>
      </c>
      <c r="E35" s="60">
        <f>[1]Slutanvändning!$Q$273</f>
        <v>0</v>
      </c>
      <c r="F35" s="97">
        <f>[1]Slutanvändning!$N$274</f>
        <v>0</v>
      </c>
      <c r="G35" s="97">
        <f>[1]Slutanvändning!$N$275</f>
        <v>9277</v>
      </c>
      <c r="H35" s="60">
        <f>[1]Slutanvändning!$N$276</f>
        <v>0</v>
      </c>
      <c r="I35" s="60">
        <f>[1]Slutanvändning!$N$277</f>
        <v>0</v>
      </c>
      <c r="J35" s="60"/>
      <c r="K35" s="60">
        <f>[1]Slutanvändning!$U$273</f>
        <v>0</v>
      </c>
      <c r="L35" s="60">
        <f>[1]Slutanvändning!$V$273</f>
        <v>0</v>
      </c>
      <c r="M35" s="60">
        <f>[1]Slutanvändning!$W$273</f>
        <v>0</v>
      </c>
      <c r="N35" s="60"/>
      <c r="O35" s="60"/>
      <c r="P35" s="60">
        <f>SUM(B35:N35)</f>
        <v>81905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[1]Slutanvändning!$N$287</f>
        <v>0</v>
      </c>
      <c r="C36" s="97">
        <f>[1]Slutanvändning!$N$288</f>
        <v>21625</v>
      </c>
      <c r="D36" s="97">
        <f>[1]Slutanvändning!$N$281</f>
        <v>155</v>
      </c>
      <c r="E36" s="60">
        <f>[1]Slutanvändning!$Q$282</f>
        <v>0</v>
      </c>
      <c r="F36" s="97">
        <f>[1]Slutanvändning!$N$283</f>
        <v>0</v>
      </c>
      <c r="G36" s="97">
        <f>[1]Slutanvändning!$N$284</f>
        <v>0</v>
      </c>
      <c r="H36" s="60">
        <f>[1]Slutanvändning!$N$285</f>
        <v>0</v>
      </c>
      <c r="I36" s="60">
        <f>[1]Slutanvändning!$N$286</f>
        <v>0</v>
      </c>
      <c r="J36" s="60"/>
      <c r="K36" s="60">
        <f>[1]Slutanvändning!$U$282</f>
        <v>0</v>
      </c>
      <c r="L36" s="60">
        <f>[1]Slutanvändning!$V$282</f>
        <v>0</v>
      </c>
      <c r="M36" s="60">
        <f>[1]Slutanvändning!$W$282</f>
        <v>0</v>
      </c>
      <c r="N36" s="60"/>
      <c r="O36" s="60"/>
      <c r="P36" s="60">
        <f t="shared" si="4"/>
        <v>21780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[1]Slutanvändning!$N$296</f>
        <v>0</v>
      </c>
      <c r="C37" s="97">
        <f>[1]Slutanvändning!$N$297</f>
        <v>58401</v>
      </c>
      <c r="D37" s="97">
        <f>[1]Slutanvändning!$N$290</f>
        <v>362</v>
      </c>
      <c r="E37" s="60">
        <f>[1]Slutanvändning!$Q$291</f>
        <v>0</v>
      </c>
      <c r="F37" s="97">
        <f>[1]Slutanvändning!$N$292</f>
        <v>0</v>
      </c>
      <c r="G37" s="97">
        <f>[1]Slutanvändning!$N$293</f>
        <v>0</v>
      </c>
      <c r="H37" s="60">
        <f>[1]Slutanvändning!$N$294</f>
        <v>22609</v>
      </c>
      <c r="I37" s="60">
        <f>[1]Slutanvändning!$N$295</f>
        <v>0</v>
      </c>
      <c r="J37" s="60"/>
      <c r="K37" s="60">
        <f>[1]Slutanvändning!$U$291</f>
        <v>0</v>
      </c>
      <c r="L37" s="60">
        <f>[1]Slutanvändning!$V$291</f>
        <v>0</v>
      </c>
      <c r="M37" s="60">
        <f>[1]Slutanvändning!$W$291</f>
        <v>0</v>
      </c>
      <c r="N37" s="60"/>
      <c r="O37" s="60"/>
      <c r="P37" s="60">
        <f t="shared" si="4"/>
        <v>81372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[1]Slutanvändning!$N$305</f>
        <v>0</v>
      </c>
      <c r="C38" s="97">
        <f>[1]Slutanvändning!$N$306</f>
        <v>2871</v>
      </c>
      <c r="D38" s="97">
        <f>[1]Slutanvändning!$N$299</f>
        <v>0</v>
      </c>
      <c r="E38" s="60">
        <f>[1]Slutanvändning!$Q$300</f>
        <v>0</v>
      </c>
      <c r="F38" s="97">
        <f>[1]Slutanvändning!$N$301</f>
        <v>0</v>
      </c>
      <c r="G38" s="97">
        <f>[1]Slutanvändning!$N$302</f>
        <v>0</v>
      </c>
      <c r="H38" s="60">
        <f>[1]Slutanvändning!$N$303</f>
        <v>0</v>
      </c>
      <c r="I38" s="60">
        <f>[1]Slutanvändning!$N$304</f>
        <v>0</v>
      </c>
      <c r="J38" s="60"/>
      <c r="K38" s="60">
        <f>[1]Slutanvändning!$U$300</f>
        <v>0</v>
      </c>
      <c r="L38" s="60">
        <f>[1]Slutanvändning!$V$300</f>
        <v>0</v>
      </c>
      <c r="M38" s="60">
        <f>[1]Slutanvändning!$W$300</f>
        <v>0</v>
      </c>
      <c r="N38" s="60"/>
      <c r="O38" s="60"/>
      <c r="P38" s="60">
        <f t="shared" si="4"/>
        <v>2871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[1]Slutanvändning!$N$314</f>
        <v>0</v>
      </c>
      <c r="C39" s="97">
        <f>[1]Slutanvändning!$N$315</f>
        <v>18919</v>
      </c>
      <c r="D39" s="97">
        <f>[1]Slutanvändning!$N$308</f>
        <v>0</v>
      </c>
      <c r="E39" s="60">
        <f>[1]Slutanvändning!$Q$309</f>
        <v>0</v>
      </c>
      <c r="F39" s="97">
        <f>[1]Slutanvändning!$N$310</f>
        <v>0</v>
      </c>
      <c r="G39" s="97">
        <f>[1]Slutanvändning!$N$311</f>
        <v>0</v>
      </c>
      <c r="H39" s="60">
        <f>[1]Slutanvändning!$N$312</f>
        <v>0</v>
      </c>
      <c r="I39" s="60">
        <f>[1]Slutanvändning!$N$313</f>
        <v>0</v>
      </c>
      <c r="J39" s="60"/>
      <c r="K39" s="60">
        <f>[1]Slutanvändning!$U$309</f>
        <v>0</v>
      </c>
      <c r="L39" s="60">
        <f>[1]Slutanvändning!$V$309</f>
        <v>0</v>
      </c>
      <c r="M39" s="60">
        <f>[1]Slutanvändning!$W$309</f>
        <v>0</v>
      </c>
      <c r="N39" s="60"/>
      <c r="O39" s="60"/>
      <c r="P39" s="60">
        <f>SUM(B39:N39)</f>
        <v>18919</v>
      </c>
      <c r="Q39" s="20"/>
      <c r="R39" s="28"/>
      <c r="S39" s="7"/>
      <c r="T39" s="43"/>
    </row>
    <row r="40" spans="1:47" ht="15.75">
      <c r="A40" s="3" t="s">
        <v>14</v>
      </c>
      <c r="B40" s="60">
        <f>SUM(B32:B39)</f>
        <v>0</v>
      </c>
      <c r="C40" s="60">
        <f t="shared" ref="C40:O40" si="5">SUM(C32:C39)</f>
        <v>172461</v>
      </c>
      <c r="D40" s="60">
        <f t="shared" si="5"/>
        <v>95039</v>
      </c>
      <c r="E40" s="60">
        <f t="shared" si="5"/>
        <v>0</v>
      </c>
      <c r="F40" s="60">
        <f>SUM(F32:F39)</f>
        <v>8290</v>
      </c>
      <c r="G40" s="60">
        <f t="shared" si="5"/>
        <v>14515</v>
      </c>
      <c r="H40" s="60">
        <f t="shared" si="5"/>
        <v>22992</v>
      </c>
      <c r="I40" s="60">
        <f t="shared" si="5"/>
        <v>0</v>
      </c>
      <c r="J40" s="60">
        <f t="shared" si="5"/>
        <v>0</v>
      </c>
      <c r="K40" s="60">
        <f t="shared" si="5"/>
        <v>0</v>
      </c>
      <c r="L40" s="60">
        <f t="shared" si="5"/>
        <v>0</v>
      </c>
      <c r="M40" s="60">
        <f t="shared" si="5"/>
        <v>0</v>
      </c>
      <c r="N40" s="60">
        <f t="shared" si="5"/>
        <v>0</v>
      </c>
      <c r="O40" s="60">
        <f t="shared" si="5"/>
        <v>0</v>
      </c>
      <c r="P40" s="60">
        <f>SUM(B40:N40)</f>
        <v>313297</v>
      </c>
      <c r="Q40" s="20"/>
      <c r="R40" s="28"/>
      <c r="S40" s="7" t="s">
        <v>25</v>
      </c>
      <c r="T40" s="43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(B46+C46)/1000 &amp;" GWh"</f>
        <v>13,79688 GWh</v>
      </c>
      <c r="T41" s="61"/>
    </row>
    <row r="42" spans="1:47">
      <c r="A42" s="33" t="s">
        <v>43</v>
      </c>
      <c r="B42" s="93">
        <f>B39+B38+B37</f>
        <v>0</v>
      </c>
      <c r="C42" s="93">
        <f>C39+C38+C37</f>
        <v>80191</v>
      </c>
      <c r="D42" s="93">
        <f>D39+D38+D37</f>
        <v>362</v>
      </c>
      <c r="E42" s="93">
        <f t="shared" ref="E42:P42" si="6">E39+E38+E37</f>
        <v>0</v>
      </c>
      <c r="F42" s="90">
        <f t="shared" si="6"/>
        <v>0</v>
      </c>
      <c r="G42" s="93">
        <f t="shared" si="6"/>
        <v>0</v>
      </c>
      <c r="H42" s="93">
        <f t="shared" si="6"/>
        <v>22609</v>
      </c>
      <c r="I42" s="90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103162</v>
      </c>
      <c r="Q42" s="21"/>
      <c r="R42" s="28" t="s">
        <v>41</v>
      </c>
      <c r="S42" s="8" t="str">
        <f>P42/1000 &amp;" GWh"</f>
        <v>103,162 GWh</v>
      </c>
      <c r="T42" s="29">
        <f>P42/P40</f>
        <v>0.32927860783856849</v>
      </c>
    </row>
    <row r="43" spans="1:47">
      <c r="A43" s="34" t="s">
        <v>45</v>
      </c>
      <c r="B43" s="117"/>
      <c r="C43" s="95">
        <f>C40+C24-C7+C46</f>
        <v>186257.88</v>
      </c>
      <c r="D43" s="95">
        <f t="shared" ref="D43:O43" si="7">D11+D24+D40</f>
        <v>95039</v>
      </c>
      <c r="E43" s="95">
        <f t="shared" si="7"/>
        <v>0</v>
      </c>
      <c r="F43" s="95">
        <f t="shared" si="7"/>
        <v>8290</v>
      </c>
      <c r="G43" s="95">
        <f t="shared" si="7"/>
        <v>14515</v>
      </c>
      <c r="H43" s="95">
        <f t="shared" si="7"/>
        <v>22992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327093.88</v>
      </c>
      <c r="Q43" s="21"/>
      <c r="R43" s="28" t="s">
        <v>42</v>
      </c>
      <c r="S43" s="8" t="str">
        <f>P36/1000 &amp;" GWh"</f>
        <v>21,78 GWh</v>
      </c>
      <c r="T43" s="41">
        <f>P36/P40</f>
        <v>6.9518699508772833E-2</v>
      </c>
    </row>
    <row r="44" spans="1:47">
      <c r="A44" s="34" t="s">
        <v>46</v>
      </c>
      <c r="B44" s="93"/>
      <c r="C44" s="96">
        <f>C43/$P$43</f>
        <v>0.56943248219746578</v>
      </c>
      <c r="D44" s="96">
        <f t="shared" ref="D44:O44" si="8">D43/$P$43</f>
        <v>0.29055572669228785</v>
      </c>
      <c r="E44" s="96">
        <f t="shared" si="8"/>
        <v>0</v>
      </c>
      <c r="F44" s="96">
        <f t="shared" si="8"/>
        <v>2.5344405710067092E-2</v>
      </c>
      <c r="G44" s="96">
        <f t="shared" si="8"/>
        <v>4.4375639189580679E-2</v>
      </c>
      <c r="H44" s="96">
        <f t="shared" si="8"/>
        <v>7.0291746210598624E-2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21"/>
      <c r="R44" s="28" t="s">
        <v>44</v>
      </c>
      <c r="S44" s="8" t="str">
        <f>P34/1000 &amp;" GWh"</f>
        <v>17,434 GWh</v>
      </c>
      <c r="T44" s="29">
        <f>P34/P40</f>
        <v>5.5646878201834039E-2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48,657 GWh</v>
      </c>
      <c r="T45" s="29">
        <f>P32/P40</f>
        <v>0.15530630679514965</v>
      </c>
      <c r="U45" s="23"/>
    </row>
    <row r="46" spans="1:47">
      <c r="A46" s="35" t="s">
        <v>49</v>
      </c>
      <c r="B46" s="95">
        <f>B24-B40</f>
        <v>0</v>
      </c>
      <c r="C46" s="95">
        <f>(C40+C24)*0.08</f>
        <v>13796.880000000001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40,359 GWh</v>
      </c>
      <c r="T46" s="41">
        <f>P33/P40</f>
        <v>0.1288202568170139</v>
      </c>
      <c r="U46" s="23"/>
    </row>
    <row r="47" spans="1:47">
      <c r="A47" s="35" t="s">
        <v>51</v>
      </c>
      <c r="B47" s="98" t="e">
        <f>B46/B24</f>
        <v>#DIV/0!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81,905 GWh</v>
      </c>
      <c r="T47" s="41">
        <f>P35/P40</f>
        <v>0.26142925083866109</v>
      </c>
    </row>
    <row r="48" spans="1:47" ht="15.75" thickBot="1">
      <c r="A48" s="10"/>
      <c r="B48" s="99"/>
      <c r="C48" s="100"/>
      <c r="D48" s="101"/>
      <c r="E48" s="101"/>
      <c r="F48" s="102"/>
      <c r="G48" s="101"/>
      <c r="H48" s="101"/>
      <c r="I48" s="102"/>
      <c r="J48" s="101"/>
      <c r="K48" s="101"/>
      <c r="L48" s="101"/>
      <c r="M48" s="100"/>
      <c r="N48" s="103"/>
      <c r="O48" s="103"/>
      <c r="P48" s="103"/>
      <c r="Q48" s="55"/>
      <c r="R48" s="46" t="s">
        <v>50</v>
      </c>
      <c r="S48" s="47" t="str">
        <f>P40/1000 &amp;" GWh"</f>
        <v>313,297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9"/>
      <c r="C49" s="100"/>
      <c r="D49" s="101"/>
      <c r="E49" s="101"/>
      <c r="F49" s="102"/>
      <c r="G49" s="101"/>
      <c r="H49" s="101"/>
      <c r="I49" s="102"/>
      <c r="J49" s="101"/>
      <c r="K49" s="101"/>
      <c r="L49" s="101"/>
      <c r="M49" s="100"/>
      <c r="N49" s="103"/>
      <c r="O49" s="103"/>
      <c r="P49" s="103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9"/>
      <c r="C50" s="104"/>
      <c r="D50" s="101"/>
      <c r="E50" s="101"/>
      <c r="F50" s="102"/>
      <c r="G50" s="101"/>
      <c r="H50" s="101"/>
      <c r="I50" s="102"/>
      <c r="J50" s="101"/>
      <c r="K50" s="101"/>
      <c r="L50" s="101"/>
      <c r="M50" s="100"/>
      <c r="N50" s="103"/>
      <c r="O50" s="103"/>
      <c r="P50" s="103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3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71"/>
  <sheetViews>
    <sheetView tabSelected="1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7.625" style="79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73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[1]Solceller!$C$7</f>
        <v>1396.5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>
        <f t="shared" ref="P6:P11" si="0">SUM(D6:O6)</f>
        <v>0</v>
      </c>
      <c r="Q6" s="38"/>
      <c r="AG6" s="38"/>
      <c r="AH6" s="38"/>
    </row>
    <row r="7" spans="1:34" ht="15.75">
      <c r="A7" s="3" t="s">
        <v>10</v>
      </c>
      <c r="B7" s="60"/>
      <c r="C7" s="97">
        <f>[1]Elproduktion!$N$162</f>
        <v>0</v>
      </c>
      <c r="D7" s="60">
        <f>[1]Elproduktion!$N$163</f>
        <v>0</v>
      </c>
      <c r="E7" s="60">
        <f>[1]Elproduktion!$Q$164</f>
        <v>0</v>
      </c>
      <c r="F7" s="60">
        <f>[1]Elproduktion!$N$165</f>
        <v>0</v>
      </c>
      <c r="G7" s="60">
        <f>[1]Elproduktion!$R$166</f>
        <v>0</v>
      </c>
      <c r="H7" s="60">
        <f>[1]Elproduktion!$S$167</f>
        <v>0</v>
      </c>
      <c r="I7" s="60">
        <f>[1]Elproduktion!$N$168</f>
        <v>0</v>
      </c>
      <c r="J7" s="60">
        <f>[1]Elproduktion!$T$166</f>
        <v>0</v>
      </c>
      <c r="K7" s="60">
        <f>[1]Elproduktion!$U$164</f>
        <v>0</v>
      </c>
      <c r="L7" s="60">
        <f>[1]Elproduktion!$V$164</f>
        <v>0</v>
      </c>
      <c r="M7" s="60">
        <f>[1]Elproduktion!$W$164</f>
        <v>0</v>
      </c>
      <c r="N7" s="60">
        <f>[1]Elproduktion!$X$166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97">
        <f>[1]Elproduktion!$N$170</f>
        <v>0</v>
      </c>
      <c r="D8" s="60">
        <f>[1]Elproduktion!$N$171</f>
        <v>0</v>
      </c>
      <c r="E8" s="60">
        <f>[1]Elproduktion!$Q$172</f>
        <v>0</v>
      </c>
      <c r="F8" s="60">
        <f>[1]Elproduktion!$N$173</f>
        <v>0</v>
      </c>
      <c r="G8" s="60">
        <f>[1]Elproduktion!$R$174</f>
        <v>0</v>
      </c>
      <c r="H8" s="60">
        <f>[1]Elproduktion!$S$175</f>
        <v>0</v>
      </c>
      <c r="I8" s="60">
        <f>[1]Elproduktion!$N$176</f>
        <v>0</v>
      </c>
      <c r="J8" s="60">
        <f>[1]Elproduktion!$T$174</f>
        <v>0</v>
      </c>
      <c r="K8" s="60">
        <f>[1]Elproduktion!$U$172</f>
        <v>0</v>
      </c>
      <c r="L8" s="60">
        <f>[1]Elproduktion!$V$172</f>
        <v>0</v>
      </c>
      <c r="M8" s="60">
        <f>[1]Elproduktion!$W$172</f>
        <v>0</v>
      </c>
      <c r="N8" s="60">
        <f>[1]Elproduktion!$X$174</f>
        <v>0</v>
      </c>
      <c r="O8" s="60"/>
      <c r="P8" s="60">
        <f t="shared" si="0"/>
        <v>0</v>
      </c>
      <c r="Q8" s="38"/>
      <c r="AG8" s="38"/>
      <c r="AH8" s="38"/>
    </row>
    <row r="9" spans="1:34" ht="15.75">
      <c r="A9" s="3" t="s">
        <v>12</v>
      </c>
      <c r="B9" s="60"/>
      <c r="C9" s="134">
        <f>[1]Elproduktion!$N$178</f>
        <v>3502.9062438057481</v>
      </c>
      <c r="D9" s="60">
        <f>[1]Elproduktion!$N$179</f>
        <v>0</v>
      </c>
      <c r="E9" s="60">
        <f>[1]Elproduktion!$Q$180</f>
        <v>0</v>
      </c>
      <c r="F9" s="60">
        <f>[1]Elproduktion!$N$181</f>
        <v>0</v>
      </c>
      <c r="G9" s="60">
        <f>[1]Elproduktion!$R$182</f>
        <v>0</v>
      </c>
      <c r="H9" s="60">
        <f>[1]Elproduktion!$S$183</f>
        <v>0</v>
      </c>
      <c r="I9" s="60">
        <f>[1]Elproduktion!$N$184</f>
        <v>0</v>
      </c>
      <c r="J9" s="60">
        <f>[1]Elproduktion!$T$182</f>
        <v>0</v>
      </c>
      <c r="K9" s="60">
        <f>[1]Elproduktion!$U$180</f>
        <v>0</v>
      </c>
      <c r="L9" s="60">
        <f>[1]Elproduktion!$V$180</f>
        <v>0</v>
      </c>
      <c r="M9" s="60">
        <f>[1]Elproduktion!$W$180</f>
        <v>0</v>
      </c>
      <c r="N9" s="60">
        <f>[1]Elproduktion!$X$182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135">
        <f>[1]Elproduktion!$N$186</f>
        <v>84508.093756194256</v>
      </c>
      <c r="D10" s="60">
        <f>[1]Elproduktion!$N$187</f>
        <v>0</v>
      </c>
      <c r="E10" s="60">
        <f>[1]Elproduktion!$Q$188</f>
        <v>0</v>
      </c>
      <c r="F10" s="60">
        <f>[1]Elproduktion!$N$189</f>
        <v>0</v>
      </c>
      <c r="G10" s="60">
        <f>[1]Elproduktion!$R$190</f>
        <v>0</v>
      </c>
      <c r="H10" s="60">
        <f>[1]Elproduktion!$S$191</f>
        <v>0</v>
      </c>
      <c r="I10" s="60">
        <f>[1]Elproduktion!$N$192</f>
        <v>0</v>
      </c>
      <c r="J10" s="60">
        <f>[1]Elproduktion!$T$190</f>
        <v>0</v>
      </c>
      <c r="K10" s="60">
        <f>[1]Elproduktion!$U$188</f>
        <v>0</v>
      </c>
      <c r="L10" s="60">
        <f>[1]Elproduktion!$V$188</f>
        <v>0</v>
      </c>
      <c r="M10" s="60">
        <f>[1]Elproduktion!$W$188</f>
        <v>0</v>
      </c>
      <c r="N10" s="60">
        <f>[1]Elproduktion!$X$190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89407.5</v>
      </c>
      <c r="D11" s="60">
        <f t="shared" ref="D11:O11" si="1">SUM(D5:D10)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0860 Hultsfred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60">
        <f>[1]Fjärrvärmeproduktion!$N$226</f>
        <v>0</v>
      </c>
      <c r="C18" s="60"/>
      <c r="D18" s="60">
        <f>[1]Fjärrvärmeproduktion!$N$227</f>
        <v>0</v>
      </c>
      <c r="E18" s="60">
        <f>[1]Fjärrvärmeproduktion!$Q$228</f>
        <v>0</v>
      </c>
      <c r="F18" s="60">
        <f>[1]Fjärrvärmeproduktion!$N$229</f>
        <v>0</v>
      </c>
      <c r="G18" s="60">
        <f>[1]Fjärrvärmeproduktion!$R$230</f>
        <v>0</v>
      </c>
      <c r="H18" s="60">
        <f>[1]Fjärrvärmeproduktion!$S$231</f>
        <v>0</v>
      </c>
      <c r="I18" s="60">
        <f>[1]Fjärrvärmeproduktion!$N$232</f>
        <v>0</v>
      </c>
      <c r="J18" s="60">
        <f>[1]Fjärrvärmeproduktion!$T$230</f>
        <v>0</v>
      </c>
      <c r="K18" s="60">
        <f>[1]Fjärrvärmeproduktion!$U$228</f>
        <v>0</v>
      </c>
      <c r="L18" s="60">
        <f>[1]Fjärrvärmeproduktion!$V$228</f>
        <v>0</v>
      </c>
      <c r="M18" s="60">
        <f>[1]Fjärrvärmeproduktion!$W$228</f>
        <v>0</v>
      </c>
      <c r="N18" s="60">
        <f>[1]Fjärrvärmeproduktion!$X$230</f>
        <v>0</v>
      </c>
      <c r="O18" s="60"/>
      <c r="P18" s="63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60">
        <f>[1]Fjärrvärmeproduktion!$N$234+[1]Fjärrvärmeproduktion!$N$266</f>
        <v>31854</v>
      </c>
      <c r="C19" s="60"/>
      <c r="D19" s="60">
        <f>[1]Fjärrvärmeproduktion!$N$235</f>
        <v>10</v>
      </c>
      <c r="E19" s="60">
        <f>[1]Fjärrvärmeproduktion!$Q$236</f>
        <v>0</v>
      </c>
      <c r="F19" s="60">
        <f>[1]Fjärrvärmeproduktion!$N$237</f>
        <v>0</v>
      </c>
      <c r="G19" s="60">
        <f>[1]Fjärrvärmeproduktion!$R$238</f>
        <v>0</v>
      </c>
      <c r="H19" s="60">
        <f>[1]Fjärrvärmeproduktion!$S$239</f>
        <v>33600</v>
      </c>
      <c r="I19" s="60">
        <f>[1]Fjärrvärmeproduktion!$N$240</f>
        <v>0</v>
      </c>
      <c r="J19" s="60">
        <f>[1]Fjärrvärmeproduktion!$T$238</f>
        <v>0</v>
      </c>
      <c r="K19" s="60">
        <f>[1]Fjärrvärmeproduktion!$U$236</f>
        <v>0</v>
      </c>
      <c r="L19" s="60">
        <f>[1]Fjärrvärmeproduktion!$V$236</f>
        <v>0</v>
      </c>
      <c r="M19" s="60">
        <f>[1]Fjärrvärmeproduktion!$W$236</f>
        <v>0</v>
      </c>
      <c r="N19" s="60">
        <f>[1]Fjärrvärmeproduktion!$X$238</f>
        <v>0</v>
      </c>
      <c r="O19" s="60"/>
      <c r="P19" s="63">
        <f t="shared" ref="P19:P24" si="2">SUM(C19:O19)</f>
        <v>33610</v>
      </c>
      <c r="Q19" s="2"/>
      <c r="R19" s="2"/>
      <c r="S19" s="2"/>
      <c r="T19" s="2"/>
    </row>
    <row r="20" spans="1:34" ht="15.75">
      <c r="A20" s="3" t="s">
        <v>20</v>
      </c>
      <c r="B20" s="60">
        <f>[1]Fjärrvärmeproduktion!$N$242</f>
        <v>0</v>
      </c>
      <c r="C20" s="60"/>
      <c r="D20" s="60">
        <f>[1]Fjärrvärmeproduktion!$N$243</f>
        <v>0</v>
      </c>
      <c r="E20" s="60">
        <f>[1]Fjärrvärmeproduktion!$Q$244</f>
        <v>0</v>
      </c>
      <c r="F20" s="60">
        <f>[1]Fjärrvärmeproduktion!$N$245</f>
        <v>0</v>
      </c>
      <c r="G20" s="60">
        <f>[1]Fjärrvärmeproduktion!$R$246</f>
        <v>0</v>
      </c>
      <c r="H20" s="60">
        <f>[1]Fjärrvärmeproduktion!$S$247</f>
        <v>0</v>
      </c>
      <c r="I20" s="60">
        <f>[1]Fjärrvärmeproduktion!$N$248</f>
        <v>0</v>
      </c>
      <c r="J20" s="60">
        <f>[1]Fjärrvärmeproduktion!$T$246</f>
        <v>0</v>
      </c>
      <c r="K20" s="60">
        <f>[1]Fjärrvärmeproduktion!$U$244</f>
        <v>0</v>
      </c>
      <c r="L20" s="60">
        <f>[1]Fjärrvärmeproduktion!$V$244</f>
        <v>0</v>
      </c>
      <c r="M20" s="60">
        <f>[1]Fjärrvärmeproduktion!$W$244</f>
        <v>0</v>
      </c>
      <c r="N20" s="60">
        <f>[1]Fjärrvärmeproduktion!$X$246</f>
        <v>0</v>
      </c>
      <c r="O20" s="60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60">
        <f>[1]Fjärrvärmeproduktion!$N$250</f>
        <v>0</v>
      </c>
      <c r="C21" s="60"/>
      <c r="D21" s="60">
        <f>[1]Fjärrvärmeproduktion!$N$251</f>
        <v>0</v>
      </c>
      <c r="E21" s="60">
        <f>[1]Fjärrvärmeproduktion!$Q$252</f>
        <v>0</v>
      </c>
      <c r="F21" s="60">
        <f>[1]Fjärrvärmeproduktion!$N$253</f>
        <v>0</v>
      </c>
      <c r="G21" s="60">
        <f>[1]Fjärrvärmeproduktion!$R$254</f>
        <v>0</v>
      </c>
      <c r="H21" s="60">
        <f>[1]Fjärrvärmeproduktion!$S$255</f>
        <v>0</v>
      </c>
      <c r="I21" s="60">
        <f>[1]Fjärrvärmeproduktion!$N$256</f>
        <v>0</v>
      </c>
      <c r="J21" s="60">
        <f>[1]Fjärrvärmeproduktion!$T$254</f>
        <v>0</v>
      </c>
      <c r="K21" s="60">
        <f>[1]Fjärrvärmeproduktion!$U$252</f>
        <v>0</v>
      </c>
      <c r="L21" s="60">
        <f>[1]Fjärrvärmeproduktion!$V$252</f>
        <v>0</v>
      </c>
      <c r="M21" s="60">
        <f>[1]Fjärrvärmeproduktion!$W$252</f>
        <v>0</v>
      </c>
      <c r="N21" s="60">
        <f>[1]Fjärrvärmeproduktion!$X$254</f>
        <v>0</v>
      </c>
      <c r="O21" s="60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60">
        <f>[1]Fjärrvärmeproduktion!$N$258</f>
        <v>0</v>
      </c>
      <c r="C22" s="60"/>
      <c r="D22" s="60">
        <f>[1]Fjärrvärmeproduktion!$N$259</f>
        <v>0</v>
      </c>
      <c r="E22" s="60">
        <f>[1]Fjärrvärmeproduktion!$Q$260</f>
        <v>0</v>
      </c>
      <c r="F22" s="60">
        <f>[1]Fjärrvärmeproduktion!$N$261</f>
        <v>0</v>
      </c>
      <c r="G22" s="60">
        <f>[1]Fjärrvärmeproduktion!$R$262</f>
        <v>0</v>
      </c>
      <c r="H22" s="60">
        <f>[1]Fjärrvärmeproduktion!$S$263</f>
        <v>0</v>
      </c>
      <c r="I22" s="60">
        <f>[1]Fjärrvärmeproduktion!$N$264</f>
        <v>0</v>
      </c>
      <c r="J22" s="60">
        <f>[1]Fjärrvärmeproduktion!$T$262</f>
        <v>0</v>
      </c>
      <c r="K22" s="60">
        <f>[1]Fjärrvärmeproduktion!$U$260</f>
        <v>0</v>
      </c>
      <c r="L22" s="60">
        <f>[1]Fjärrvärmeproduktion!$V$260</f>
        <v>0</v>
      </c>
      <c r="M22" s="60">
        <f>[1]Fjärrvärmeproduktion!$W$260</f>
        <v>0</v>
      </c>
      <c r="N22" s="60">
        <f>[1]Fjärrvärmeproduktion!$X$262</f>
        <v>0</v>
      </c>
      <c r="O22" s="60"/>
      <c r="P22" s="63">
        <f t="shared" si="2"/>
        <v>0</v>
      </c>
      <c r="Q22" s="18"/>
      <c r="R22" s="30" t="s">
        <v>24</v>
      </c>
      <c r="S22" s="56" t="str">
        <f>P43/1000 &amp;" GWh"</f>
        <v>603,56448 GWh</v>
      </c>
      <c r="T22" s="25"/>
      <c r="U22" s="23"/>
    </row>
    <row r="23" spans="1:34" ht="15.75">
      <c r="A23" s="3" t="s">
        <v>23</v>
      </c>
      <c r="B23" s="60">
        <v>0</v>
      </c>
      <c r="C23" s="60"/>
      <c r="D23" s="60">
        <f>[1]Fjärrvärmeproduktion!$N$267</f>
        <v>0</v>
      </c>
      <c r="E23" s="60">
        <f>[1]Fjärrvärmeproduktion!$Q$268</f>
        <v>0</v>
      </c>
      <c r="F23" s="60">
        <f>[1]Fjärrvärmeproduktion!$N$269</f>
        <v>0</v>
      </c>
      <c r="G23" s="60">
        <f>[1]Fjärrvärmeproduktion!$R$270</f>
        <v>0</v>
      </c>
      <c r="H23" s="60">
        <f>[1]Fjärrvärmeproduktion!$S$271</f>
        <v>0</v>
      </c>
      <c r="I23" s="60">
        <f>[1]Fjärrvärmeproduktion!$N$272</f>
        <v>0</v>
      </c>
      <c r="J23" s="60">
        <f>[1]Fjärrvärmeproduktion!$T$270</f>
        <v>0</v>
      </c>
      <c r="K23" s="60">
        <f>[1]Fjärrvärmeproduktion!$U$268</f>
        <v>0</v>
      </c>
      <c r="L23" s="60">
        <f>[1]Fjärrvärmeproduktion!$V$268</f>
        <v>0</v>
      </c>
      <c r="M23" s="60">
        <f>[1]Fjärrvärmeproduktion!$W$268</f>
        <v>0</v>
      </c>
      <c r="N23" s="60">
        <f>[1]Fjärrvärmeproduktion!$X$270</f>
        <v>0</v>
      </c>
      <c r="O23" s="60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0">
        <f>SUM(B18:B23)</f>
        <v>31854</v>
      </c>
      <c r="C24" s="60">
        <f t="shared" ref="C24:O24" si="3">SUM(C18:C23)</f>
        <v>0</v>
      </c>
      <c r="D24" s="60">
        <f t="shared" si="3"/>
        <v>10</v>
      </c>
      <c r="E24" s="60">
        <f t="shared" si="3"/>
        <v>0</v>
      </c>
      <c r="F24" s="60">
        <f t="shared" si="3"/>
        <v>0</v>
      </c>
      <c r="G24" s="60">
        <f t="shared" si="3"/>
        <v>0</v>
      </c>
      <c r="H24" s="60">
        <f t="shared" si="3"/>
        <v>33600</v>
      </c>
      <c r="I24" s="60">
        <f t="shared" si="3"/>
        <v>0</v>
      </c>
      <c r="J24" s="60">
        <f t="shared" si="3"/>
        <v>0</v>
      </c>
      <c r="K24" s="60">
        <f t="shared" si="3"/>
        <v>0</v>
      </c>
      <c r="L24" s="60">
        <f t="shared" si="3"/>
        <v>0</v>
      </c>
      <c r="M24" s="60">
        <f t="shared" si="3"/>
        <v>0</v>
      </c>
      <c r="N24" s="60">
        <f t="shared" si="3"/>
        <v>0</v>
      </c>
      <c r="O24" s="60">
        <f t="shared" si="3"/>
        <v>0</v>
      </c>
      <c r="P24" s="63">
        <f t="shared" si="2"/>
        <v>33610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18"/>
      <c r="R25" s="53" t="str">
        <f>C30</f>
        <v>El</v>
      </c>
      <c r="S25" s="40" t="str">
        <f>C43/1000 &amp;" GWh"</f>
        <v>222,99948 GWh</v>
      </c>
      <c r="T25" s="29">
        <f>C$44</f>
        <v>0.3694708475886454</v>
      </c>
      <c r="U25" s="23"/>
    </row>
    <row r="26" spans="1:34" ht="15.75">
      <c r="B26" s="9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8"/>
      <c r="R26" s="54" t="str">
        <f>D30</f>
        <v>Oljeprodukter</v>
      </c>
      <c r="S26" s="40" t="str">
        <f>D43/1000 &amp;" GWh"</f>
        <v>108,322 GWh</v>
      </c>
      <c r="T26" s="29">
        <f>D$44</f>
        <v>0.17947046850735815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4,575 GWh</v>
      </c>
      <c r="T28" s="29">
        <f>F$44</f>
        <v>7.5799689206362845E-3</v>
      </c>
      <c r="U28" s="23"/>
    </row>
    <row r="29" spans="1:34" ht="15.75">
      <c r="A29" s="51" t="str">
        <f>A2</f>
        <v>0860 Hultsfred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18,037 GWh</v>
      </c>
      <c r="T29" s="29">
        <f>G$44</f>
        <v>2.9884131021096539E-2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249,631 GWh</v>
      </c>
      <c r="T30" s="29">
        <f>H$44</f>
        <v>0.41359458396226367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75">
      <c r="A32" s="3" t="s">
        <v>30</v>
      </c>
      <c r="B32" s="60">
        <f>[1]Slutanvändning!$N$332</f>
        <v>0</v>
      </c>
      <c r="C32" s="60">
        <f>[1]Slutanvändning!$N$333</f>
        <v>12926</v>
      </c>
      <c r="D32" s="60">
        <f>[1]Slutanvändning!$N$326</f>
        <v>10336</v>
      </c>
      <c r="E32" s="60">
        <f>[1]Slutanvändning!$Q$327</f>
        <v>0</v>
      </c>
      <c r="F32" s="97">
        <f>[1]Slutanvändning!$N$328</f>
        <v>0</v>
      </c>
      <c r="G32" s="60">
        <f>[1]Slutanvändning!$N$329</f>
        <v>2318</v>
      </c>
      <c r="H32" s="97">
        <f>[1]Slutanvändning!$N$330</f>
        <v>0</v>
      </c>
      <c r="I32" s="60">
        <f>[1]Slutanvändning!$N$331</f>
        <v>0</v>
      </c>
      <c r="J32" s="60"/>
      <c r="K32" s="60">
        <f>[1]Slutanvändning!$U$327</f>
        <v>0</v>
      </c>
      <c r="L32" s="60">
        <f>[1]Slutanvändning!$V$327</f>
        <v>0</v>
      </c>
      <c r="M32" s="60">
        <f>[1]Slutanvändning!$W$327</f>
        <v>0</v>
      </c>
      <c r="N32" s="60"/>
      <c r="O32" s="60"/>
      <c r="P32" s="60">
        <f t="shared" ref="P32:P38" si="4">SUM(B32:N32)</f>
        <v>25580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75">
      <c r="A33" s="3" t="s">
        <v>33</v>
      </c>
      <c r="B33" s="60">
        <f>[1]Slutanvändning!$N$341</f>
        <v>3450</v>
      </c>
      <c r="C33" s="60">
        <f>[1]Slutanvändning!$N$342</f>
        <v>99867</v>
      </c>
      <c r="D33" s="60">
        <f>[1]Slutanvändning!$N$335</f>
        <v>9183</v>
      </c>
      <c r="E33" s="60">
        <f>[1]Slutanvändning!$Q$336</f>
        <v>0</v>
      </c>
      <c r="F33" s="97">
        <f>[1]Slutanvändning!$N$337</f>
        <v>4575</v>
      </c>
      <c r="G33" s="60">
        <f>[1]Slutanvändning!$N$338</f>
        <v>0</v>
      </c>
      <c r="H33" s="97">
        <f>[1]Slutanvändning!$N$339</f>
        <v>169599</v>
      </c>
      <c r="I33" s="60">
        <f>[1]Slutanvändning!$N$340</f>
        <v>0</v>
      </c>
      <c r="J33" s="60"/>
      <c r="K33" s="60">
        <f>[1]Slutanvändning!$U$336</f>
        <v>0</v>
      </c>
      <c r="L33" s="60">
        <f>[1]Slutanvändning!$V$336</f>
        <v>0</v>
      </c>
      <c r="M33" s="60">
        <f>[1]Slutanvändning!$W$336</f>
        <v>0</v>
      </c>
      <c r="N33" s="60"/>
      <c r="O33" s="60"/>
      <c r="P33" s="60">
        <f t="shared" si="4"/>
        <v>286674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[1]Slutanvändning!$N$350</f>
        <v>6169</v>
      </c>
      <c r="C34" s="60">
        <f>[1]Slutanvändning!$N$351</f>
        <v>14231</v>
      </c>
      <c r="D34" s="60">
        <f>[1]Slutanvändning!$N$344</f>
        <v>58</v>
      </c>
      <c r="E34" s="60">
        <f>[1]Slutanvändning!$Q$345</f>
        <v>0</v>
      </c>
      <c r="F34" s="97">
        <f>[1]Slutanvändning!$N$346</f>
        <v>0</v>
      </c>
      <c r="G34" s="60">
        <f>[1]Slutanvändning!$N$347</f>
        <v>0</v>
      </c>
      <c r="H34" s="97">
        <f>[1]Slutanvändning!$N$348</f>
        <v>0</v>
      </c>
      <c r="I34" s="60">
        <f>[1]Slutanvändning!$N$349</f>
        <v>0</v>
      </c>
      <c r="J34" s="60"/>
      <c r="K34" s="60">
        <f>[1]Slutanvändning!$U$345</f>
        <v>0</v>
      </c>
      <c r="L34" s="60">
        <f>[1]Slutanvändning!$V$345</f>
        <v>0</v>
      </c>
      <c r="M34" s="60">
        <f>[1]Slutanvändning!$W$345</f>
        <v>0</v>
      </c>
      <c r="N34" s="60"/>
      <c r="O34" s="60"/>
      <c r="P34" s="60">
        <f t="shared" si="4"/>
        <v>20458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75">
      <c r="A35" s="3" t="s">
        <v>35</v>
      </c>
      <c r="B35" s="60">
        <f>[1]Slutanvändning!$N$359</f>
        <v>0</v>
      </c>
      <c r="C35" s="60">
        <f>[1]Slutanvändning!$N$360</f>
        <v>373</v>
      </c>
      <c r="D35" s="60">
        <f>[1]Slutanvändning!$N$353</f>
        <v>85575</v>
      </c>
      <c r="E35" s="60">
        <f>[1]Slutanvändning!$Q$354</f>
        <v>0</v>
      </c>
      <c r="F35" s="97">
        <f>[1]Slutanvändning!$N$355</f>
        <v>0</v>
      </c>
      <c r="G35" s="60">
        <f>[1]Slutanvändning!$N$356</f>
        <v>15719</v>
      </c>
      <c r="H35" s="97">
        <f>[1]Slutanvändning!$N$357</f>
        <v>0</v>
      </c>
      <c r="I35" s="60">
        <f>[1]Slutanvändning!$N$358</f>
        <v>0</v>
      </c>
      <c r="J35" s="60"/>
      <c r="K35" s="60">
        <f>[1]Slutanvändning!$U$354</f>
        <v>0</v>
      </c>
      <c r="L35" s="60">
        <f>[1]Slutanvändning!$V$354</f>
        <v>0</v>
      </c>
      <c r="M35" s="60">
        <f>[1]Slutanvändning!$W$354</f>
        <v>0</v>
      </c>
      <c r="N35" s="60"/>
      <c r="O35" s="60"/>
      <c r="P35" s="60">
        <f>SUM(B35:N35)</f>
        <v>101667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[1]Slutanvändning!$N$368</f>
        <v>4305</v>
      </c>
      <c r="C36" s="60">
        <f>[1]Slutanvändning!$N$369</f>
        <v>24553</v>
      </c>
      <c r="D36" s="60">
        <f>[1]Slutanvändning!$N$362</f>
        <v>2395</v>
      </c>
      <c r="E36" s="60">
        <f>[1]Slutanvändning!$Q$363</f>
        <v>0</v>
      </c>
      <c r="F36" s="97">
        <f>[1]Slutanvändning!$N$364</f>
        <v>0</v>
      </c>
      <c r="G36" s="60">
        <f>[1]Slutanvändning!$N$365</f>
        <v>0</v>
      </c>
      <c r="H36" s="97">
        <f>[1]Slutanvändning!$N$366</f>
        <v>0</v>
      </c>
      <c r="I36" s="60">
        <f>[1]Slutanvändning!$N$367</f>
        <v>0</v>
      </c>
      <c r="J36" s="60"/>
      <c r="K36" s="60">
        <f>[1]Slutanvändning!$U$363</f>
        <v>0</v>
      </c>
      <c r="L36" s="60">
        <f>[1]Slutanvändning!$V$363</f>
        <v>0</v>
      </c>
      <c r="M36" s="60">
        <f>[1]Slutanvändning!$W$363</f>
        <v>0</v>
      </c>
      <c r="N36" s="60"/>
      <c r="O36" s="60"/>
      <c r="P36" s="60">
        <f t="shared" si="4"/>
        <v>31253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[1]Slutanvändning!$N$377</f>
        <v>1652</v>
      </c>
      <c r="C37" s="60">
        <f>[1]Slutanvändning!$N$378</f>
        <v>46224</v>
      </c>
      <c r="D37" s="60">
        <f>[1]Slutanvändning!$N$371</f>
        <v>716</v>
      </c>
      <c r="E37" s="60">
        <f>[1]Slutanvändning!$Q$372</f>
        <v>0</v>
      </c>
      <c r="F37" s="97">
        <f>[1]Slutanvändning!$N$373</f>
        <v>0</v>
      </c>
      <c r="G37" s="60">
        <f>[1]Slutanvändning!$N$374</f>
        <v>0</v>
      </c>
      <c r="H37" s="97">
        <f>[1]Slutanvändning!$N$375</f>
        <v>46432</v>
      </c>
      <c r="I37" s="60">
        <f>[1]Slutanvändning!$N$376</f>
        <v>0</v>
      </c>
      <c r="J37" s="60"/>
      <c r="K37" s="60">
        <f>[1]Slutanvändning!$U$372</f>
        <v>0</v>
      </c>
      <c r="L37" s="60">
        <f>[1]Slutanvändning!$V$372</f>
        <v>0</v>
      </c>
      <c r="M37" s="60">
        <f>[1]Slutanvändning!$W$372</f>
        <v>0</v>
      </c>
      <c r="N37" s="60"/>
      <c r="O37" s="60"/>
      <c r="P37" s="60">
        <f t="shared" si="4"/>
        <v>95024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[1]Slutanvändning!$N$386</f>
        <v>13578</v>
      </c>
      <c r="C38" s="60">
        <f>[1]Slutanvändning!$N$387</f>
        <v>5837</v>
      </c>
      <c r="D38" s="60">
        <f>[1]Slutanvändning!$N$380</f>
        <v>49</v>
      </c>
      <c r="E38" s="60">
        <f>[1]Slutanvändning!$Q$381</f>
        <v>0</v>
      </c>
      <c r="F38" s="97">
        <f>[1]Slutanvändning!$N$382</f>
        <v>0</v>
      </c>
      <c r="G38" s="60">
        <f>[1]Slutanvändning!$N$383</f>
        <v>0</v>
      </c>
      <c r="H38" s="97">
        <f>[1]Slutanvändning!$N$384</f>
        <v>0</v>
      </c>
      <c r="I38" s="60">
        <f>[1]Slutanvändning!$N$385</f>
        <v>0</v>
      </c>
      <c r="J38" s="60"/>
      <c r="K38" s="60">
        <f>[1]Slutanvändning!$U$381</f>
        <v>0</v>
      </c>
      <c r="L38" s="60">
        <f>[1]Slutanvändning!$V$381</f>
        <v>0</v>
      </c>
      <c r="M38" s="60">
        <f>[1]Slutanvändning!$W$381</f>
        <v>0</v>
      </c>
      <c r="N38" s="60"/>
      <c r="O38" s="60"/>
      <c r="P38" s="60">
        <f t="shared" si="4"/>
        <v>19464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[1]Slutanvändning!$N$395</f>
        <v>0</v>
      </c>
      <c r="C39" s="60">
        <f>[1]Slutanvändning!$N$396</f>
        <v>2470</v>
      </c>
      <c r="D39" s="60">
        <f>[1]Slutanvändning!$N$389</f>
        <v>0</v>
      </c>
      <c r="E39" s="60">
        <f>[1]Slutanvändning!$Q$390</f>
        <v>0</v>
      </c>
      <c r="F39" s="97">
        <f>[1]Slutanvändning!$N$391</f>
        <v>0</v>
      </c>
      <c r="G39" s="60">
        <f>[1]Slutanvändning!$N$392</f>
        <v>0</v>
      </c>
      <c r="H39" s="97">
        <f>[1]Slutanvändning!$N$393</f>
        <v>0</v>
      </c>
      <c r="I39" s="60">
        <f>[1]Slutanvändning!$N$394</f>
        <v>0</v>
      </c>
      <c r="J39" s="60"/>
      <c r="K39" s="60">
        <f>[1]Slutanvändning!$U$390</f>
        <v>0</v>
      </c>
      <c r="L39" s="60">
        <f>[1]Slutanvändning!$V$390</f>
        <v>0</v>
      </c>
      <c r="M39" s="60">
        <f>[1]Slutanvändning!$W$390</f>
        <v>0</v>
      </c>
      <c r="N39" s="60"/>
      <c r="O39" s="60"/>
      <c r="P39" s="60">
        <f>SUM(B39:N39)</f>
        <v>2470</v>
      </c>
      <c r="Q39" s="20"/>
      <c r="R39" s="28"/>
      <c r="S39" s="7"/>
      <c r="T39" s="43"/>
    </row>
    <row r="40" spans="1:47" ht="15.75">
      <c r="A40" s="3" t="s">
        <v>14</v>
      </c>
      <c r="B40" s="60">
        <f>SUM(B32:B39)</f>
        <v>29154</v>
      </c>
      <c r="C40" s="60">
        <f t="shared" ref="C40:O40" si="5">SUM(C32:C39)</f>
        <v>206481</v>
      </c>
      <c r="D40" s="60">
        <f t="shared" si="5"/>
        <v>108312</v>
      </c>
      <c r="E40" s="60">
        <f t="shared" si="5"/>
        <v>0</v>
      </c>
      <c r="F40" s="60">
        <f>SUM(F32:F39)</f>
        <v>4575</v>
      </c>
      <c r="G40" s="60">
        <f t="shared" si="5"/>
        <v>18037</v>
      </c>
      <c r="H40" s="60">
        <f t="shared" si="5"/>
        <v>216031</v>
      </c>
      <c r="I40" s="60">
        <f t="shared" si="5"/>
        <v>0</v>
      </c>
      <c r="J40" s="60">
        <f t="shared" si="5"/>
        <v>0</v>
      </c>
      <c r="K40" s="60">
        <f t="shared" si="5"/>
        <v>0</v>
      </c>
      <c r="L40" s="60">
        <f t="shared" si="5"/>
        <v>0</v>
      </c>
      <c r="M40" s="60">
        <f t="shared" si="5"/>
        <v>0</v>
      </c>
      <c r="N40" s="60">
        <f t="shared" si="5"/>
        <v>0</v>
      </c>
      <c r="O40" s="60">
        <f t="shared" si="5"/>
        <v>0</v>
      </c>
      <c r="P40" s="60">
        <f>SUM(B40:N40)</f>
        <v>582590</v>
      </c>
      <c r="Q40" s="20"/>
      <c r="R40" s="28"/>
      <c r="S40" s="7" t="s">
        <v>25</v>
      </c>
      <c r="T40" s="43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(B46+C46)/1000 &amp;" GWh"</f>
        <v>19,21848 GWh</v>
      </c>
      <c r="T41" s="61"/>
    </row>
    <row r="42" spans="1:47">
      <c r="A42" s="33" t="s">
        <v>43</v>
      </c>
      <c r="B42" s="93">
        <f>B39+B38+B37</f>
        <v>15230</v>
      </c>
      <c r="C42" s="93">
        <f>C39+C38+C37</f>
        <v>54531</v>
      </c>
      <c r="D42" s="93">
        <f>D39+D38+D37</f>
        <v>765</v>
      </c>
      <c r="E42" s="93">
        <f t="shared" ref="E42:P42" si="6">E39+E38+E37</f>
        <v>0</v>
      </c>
      <c r="F42" s="90">
        <f t="shared" si="6"/>
        <v>0</v>
      </c>
      <c r="G42" s="93">
        <f t="shared" si="6"/>
        <v>0</v>
      </c>
      <c r="H42" s="93">
        <f t="shared" si="6"/>
        <v>46432</v>
      </c>
      <c r="I42" s="90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116958</v>
      </c>
      <c r="Q42" s="21"/>
      <c r="R42" s="28" t="s">
        <v>41</v>
      </c>
      <c r="S42" s="8" t="str">
        <f>P42/1000 &amp;" GWh"</f>
        <v>116,958 GWh</v>
      </c>
      <c r="T42" s="29">
        <f>P42/P40</f>
        <v>0.2007552481161709</v>
      </c>
    </row>
    <row r="43" spans="1:47">
      <c r="A43" s="34" t="s">
        <v>45</v>
      </c>
      <c r="B43" s="117"/>
      <c r="C43" s="95">
        <f>C40+C24-C7+C46</f>
        <v>222999.48</v>
      </c>
      <c r="D43" s="95">
        <f t="shared" ref="D43:O43" si="7">D11+D24+D40</f>
        <v>108322</v>
      </c>
      <c r="E43" s="95">
        <f t="shared" si="7"/>
        <v>0</v>
      </c>
      <c r="F43" s="95">
        <f t="shared" si="7"/>
        <v>4575</v>
      </c>
      <c r="G43" s="95">
        <f t="shared" si="7"/>
        <v>18037</v>
      </c>
      <c r="H43" s="95">
        <f t="shared" si="7"/>
        <v>249631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603564.48</v>
      </c>
      <c r="Q43" s="21"/>
      <c r="R43" s="28" t="s">
        <v>42</v>
      </c>
      <c r="S43" s="8" t="str">
        <f>P36/1000 &amp;" GWh"</f>
        <v>31,253 GWh</v>
      </c>
      <c r="T43" s="41">
        <f>P36/P40</f>
        <v>5.3644930397020202E-2</v>
      </c>
    </row>
    <row r="44" spans="1:47">
      <c r="A44" s="34" t="s">
        <v>46</v>
      </c>
      <c r="B44" s="93"/>
      <c r="C44" s="96">
        <f>C43/$P$43</f>
        <v>0.3694708475886454</v>
      </c>
      <c r="D44" s="96">
        <f t="shared" ref="D44:O44" si="8">D43/$P$43</f>
        <v>0.17947046850735815</v>
      </c>
      <c r="E44" s="96">
        <f t="shared" si="8"/>
        <v>0</v>
      </c>
      <c r="F44" s="96">
        <f t="shared" si="8"/>
        <v>7.5799689206362845E-3</v>
      </c>
      <c r="G44" s="96">
        <f t="shared" si="8"/>
        <v>2.9884131021096539E-2</v>
      </c>
      <c r="H44" s="96">
        <f t="shared" si="8"/>
        <v>0.41359458396226367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21"/>
      <c r="R44" s="28" t="s">
        <v>44</v>
      </c>
      <c r="S44" s="8" t="str">
        <f>P34/1000 &amp;" GWh"</f>
        <v>20,458 GWh</v>
      </c>
      <c r="T44" s="29">
        <f>P34/P40</f>
        <v>3.5115604455963886E-2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25,58 GWh</v>
      </c>
      <c r="T45" s="29">
        <f>P32/P40</f>
        <v>4.3907379117389587E-2</v>
      </c>
      <c r="U45" s="23"/>
    </row>
    <row r="46" spans="1:47">
      <c r="A46" s="35" t="s">
        <v>49</v>
      </c>
      <c r="B46" s="95">
        <f>B24-B40</f>
        <v>2700</v>
      </c>
      <c r="C46" s="95">
        <f>(C40+C24)*0.08</f>
        <v>16518.48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286,674 GWh</v>
      </c>
      <c r="T46" s="41">
        <f>P33/P40</f>
        <v>0.49206817830721433</v>
      </c>
      <c r="U46" s="23"/>
    </row>
    <row r="47" spans="1:47">
      <c r="A47" s="35" t="s">
        <v>51</v>
      </c>
      <c r="B47" s="98">
        <f>B46/B24</f>
        <v>8.4761725372009794E-2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101,667 GWh</v>
      </c>
      <c r="T47" s="41">
        <f>P35/P40</f>
        <v>0.1745086596062411</v>
      </c>
    </row>
    <row r="48" spans="1:47" ht="15.75" thickBot="1">
      <c r="A48" s="10"/>
      <c r="B48" s="119"/>
      <c r="C48" s="120"/>
      <c r="D48" s="120"/>
      <c r="E48" s="120"/>
      <c r="F48" s="121"/>
      <c r="G48" s="120"/>
      <c r="H48" s="120"/>
      <c r="I48" s="121"/>
      <c r="J48" s="120"/>
      <c r="K48" s="120"/>
      <c r="L48" s="120"/>
      <c r="M48" s="120"/>
      <c r="N48" s="121"/>
      <c r="O48" s="121"/>
      <c r="P48" s="121"/>
      <c r="Q48" s="55"/>
      <c r="R48" s="46" t="s">
        <v>50</v>
      </c>
      <c r="S48" s="47" t="str">
        <f>P40/1000 &amp;" GWh"</f>
        <v>582,59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9"/>
      <c r="C49" s="100"/>
      <c r="D49" s="101"/>
      <c r="E49" s="101"/>
      <c r="F49" s="102"/>
      <c r="G49" s="101"/>
      <c r="H49" s="101"/>
      <c r="I49" s="102"/>
      <c r="J49" s="101"/>
      <c r="K49" s="101"/>
      <c r="L49" s="101"/>
      <c r="M49" s="100"/>
      <c r="N49" s="103"/>
      <c r="O49" s="103"/>
      <c r="P49" s="103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9"/>
      <c r="C50" s="104"/>
      <c r="D50" s="101"/>
      <c r="E50" s="101"/>
      <c r="F50" s="102"/>
      <c r="G50" s="101"/>
      <c r="H50" s="101"/>
      <c r="I50" s="102"/>
      <c r="J50" s="101"/>
      <c r="K50" s="101"/>
      <c r="L50" s="101"/>
      <c r="M50" s="100"/>
      <c r="N50" s="103"/>
      <c r="O50" s="103"/>
      <c r="P50" s="103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3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1"/>
  <sheetViews>
    <sheetView tabSelected="1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7.625" style="79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74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[1]Solceller!$C$4</f>
        <v>541.5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>
        <f t="shared" ref="P6:P11" si="0">SUM(D6:O6)</f>
        <v>0</v>
      </c>
      <c r="Q6" s="38"/>
      <c r="AG6" s="38"/>
      <c r="AH6" s="38"/>
    </row>
    <row r="7" spans="1:34" ht="15.75">
      <c r="A7" s="3" t="s">
        <v>10</v>
      </c>
      <c r="B7" s="60"/>
      <c r="C7" s="60">
        <f>[1]Elproduktion!$N$42</f>
        <v>0</v>
      </c>
      <c r="D7" s="60">
        <f>[1]Elproduktion!$N$43</f>
        <v>0</v>
      </c>
      <c r="E7" s="60">
        <f>[1]Elproduktion!$Q$44</f>
        <v>0</v>
      </c>
      <c r="F7" s="60">
        <f>[1]Elproduktion!$N$45</f>
        <v>0</v>
      </c>
      <c r="G7" s="60">
        <f>[1]Elproduktion!$R$46</f>
        <v>0</v>
      </c>
      <c r="H7" s="60">
        <f>[1]Elproduktion!$S$47</f>
        <v>0</v>
      </c>
      <c r="I7" s="60">
        <f>[1]Elproduktion!$N$48</f>
        <v>0</v>
      </c>
      <c r="J7" s="60">
        <f>[1]Elproduktion!$T$46</f>
        <v>0</v>
      </c>
      <c r="K7" s="60">
        <f>[1]Elproduktion!$U$44</f>
        <v>0</v>
      </c>
      <c r="L7" s="60">
        <f>[1]Elproduktion!$V$44</f>
        <v>0</v>
      </c>
      <c r="M7" s="60">
        <f>[1]Elproduktion!$W$44</f>
        <v>0</v>
      </c>
      <c r="N7" s="60">
        <f>[1]Elproduktion!$X$46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60">
        <f>[1]Elproduktion!$N$50</f>
        <v>0</v>
      </c>
      <c r="D8" s="60">
        <f>[1]Elproduktion!$N$51</f>
        <v>0</v>
      </c>
      <c r="E8" s="60">
        <f>[1]Elproduktion!$Q$52</f>
        <v>0</v>
      </c>
      <c r="F8" s="60">
        <f>[1]Elproduktion!$N$53</f>
        <v>0</v>
      </c>
      <c r="G8" s="60">
        <f>[1]Elproduktion!$R$54</f>
        <v>0</v>
      </c>
      <c r="H8" s="60">
        <f>[1]Elproduktion!$S$55</f>
        <v>0</v>
      </c>
      <c r="I8" s="60">
        <f>[1]Elproduktion!$N$56</f>
        <v>0</v>
      </c>
      <c r="J8" s="60">
        <f>[1]Elproduktion!$T$54</f>
        <v>0</v>
      </c>
      <c r="K8" s="60">
        <f>[1]Elproduktion!$U$52</f>
        <v>0</v>
      </c>
      <c r="L8" s="60">
        <f>[1]Elproduktion!$V$52</f>
        <v>0</v>
      </c>
      <c r="M8" s="60">
        <f>[1]Elproduktion!$W$52</f>
        <v>0</v>
      </c>
      <c r="N8" s="60">
        <f>[1]Elproduktion!$X$54</f>
        <v>0</v>
      </c>
      <c r="O8" s="60"/>
      <c r="P8" s="60">
        <f t="shared" si="0"/>
        <v>0</v>
      </c>
      <c r="Q8" s="38"/>
      <c r="AG8" s="38"/>
      <c r="AH8" s="38"/>
    </row>
    <row r="9" spans="1:34" ht="15.75">
      <c r="A9" s="3" t="s">
        <v>12</v>
      </c>
      <c r="B9" s="60"/>
      <c r="C9" s="60">
        <f>[1]Elproduktion!$N$58</f>
        <v>28171</v>
      </c>
      <c r="D9" s="60">
        <f>[1]Elproduktion!$N$59</f>
        <v>0</v>
      </c>
      <c r="E9" s="60">
        <f>[1]Elproduktion!$Q$60</f>
        <v>0</v>
      </c>
      <c r="F9" s="60">
        <f>[1]Elproduktion!$N$61</f>
        <v>0</v>
      </c>
      <c r="G9" s="60">
        <f>[1]Elproduktion!$R$62</f>
        <v>0</v>
      </c>
      <c r="H9" s="60">
        <f>[1]Elproduktion!$S$63</f>
        <v>0</v>
      </c>
      <c r="I9" s="60">
        <f>[1]Elproduktion!$N$64</f>
        <v>0</v>
      </c>
      <c r="J9" s="60">
        <f>[1]Elproduktion!$T$62</f>
        <v>0</v>
      </c>
      <c r="K9" s="60">
        <f>[1]Elproduktion!$U$60</f>
        <v>0</v>
      </c>
      <c r="L9" s="60">
        <f>[1]Elproduktion!$V$60</f>
        <v>0</v>
      </c>
      <c r="M9" s="60">
        <f>[1]Elproduktion!$W$60</f>
        <v>0</v>
      </c>
      <c r="N9" s="60">
        <f>[1]Elproduktion!$X$62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60">
        <f>[1]Elproduktion!$N$66</f>
        <v>0</v>
      </c>
      <c r="D10" s="60">
        <f>[1]Elproduktion!$N$67</f>
        <v>0</v>
      </c>
      <c r="E10" s="60">
        <f>[1]Elproduktion!$Q$68</f>
        <v>0</v>
      </c>
      <c r="F10" s="60">
        <f>[1]Elproduktion!$N$69</f>
        <v>0</v>
      </c>
      <c r="G10" s="60">
        <f>[1]Elproduktion!$R$70</f>
        <v>0</v>
      </c>
      <c r="H10" s="60">
        <f>[1]Elproduktion!$S$71</f>
        <v>0</v>
      </c>
      <c r="I10" s="60">
        <f>[1]Elproduktion!$N$72</f>
        <v>0</v>
      </c>
      <c r="J10" s="60">
        <f>[1]Elproduktion!$T$70</f>
        <v>0</v>
      </c>
      <c r="K10" s="60">
        <f>[1]Elproduktion!$U$68</f>
        <v>0</v>
      </c>
      <c r="L10" s="60">
        <f>[1]Elproduktion!$V$68</f>
        <v>0</v>
      </c>
      <c r="M10" s="60">
        <f>[1]Elproduktion!$W$68</f>
        <v>0</v>
      </c>
      <c r="N10" s="60">
        <f>[1]Elproduktion!$X$70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28712.5</v>
      </c>
      <c r="D11" s="60">
        <f t="shared" ref="D11:O11" si="1">SUM(D5:D10)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0821 Högsby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60">
        <f>[1]Fjärrvärmeproduktion!$N$58</f>
        <v>0</v>
      </c>
      <c r="C18" s="60"/>
      <c r="D18" s="60">
        <f>[1]Fjärrvärmeproduktion!$N$59</f>
        <v>0</v>
      </c>
      <c r="E18" s="60">
        <f>[1]Fjärrvärmeproduktion!$Q$60</f>
        <v>0</v>
      </c>
      <c r="F18" s="60">
        <f>[1]Fjärrvärmeproduktion!$N$61</f>
        <v>0</v>
      </c>
      <c r="G18" s="60">
        <f>[1]Fjärrvärmeproduktion!$R$62</f>
        <v>0</v>
      </c>
      <c r="H18" s="60">
        <f>[1]Fjärrvärmeproduktion!$S$63</f>
        <v>0</v>
      </c>
      <c r="I18" s="60">
        <f>[1]Fjärrvärmeproduktion!$N$64</f>
        <v>0</v>
      </c>
      <c r="J18" s="60">
        <f>[1]Fjärrvärmeproduktion!$T$62</f>
        <v>0</v>
      </c>
      <c r="K18" s="60">
        <f>[1]Fjärrvärmeproduktion!$U$60</f>
        <v>0</v>
      </c>
      <c r="L18" s="60">
        <f>[1]Fjärrvärmeproduktion!$V$60</f>
        <v>0</v>
      </c>
      <c r="M18" s="60">
        <f>[1]Fjärrvärmeproduktion!$W$60</f>
        <v>0</v>
      </c>
      <c r="N18" s="60">
        <f>[1]Fjärrvärmeproduktion!$X$62</f>
        <v>0</v>
      </c>
      <c r="O18" s="60"/>
      <c r="P18" s="63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60">
        <f>[1]Fjärrvärmeproduktion!$N$66</f>
        <v>0</v>
      </c>
      <c r="C19" s="60"/>
      <c r="D19" s="60">
        <f>[1]Fjärrvärmeproduktion!$N$67</f>
        <v>0</v>
      </c>
      <c r="E19" s="60">
        <f>[1]Fjärrvärmeproduktion!$Q$68</f>
        <v>0</v>
      </c>
      <c r="F19" s="60">
        <f>[1]Fjärrvärmeproduktion!$N$69</f>
        <v>0</v>
      </c>
      <c r="G19" s="60">
        <f>[1]Fjärrvärmeproduktion!$R$70</f>
        <v>0</v>
      </c>
      <c r="H19" s="60">
        <f>[1]Fjärrvärmeproduktion!$S$71</f>
        <v>0</v>
      </c>
      <c r="I19" s="60">
        <f>[1]Fjärrvärmeproduktion!$N$72</f>
        <v>0</v>
      </c>
      <c r="J19" s="60">
        <f>[1]Fjärrvärmeproduktion!$T$70</f>
        <v>0</v>
      </c>
      <c r="K19" s="60">
        <f>[1]Fjärrvärmeproduktion!$U$68</f>
        <v>0</v>
      </c>
      <c r="L19" s="60">
        <f>[1]Fjärrvärmeproduktion!$V$68</f>
        <v>0</v>
      </c>
      <c r="M19" s="60">
        <f>[1]Fjärrvärmeproduktion!$W$68</f>
        <v>0</v>
      </c>
      <c r="N19" s="60">
        <f>[1]Fjärrvärmeproduktion!$X$70</f>
        <v>0</v>
      </c>
      <c r="O19" s="60"/>
      <c r="P19" s="63">
        <f t="shared" ref="P19:P24" si="2">SUM(C19:O19)</f>
        <v>0</v>
      </c>
      <c r="Q19" s="2"/>
      <c r="R19" s="2"/>
      <c r="S19" s="2"/>
      <c r="T19" s="2"/>
    </row>
    <row r="20" spans="1:34" ht="15.75">
      <c r="A20" s="3" t="s">
        <v>20</v>
      </c>
      <c r="B20" s="60">
        <f>[1]Fjärrvärmeproduktion!$N$74</f>
        <v>0</v>
      </c>
      <c r="C20" s="60"/>
      <c r="D20" s="60">
        <f>[1]Fjärrvärmeproduktion!$N$75</f>
        <v>0</v>
      </c>
      <c r="E20" s="60">
        <f>[1]Fjärrvärmeproduktion!$Q$76</f>
        <v>0</v>
      </c>
      <c r="F20" s="60">
        <f>[1]Fjärrvärmeproduktion!$N$77</f>
        <v>0</v>
      </c>
      <c r="G20" s="60">
        <f>[1]Fjärrvärmeproduktion!$R$78</f>
        <v>0</v>
      </c>
      <c r="H20" s="60">
        <f>[1]Fjärrvärmeproduktion!$S$79</f>
        <v>0</v>
      </c>
      <c r="I20" s="60">
        <f>[1]Fjärrvärmeproduktion!$N$80</f>
        <v>0</v>
      </c>
      <c r="J20" s="60">
        <f>[1]Fjärrvärmeproduktion!$T$78</f>
        <v>0</v>
      </c>
      <c r="K20" s="60">
        <f>[1]Fjärrvärmeproduktion!$U$76</f>
        <v>0</v>
      </c>
      <c r="L20" s="60">
        <f>[1]Fjärrvärmeproduktion!$V$76</f>
        <v>0</v>
      </c>
      <c r="M20" s="60">
        <f>[1]Fjärrvärmeproduktion!$W$76</f>
        <v>0</v>
      </c>
      <c r="N20" s="60">
        <f>[1]Fjärrvärmeproduktion!$X$78</f>
        <v>0</v>
      </c>
      <c r="O20" s="60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60">
        <f>[1]Fjärrvärmeproduktion!$N$82</f>
        <v>0</v>
      </c>
      <c r="C21" s="60"/>
      <c r="D21" s="60">
        <f>[1]Fjärrvärmeproduktion!$N$83</f>
        <v>0</v>
      </c>
      <c r="E21" s="60">
        <f>[1]Fjärrvärmeproduktion!$Q$84</f>
        <v>0</v>
      </c>
      <c r="F21" s="60">
        <f>[1]Fjärrvärmeproduktion!$N$85</f>
        <v>0</v>
      </c>
      <c r="G21" s="60">
        <f>[1]Fjärrvärmeproduktion!$R$86</f>
        <v>0</v>
      </c>
      <c r="H21" s="60">
        <f>[1]Fjärrvärmeproduktion!$S$87</f>
        <v>0</v>
      </c>
      <c r="I21" s="60">
        <f>[1]Fjärrvärmeproduktion!$N$88</f>
        <v>0</v>
      </c>
      <c r="J21" s="60">
        <f>[1]Fjärrvärmeproduktion!$T$86</f>
        <v>0</v>
      </c>
      <c r="K21" s="60">
        <f>[1]Fjärrvärmeproduktion!$U$84</f>
        <v>0</v>
      </c>
      <c r="L21" s="60">
        <f>[1]Fjärrvärmeproduktion!$V$84</f>
        <v>0</v>
      </c>
      <c r="M21" s="60">
        <f>[1]Fjärrvärmeproduktion!$W$84</f>
        <v>0</v>
      </c>
      <c r="N21" s="60">
        <f>[1]Fjärrvärmeproduktion!$X$86</f>
        <v>0</v>
      </c>
      <c r="O21" s="60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60">
        <f>[1]Fjärrvärmeproduktion!$N$90</f>
        <v>0</v>
      </c>
      <c r="C22" s="60"/>
      <c r="D22" s="60">
        <f>[1]Fjärrvärmeproduktion!$N$91</f>
        <v>0</v>
      </c>
      <c r="E22" s="60">
        <f>[1]Fjärrvärmeproduktion!$Q$92</f>
        <v>0</v>
      </c>
      <c r="F22" s="60">
        <f>[1]Fjärrvärmeproduktion!$N$93</f>
        <v>0</v>
      </c>
      <c r="G22" s="60">
        <f>[1]Fjärrvärmeproduktion!$R$94</f>
        <v>0</v>
      </c>
      <c r="H22" s="60">
        <f>[1]Fjärrvärmeproduktion!$S$95</f>
        <v>0</v>
      </c>
      <c r="I22" s="60">
        <f>[1]Fjärrvärmeproduktion!$N$96</f>
        <v>0</v>
      </c>
      <c r="J22" s="60">
        <f>[1]Fjärrvärmeproduktion!$T$94</f>
        <v>0</v>
      </c>
      <c r="K22" s="60">
        <f>[1]Fjärrvärmeproduktion!$U$92</f>
        <v>0</v>
      </c>
      <c r="L22" s="60">
        <f>[1]Fjärrvärmeproduktion!$V$92</f>
        <v>0</v>
      </c>
      <c r="M22" s="60">
        <f>[1]Fjärrvärmeproduktion!$W$92</f>
        <v>0</v>
      </c>
      <c r="N22" s="60">
        <f>[1]Fjärrvärmeproduktion!$X$94</f>
        <v>0</v>
      </c>
      <c r="O22" s="60"/>
      <c r="P22" s="63">
        <f t="shared" si="2"/>
        <v>0</v>
      </c>
      <c r="Q22" s="18"/>
      <c r="R22" s="30" t="s">
        <v>24</v>
      </c>
      <c r="S22" s="56" t="str">
        <f>P43/1000 &amp;" GWh"</f>
        <v>106,4302 GWh</v>
      </c>
      <c r="T22" s="25"/>
      <c r="U22" s="23"/>
    </row>
    <row r="23" spans="1:34" ht="15.75">
      <c r="A23" s="3" t="s">
        <v>23</v>
      </c>
      <c r="B23" s="60">
        <f>[1]Fjärrvärmeproduktion!$N$98</f>
        <v>0</v>
      </c>
      <c r="C23" s="60"/>
      <c r="D23" s="60">
        <f>[1]Fjärrvärmeproduktion!$N$99</f>
        <v>0</v>
      </c>
      <c r="E23" s="60">
        <f>[1]Fjärrvärmeproduktion!$Q$100</f>
        <v>0</v>
      </c>
      <c r="F23" s="60">
        <f>[1]Fjärrvärmeproduktion!$N$101</f>
        <v>0</v>
      </c>
      <c r="G23" s="60">
        <f>[1]Fjärrvärmeproduktion!$R$102</f>
        <v>0</v>
      </c>
      <c r="H23" s="60">
        <f>[1]Fjärrvärmeproduktion!$S$103</f>
        <v>0</v>
      </c>
      <c r="I23" s="60">
        <f>[1]Fjärrvärmeproduktion!$N$104</f>
        <v>0</v>
      </c>
      <c r="J23" s="60">
        <f>[1]Fjärrvärmeproduktion!$T$102</f>
        <v>0</v>
      </c>
      <c r="K23" s="60">
        <f>[1]Fjärrvärmeproduktion!$U$100</f>
        <v>0</v>
      </c>
      <c r="L23" s="60">
        <f>[1]Fjärrvärmeproduktion!$V$100</f>
        <v>0</v>
      </c>
      <c r="M23" s="60">
        <f>[1]Fjärrvärmeproduktion!$W$100</f>
        <v>0</v>
      </c>
      <c r="N23" s="60">
        <f>[1]Fjärrvärmeproduktion!$X$102</f>
        <v>0</v>
      </c>
      <c r="O23" s="60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0">
        <f>SUM(B18:B23)</f>
        <v>0</v>
      </c>
      <c r="C24" s="60">
        <f t="shared" ref="C24:O24" si="3">SUM(C18:C23)</f>
        <v>0</v>
      </c>
      <c r="D24" s="60">
        <f t="shared" si="3"/>
        <v>0</v>
      </c>
      <c r="E24" s="60">
        <f t="shared" si="3"/>
        <v>0</v>
      </c>
      <c r="F24" s="60">
        <f t="shared" si="3"/>
        <v>0</v>
      </c>
      <c r="G24" s="60">
        <f t="shared" si="3"/>
        <v>0</v>
      </c>
      <c r="H24" s="60">
        <f t="shared" si="3"/>
        <v>0</v>
      </c>
      <c r="I24" s="60">
        <f t="shared" si="3"/>
        <v>0</v>
      </c>
      <c r="J24" s="60">
        <f t="shared" si="3"/>
        <v>0</v>
      </c>
      <c r="K24" s="60">
        <f t="shared" si="3"/>
        <v>0</v>
      </c>
      <c r="L24" s="60">
        <f t="shared" si="3"/>
        <v>0</v>
      </c>
      <c r="M24" s="60">
        <f t="shared" si="3"/>
        <v>0</v>
      </c>
      <c r="N24" s="60">
        <f t="shared" si="3"/>
        <v>0</v>
      </c>
      <c r="O24" s="60">
        <f t="shared" si="3"/>
        <v>0</v>
      </c>
      <c r="P24" s="63">
        <f t="shared" si="2"/>
        <v>0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18"/>
      <c r="R25" s="53" t="str">
        <f>C30</f>
        <v>El</v>
      </c>
      <c r="S25" s="40" t="str">
        <f>C43/1000 &amp;" GWh"</f>
        <v>62,4942 GWh</v>
      </c>
      <c r="T25" s="29">
        <f>C$44</f>
        <v>0.5871848403930463</v>
      </c>
      <c r="U25" s="23"/>
    </row>
    <row r="26" spans="1:34" ht="15.75">
      <c r="B26" s="9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8"/>
      <c r="R26" s="54" t="str">
        <f>D30</f>
        <v>Oljeprodukter</v>
      </c>
      <c r="S26" s="40" t="str">
        <f>D43/1000 &amp;" GWh"</f>
        <v>13,189 GWh</v>
      </c>
      <c r="T26" s="29">
        <f>D$44</f>
        <v>0.12392159368299599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0 GWh</v>
      </c>
      <c r="T28" s="29">
        <f>F$44</f>
        <v>0</v>
      </c>
      <c r="U28" s="23"/>
    </row>
    <row r="29" spans="1:34" ht="15.75">
      <c r="A29" s="51" t="str">
        <f>A2</f>
        <v>0821 Högsby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2,172 GWh</v>
      </c>
      <c r="T29" s="29">
        <f>G$44</f>
        <v>2.0407741411742158E-2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28,575 GWh</v>
      </c>
      <c r="T30" s="29">
        <f>H$44</f>
        <v>0.26848582451221553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75">
      <c r="A32" s="3" t="s">
        <v>30</v>
      </c>
      <c r="B32" s="60">
        <f>[1]Slutanvändning!$N$89</f>
        <v>0</v>
      </c>
      <c r="C32" s="60">
        <f>[1]Slutanvändning!$N$90</f>
        <v>7124</v>
      </c>
      <c r="D32" s="60">
        <f>[1]Slutanvändning!$N$83</f>
        <v>3030</v>
      </c>
      <c r="E32" s="60">
        <f>[1]Slutanvändning!$Q$84</f>
        <v>0</v>
      </c>
      <c r="F32" s="60">
        <f>[1]Slutanvändning!$N$85</f>
        <v>0</v>
      </c>
      <c r="G32" s="60">
        <f>[1]Slutanvändning!$N$86</f>
        <v>729</v>
      </c>
      <c r="H32" s="97">
        <f>[1]Slutanvändning!$N$87</f>
        <v>0</v>
      </c>
      <c r="I32" s="60">
        <f>[1]Slutanvändning!$N$88</f>
        <v>0</v>
      </c>
      <c r="J32" s="60"/>
      <c r="K32" s="60">
        <f>[1]Slutanvändning!$U$84</f>
        <v>0</v>
      </c>
      <c r="L32" s="60">
        <f>[1]Slutanvändning!$V$84</f>
        <v>0</v>
      </c>
      <c r="M32" s="60">
        <f>[1]Slutanvändning!$W$84</f>
        <v>0</v>
      </c>
      <c r="N32" s="60"/>
      <c r="O32" s="60"/>
      <c r="P32" s="60">
        <f t="shared" ref="P32:P38" si="4">SUM(B32:N32)</f>
        <v>10883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75">
      <c r="A33" s="3" t="s">
        <v>33</v>
      </c>
      <c r="B33" s="60">
        <f>[1]Slutanvändning!$N$98</f>
        <v>0</v>
      </c>
      <c r="C33" s="60">
        <f>[1]Slutanvändning!$N$99</f>
        <v>16099</v>
      </c>
      <c r="D33" s="133">
        <f>[1]Slutanvändning!$N$92</f>
        <v>0</v>
      </c>
      <c r="E33" s="60">
        <f>[1]Slutanvändning!$Q$93</f>
        <v>0</v>
      </c>
      <c r="F33" s="60">
        <f>[1]Slutanvändning!$N$94</f>
        <v>0</v>
      </c>
      <c r="G33" s="60">
        <f>[1]Slutanvändning!$N$95</f>
        <v>0</v>
      </c>
      <c r="H33" s="134">
        <f>[1]Slutanvändning!$N$96</f>
        <v>5297</v>
      </c>
      <c r="I33" s="60">
        <f>[1]Slutanvändning!$N$97</f>
        <v>0</v>
      </c>
      <c r="J33" s="60"/>
      <c r="K33" s="60">
        <f>[1]Slutanvändning!$U$93</f>
        <v>0</v>
      </c>
      <c r="L33" s="60">
        <f>[1]Slutanvändning!$V$93</f>
        <v>0</v>
      </c>
      <c r="M33" s="60">
        <f>[1]Slutanvändning!$W$93</f>
        <v>0</v>
      </c>
      <c r="N33" s="60"/>
      <c r="O33" s="60"/>
      <c r="P33" s="60">
        <f t="shared" si="4"/>
        <v>21396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[1]Slutanvändning!$N$107</f>
        <v>0</v>
      </c>
      <c r="C34" s="60">
        <f>[1]Slutanvändning!$N$108</f>
        <v>5671</v>
      </c>
      <c r="D34" s="60">
        <f>[1]Slutanvändning!$N$101</f>
        <v>0</v>
      </c>
      <c r="E34" s="60">
        <f>[1]Slutanvändning!$Q$102</f>
        <v>0</v>
      </c>
      <c r="F34" s="60">
        <f>[1]Slutanvändning!$N$103</f>
        <v>0</v>
      </c>
      <c r="G34" s="60">
        <f>[1]Slutanvändning!$N$104</f>
        <v>0</v>
      </c>
      <c r="H34" s="97">
        <f>[1]Slutanvändning!$N$105</f>
        <v>0</v>
      </c>
      <c r="I34" s="60">
        <f>[1]Slutanvändning!$N$106</f>
        <v>0</v>
      </c>
      <c r="J34" s="60"/>
      <c r="K34" s="60">
        <f>[1]Slutanvändning!$U$102</f>
        <v>0</v>
      </c>
      <c r="L34" s="60">
        <f>[1]Slutanvändning!$V$102</f>
        <v>0</v>
      </c>
      <c r="M34" s="60">
        <f>[1]Slutanvändning!$W$102</f>
        <v>0</v>
      </c>
      <c r="N34" s="60"/>
      <c r="O34" s="60"/>
      <c r="P34" s="60">
        <f t="shared" si="4"/>
        <v>5671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75">
      <c r="A35" s="3" t="s">
        <v>35</v>
      </c>
      <c r="B35" s="60">
        <f>[1]Slutanvändning!$N$116</f>
        <v>0</v>
      </c>
      <c r="C35" s="60">
        <f>[1]Slutanvändning!$N$117</f>
        <v>170</v>
      </c>
      <c r="D35" s="60">
        <f>[1]Slutanvändning!$N$110</f>
        <v>9622</v>
      </c>
      <c r="E35" s="60">
        <f>[1]Slutanvändning!$Q$111</f>
        <v>0</v>
      </c>
      <c r="F35" s="60">
        <f>[1]Slutanvändning!$N$112</f>
        <v>0</v>
      </c>
      <c r="G35" s="60">
        <f>[1]Slutanvändning!$N$113</f>
        <v>1443</v>
      </c>
      <c r="H35" s="97">
        <f>[1]Slutanvändning!$N$114</f>
        <v>0</v>
      </c>
      <c r="I35" s="60">
        <f>[1]Slutanvändning!$N$115</f>
        <v>0</v>
      </c>
      <c r="J35" s="60"/>
      <c r="K35" s="60">
        <f>[1]Slutanvändning!$U$111</f>
        <v>0</v>
      </c>
      <c r="L35" s="60">
        <f>[1]Slutanvändning!$V$111</f>
        <v>0</v>
      </c>
      <c r="M35" s="60">
        <f>[1]Slutanvändning!$W$111</f>
        <v>0</v>
      </c>
      <c r="N35" s="60"/>
      <c r="O35" s="60"/>
      <c r="P35" s="60">
        <f>SUM(B35:N35)</f>
        <v>11235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[1]Slutanvändning!$N$125</f>
        <v>0</v>
      </c>
      <c r="C36" s="60">
        <f>[1]Slutanvändning!$N$126</f>
        <v>6326</v>
      </c>
      <c r="D36" s="60">
        <f>[1]Slutanvändning!$N$119</f>
        <v>105</v>
      </c>
      <c r="E36" s="60">
        <f>[1]Slutanvändning!$Q$120</f>
        <v>0</v>
      </c>
      <c r="F36" s="60">
        <f>[1]Slutanvändning!$N$121</f>
        <v>0</v>
      </c>
      <c r="G36" s="60">
        <f>[1]Slutanvändning!$N$122</f>
        <v>0</v>
      </c>
      <c r="H36" s="97">
        <f>[1]Slutanvändning!$N$123</f>
        <v>0</v>
      </c>
      <c r="I36" s="60">
        <f>[1]Slutanvändning!$N$124</f>
        <v>0</v>
      </c>
      <c r="J36" s="60"/>
      <c r="K36" s="60">
        <f>[1]Slutanvändning!$U$120</f>
        <v>0</v>
      </c>
      <c r="L36" s="60">
        <f>[1]Slutanvändning!$V$120</f>
        <v>0</v>
      </c>
      <c r="M36" s="60">
        <f>[1]Slutanvändning!$W$120</f>
        <v>0</v>
      </c>
      <c r="N36" s="60"/>
      <c r="O36" s="60"/>
      <c r="P36" s="60">
        <f t="shared" si="4"/>
        <v>6431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[1]Slutanvändning!$N$134</f>
        <v>0</v>
      </c>
      <c r="C37" s="60">
        <f>[1]Slutanvändning!$N$135</f>
        <v>18397</v>
      </c>
      <c r="D37" s="60">
        <f>[1]Slutanvändning!$N$128</f>
        <v>432</v>
      </c>
      <c r="E37" s="60">
        <f>[1]Slutanvändning!$Q$129</f>
        <v>0</v>
      </c>
      <c r="F37" s="60">
        <f>[1]Slutanvändning!$N$130</f>
        <v>0</v>
      </c>
      <c r="G37" s="60">
        <f>[1]Slutanvändning!$N$131</f>
        <v>0</v>
      </c>
      <c r="H37" s="97">
        <f>[1]Slutanvändning!$N$132</f>
        <v>23278</v>
      </c>
      <c r="I37" s="60">
        <f>[1]Slutanvändning!$N$133</f>
        <v>0</v>
      </c>
      <c r="J37" s="60"/>
      <c r="K37" s="60">
        <f>[1]Slutanvändning!$U$129</f>
        <v>0</v>
      </c>
      <c r="L37" s="60">
        <f>[1]Slutanvändning!$V$129</f>
        <v>0</v>
      </c>
      <c r="M37" s="60">
        <f>[1]Slutanvändning!$W$129</f>
        <v>0</v>
      </c>
      <c r="N37" s="60"/>
      <c r="O37" s="60"/>
      <c r="P37" s="60">
        <f t="shared" si="4"/>
        <v>42107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[1]Slutanvändning!$N$143</f>
        <v>0</v>
      </c>
      <c r="C38" s="60">
        <f>[1]Slutanvändning!$N$144</f>
        <v>1434</v>
      </c>
      <c r="D38" s="60">
        <f>[1]Slutanvändning!$N$137</f>
        <v>0</v>
      </c>
      <c r="E38" s="60">
        <f>[1]Slutanvändning!$Q$138</f>
        <v>0</v>
      </c>
      <c r="F38" s="60">
        <f>[1]Slutanvändning!$N$139</f>
        <v>0</v>
      </c>
      <c r="G38" s="60">
        <f>[1]Slutanvändning!$N$140</f>
        <v>0</v>
      </c>
      <c r="H38" s="97">
        <f>[1]Slutanvändning!$N$141</f>
        <v>0</v>
      </c>
      <c r="I38" s="60">
        <f>[1]Slutanvändning!$N$142</f>
        <v>0</v>
      </c>
      <c r="J38" s="60"/>
      <c r="K38" s="60">
        <f>[1]Slutanvändning!$U$138</f>
        <v>0</v>
      </c>
      <c r="L38" s="60">
        <f>[1]Slutanvändning!$V$138</f>
        <v>0</v>
      </c>
      <c r="M38" s="60">
        <f>[1]Slutanvändning!$W$138</f>
        <v>0</v>
      </c>
      <c r="N38" s="60"/>
      <c r="O38" s="60"/>
      <c r="P38" s="60">
        <f t="shared" si="4"/>
        <v>1434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[1]Slutanvändning!$N$152</f>
        <v>0</v>
      </c>
      <c r="C39" s="60">
        <f>[1]Slutanvändning!$N$153</f>
        <v>2644</v>
      </c>
      <c r="D39" s="60">
        <f>[1]Slutanvändning!$N$146</f>
        <v>0</v>
      </c>
      <c r="E39" s="60">
        <f>[1]Slutanvändning!$Q$147</f>
        <v>0</v>
      </c>
      <c r="F39" s="60">
        <f>[1]Slutanvändning!$N$148</f>
        <v>0</v>
      </c>
      <c r="G39" s="60">
        <f>[1]Slutanvändning!$N$149</f>
        <v>0</v>
      </c>
      <c r="H39" s="97">
        <f>[1]Slutanvändning!$N$150</f>
        <v>0</v>
      </c>
      <c r="I39" s="60">
        <f>[1]Slutanvändning!$N$151</f>
        <v>0</v>
      </c>
      <c r="J39" s="60"/>
      <c r="K39" s="60">
        <f>[1]Slutanvändning!$U$147</f>
        <v>0</v>
      </c>
      <c r="L39" s="60">
        <f>[1]Slutanvändning!$V$147</f>
        <v>0</v>
      </c>
      <c r="M39" s="60">
        <f>[1]Slutanvändning!$W$147</f>
        <v>0</v>
      </c>
      <c r="N39" s="60"/>
      <c r="O39" s="60"/>
      <c r="P39" s="60">
        <f>SUM(B39:N39)</f>
        <v>2644</v>
      </c>
      <c r="Q39" s="20"/>
      <c r="R39" s="28"/>
      <c r="S39" s="7"/>
      <c r="T39" s="43"/>
    </row>
    <row r="40" spans="1:47" ht="15.75">
      <c r="A40" s="3" t="s">
        <v>14</v>
      </c>
      <c r="B40" s="60">
        <f>SUM(B32:B39)</f>
        <v>0</v>
      </c>
      <c r="C40" s="60">
        <f t="shared" ref="C40:O40" si="5">SUM(C32:C39)</f>
        <v>57865</v>
      </c>
      <c r="D40" s="60">
        <f t="shared" si="5"/>
        <v>13189</v>
      </c>
      <c r="E40" s="60">
        <f t="shared" si="5"/>
        <v>0</v>
      </c>
      <c r="F40" s="60">
        <f>SUM(F32:F39)</f>
        <v>0</v>
      </c>
      <c r="G40" s="60">
        <f t="shared" si="5"/>
        <v>2172</v>
      </c>
      <c r="H40" s="60">
        <f t="shared" si="5"/>
        <v>28575</v>
      </c>
      <c r="I40" s="60">
        <f t="shared" si="5"/>
        <v>0</v>
      </c>
      <c r="J40" s="60">
        <f t="shared" si="5"/>
        <v>0</v>
      </c>
      <c r="K40" s="60">
        <f t="shared" si="5"/>
        <v>0</v>
      </c>
      <c r="L40" s="60">
        <f t="shared" si="5"/>
        <v>0</v>
      </c>
      <c r="M40" s="60">
        <f t="shared" si="5"/>
        <v>0</v>
      </c>
      <c r="N40" s="60">
        <f t="shared" si="5"/>
        <v>0</v>
      </c>
      <c r="O40" s="60">
        <f t="shared" si="5"/>
        <v>0</v>
      </c>
      <c r="P40" s="60">
        <f>SUM(B40:N40)</f>
        <v>101801</v>
      </c>
      <c r="Q40" s="20"/>
      <c r="R40" s="28"/>
      <c r="S40" s="7" t="s">
        <v>25</v>
      </c>
      <c r="T40" s="43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(B46+C46)/1000 &amp;" GWh"</f>
        <v>4,6292 GWh</v>
      </c>
      <c r="T41" s="61"/>
    </row>
    <row r="42" spans="1:47">
      <c r="A42" s="33" t="s">
        <v>43</v>
      </c>
      <c r="B42" s="93">
        <f>B39+B38+B37</f>
        <v>0</v>
      </c>
      <c r="C42" s="93">
        <f>C39+C38+C37</f>
        <v>22475</v>
      </c>
      <c r="D42" s="93">
        <f>D39+D38+D37</f>
        <v>432</v>
      </c>
      <c r="E42" s="93">
        <f t="shared" ref="E42:P42" si="6">E39+E38+E37</f>
        <v>0</v>
      </c>
      <c r="F42" s="90">
        <f t="shared" si="6"/>
        <v>0</v>
      </c>
      <c r="G42" s="93">
        <f t="shared" si="6"/>
        <v>0</v>
      </c>
      <c r="H42" s="93">
        <f t="shared" si="6"/>
        <v>23278</v>
      </c>
      <c r="I42" s="90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46185</v>
      </c>
      <c r="Q42" s="21"/>
      <c r="R42" s="28" t="s">
        <v>41</v>
      </c>
      <c r="S42" s="8" t="str">
        <f>P42/1000 &amp;" GWh"</f>
        <v>46,185 GWh</v>
      </c>
      <c r="T42" s="29">
        <f>P42/P40</f>
        <v>0.45367923694266266</v>
      </c>
    </row>
    <row r="43" spans="1:47">
      <c r="A43" s="34" t="s">
        <v>45</v>
      </c>
      <c r="B43" s="117"/>
      <c r="C43" s="95">
        <f>C40+C24-C7+C46</f>
        <v>62494.2</v>
      </c>
      <c r="D43" s="95">
        <f t="shared" ref="D43:O43" si="7">D11+D24+D40</f>
        <v>13189</v>
      </c>
      <c r="E43" s="95">
        <f t="shared" si="7"/>
        <v>0</v>
      </c>
      <c r="F43" s="95">
        <f t="shared" si="7"/>
        <v>0</v>
      </c>
      <c r="G43" s="95">
        <f t="shared" si="7"/>
        <v>2172</v>
      </c>
      <c r="H43" s="95">
        <f t="shared" si="7"/>
        <v>28575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106430.2</v>
      </c>
      <c r="Q43" s="21"/>
      <c r="R43" s="28" t="s">
        <v>42</v>
      </c>
      <c r="S43" s="8" t="str">
        <f>P36/1000 &amp;" GWh"</f>
        <v>6,431 GWh</v>
      </c>
      <c r="T43" s="41">
        <f>P36/P40</f>
        <v>6.3172267462991524E-2</v>
      </c>
    </row>
    <row r="44" spans="1:47">
      <c r="A44" s="34" t="s">
        <v>46</v>
      </c>
      <c r="B44" s="93"/>
      <c r="C44" s="96">
        <f>C43/$P$43</f>
        <v>0.5871848403930463</v>
      </c>
      <c r="D44" s="96">
        <f t="shared" ref="D44:O44" si="8">D43/$P$43</f>
        <v>0.12392159368299599</v>
      </c>
      <c r="E44" s="96">
        <f t="shared" si="8"/>
        <v>0</v>
      </c>
      <c r="F44" s="96">
        <f t="shared" si="8"/>
        <v>0</v>
      </c>
      <c r="G44" s="96">
        <f t="shared" si="8"/>
        <v>2.0407741411742158E-2</v>
      </c>
      <c r="H44" s="96">
        <f t="shared" si="8"/>
        <v>0.26848582451221553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</v>
      </c>
      <c r="Q44" s="21"/>
      <c r="R44" s="28" t="s">
        <v>44</v>
      </c>
      <c r="S44" s="8" t="str">
        <f>P34/1000 &amp;" GWh"</f>
        <v>5,671 GWh</v>
      </c>
      <c r="T44" s="29">
        <f>P34/P40</f>
        <v>5.5706721937898447E-2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10,883 GWh</v>
      </c>
      <c r="T45" s="29">
        <f>P32/P40</f>
        <v>0.10690464730208937</v>
      </c>
      <c r="U45" s="23"/>
    </row>
    <row r="46" spans="1:47">
      <c r="A46" s="35" t="s">
        <v>49</v>
      </c>
      <c r="B46" s="95">
        <f>B24-B40</f>
        <v>0</v>
      </c>
      <c r="C46" s="95">
        <f>(C40+C24)*0.08</f>
        <v>4629.2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21,396 GWh</v>
      </c>
      <c r="T46" s="41">
        <f>P33/P40</f>
        <v>0.21017475270380448</v>
      </c>
      <c r="U46" s="23"/>
    </row>
    <row r="47" spans="1:47">
      <c r="A47" s="35" t="s">
        <v>51</v>
      </c>
      <c r="B47" s="98" t="e">
        <f>B46/B24</f>
        <v>#DIV/0!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11,235 GWh</v>
      </c>
      <c r="T47" s="41">
        <f>P35/P40</f>
        <v>0.11036237365055353</v>
      </c>
    </row>
    <row r="48" spans="1:47" ht="15.75" thickBot="1">
      <c r="A48" s="10"/>
      <c r="B48" s="99"/>
      <c r="C48" s="100"/>
      <c r="D48" s="101"/>
      <c r="E48" s="101"/>
      <c r="F48" s="102"/>
      <c r="G48" s="101"/>
      <c r="H48" s="101"/>
      <c r="I48" s="102"/>
      <c r="J48" s="101"/>
      <c r="K48" s="101"/>
      <c r="L48" s="101"/>
      <c r="M48" s="100"/>
      <c r="N48" s="103"/>
      <c r="O48" s="103"/>
      <c r="P48" s="103"/>
      <c r="Q48" s="55"/>
      <c r="R48" s="46" t="s">
        <v>50</v>
      </c>
      <c r="S48" s="47" t="str">
        <f>P40/1000 &amp;" GWh"</f>
        <v>101,801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9"/>
      <c r="C49" s="100"/>
      <c r="D49" s="101"/>
      <c r="E49" s="101"/>
      <c r="F49" s="102"/>
      <c r="G49" s="101"/>
      <c r="H49" s="101"/>
      <c r="I49" s="102"/>
      <c r="J49" s="101"/>
      <c r="K49" s="101"/>
      <c r="L49" s="101"/>
      <c r="M49" s="100"/>
      <c r="N49" s="103"/>
      <c r="O49" s="103"/>
      <c r="P49" s="103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9"/>
      <c r="C50" s="104"/>
      <c r="D50" s="101"/>
      <c r="E50" s="101"/>
      <c r="F50" s="102"/>
      <c r="G50" s="101"/>
      <c r="H50" s="101"/>
      <c r="I50" s="102"/>
      <c r="J50" s="101"/>
      <c r="K50" s="101"/>
      <c r="L50" s="101"/>
      <c r="M50" s="100"/>
      <c r="N50" s="103"/>
      <c r="O50" s="103"/>
      <c r="P50" s="103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3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1"/>
  <sheetViews>
    <sheetView tabSelected="1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7.625" style="79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75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[1]Solceller!$C$10</f>
        <v>9652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>
        <f t="shared" ref="P6:P11" si="0">SUM(D6:O6)</f>
        <v>0</v>
      </c>
      <c r="Q6" s="38"/>
      <c r="AG6" s="38"/>
      <c r="AH6" s="38"/>
    </row>
    <row r="7" spans="1:34" ht="15.75">
      <c r="A7" s="3" t="s">
        <v>10</v>
      </c>
      <c r="B7" s="60"/>
      <c r="C7" s="60">
        <f>[1]Elproduktion!$N$282</f>
        <v>98384</v>
      </c>
      <c r="D7" s="60">
        <f>[1]Elproduktion!$N$283</f>
        <v>0</v>
      </c>
      <c r="E7" s="60">
        <f>[1]Elproduktion!$Q$284</f>
        <v>0</v>
      </c>
      <c r="F7" s="60">
        <f>[1]Elproduktion!$N$285</f>
        <v>0</v>
      </c>
      <c r="G7" s="60">
        <f>[1]Elproduktion!$R$286</f>
        <v>0</v>
      </c>
      <c r="H7" s="60">
        <f>[1]Elproduktion!$S$287</f>
        <v>0</v>
      </c>
      <c r="I7" s="60">
        <f>[1]Elproduktion!$N$288</f>
        <v>0</v>
      </c>
      <c r="J7" s="60">
        <f>[1]Elproduktion!$T$286</f>
        <v>0</v>
      </c>
      <c r="K7" s="60">
        <f>[1]Elproduktion!$U$284</f>
        <v>0</v>
      </c>
      <c r="L7" s="60">
        <f>[1]Elproduktion!$V$284</f>
        <v>0</v>
      </c>
      <c r="M7" s="60">
        <f>[1]Elproduktion!$W$284</f>
        <v>0</v>
      </c>
      <c r="N7" s="60">
        <f>[1]Elproduktion!$X$286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60">
        <f>[1]Elproduktion!$N$290</f>
        <v>0</v>
      </c>
      <c r="D8" s="60">
        <f>[1]Elproduktion!$N$291</f>
        <v>0</v>
      </c>
      <c r="E8" s="60">
        <f>[1]Elproduktion!$Q$292</f>
        <v>0</v>
      </c>
      <c r="F8" s="60">
        <f>[1]Elproduktion!$N$293</f>
        <v>0</v>
      </c>
      <c r="G8" s="60">
        <f>[1]Elproduktion!$R$294</f>
        <v>0</v>
      </c>
      <c r="H8" s="60">
        <f>[1]Elproduktion!$S$295</f>
        <v>0</v>
      </c>
      <c r="I8" s="60">
        <f>[1]Elproduktion!$N$296</f>
        <v>0</v>
      </c>
      <c r="J8" s="60">
        <f>[1]Elproduktion!$T$294</f>
        <v>0</v>
      </c>
      <c r="K8" s="60">
        <f>[1]Elproduktion!$U$292</f>
        <v>0</v>
      </c>
      <c r="L8" s="60">
        <f>[1]Elproduktion!$V$292</f>
        <v>0</v>
      </c>
      <c r="M8" s="60">
        <f>[1]Elproduktion!$W$292</f>
        <v>0</v>
      </c>
      <c r="N8" s="60">
        <f>[1]Elproduktion!$X$294</f>
        <v>0</v>
      </c>
      <c r="O8" s="60"/>
      <c r="P8" s="60">
        <f t="shared" si="0"/>
        <v>0</v>
      </c>
      <c r="Q8" s="38"/>
      <c r="AG8" s="38"/>
      <c r="AH8" s="38"/>
    </row>
    <row r="9" spans="1:34" ht="15.75">
      <c r="A9" s="3" t="s">
        <v>12</v>
      </c>
      <c r="B9" s="60"/>
      <c r="C9" s="60">
        <f>[1]Elproduktion!$N$298</f>
        <v>0</v>
      </c>
      <c r="D9" s="60">
        <f>[1]Elproduktion!$N$299</f>
        <v>0</v>
      </c>
      <c r="E9" s="60">
        <f>[1]Elproduktion!$Q$300</f>
        <v>0</v>
      </c>
      <c r="F9" s="60">
        <f>[1]Elproduktion!$N$301</f>
        <v>0</v>
      </c>
      <c r="G9" s="60">
        <f>[1]Elproduktion!$R$302</f>
        <v>0</v>
      </c>
      <c r="H9" s="60">
        <f>[1]Elproduktion!$S$303</f>
        <v>0</v>
      </c>
      <c r="I9" s="60">
        <f>[1]Elproduktion!$N$304</f>
        <v>0</v>
      </c>
      <c r="J9" s="60">
        <f>[1]Elproduktion!$T$302</f>
        <v>0</v>
      </c>
      <c r="K9" s="60">
        <f>[1]Elproduktion!$U$300</f>
        <v>0</v>
      </c>
      <c r="L9" s="60">
        <f>[1]Elproduktion!$V$300</f>
        <v>0</v>
      </c>
      <c r="M9" s="60">
        <f>[1]Elproduktion!$W$300</f>
        <v>0</v>
      </c>
      <c r="N9" s="60">
        <f>[1]Elproduktion!$X$302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60">
        <f>[1]Elproduktion!$N$306</f>
        <v>79228</v>
      </c>
      <c r="D10" s="60">
        <f>[1]Elproduktion!$N$307</f>
        <v>0</v>
      </c>
      <c r="E10" s="60">
        <f>[1]Elproduktion!$Q$308</f>
        <v>0</v>
      </c>
      <c r="F10" s="60">
        <f>[1]Elproduktion!$N$309</f>
        <v>0</v>
      </c>
      <c r="G10" s="60">
        <f>[1]Elproduktion!$R$310</f>
        <v>0</v>
      </c>
      <c r="H10" s="60">
        <f>[1]Elproduktion!$S$311</f>
        <v>0</v>
      </c>
      <c r="I10" s="60">
        <f>[1]Elproduktion!$N$312</f>
        <v>0</v>
      </c>
      <c r="J10" s="60">
        <f>[1]Elproduktion!$T$310</f>
        <v>0</v>
      </c>
      <c r="K10" s="60">
        <f>[1]Elproduktion!$U$308</f>
        <v>0</v>
      </c>
      <c r="L10" s="60">
        <f>[1]Elproduktion!$V$308</f>
        <v>0</v>
      </c>
      <c r="M10" s="60">
        <f>[1]Elproduktion!$W$308</f>
        <v>0</v>
      </c>
      <c r="N10" s="60">
        <f>[1]Elproduktion!$X$310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187264</v>
      </c>
      <c r="D11" s="60">
        <f t="shared" ref="D11:O11" si="1">SUM(D5:D10)</f>
        <v>0</v>
      </c>
      <c r="E11" s="60">
        <f t="shared" si="1"/>
        <v>0</v>
      </c>
      <c r="F11" s="60">
        <f t="shared" si="1"/>
        <v>0</v>
      </c>
      <c r="G11" s="60">
        <f t="shared" si="1"/>
        <v>0</v>
      </c>
      <c r="H11" s="60">
        <f t="shared" si="1"/>
        <v>0</v>
      </c>
      <c r="I11" s="60">
        <f t="shared" si="1"/>
        <v>0</v>
      </c>
      <c r="J11" s="60">
        <f t="shared" si="1"/>
        <v>0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0"/>
        <v>0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0880 Kalmar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116">
        <f>[1]Fjärrvärmeproduktion!$N$394+[1]Fjärrvärmeproduktion!$N$434*([1]Fjärrvärmeproduktion!$N$394/([1]Fjärrvärmeproduktion!$N$394+[1]Fjärrvärmeproduktion!$N$402))</f>
        <v>348884.97111756651</v>
      </c>
      <c r="C18" s="63"/>
      <c r="D18" s="63">
        <f>[1]Fjärrvärmeproduktion!$N$395</f>
        <v>869</v>
      </c>
      <c r="E18" s="63">
        <f>[1]Fjärrvärmeproduktion!$Q$396</f>
        <v>0</v>
      </c>
      <c r="F18" s="63">
        <f>[1]Fjärrvärmeproduktion!$N$397</f>
        <v>0</v>
      </c>
      <c r="G18" s="63">
        <f>[1]Fjärrvärmeproduktion!$R$398</f>
        <v>0</v>
      </c>
      <c r="H18" s="63">
        <f>[1]Fjärrvärmeproduktion!$S$399</f>
        <v>452889</v>
      </c>
      <c r="I18" s="63">
        <f>[1]Fjärrvärmeproduktion!$N$400</f>
        <v>0</v>
      </c>
      <c r="J18" s="63">
        <f>[1]Fjärrvärmeproduktion!$T$398</f>
        <v>0</v>
      </c>
      <c r="K18" s="63">
        <f>[1]Fjärrvärmeproduktion!$U$396</f>
        <v>0</v>
      </c>
      <c r="L18" s="63">
        <f>[1]Fjärrvärmeproduktion!$V$396</f>
        <v>0</v>
      </c>
      <c r="M18" s="63">
        <f>[1]Fjärrvärmeproduktion!$W$396</f>
        <v>0</v>
      </c>
      <c r="N18" s="63">
        <f>[1]Fjärrvärmeproduktion!$X$398</f>
        <v>0</v>
      </c>
      <c r="O18" s="63"/>
      <c r="P18" s="63">
        <f>SUM(C18:O18)</f>
        <v>453758</v>
      </c>
      <c r="Q18" s="2"/>
      <c r="R18" s="2"/>
      <c r="S18" s="2"/>
      <c r="T18" s="2"/>
    </row>
    <row r="19" spans="1:34" ht="15.75">
      <c r="A19" s="3" t="s">
        <v>19</v>
      </c>
      <c r="B19" s="116">
        <f>[1]Fjärrvärmeproduktion!$N$402+[1]Fjärrvärmeproduktion!$N$434*([1]Fjärrvärmeproduktion!$N$402/([1]Fjärrvärmeproduktion!$N$402+[1]Fjärrvärmeproduktion!$N$394))</f>
        <v>42865.028882433471</v>
      </c>
      <c r="C19" s="63"/>
      <c r="D19" s="63">
        <f>[1]Fjärrvärmeproduktion!$N$403</f>
        <v>1003</v>
      </c>
      <c r="E19" s="63">
        <f>[1]Fjärrvärmeproduktion!$Q$404</f>
        <v>0</v>
      </c>
      <c r="F19" s="63">
        <f>[1]Fjärrvärmeproduktion!$N$405</f>
        <v>0</v>
      </c>
      <c r="G19" s="63">
        <f>[1]Fjärrvärmeproduktion!$R$406</f>
        <v>0</v>
      </c>
      <c r="H19" s="63">
        <f>[1]Fjärrvärmeproduktion!$S$407</f>
        <v>26049</v>
      </c>
      <c r="I19" s="63">
        <f>[1]Fjärrvärmeproduktion!$N$408</f>
        <v>0</v>
      </c>
      <c r="J19" s="63">
        <f>[1]Fjärrvärmeproduktion!$T$406</f>
        <v>0</v>
      </c>
      <c r="K19" s="63">
        <f>[1]Fjärrvärmeproduktion!$U$404</f>
        <v>0</v>
      </c>
      <c r="L19" s="63">
        <f>[1]Fjärrvärmeproduktion!$V$404</f>
        <v>0</v>
      </c>
      <c r="M19" s="63">
        <f>[1]Fjärrvärmeproduktion!$W$404</f>
        <v>0</v>
      </c>
      <c r="N19" s="63">
        <f>[1]Fjärrvärmeproduktion!$X$406</f>
        <v>0</v>
      </c>
      <c r="O19" s="63"/>
      <c r="P19" s="63">
        <f t="shared" ref="P19:P24" si="2">SUM(C19:O19)</f>
        <v>27052</v>
      </c>
      <c r="Q19" s="2"/>
      <c r="R19" s="2"/>
      <c r="S19" s="2"/>
      <c r="T19" s="2"/>
    </row>
    <row r="20" spans="1:34" ht="15.75">
      <c r="A20" s="3" t="s">
        <v>20</v>
      </c>
      <c r="B20" s="116">
        <f>[1]Fjärrvärmeproduktion!$N$410</f>
        <v>0</v>
      </c>
      <c r="C20" s="63"/>
      <c r="D20" s="63">
        <f>[1]Fjärrvärmeproduktion!$N$411</f>
        <v>0</v>
      </c>
      <c r="E20" s="63">
        <f>[1]Fjärrvärmeproduktion!$Q$412</f>
        <v>0</v>
      </c>
      <c r="F20" s="63">
        <f>[1]Fjärrvärmeproduktion!$N$413</f>
        <v>0</v>
      </c>
      <c r="G20" s="63">
        <f>[1]Fjärrvärmeproduktion!$R$414</f>
        <v>0</v>
      </c>
      <c r="H20" s="63">
        <f>[1]Fjärrvärmeproduktion!$S$415</f>
        <v>0</v>
      </c>
      <c r="I20" s="63">
        <f>[1]Fjärrvärmeproduktion!$N$416</f>
        <v>0</v>
      </c>
      <c r="J20" s="63">
        <f>[1]Fjärrvärmeproduktion!$T$414</f>
        <v>0</v>
      </c>
      <c r="K20" s="63">
        <f>[1]Fjärrvärmeproduktion!$U$412</f>
        <v>0</v>
      </c>
      <c r="L20" s="63">
        <f>[1]Fjärrvärmeproduktion!$V$412</f>
        <v>0</v>
      </c>
      <c r="M20" s="63">
        <f>[1]Fjärrvärmeproduktion!$W$412</f>
        <v>0</v>
      </c>
      <c r="N20" s="63">
        <f>[1]Fjärrvärmeproduktion!$X$414</f>
        <v>0</v>
      </c>
      <c r="O20" s="63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16">
        <f>[1]Fjärrvärmeproduktion!$N$418</f>
        <v>0</v>
      </c>
      <c r="C21" s="63"/>
      <c r="D21" s="63">
        <f>[1]Fjärrvärmeproduktion!$N$419</f>
        <v>0</v>
      </c>
      <c r="E21" s="63">
        <f>[1]Fjärrvärmeproduktion!$Q$420</f>
        <v>0</v>
      </c>
      <c r="F21" s="63">
        <f>[1]Fjärrvärmeproduktion!$N$421</f>
        <v>0</v>
      </c>
      <c r="G21" s="63">
        <f>[1]Fjärrvärmeproduktion!$R$422</f>
        <v>0</v>
      </c>
      <c r="H21" s="63">
        <f>[1]Fjärrvärmeproduktion!$S$423</f>
        <v>0</v>
      </c>
      <c r="I21" s="63">
        <f>[1]Fjärrvärmeproduktion!$N$424</f>
        <v>0</v>
      </c>
      <c r="J21" s="63">
        <f>[1]Fjärrvärmeproduktion!$T$422</f>
        <v>0</v>
      </c>
      <c r="K21" s="63">
        <f>[1]Fjärrvärmeproduktion!$U$420</f>
        <v>0</v>
      </c>
      <c r="L21" s="63">
        <f>[1]Fjärrvärmeproduktion!$V$420</f>
        <v>0</v>
      </c>
      <c r="M21" s="63">
        <f>[1]Fjärrvärmeproduktion!$W$420</f>
        <v>0</v>
      </c>
      <c r="N21" s="63">
        <f>[1]Fjärrvärmeproduktion!$X$422</f>
        <v>0</v>
      </c>
      <c r="O21" s="63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116">
        <f>[1]Fjärrvärmeproduktion!$N$426</f>
        <v>0</v>
      </c>
      <c r="C22" s="63"/>
      <c r="D22" s="63">
        <f>[1]Fjärrvärmeproduktion!$N$427</f>
        <v>0</v>
      </c>
      <c r="E22" s="63">
        <f>[1]Fjärrvärmeproduktion!$Q$428</f>
        <v>0</v>
      </c>
      <c r="F22" s="63">
        <f>[1]Fjärrvärmeproduktion!$N$429</f>
        <v>0</v>
      </c>
      <c r="G22" s="63">
        <f>[1]Fjärrvärmeproduktion!$R$430</f>
        <v>0</v>
      </c>
      <c r="H22" s="63">
        <f>[1]Fjärrvärmeproduktion!$S$431</f>
        <v>0</v>
      </c>
      <c r="I22" s="63">
        <f>[1]Fjärrvärmeproduktion!$N$432</f>
        <v>0</v>
      </c>
      <c r="J22" s="63">
        <f>[1]Fjärrvärmeproduktion!$T$430</f>
        <v>0</v>
      </c>
      <c r="K22" s="63">
        <f>[1]Fjärrvärmeproduktion!$U$428</f>
        <v>0</v>
      </c>
      <c r="L22" s="63">
        <f>[1]Fjärrvärmeproduktion!$V$428</f>
        <v>0</v>
      </c>
      <c r="M22" s="63">
        <f>[1]Fjärrvärmeproduktion!$W$428</f>
        <v>0</v>
      </c>
      <c r="N22" s="63">
        <f>[1]Fjärrvärmeproduktion!$X$430</f>
        <v>0</v>
      </c>
      <c r="O22" s="63"/>
      <c r="P22" s="63">
        <f t="shared" si="2"/>
        <v>0</v>
      </c>
      <c r="Q22" s="18"/>
      <c r="R22" s="30" t="s">
        <v>24</v>
      </c>
      <c r="S22" s="56" t="str">
        <f>P43/1000 &amp;" GWh"</f>
        <v>1825,26188 GWh</v>
      </c>
      <c r="T22" s="25"/>
      <c r="U22" s="23"/>
    </row>
    <row r="23" spans="1:34" ht="15.75">
      <c r="A23" s="3" t="s">
        <v>23</v>
      </c>
      <c r="B23" s="116">
        <v>0</v>
      </c>
      <c r="C23" s="63"/>
      <c r="D23" s="63">
        <f>[1]Fjärrvärmeproduktion!$N$435</f>
        <v>0</v>
      </c>
      <c r="E23" s="63">
        <f>[1]Fjärrvärmeproduktion!$Q$436</f>
        <v>0</v>
      </c>
      <c r="F23" s="63">
        <f>[1]Fjärrvärmeproduktion!$N$437</f>
        <v>0</v>
      </c>
      <c r="G23" s="63">
        <f>[1]Fjärrvärmeproduktion!$R$438</f>
        <v>0</v>
      </c>
      <c r="H23" s="63">
        <f>[1]Fjärrvärmeproduktion!$S$439</f>
        <v>0</v>
      </c>
      <c r="I23" s="63">
        <f>[1]Fjärrvärmeproduktion!$N$440</f>
        <v>0</v>
      </c>
      <c r="J23" s="63">
        <f>[1]Fjärrvärmeproduktion!$T$438</f>
        <v>0</v>
      </c>
      <c r="K23" s="63">
        <f>[1]Fjärrvärmeproduktion!$U$436</f>
        <v>0</v>
      </c>
      <c r="L23" s="63">
        <f>[1]Fjärrvärmeproduktion!$V$436</f>
        <v>0</v>
      </c>
      <c r="M23" s="63">
        <f>[1]Fjärrvärmeproduktion!$W$436</f>
        <v>0</v>
      </c>
      <c r="N23" s="63">
        <f>[1]Fjärrvärmeproduktion!$X$438</f>
        <v>0</v>
      </c>
      <c r="O23" s="63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3">
        <f>SUM(B18:B23)</f>
        <v>391750</v>
      </c>
      <c r="C24" s="63">
        <f t="shared" ref="C24:O24" si="3">SUM(C18:C23)</f>
        <v>0</v>
      </c>
      <c r="D24" s="63">
        <f t="shared" si="3"/>
        <v>1872</v>
      </c>
      <c r="E24" s="63">
        <f t="shared" si="3"/>
        <v>0</v>
      </c>
      <c r="F24" s="63">
        <f t="shared" si="3"/>
        <v>0</v>
      </c>
      <c r="G24" s="63">
        <f t="shared" si="3"/>
        <v>0</v>
      </c>
      <c r="H24" s="63">
        <f t="shared" si="3"/>
        <v>478938</v>
      </c>
      <c r="I24" s="63">
        <f t="shared" si="3"/>
        <v>0</v>
      </c>
      <c r="J24" s="63">
        <f t="shared" si="3"/>
        <v>0</v>
      </c>
      <c r="K24" s="63">
        <f t="shared" si="3"/>
        <v>0</v>
      </c>
      <c r="L24" s="63">
        <f t="shared" si="3"/>
        <v>0</v>
      </c>
      <c r="M24" s="63">
        <f t="shared" si="3"/>
        <v>0</v>
      </c>
      <c r="N24" s="63">
        <f t="shared" si="3"/>
        <v>0</v>
      </c>
      <c r="O24" s="63">
        <f t="shared" si="3"/>
        <v>0</v>
      </c>
      <c r="P24" s="63">
        <f t="shared" si="2"/>
        <v>480810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18"/>
      <c r="R25" s="53" t="str">
        <f>C30</f>
        <v>El</v>
      </c>
      <c r="S25" s="40" t="str">
        <f>C43/1000 &amp;" GWh"</f>
        <v>528,40588 GWh</v>
      </c>
      <c r="T25" s="29">
        <f>C$44</f>
        <v>0.28949592701733301</v>
      </c>
      <c r="U25" s="23"/>
    </row>
    <row r="26" spans="1:34" ht="15.75">
      <c r="B26" s="9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8"/>
      <c r="R26" s="54" t="str">
        <f>D30</f>
        <v>Oljeprodukter</v>
      </c>
      <c r="S26" s="40" t="str">
        <f>D43/1000 &amp;" GWh"</f>
        <v>566,184 GWh</v>
      </c>
      <c r="T26" s="29">
        <f>D$44</f>
        <v>0.3101932967558606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18,772 GWh</v>
      </c>
      <c r="T28" s="29">
        <f>F$44</f>
        <v>1.028455160637004E-2</v>
      </c>
      <c r="U28" s="23"/>
    </row>
    <row r="29" spans="1:34" ht="15.75">
      <c r="A29" s="51" t="str">
        <f>A2</f>
        <v>0880 Kalmar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160,962 GWh</v>
      </c>
      <c r="T29" s="29">
        <f>G$44</f>
        <v>8.8185701878570985E-2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550,938 GWh</v>
      </c>
      <c r="T30" s="29">
        <f>H$44</f>
        <v>0.3018405227418654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75">
      <c r="A32" s="3" t="s">
        <v>30</v>
      </c>
      <c r="B32" s="60">
        <f>[1]Slutanvändning!$N$575</f>
        <v>0</v>
      </c>
      <c r="C32" s="60">
        <f>[1]Slutanvändning!$N$576</f>
        <v>24238</v>
      </c>
      <c r="D32" s="60">
        <f>[1]Slutanvändning!$N$569</f>
        <v>29825</v>
      </c>
      <c r="E32" s="60">
        <f>[1]Slutanvändning!$Q$570</f>
        <v>0</v>
      </c>
      <c r="F32" s="60">
        <f>[1]Slutanvändning!$N$571</f>
        <v>0</v>
      </c>
      <c r="G32" s="97">
        <f>[1]Slutanvändning!$N$572</f>
        <v>6985</v>
      </c>
      <c r="H32" s="97">
        <f>[1]Slutanvändning!$N$573</f>
        <v>0</v>
      </c>
      <c r="I32" s="60">
        <f>[1]Slutanvändning!$N$574</f>
        <v>0</v>
      </c>
      <c r="J32" s="60"/>
      <c r="K32" s="60">
        <f>[1]Slutanvändning!$U$570</f>
        <v>0</v>
      </c>
      <c r="L32" s="60">
        <f>[1]Slutanvändning!$V$570</f>
        <v>0</v>
      </c>
      <c r="M32" s="60">
        <f>[1]Slutanvändning!$W$570</f>
        <v>0</v>
      </c>
      <c r="N32" s="60"/>
      <c r="O32" s="60"/>
      <c r="P32" s="60">
        <f t="shared" ref="P32:P38" si="4">SUM(B32:N32)</f>
        <v>61048</v>
      </c>
      <c r="Q32" s="20"/>
      <c r="R32" s="54" t="str">
        <f>J30</f>
        <v>Avlutar</v>
      </c>
      <c r="S32" s="40" t="str">
        <f>J43/1000 &amp;" GWh"</f>
        <v>0 GWh</v>
      </c>
      <c r="T32" s="29">
        <f>J$44</f>
        <v>0</v>
      </c>
      <c r="U32" s="23"/>
    </row>
    <row r="33" spans="1:47" ht="15.75">
      <c r="A33" s="3" t="s">
        <v>33</v>
      </c>
      <c r="B33" s="60">
        <f>[1]Slutanvändning!$N$584</f>
        <v>17127</v>
      </c>
      <c r="C33" s="60">
        <f>[1]Slutanvändning!$N$585</f>
        <v>108942</v>
      </c>
      <c r="D33" s="60">
        <f>[1]Slutanvändning!$N$578</f>
        <v>12688</v>
      </c>
      <c r="E33" s="60">
        <f>[1]Slutanvändning!$Q$579</f>
        <v>0</v>
      </c>
      <c r="F33" s="60">
        <f>[1]Slutanvändning!$N$580</f>
        <v>18772</v>
      </c>
      <c r="G33" s="97">
        <f>[1]Slutanvändning!$N$581</f>
        <v>134</v>
      </c>
      <c r="H33" s="97">
        <f>[1]Slutanvändning!$N$582</f>
        <v>21271</v>
      </c>
      <c r="I33" s="60">
        <f>[1]Slutanvändning!$N$583</f>
        <v>0</v>
      </c>
      <c r="J33" s="60"/>
      <c r="K33" s="60">
        <f>[1]Slutanvändning!$U$579</f>
        <v>0</v>
      </c>
      <c r="L33" s="60">
        <f>[1]Slutanvändning!$V$579</f>
        <v>0</v>
      </c>
      <c r="M33" s="60">
        <f>[1]Slutanvändning!$W$579</f>
        <v>0</v>
      </c>
      <c r="N33" s="60"/>
      <c r="O33" s="60"/>
      <c r="P33" s="60">
        <f t="shared" si="4"/>
        <v>178934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60">
        <f>[1]Slutanvändning!$N$593</f>
        <v>50768</v>
      </c>
      <c r="C34" s="60">
        <f>[1]Slutanvändning!$N$594</f>
        <v>69909</v>
      </c>
      <c r="D34" s="60">
        <f>[1]Slutanvändning!$N$587</f>
        <v>92</v>
      </c>
      <c r="E34" s="60">
        <f>[1]Slutanvändning!$Q$588</f>
        <v>0</v>
      </c>
      <c r="F34" s="60">
        <f>[1]Slutanvändning!$N$589</f>
        <v>0</v>
      </c>
      <c r="G34" s="97">
        <f>[1]Slutanvändning!$N$590</f>
        <v>0</v>
      </c>
      <c r="H34" s="97">
        <f>[1]Slutanvändning!$N$591</f>
        <v>0</v>
      </c>
      <c r="I34" s="60">
        <f>[1]Slutanvändning!$N$592</f>
        <v>0</v>
      </c>
      <c r="J34" s="60"/>
      <c r="K34" s="60">
        <f>[1]Slutanvändning!$U$588</f>
        <v>0</v>
      </c>
      <c r="L34" s="60">
        <f>[1]Slutanvändning!$V$588</f>
        <v>0</v>
      </c>
      <c r="M34" s="60">
        <f>[1]Slutanvändning!$W$588</f>
        <v>0</v>
      </c>
      <c r="N34" s="60"/>
      <c r="O34" s="60"/>
      <c r="P34" s="60">
        <f t="shared" si="4"/>
        <v>120769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75">
      <c r="A35" s="3" t="s">
        <v>35</v>
      </c>
      <c r="B35" s="60">
        <f>[1]Slutanvändning!$N$602</f>
        <v>0</v>
      </c>
      <c r="C35" s="60">
        <f>[1]Slutanvändning!$N$603</f>
        <v>1351</v>
      </c>
      <c r="D35" s="60">
        <f>[1]Slutanvändning!$N$596</f>
        <v>400230</v>
      </c>
      <c r="E35" s="60">
        <f>[1]Slutanvändning!$Q$597</f>
        <v>0</v>
      </c>
      <c r="F35" s="60">
        <f>[1]Slutanvändning!$N$598</f>
        <v>0</v>
      </c>
      <c r="G35" s="97">
        <f>[1]Slutanvändning!$N$599</f>
        <v>153843</v>
      </c>
      <c r="H35" s="97">
        <f>[1]Slutanvändning!$N$600</f>
        <v>0</v>
      </c>
      <c r="I35" s="60">
        <f>[1]Slutanvändning!$N$601</f>
        <v>0</v>
      </c>
      <c r="J35" s="60"/>
      <c r="K35" s="60">
        <f>[1]Slutanvändning!$U$597</f>
        <v>0</v>
      </c>
      <c r="L35" s="60">
        <f>[1]Slutanvändning!$V$597</f>
        <v>0</v>
      </c>
      <c r="M35" s="60">
        <f>[1]Slutanvändning!$W$597</f>
        <v>0</v>
      </c>
      <c r="N35" s="60"/>
      <c r="O35" s="60"/>
      <c r="P35" s="60">
        <f>SUM(B35:N35)</f>
        <v>555424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60">
        <f>[1]Slutanvändning!$N$611</f>
        <v>60183</v>
      </c>
      <c r="C36" s="60">
        <f>[1]Slutanvändning!$N$612</f>
        <v>181592</v>
      </c>
      <c r="D36" s="60">
        <f>[1]Slutanvändning!$N$605</f>
        <v>120445</v>
      </c>
      <c r="E36" s="60">
        <f>[1]Slutanvändning!$Q$606</f>
        <v>0</v>
      </c>
      <c r="F36" s="60">
        <f>[1]Slutanvändning!$N$607</f>
        <v>0</v>
      </c>
      <c r="G36" s="97">
        <f>[1]Slutanvändning!$N$608</f>
        <v>0</v>
      </c>
      <c r="H36" s="97">
        <f>[1]Slutanvändning!$N$609</f>
        <v>0</v>
      </c>
      <c r="I36" s="60">
        <f>[1]Slutanvändning!$N$610</f>
        <v>0</v>
      </c>
      <c r="J36" s="60"/>
      <c r="K36" s="60">
        <f>[1]Slutanvändning!$U$606</f>
        <v>0</v>
      </c>
      <c r="L36" s="60">
        <f>[1]Slutanvändning!$V$606</f>
        <v>0</v>
      </c>
      <c r="M36" s="60">
        <f>[1]Slutanvändning!$W$606</f>
        <v>0</v>
      </c>
      <c r="N36" s="60"/>
      <c r="O36" s="60"/>
      <c r="P36" s="60">
        <f t="shared" si="4"/>
        <v>362220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60">
        <f>[1]Slutanvändning!$N$620</f>
        <v>35697</v>
      </c>
      <c r="C37" s="60">
        <f>[1]Slutanvändning!$N$621</f>
        <v>136512</v>
      </c>
      <c r="D37" s="60">
        <f>[1]Slutanvändning!$N$614</f>
        <v>974</v>
      </c>
      <c r="E37" s="60">
        <f>[1]Slutanvändning!$Q$615</f>
        <v>0</v>
      </c>
      <c r="F37" s="60">
        <f>[1]Slutanvändning!$N$616</f>
        <v>0</v>
      </c>
      <c r="G37" s="97">
        <f>[1]Slutanvändning!$N$617</f>
        <v>0</v>
      </c>
      <c r="H37" s="97">
        <f>[1]Slutanvändning!$N$618</f>
        <v>50729</v>
      </c>
      <c r="I37" s="60">
        <f>[1]Slutanvändning!$N$619</f>
        <v>0</v>
      </c>
      <c r="J37" s="60"/>
      <c r="K37" s="60">
        <f>[1]Slutanvändning!$U$615</f>
        <v>0</v>
      </c>
      <c r="L37" s="60">
        <f>[1]Slutanvändning!$V$615</f>
        <v>0</v>
      </c>
      <c r="M37" s="60">
        <f>[1]Slutanvändning!$W$615</f>
        <v>0</v>
      </c>
      <c r="N37" s="60"/>
      <c r="O37" s="60"/>
      <c r="P37" s="60">
        <f t="shared" si="4"/>
        <v>223912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60">
        <f>[1]Slutanvändning!$N$629</f>
        <v>175625</v>
      </c>
      <c r="C38" s="60">
        <f>[1]Slutanvändning!$N$630</f>
        <v>43707</v>
      </c>
      <c r="D38" s="60">
        <f>[1]Slutanvändning!$N$623</f>
        <v>58</v>
      </c>
      <c r="E38" s="60">
        <f>[1]Slutanvändning!$Q$624</f>
        <v>0</v>
      </c>
      <c r="F38" s="60">
        <f>[1]Slutanvändning!$N$625</f>
        <v>0</v>
      </c>
      <c r="G38" s="97">
        <f>[1]Slutanvändning!$N$626</f>
        <v>0</v>
      </c>
      <c r="H38" s="97">
        <f>[1]Slutanvändning!$N$627</f>
        <v>0</v>
      </c>
      <c r="I38" s="60">
        <f>[1]Slutanvändning!$N$628</f>
        <v>0</v>
      </c>
      <c r="J38" s="60"/>
      <c r="K38" s="60">
        <f>[1]Slutanvändning!$U$624</f>
        <v>0</v>
      </c>
      <c r="L38" s="60">
        <f>[1]Slutanvändning!$V$624</f>
        <v>0</v>
      </c>
      <c r="M38" s="60">
        <f>[1]Slutanvändning!$W$624</f>
        <v>0</v>
      </c>
      <c r="N38" s="60"/>
      <c r="O38" s="60"/>
      <c r="P38" s="60">
        <f t="shared" si="4"/>
        <v>219390</v>
      </c>
      <c r="Q38" s="20"/>
      <c r="R38" s="31"/>
      <c r="S38" s="16"/>
      <c r="T38" s="27"/>
      <c r="U38" s="23"/>
    </row>
    <row r="39" spans="1:47" ht="15.75">
      <c r="A39" s="3" t="s">
        <v>39</v>
      </c>
      <c r="B39" s="60">
        <f>[1]Slutanvändning!$N$638</f>
        <v>0</v>
      </c>
      <c r="C39" s="60">
        <f>[1]Slutanvändning!$N$639</f>
        <v>14110</v>
      </c>
      <c r="D39" s="60">
        <f>[1]Slutanvändning!$N$632</f>
        <v>0</v>
      </c>
      <c r="E39" s="60">
        <f>[1]Slutanvändning!$Q$633</f>
        <v>0</v>
      </c>
      <c r="F39" s="60">
        <f>[1]Slutanvändning!$N$634</f>
        <v>0</v>
      </c>
      <c r="G39" s="97">
        <f>[1]Slutanvändning!$N$635</f>
        <v>0</v>
      </c>
      <c r="H39" s="97">
        <f>[1]Slutanvändning!$N$636</f>
        <v>0</v>
      </c>
      <c r="I39" s="60">
        <f>[1]Slutanvändning!$N$637</f>
        <v>0</v>
      </c>
      <c r="J39" s="60"/>
      <c r="K39" s="60">
        <f>[1]Slutanvändning!$U$633</f>
        <v>0</v>
      </c>
      <c r="L39" s="60">
        <f>[1]Slutanvändning!$V$633</f>
        <v>0</v>
      </c>
      <c r="M39" s="60">
        <f>[1]Slutanvändning!$W$633</f>
        <v>0</v>
      </c>
      <c r="N39" s="60"/>
      <c r="O39" s="60"/>
      <c r="P39" s="60">
        <f>SUM(B39:N39)</f>
        <v>14110</v>
      </c>
      <c r="Q39" s="20"/>
      <c r="R39" s="28"/>
      <c r="S39" s="7"/>
      <c r="T39" s="43"/>
    </row>
    <row r="40" spans="1:47" ht="15.75">
      <c r="A40" s="3" t="s">
        <v>14</v>
      </c>
      <c r="B40" s="60">
        <f>SUM(B32:B39)</f>
        <v>339400</v>
      </c>
      <c r="C40" s="60">
        <f t="shared" ref="C40:O40" si="5">SUM(C32:C39)</f>
        <v>580361</v>
      </c>
      <c r="D40" s="60">
        <f t="shared" si="5"/>
        <v>564312</v>
      </c>
      <c r="E40" s="60">
        <f t="shared" si="5"/>
        <v>0</v>
      </c>
      <c r="F40" s="60">
        <f>SUM(F32:F39)</f>
        <v>18772</v>
      </c>
      <c r="G40" s="60">
        <f t="shared" si="5"/>
        <v>160962</v>
      </c>
      <c r="H40" s="60">
        <f t="shared" si="5"/>
        <v>72000</v>
      </c>
      <c r="I40" s="60">
        <f t="shared" si="5"/>
        <v>0</v>
      </c>
      <c r="J40" s="60">
        <f t="shared" si="5"/>
        <v>0</v>
      </c>
      <c r="K40" s="60">
        <f t="shared" si="5"/>
        <v>0</v>
      </c>
      <c r="L40" s="60">
        <f t="shared" si="5"/>
        <v>0</v>
      </c>
      <c r="M40" s="60">
        <f t="shared" si="5"/>
        <v>0</v>
      </c>
      <c r="N40" s="60">
        <f t="shared" si="5"/>
        <v>0</v>
      </c>
      <c r="O40" s="60">
        <f t="shared" si="5"/>
        <v>0</v>
      </c>
      <c r="P40" s="60">
        <f>SUM(B40:N40)</f>
        <v>1735807</v>
      </c>
      <c r="Q40" s="20"/>
      <c r="R40" s="28"/>
      <c r="S40" s="7" t="s">
        <v>25</v>
      </c>
      <c r="T40" s="43" t="s">
        <v>26</v>
      </c>
    </row>
    <row r="41" spans="1:47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45"/>
      <c r="R41" s="28" t="s">
        <v>40</v>
      </c>
      <c r="S41" s="44" t="str">
        <f>(B46+C46)/1000 &amp;" GWh"</f>
        <v>98,77888 GWh</v>
      </c>
      <c r="T41" s="61"/>
    </row>
    <row r="42" spans="1:47">
      <c r="A42" s="33" t="s">
        <v>43</v>
      </c>
      <c r="B42" s="93">
        <f>B39+B38+B37</f>
        <v>211322</v>
      </c>
      <c r="C42" s="93">
        <f>C39+C38+C37</f>
        <v>194329</v>
      </c>
      <c r="D42" s="93">
        <f>D39+D38+D37</f>
        <v>1032</v>
      </c>
      <c r="E42" s="93">
        <f t="shared" ref="E42:P42" si="6">E39+E38+E37</f>
        <v>0</v>
      </c>
      <c r="F42" s="90">
        <f t="shared" si="6"/>
        <v>0</v>
      </c>
      <c r="G42" s="93">
        <f t="shared" si="6"/>
        <v>0</v>
      </c>
      <c r="H42" s="93">
        <f t="shared" si="6"/>
        <v>50729</v>
      </c>
      <c r="I42" s="90">
        <f t="shared" si="6"/>
        <v>0</v>
      </c>
      <c r="J42" s="93">
        <f t="shared" si="6"/>
        <v>0</v>
      </c>
      <c r="K42" s="93">
        <f t="shared" si="6"/>
        <v>0</v>
      </c>
      <c r="L42" s="93">
        <f t="shared" si="6"/>
        <v>0</v>
      </c>
      <c r="M42" s="93">
        <f t="shared" si="6"/>
        <v>0</v>
      </c>
      <c r="N42" s="93">
        <f t="shared" si="6"/>
        <v>0</v>
      </c>
      <c r="O42" s="93">
        <f t="shared" si="6"/>
        <v>0</v>
      </c>
      <c r="P42" s="93">
        <f t="shared" si="6"/>
        <v>457412</v>
      </c>
      <c r="Q42" s="21"/>
      <c r="R42" s="28" t="s">
        <v>41</v>
      </c>
      <c r="S42" s="8" t="str">
        <f>P42/1000 &amp;" GWh"</f>
        <v>457,412 GWh</v>
      </c>
      <c r="T42" s="29">
        <f>P42/P40</f>
        <v>0.26351547147810789</v>
      </c>
    </row>
    <row r="43" spans="1:47">
      <c r="A43" s="34" t="s">
        <v>45</v>
      </c>
      <c r="B43" s="117"/>
      <c r="C43" s="95">
        <f>C40+C24-C7+C46</f>
        <v>528405.88</v>
      </c>
      <c r="D43" s="95">
        <f t="shared" ref="D43:O43" si="7">D11+D24+D40</f>
        <v>566184</v>
      </c>
      <c r="E43" s="95">
        <f t="shared" si="7"/>
        <v>0</v>
      </c>
      <c r="F43" s="95">
        <f t="shared" si="7"/>
        <v>18772</v>
      </c>
      <c r="G43" s="95">
        <f t="shared" si="7"/>
        <v>160962</v>
      </c>
      <c r="H43" s="95">
        <f t="shared" si="7"/>
        <v>550938</v>
      </c>
      <c r="I43" s="95">
        <f t="shared" si="7"/>
        <v>0</v>
      </c>
      <c r="J43" s="95">
        <f t="shared" si="7"/>
        <v>0</v>
      </c>
      <c r="K43" s="95">
        <f t="shared" si="7"/>
        <v>0</v>
      </c>
      <c r="L43" s="95">
        <f t="shared" si="7"/>
        <v>0</v>
      </c>
      <c r="M43" s="95">
        <f t="shared" si="7"/>
        <v>0</v>
      </c>
      <c r="N43" s="95">
        <f t="shared" si="7"/>
        <v>0</v>
      </c>
      <c r="O43" s="95">
        <f t="shared" si="7"/>
        <v>0</v>
      </c>
      <c r="P43" s="118">
        <f>SUM(C43:O43)</f>
        <v>1825261.88</v>
      </c>
      <c r="Q43" s="21"/>
      <c r="R43" s="28" t="s">
        <v>42</v>
      </c>
      <c r="S43" s="8" t="str">
        <f>P36/1000 &amp;" GWh"</f>
        <v>362,22 GWh</v>
      </c>
      <c r="T43" s="41">
        <f>P36/P40</f>
        <v>0.20867527323026119</v>
      </c>
    </row>
    <row r="44" spans="1:47">
      <c r="A44" s="34" t="s">
        <v>46</v>
      </c>
      <c r="B44" s="93"/>
      <c r="C44" s="96">
        <f>C43/$P$43</f>
        <v>0.28949592701733301</v>
      </c>
      <c r="D44" s="96">
        <f t="shared" ref="D44:O44" si="8">D43/$P$43</f>
        <v>0.3101932967558606</v>
      </c>
      <c r="E44" s="96">
        <f t="shared" si="8"/>
        <v>0</v>
      </c>
      <c r="F44" s="96">
        <f t="shared" si="8"/>
        <v>1.028455160637004E-2</v>
      </c>
      <c r="G44" s="96">
        <f t="shared" si="8"/>
        <v>8.8185701878570985E-2</v>
      </c>
      <c r="H44" s="96">
        <f t="shared" si="8"/>
        <v>0.3018405227418654</v>
      </c>
      <c r="I44" s="96">
        <f t="shared" si="8"/>
        <v>0</v>
      </c>
      <c r="J44" s="96">
        <f t="shared" si="8"/>
        <v>0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1.0000000000000002</v>
      </c>
      <c r="Q44" s="21"/>
      <c r="R44" s="28" t="s">
        <v>44</v>
      </c>
      <c r="S44" s="8" t="str">
        <f>P34/1000 &amp;" GWh"</f>
        <v>120,769 GWh</v>
      </c>
      <c r="T44" s="29">
        <f>P34/P40</f>
        <v>6.9575131336605964E-2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61,048 GWh</v>
      </c>
      <c r="T45" s="29">
        <f>P32/P40</f>
        <v>3.5169808625037227E-2</v>
      </c>
      <c r="U45" s="23"/>
    </row>
    <row r="46" spans="1:47">
      <c r="A46" s="35" t="s">
        <v>49</v>
      </c>
      <c r="B46" s="95">
        <f>B24-B40</f>
        <v>52350</v>
      </c>
      <c r="C46" s="95">
        <f>(C40+C24)*0.08</f>
        <v>46428.88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178,934 GWh</v>
      </c>
      <c r="T46" s="41">
        <f>P33/P40</f>
        <v>0.10308404102529832</v>
      </c>
      <c r="U46" s="23"/>
    </row>
    <row r="47" spans="1:47">
      <c r="A47" s="35" t="s">
        <v>51</v>
      </c>
      <c r="B47" s="98">
        <f>B46/B24</f>
        <v>0.13363114231014678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555,424 GWh</v>
      </c>
      <c r="T47" s="41">
        <f>P35/P40</f>
        <v>0.31998027430468939</v>
      </c>
    </row>
    <row r="48" spans="1:47" ht="15.75" thickBot="1">
      <c r="A48" s="10"/>
      <c r="B48" s="119"/>
      <c r="C48" s="120"/>
      <c r="D48" s="120"/>
      <c r="E48" s="120"/>
      <c r="F48" s="121"/>
      <c r="G48" s="120"/>
      <c r="H48" s="120"/>
      <c r="I48" s="121"/>
      <c r="J48" s="120"/>
      <c r="K48" s="120"/>
      <c r="L48" s="120"/>
      <c r="M48" s="120"/>
      <c r="N48" s="121"/>
      <c r="O48" s="121"/>
      <c r="P48" s="121"/>
      <c r="Q48" s="55"/>
      <c r="R48" s="46" t="s">
        <v>50</v>
      </c>
      <c r="S48" s="47" t="str">
        <f>P40/1000 &amp;" GWh"</f>
        <v>1735,807 GWh</v>
      </c>
      <c r="T48" s="48">
        <f>SUM(T42:T47)</f>
        <v>1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119"/>
      <c r="C49" s="120"/>
      <c r="D49" s="120"/>
      <c r="E49" s="120"/>
      <c r="F49" s="121"/>
      <c r="G49" s="120"/>
      <c r="H49" s="120"/>
      <c r="I49" s="121"/>
      <c r="J49" s="120"/>
      <c r="K49" s="120"/>
      <c r="L49" s="120"/>
      <c r="M49" s="120"/>
      <c r="N49" s="121"/>
      <c r="O49" s="121"/>
      <c r="P49" s="121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119"/>
      <c r="C50" s="122"/>
      <c r="D50" s="120"/>
      <c r="E50" s="120"/>
      <c r="F50" s="121"/>
      <c r="G50" s="120"/>
      <c r="H50" s="120"/>
      <c r="I50" s="121"/>
      <c r="J50" s="120"/>
      <c r="K50" s="120"/>
      <c r="L50" s="120"/>
      <c r="M50" s="120"/>
      <c r="N50" s="121"/>
      <c r="O50" s="121"/>
      <c r="P50" s="121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3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1"/>
  <sheetViews>
    <sheetView tabSelected="1" zoomScale="70" zoomScaleNormal="70" workbookViewId="0">
      <selection activeCell="S17" sqref="S17"/>
    </sheetView>
  </sheetViews>
  <sheetFormatPr defaultColWidth="8.625" defaultRowHeight="15"/>
  <cols>
    <col min="1" max="1" width="49.5" style="9" customWidth="1"/>
    <col min="2" max="2" width="17.625" style="79" customWidth="1"/>
    <col min="3" max="3" width="17.625" style="80" customWidth="1"/>
    <col min="4" max="12" width="17.625" style="79" customWidth="1"/>
    <col min="13" max="16" width="17.625" style="80" customWidth="1"/>
    <col min="17" max="20" width="17.625" style="9" customWidth="1"/>
    <col min="21" max="16384" width="8.625" style="9"/>
  </cols>
  <sheetData>
    <row r="1" spans="1:34" ht="18.75">
      <c r="A1" s="1" t="s">
        <v>0</v>
      </c>
      <c r="Q1" s="2"/>
      <c r="R1" s="2"/>
      <c r="S1" s="2"/>
      <c r="T1" s="2"/>
    </row>
    <row r="2" spans="1:34" ht="15.75">
      <c r="A2" s="51" t="s">
        <v>76</v>
      </c>
      <c r="Q2" s="3"/>
      <c r="AG2" s="38"/>
      <c r="AH2" s="3"/>
    </row>
    <row r="3" spans="1:34" ht="30">
      <c r="A3" s="4">
        <f>'Kalmar län'!A3</f>
        <v>2020</v>
      </c>
      <c r="C3" s="81" t="s">
        <v>1</v>
      </c>
      <c r="D3" s="81" t="s">
        <v>32</v>
      </c>
      <c r="E3" s="81" t="s">
        <v>2</v>
      </c>
      <c r="F3" s="82" t="s">
        <v>3</v>
      </c>
      <c r="G3" s="81" t="s">
        <v>17</v>
      </c>
      <c r="H3" s="81" t="s">
        <v>52</v>
      </c>
      <c r="I3" s="82" t="s">
        <v>5</v>
      </c>
      <c r="J3" s="81" t="s">
        <v>4</v>
      </c>
      <c r="K3" s="81" t="s">
        <v>6</v>
      </c>
      <c r="L3" s="81" t="s">
        <v>7</v>
      </c>
      <c r="M3" s="81" t="s">
        <v>70</v>
      </c>
      <c r="N3" s="81" t="s">
        <v>67</v>
      </c>
      <c r="O3" s="82" t="s">
        <v>64</v>
      </c>
      <c r="P3" s="83" t="s">
        <v>9</v>
      </c>
      <c r="Q3" s="38"/>
      <c r="AG3" s="38"/>
      <c r="AH3" s="38"/>
    </row>
    <row r="4" spans="1:34" s="16" customFormat="1" ht="11.25">
      <c r="A4" s="52" t="s">
        <v>56</v>
      </c>
      <c r="B4" s="84"/>
      <c r="C4" s="85" t="s">
        <v>54</v>
      </c>
      <c r="D4" s="85" t="s">
        <v>55</v>
      </c>
      <c r="E4" s="86"/>
      <c r="F4" s="85" t="s">
        <v>57</v>
      </c>
      <c r="G4" s="86"/>
      <c r="H4" s="86"/>
      <c r="I4" s="85" t="s">
        <v>58</v>
      </c>
      <c r="J4" s="86"/>
      <c r="K4" s="86"/>
      <c r="L4" s="86"/>
      <c r="M4" s="86"/>
      <c r="N4" s="87"/>
      <c r="O4" s="87"/>
      <c r="P4" s="88" t="s">
        <v>62</v>
      </c>
      <c r="Q4" s="17"/>
      <c r="AG4" s="17"/>
      <c r="AH4" s="17"/>
    </row>
    <row r="5" spans="1:34" ht="15.75">
      <c r="A5" s="3" t="s">
        <v>53</v>
      </c>
      <c r="B5" s="60"/>
      <c r="C5" s="62">
        <f>[1]Solceller!$C$8</f>
        <v>1767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>
        <f>SUM(D5:O5)</f>
        <v>0</v>
      </c>
      <c r="Q5" s="38"/>
      <c r="AG5" s="38"/>
      <c r="AH5" s="38"/>
    </row>
    <row r="6" spans="1:34" ht="15.75">
      <c r="A6" s="59" t="s">
        <v>69</v>
      </c>
      <c r="B6" s="60"/>
      <c r="C6" s="60">
        <f>[1]Elproduktion!$N$202</f>
        <v>758168</v>
      </c>
      <c r="D6" s="60">
        <f>[1]Elproduktion!$N$203</f>
        <v>11209</v>
      </c>
      <c r="E6" s="60"/>
      <c r="F6" s="60"/>
      <c r="G6" s="60">
        <f>[1]Elproduktion!$R$206</f>
        <v>22751.986394852574</v>
      </c>
      <c r="H6" s="60">
        <f>[1]Elproduktion!$N$207</f>
        <v>176270</v>
      </c>
      <c r="I6" s="60"/>
      <c r="J6" s="60">
        <f>[1]Elproduktion!$T$206</f>
        <v>1698902.0136051474</v>
      </c>
      <c r="K6" s="60"/>
      <c r="L6" s="60"/>
      <c r="M6" s="60"/>
      <c r="N6" s="60"/>
      <c r="O6" s="60"/>
      <c r="P6" s="60">
        <f t="shared" ref="P6:P11" si="0">SUM(D6:O6)</f>
        <v>1909133</v>
      </c>
      <c r="Q6" s="38"/>
      <c r="AG6" s="38"/>
      <c r="AH6" s="38"/>
    </row>
    <row r="7" spans="1:34" ht="15.75">
      <c r="A7" s="3" t="s">
        <v>10</v>
      </c>
      <c r="B7" s="60"/>
      <c r="C7" s="97">
        <v>0</v>
      </c>
      <c r="D7" s="97">
        <f>[1]Elproduktion!$P$203</f>
        <v>0</v>
      </c>
      <c r="E7" s="60">
        <f>[1]Elproduktion!$Q$204</f>
        <v>0</v>
      </c>
      <c r="F7" s="60">
        <f>[1]Elproduktion!$N$205</f>
        <v>0</v>
      </c>
      <c r="G7" s="60">
        <v>0</v>
      </c>
      <c r="H7" s="60">
        <v>0</v>
      </c>
      <c r="I7" s="60">
        <f>[1]Elproduktion!$N$208</f>
        <v>0</v>
      </c>
      <c r="J7" s="60">
        <v>0</v>
      </c>
      <c r="K7" s="60">
        <f>[1]Elproduktion!$U$204</f>
        <v>0</v>
      </c>
      <c r="L7" s="60">
        <f>[1]Elproduktion!$V$204</f>
        <v>0</v>
      </c>
      <c r="M7" s="60">
        <f>[1]Elproduktion!$W$204</f>
        <v>0</v>
      </c>
      <c r="N7" s="60">
        <f>[1]Elproduktion!$X$206</f>
        <v>0</v>
      </c>
      <c r="O7" s="60"/>
      <c r="P7" s="60">
        <f t="shared" si="0"/>
        <v>0</v>
      </c>
      <c r="Q7" s="38"/>
      <c r="AG7" s="38"/>
      <c r="AH7" s="38"/>
    </row>
    <row r="8" spans="1:34" ht="15.75">
      <c r="A8" s="3" t="s">
        <v>11</v>
      </c>
      <c r="B8" s="60"/>
      <c r="C8" s="97">
        <f>[1]Elproduktion!$N$210</f>
        <v>0</v>
      </c>
      <c r="D8" s="97">
        <f>[1]Elproduktion!$N$211</f>
        <v>0</v>
      </c>
      <c r="E8" s="60">
        <f>[1]Elproduktion!$Q$212</f>
        <v>0</v>
      </c>
      <c r="F8" s="60">
        <f>[1]Elproduktion!$N$213</f>
        <v>0</v>
      </c>
      <c r="G8" s="60">
        <f>[1]Elproduktion!$R$214</f>
        <v>0</v>
      </c>
      <c r="H8" s="60">
        <f>[1]Elproduktion!$S$215</f>
        <v>0</v>
      </c>
      <c r="I8" s="60">
        <f>[1]Elproduktion!$N$216</f>
        <v>0</v>
      </c>
      <c r="J8" s="60">
        <f>[1]Elproduktion!$T$214</f>
        <v>0</v>
      </c>
      <c r="K8" s="60">
        <f>[1]Elproduktion!$U$212</f>
        <v>0</v>
      </c>
      <c r="L8" s="60">
        <f>[1]Elproduktion!$V$212</f>
        <v>0</v>
      </c>
      <c r="M8" s="60">
        <f>[1]Elproduktion!$W$212</f>
        <v>0</v>
      </c>
      <c r="N8" s="60">
        <f>[1]Elproduktion!$X$214</f>
        <v>0</v>
      </c>
      <c r="O8" s="60"/>
      <c r="P8" s="60">
        <f t="shared" si="0"/>
        <v>0</v>
      </c>
      <c r="Q8" s="38"/>
      <c r="AG8" s="38"/>
      <c r="AH8" s="38"/>
    </row>
    <row r="9" spans="1:34" ht="15.75">
      <c r="A9" s="3" t="s">
        <v>12</v>
      </c>
      <c r="B9" s="60"/>
      <c r="C9" s="97">
        <f>[1]Elproduktion!$N$218</f>
        <v>15405</v>
      </c>
      <c r="D9" s="97">
        <f>[1]Elproduktion!$N$219</f>
        <v>0</v>
      </c>
      <c r="E9" s="60">
        <f>[1]Elproduktion!$Q$220</f>
        <v>0</v>
      </c>
      <c r="F9" s="60">
        <f>[1]Elproduktion!$N$221</f>
        <v>0</v>
      </c>
      <c r="G9" s="60">
        <f>[1]Elproduktion!$R$222</f>
        <v>0</v>
      </c>
      <c r="H9" s="60">
        <f>[1]Elproduktion!$S$223</f>
        <v>0</v>
      </c>
      <c r="I9" s="60">
        <f>[1]Elproduktion!$N$224</f>
        <v>0</v>
      </c>
      <c r="J9" s="60">
        <f>[1]Elproduktion!$T$222</f>
        <v>0</v>
      </c>
      <c r="K9" s="60">
        <f>[1]Elproduktion!$U$220</f>
        <v>0</v>
      </c>
      <c r="L9" s="60">
        <f>[1]Elproduktion!$V$220</f>
        <v>0</v>
      </c>
      <c r="M9" s="60">
        <f>[1]Elproduktion!$W$220</f>
        <v>0</v>
      </c>
      <c r="N9" s="60">
        <f>[1]Elproduktion!$X$222</f>
        <v>0</v>
      </c>
      <c r="O9" s="60"/>
      <c r="P9" s="60">
        <f t="shared" si="0"/>
        <v>0</v>
      </c>
      <c r="Q9" s="38"/>
      <c r="AG9" s="38"/>
      <c r="AH9" s="38"/>
    </row>
    <row r="10" spans="1:34" ht="15.75">
      <c r="A10" s="3" t="s">
        <v>13</v>
      </c>
      <c r="B10" s="60"/>
      <c r="C10" s="97">
        <f>[1]Elproduktion!$N$226</f>
        <v>264670</v>
      </c>
      <c r="D10" s="97">
        <f>[1]Elproduktion!$N$227</f>
        <v>0</v>
      </c>
      <c r="E10" s="60">
        <f>[1]Elproduktion!$Q$228</f>
        <v>0</v>
      </c>
      <c r="F10" s="60">
        <f>[1]Elproduktion!$N$229</f>
        <v>0</v>
      </c>
      <c r="G10" s="60">
        <f>[1]Elproduktion!$R$230</f>
        <v>0</v>
      </c>
      <c r="H10" s="60">
        <f>[1]Elproduktion!$S$231</f>
        <v>0</v>
      </c>
      <c r="I10" s="60">
        <f>[1]Elproduktion!$N$232</f>
        <v>0</v>
      </c>
      <c r="J10" s="60">
        <f>[1]Elproduktion!$T$230</f>
        <v>0</v>
      </c>
      <c r="K10" s="60">
        <f>[1]Elproduktion!$U$228</f>
        <v>0</v>
      </c>
      <c r="L10" s="60">
        <f>[1]Elproduktion!$V$228</f>
        <v>0</v>
      </c>
      <c r="M10" s="60">
        <f>[1]Elproduktion!$W$228</f>
        <v>0</v>
      </c>
      <c r="N10" s="60">
        <f>[1]Elproduktion!$X$230</f>
        <v>0</v>
      </c>
      <c r="O10" s="60"/>
      <c r="P10" s="60">
        <f t="shared" si="0"/>
        <v>0</v>
      </c>
      <c r="Q10" s="38"/>
      <c r="R10" s="3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8"/>
      <c r="AH10" s="38"/>
    </row>
    <row r="11" spans="1:34" ht="15.75">
      <c r="A11" s="3" t="s">
        <v>14</v>
      </c>
      <c r="B11" s="60"/>
      <c r="C11" s="62">
        <f>SUM(C5:C10)</f>
        <v>1040010</v>
      </c>
      <c r="D11" s="60">
        <f t="shared" ref="D11:O11" si="1">SUM(D5:D10)</f>
        <v>11209</v>
      </c>
      <c r="E11" s="60">
        <f t="shared" si="1"/>
        <v>0</v>
      </c>
      <c r="F11" s="60">
        <f t="shared" si="1"/>
        <v>0</v>
      </c>
      <c r="G11" s="60">
        <f t="shared" si="1"/>
        <v>22751.986394852574</v>
      </c>
      <c r="H11" s="60">
        <f t="shared" si="1"/>
        <v>176270</v>
      </c>
      <c r="I11" s="60">
        <f t="shared" si="1"/>
        <v>0</v>
      </c>
      <c r="J11" s="60">
        <f t="shared" si="1"/>
        <v>1698902.0136051474</v>
      </c>
      <c r="K11" s="60">
        <f t="shared" si="1"/>
        <v>0</v>
      </c>
      <c r="L11" s="60">
        <f t="shared" si="1"/>
        <v>0</v>
      </c>
      <c r="M11" s="60">
        <f t="shared" si="1"/>
        <v>0</v>
      </c>
      <c r="N11" s="60">
        <f t="shared" si="1"/>
        <v>0</v>
      </c>
      <c r="O11" s="60">
        <f t="shared" si="1"/>
        <v>0</v>
      </c>
      <c r="P11" s="60">
        <f t="shared" si="0"/>
        <v>1909133</v>
      </c>
      <c r="Q11" s="38"/>
      <c r="R11" s="3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8"/>
      <c r="AH11" s="38"/>
    </row>
    <row r="12" spans="1:34" ht="15.75"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2"/>
      <c r="R12" s="2"/>
      <c r="S12" s="2"/>
      <c r="T12" s="2"/>
    </row>
    <row r="13" spans="1:34" ht="15.75"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2"/>
      <c r="R13" s="2"/>
      <c r="S13" s="2"/>
      <c r="T13" s="2"/>
    </row>
    <row r="14" spans="1:34" ht="18.75">
      <c r="A14" s="1" t="s">
        <v>15</v>
      </c>
      <c r="B14" s="89"/>
      <c r="C14" s="60"/>
      <c r="D14" s="89"/>
      <c r="E14" s="89"/>
      <c r="F14" s="89"/>
      <c r="G14" s="89"/>
      <c r="H14" s="89"/>
      <c r="I14" s="89"/>
      <c r="J14" s="60"/>
      <c r="K14" s="60"/>
      <c r="L14" s="60"/>
      <c r="M14" s="60"/>
      <c r="N14" s="60"/>
      <c r="O14" s="60"/>
      <c r="P14" s="89"/>
      <c r="Q14" s="2"/>
      <c r="R14" s="2"/>
      <c r="S14" s="2"/>
      <c r="T14" s="2"/>
    </row>
    <row r="15" spans="1:34" ht="15.75">
      <c r="A15" s="51" t="str">
        <f>A2</f>
        <v>0861 Mönsterås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2"/>
      <c r="R15" s="2"/>
      <c r="S15" s="2"/>
      <c r="T15" s="2"/>
    </row>
    <row r="16" spans="1:34" ht="30">
      <c r="A16" s="4">
        <f>'Kalmar län'!A16</f>
        <v>2020</v>
      </c>
      <c r="B16" s="81" t="s">
        <v>16</v>
      </c>
      <c r="C16" s="90" t="s">
        <v>8</v>
      </c>
      <c r="D16" s="81" t="s">
        <v>32</v>
      </c>
      <c r="E16" s="81" t="s">
        <v>2</v>
      </c>
      <c r="F16" s="82" t="s">
        <v>3</v>
      </c>
      <c r="G16" s="81" t="s">
        <v>17</v>
      </c>
      <c r="H16" s="81" t="s">
        <v>52</v>
      </c>
      <c r="I16" s="82" t="s">
        <v>5</v>
      </c>
      <c r="J16" s="81" t="s">
        <v>4</v>
      </c>
      <c r="K16" s="81" t="s">
        <v>6</v>
      </c>
      <c r="L16" s="81" t="s">
        <v>7</v>
      </c>
      <c r="M16" s="81" t="s">
        <v>70</v>
      </c>
      <c r="N16" s="81" t="s">
        <v>67</v>
      </c>
      <c r="O16" s="82" t="s">
        <v>64</v>
      </c>
      <c r="P16" s="83" t="s">
        <v>9</v>
      </c>
      <c r="Q16" s="38"/>
      <c r="AG16" s="38"/>
      <c r="AH16" s="38"/>
    </row>
    <row r="17" spans="1:34" s="16" customFormat="1" ht="11.25">
      <c r="A17" s="52" t="s">
        <v>56</v>
      </c>
      <c r="B17" s="85" t="s">
        <v>59</v>
      </c>
      <c r="C17" s="91"/>
      <c r="D17" s="85" t="s">
        <v>55</v>
      </c>
      <c r="E17" s="86"/>
      <c r="F17" s="85" t="s">
        <v>57</v>
      </c>
      <c r="G17" s="86"/>
      <c r="H17" s="86"/>
      <c r="I17" s="85" t="s">
        <v>58</v>
      </c>
      <c r="J17" s="86"/>
      <c r="K17" s="86"/>
      <c r="L17" s="86"/>
      <c r="M17" s="86"/>
      <c r="N17" s="87"/>
      <c r="O17" s="87"/>
      <c r="P17" s="88" t="s">
        <v>62</v>
      </c>
      <c r="Q17" s="17"/>
      <c r="AG17" s="17"/>
      <c r="AH17" s="17"/>
    </row>
    <row r="18" spans="1:34" ht="15.75">
      <c r="A18" s="3" t="s">
        <v>18</v>
      </c>
      <c r="B18" s="116">
        <f>[1]Fjärrvärmeproduktion!$N$282</f>
        <v>0</v>
      </c>
      <c r="C18" s="63"/>
      <c r="D18" s="63">
        <f>[1]Fjärrvärmeproduktion!$N$283</f>
        <v>0</v>
      </c>
      <c r="E18" s="63">
        <f>[1]Fjärrvärmeproduktion!$Q$284</f>
        <v>0</v>
      </c>
      <c r="F18" s="63">
        <f>[1]Fjärrvärmeproduktion!$N$285</f>
        <v>0</v>
      </c>
      <c r="G18" s="63">
        <f>[1]Fjärrvärmeproduktion!$R$286</f>
        <v>0</v>
      </c>
      <c r="H18" s="63">
        <f>[1]Fjärrvärmeproduktion!$S$287</f>
        <v>0</v>
      </c>
      <c r="I18" s="63">
        <f>[1]Fjärrvärmeproduktion!$N$288</f>
        <v>0</v>
      </c>
      <c r="J18" s="63">
        <f>[1]Fjärrvärmeproduktion!$T$286</f>
        <v>0</v>
      </c>
      <c r="K18" s="63">
        <f>[1]Fjärrvärmeproduktion!$U$284</f>
        <v>0</v>
      </c>
      <c r="L18" s="63">
        <f>[1]Fjärrvärmeproduktion!$V$284</f>
        <v>0</v>
      </c>
      <c r="M18" s="63">
        <f>[1]Fjärrvärmeproduktion!$W$284</f>
        <v>0</v>
      </c>
      <c r="N18" s="63">
        <f>[1]Fjärrvärmeproduktion!$X$286</f>
        <v>0</v>
      </c>
      <c r="O18" s="63"/>
      <c r="P18" s="63">
        <f>SUM(C18:O18)</f>
        <v>0</v>
      </c>
      <c r="Q18" s="2"/>
      <c r="R18" s="2"/>
      <c r="S18" s="2"/>
      <c r="T18" s="2"/>
    </row>
    <row r="19" spans="1:34" ht="15.75">
      <c r="A19" s="3" t="s">
        <v>19</v>
      </c>
      <c r="B19" s="116">
        <f>[1]Fjärrvärmeproduktion!$N$290</f>
        <v>10396</v>
      </c>
      <c r="C19" s="63"/>
      <c r="D19" s="63">
        <f>[1]Fjärrvärmeproduktion!$N$291</f>
        <v>60</v>
      </c>
      <c r="E19" s="63">
        <f>[1]Fjärrvärmeproduktion!$Q$292</f>
        <v>0</v>
      </c>
      <c r="F19" s="63">
        <f>[1]Fjärrvärmeproduktion!$N$293</f>
        <v>0</v>
      </c>
      <c r="G19" s="63">
        <f>[1]Fjärrvärmeproduktion!$R$294</f>
        <v>0</v>
      </c>
      <c r="H19" s="63">
        <f>[1]Fjärrvärmeproduktion!$S$295</f>
        <v>12351</v>
      </c>
      <c r="I19" s="63">
        <f>[1]Fjärrvärmeproduktion!$N$296</f>
        <v>0</v>
      </c>
      <c r="J19" s="63">
        <f>[1]Fjärrvärmeproduktion!$T$294</f>
        <v>0</v>
      </c>
      <c r="K19" s="63">
        <f>[1]Fjärrvärmeproduktion!$U$292</f>
        <v>0</v>
      </c>
      <c r="L19" s="63">
        <f>[1]Fjärrvärmeproduktion!$V$292</f>
        <v>0</v>
      </c>
      <c r="M19" s="63">
        <f>[1]Fjärrvärmeproduktion!$W$292</f>
        <v>0</v>
      </c>
      <c r="N19" s="63">
        <f>[1]Fjärrvärmeproduktion!$X$294</f>
        <v>0</v>
      </c>
      <c r="O19" s="63"/>
      <c r="P19" s="63">
        <f t="shared" ref="P19:P24" si="2">SUM(C19:O19)</f>
        <v>12411</v>
      </c>
      <c r="Q19" s="2"/>
      <c r="R19" s="2"/>
      <c r="S19" s="2"/>
      <c r="T19" s="2"/>
    </row>
    <row r="20" spans="1:34" ht="15.75">
      <c r="A20" s="3" t="s">
        <v>20</v>
      </c>
      <c r="B20" s="116">
        <f>[1]Fjärrvärmeproduktion!$N$298</f>
        <v>235</v>
      </c>
      <c r="C20" s="63"/>
      <c r="D20" s="63">
        <f>[1]Fjärrvärmeproduktion!$N$299</f>
        <v>0</v>
      </c>
      <c r="E20" s="63">
        <f>[1]Fjärrvärmeproduktion!$Q$300</f>
        <v>0</v>
      </c>
      <c r="F20" s="63">
        <f>[1]Fjärrvärmeproduktion!$N$301</f>
        <v>0</v>
      </c>
      <c r="G20" s="63">
        <f>[1]Fjärrvärmeproduktion!$R$302</f>
        <v>0</v>
      </c>
      <c r="H20" s="63">
        <f>[1]Fjärrvärmeproduktion!$S$303</f>
        <v>0</v>
      </c>
      <c r="I20" s="63">
        <f>[1]Fjärrvärmeproduktion!$N$304</f>
        <v>0</v>
      </c>
      <c r="J20" s="63">
        <f>[1]Fjärrvärmeproduktion!$T$302</f>
        <v>0</v>
      </c>
      <c r="K20" s="63">
        <f>[1]Fjärrvärmeproduktion!$U$300</f>
        <v>0</v>
      </c>
      <c r="L20" s="63">
        <f>[1]Fjärrvärmeproduktion!$V$300</f>
        <v>0</v>
      </c>
      <c r="M20" s="63">
        <f>[1]Fjärrvärmeproduktion!$W$300</f>
        <v>0</v>
      </c>
      <c r="N20" s="63">
        <f>[1]Fjärrvärmeproduktion!$X$302</f>
        <v>0</v>
      </c>
      <c r="O20" s="63"/>
      <c r="P20" s="63">
        <f t="shared" si="2"/>
        <v>0</v>
      </c>
      <c r="Q20" s="2"/>
      <c r="R20" s="2"/>
      <c r="S20" s="2"/>
      <c r="T20" s="2"/>
    </row>
    <row r="21" spans="1:34" ht="16.5" thickBot="1">
      <c r="A21" s="3" t="s">
        <v>21</v>
      </c>
      <c r="B21" s="116">
        <f>[1]Fjärrvärmeproduktion!$N$306</f>
        <v>0</v>
      </c>
      <c r="C21" s="63"/>
      <c r="D21" s="63">
        <f>[1]Fjärrvärmeproduktion!$N$307</f>
        <v>0</v>
      </c>
      <c r="E21" s="63">
        <f>[1]Fjärrvärmeproduktion!$Q$308</f>
        <v>0</v>
      </c>
      <c r="F21" s="63">
        <f>[1]Fjärrvärmeproduktion!$N$309</f>
        <v>0</v>
      </c>
      <c r="G21" s="63">
        <f>[1]Fjärrvärmeproduktion!$R$310</f>
        <v>0</v>
      </c>
      <c r="H21" s="63">
        <f>[1]Fjärrvärmeproduktion!$S$311</f>
        <v>0</v>
      </c>
      <c r="I21" s="63">
        <f>[1]Fjärrvärmeproduktion!$N$312</f>
        <v>0</v>
      </c>
      <c r="J21" s="63">
        <f>[1]Fjärrvärmeproduktion!$T$310</f>
        <v>0</v>
      </c>
      <c r="K21" s="63">
        <f>[1]Fjärrvärmeproduktion!$U$308</f>
        <v>0</v>
      </c>
      <c r="L21" s="63">
        <f>[1]Fjärrvärmeproduktion!$V$308</f>
        <v>0</v>
      </c>
      <c r="M21" s="63">
        <f>[1]Fjärrvärmeproduktion!$W$308</f>
        <v>0</v>
      </c>
      <c r="N21" s="63">
        <f>[1]Fjärrvärmeproduktion!$X$310</f>
        <v>0</v>
      </c>
      <c r="O21" s="63"/>
      <c r="P21" s="63">
        <f t="shared" si="2"/>
        <v>0</v>
      </c>
      <c r="Q21" s="2"/>
      <c r="R21" s="24"/>
      <c r="S21" s="24"/>
      <c r="T21" s="24"/>
    </row>
    <row r="22" spans="1:34" ht="15.75">
      <c r="A22" s="3" t="s">
        <v>22</v>
      </c>
      <c r="B22" s="116">
        <f>[1]Fjärrvärmeproduktion!$N$314</f>
        <v>59485</v>
      </c>
      <c r="C22" s="63"/>
      <c r="D22" s="63">
        <f>[1]Fjärrvärmeproduktion!$N$315</f>
        <v>0</v>
      </c>
      <c r="E22" s="63">
        <f>[1]Fjärrvärmeproduktion!$Q$316</f>
        <v>0</v>
      </c>
      <c r="F22" s="63">
        <f>[1]Fjärrvärmeproduktion!$N$317</f>
        <v>0</v>
      </c>
      <c r="G22" s="63">
        <f>[1]Fjärrvärmeproduktion!$R$318</f>
        <v>0</v>
      </c>
      <c r="H22" s="63">
        <f>[1]Fjärrvärmeproduktion!$S$319</f>
        <v>0</v>
      </c>
      <c r="I22" s="63">
        <f>[1]Fjärrvärmeproduktion!$N$320</f>
        <v>0</v>
      </c>
      <c r="J22" s="63">
        <f>[1]Fjärrvärmeproduktion!$T$318</f>
        <v>0</v>
      </c>
      <c r="K22" s="63">
        <f>[1]Fjärrvärmeproduktion!$U$316</f>
        <v>0</v>
      </c>
      <c r="L22" s="63">
        <f>[1]Fjärrvärmeproduktion!$V$316</f>
        <v>0</v>
      </c>
      <c r="M22" s="63">
        <f>[1]Fjärrvärmeproduktion!$W$316</f>
        <v>0</v>
      </c>
      <c r="N22" s="63">
        <f>[1]Fjärrvärmeproduktion!$X$318</f>
        <v>0</v>
      </c>
      <c r="O22" s="63"/>
      <c r="P22" s="63">
        <f t="shared" si="2"/>
        <v>0</v>
      </c>
      <c r="Q22" s="18"/>
      <c r="R22" s="30" t="s">
        <v>24</v>
      </c>
      <c r="S22" s="56" t="str">
        <f>P43/1000 &amp;" GWh"</f>
        <v>5721,87464 GWh</v>
      </c>
      <c r="T22" s="25"/>
      <c r="U22" s="23"/>
    </row>
    <row r="23" spans="1:34" ht="15.75">
      <c r="A23" s="3" t="s">
        <v>23</v>
      </c>
      <c r="B23" s="116">
        <f>[1]Fjärrvärmeproduktion!$N$322</f>
        <v>0</v>
      </c>
      <c r="C23" s="63"/>
      <c r="D23" s="63">
        <f>[1]Fjärrvärmeproduktion!$N$323</f>
        <v>0</v>
      </c>
      <c r="E23" s="63">
        <f>[1]Fjärrvärmeproduktion!$Q$324</f>
        <v>0</v>
      </c>
      <c r="F23" s="63">
        <f>[1]Fjärrvärmeproduktion!$N$325</f>
        <v>0</v>
      </c>
      <c r="G23" s="63">
        <f>[1]Fjärrvärmeproduktion!$R$326</f>
        <v>0</v>
      </c>
      <c r="H23" s="63">
        <f>[1]Fjärrvärmeproduktion!$S$327</f>
        <v>0</v>
      </c>
      <c r="I23" s="63">
        <f>[1]Fjärrvärmeproduktion!$N$328</f>
        <v>0</v>
      </c>
      <c r="J23" s="63">
        <f>[1]Fjärrvärmeproduktion!$T$326</f>
        <v>0</v>
      </c>
      <c r="K23" s="63">
        <f>[1]Fjärrvärmeproduktion!$U$324</f>
        <v>0</v>
      </c>
      <c r="L23" s="63">
        <f>[1]Fjärrvärmeproduktion!$V$324</f>
        <v>0</v>
      </c>
      <c r="M23" s="63">
        <f>[1]Fjärrvärmeproduktion!$W$324</f>
        <v>0</v>
      </c>
      <c r="N23" s="63">
        <f>[1]Fjärrvärmeproduktion!$X$326</f>
        <v>0</v>
      </c>
      <c r="O23" s="63"/>
      <c r="P23" s="63">
        <f t="shared" si="2"/>
        <v>0</v>
      </c>
      <c r="Q23" s="18"/>
      <c r="R23" s="28"/>
      <c r="S23" s="2"/>
      <c r="T23" s="26"/>
      <c r="U23" s="23"/>
    </row>
    <row r="24" spans="1:34" ht="15.75">
      <c r="A24" s="3" t="s">
        <v>14</v>
      </c>
      <c r="B24" s="63">
        <f>SUM(B18:B23)</f>
        <v>70116</v>
      </c>
      <c r="C24" s="63">
        <f t="shared" ref="C24:O24" si="3">SUM(C18:C23)</f>
        <v>0</v>
      </c>
      <c r="D24" s="63">
        <f t="shared" si="3"/>
        <v>60</v>
      </c>
      <c r="E24" s="63">
        <f t="shared" si="3"/>
        <v>0</v>
      </c>
      <c r="F24" s="63">
        <f t="shared" si="3"/>
        <v>0</v>
      </c>
      <c r="G24" s="63">
        <f t="shared" si="3"/>
        <v>0</v>
      </c>
      <c r="H24" s="63">
        <f t="shared" si="3"/>
        <v>12351</v>
      </c>
      <c r="I24" s="63">
        <f t="shared" si="3"/>
        <v>0</v>
      </c>
      <c r="J24" s="63">
        <f t="shared" si="3"/>
        <v>0</v>
      </c>
      <c r="K24" s="63">
        <f t="shared" si="3"/>
        <v>0</v>
      </c>
      <c r="L24" s="63">
        <f t="shared" si="3"/>
        <v>0</v>
      </c>
      <c r="M24" s="63">
        <f t="shared" si="3"/>
        <v>0</v>
      </c>
      <c r="N24" s="63">
        <f t="shared" si="3"/>
        <v>0</v>
      </c>
      <c r="O24" s="63">
        <f t="shared" si="3"/>
        <v>0</v>
      </c>
      <c r="P24" s="63">
        <f t="shared" si="2"/>
        <v>12411</v>
      </c>
      <c r="Q24" s="18"/>
      <c r="R24" s="28"/>
      <c r="S24" s="2" t="s">
        <v>25</v>
      </c>
      <c r="T24" s="26" t="s">
        <v>26</v>
      </c>
      <c r="U24" s="23"/>
    </row>
    <row r="25" spans="1:34" ht="15.75"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18"/>
      <c r="R25" s="53" t="str">
        <f>C30</f>
        <v>El</v>
      </c>
      <c r="S25" s="40" t="str">
        <f>C43/1000 &amp;" GWh"</f>
        <v>179,41564 GWh</v>
      </c>
      <c r="T25" s="29">
        <f>C$44</f>
        <v>3.1356094162873861E-2</v>
      </c>
      <c r="U25" s="23"/>
    </row>
    <row r="26" spans="1:34" ht="15.75">
      <c r="B26" s="92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8"/>
      <c r="R26" s="54" t="str">
        <f>D30</f>
        <v>Oljeprodukter</v>
      </c>
      <c r="S26" s="40" t="str">
        <f>D43/1000 &amp;" GWh"</f>
        <v>107,535 GWh</v>
      </c>
      <c r="T26" s="29">
        <f>D$44</f>
        <v>1.8793665846548499E-2</v>
      </c>
      <c r="U26" s="23"/>
    </row>
    <row r="27" spans="1:34" ht="15.75"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18"/>
      <c r="R27" s="54" t="str">
        <f>E30</f>
        <v>Kol och koks</v>
      </c>
      <c r="S27" s="9" t="str">
        <f>E43/1000 &amp;" GWh"</f>
        <v>0 GWh</v>
      </c>
      <c r="T27" s="29">
        <f>E$44</f>
        <v>0</v>
      </c>
      <c r="U27" s="23"/>
    </row>
    <row r="28" spans="1:34" ht="18.75">
      <c r="A28" s="1" t="s">
        <v>27</v>
      </c>
      <c r="B28" s="89"/>
      <c r="C28" s="60"/>
      <c r="D28" s="89"/>
      <c r="E28" s="89"/>
      <c r="F28" s="89"/>
      <c r="G28" s="89"/>
      <c r="H28" s="89"/>
      <c r="I28" s="60"/>
      <c r="J28" s="60"/>
      <c r="K28" s="60"/>
      <c r="L28" s="60"/>
      <c r="M28" s="60"/>
      <c r="N28" s="60"/>
      <c r="O28" s="60"/>
      <c r="P28" s="60"/>
      <c r="Q28" s="18"/>
      <c r="R28" s="54" t="str">
        <f>F30</f>
        <v>Gasol/naturgas</v>
      </c>
      <c r="S28" s="42" t="str">
        <f>F43/1000 &amp;" GWh"</f>
        <v>15,631 GWh</v>
      </c>
      <c r="T28" s="29">
        <f>F$44</f>
        <v>2.7317970042069987E-3</v>
      </c>
      <c r="U28" s="23"/>
    </row>
    <row r="29" spans="1:34" ht="15.75">
      <c r="A29" s="51" t="str">
        <f>A2</f>
        <v>0861 Mönsterås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18"/>
      <c r="R29" s="54" t="str">
        <f>G30</f>
        <v>Biodrivmedel</v>
      </c>
      <c r="S29" s="40" t="str">
        <f>G43/1000&amp;" GWh"</f>
        <v>187,011 GWh</v>
      </c>
      <c r="T29" s="29">
        <f>G$44</f>
        <v>3.2683519260044494E-2</v>
      </c>
      <c r="U29" s="23"/>
    </row>
    <row r="30" spans="1:34" ht="30">
      <c r="A30" s="4">
        <f>'Kalmar län'!A30</f>
        <v>2020</v>
      </c>
      <c r="B30" s="90" t="s">
        <v>66</v>
      </c>
      <c r="C30" s="93" t="s">
        <v>8</v>
      </c>
      <c r="D30" s="81" t="s">
        <v>32</v>
      </c>
      <c r="E30" s="81" t="s">
        <v>2</v>
      </c>
      <c r="F30" s="82" t="s">
        <v>3</v>
      </c>
      <c r="G30" s="81" t="s">
        <v>28</v>
      </c>
      <c r="H30" s="81" t="s">
        <v>52</v>
      </c>
      <c r="I30" s="82" t="s">
        <v>5</v>
      </c>
      <c r="J30" s="81" t="s">
        <v>4</v>
      </c>
      <c r="K30" s="81" t="s">
        <v>6</v>
      </c>
      <c r="L30" s="81" t="s">
        <v>7</v>
      </c>
      <c r="M30" s="81" t="s">
        <v>70</v>
      </c>
      <c r="N30" s="81" t="s">
        <v>67</v>
      </c>
      <c r="O30" s="82" t="s">
        <v>64</v>
      </c>
      <c r="P30" s="83" t="s">
        <v>29</v>
      </c>
      <c r="Q30" s="18"/>
      <c r="R30" s="53" t="str">
        <f>H30</f>
        <v>Biobränslen</v>
      </c>
      <c r="S30" s="40" t="str">
        <f>H43/1000&amp;" GWh"</f>
        <v>677,282 GWh</v>
      </c>
      <c r="T30" s="29">
        <f>H$44</f>
        <v>0.11836715108459628</v>
      </c>
      <c r="U30" s="23"/>
    </row>
    <row r="31" spans="1:34" s="16" customFormat="1">
      <c r="A31" s="15"/>
      <c r="B31" s="85" t="s">
        <v>61</v>
      </c>
      <c r="C31" s="94" t="s">
        <v>60</v>
      </c>
      <c r="D31" s="85" t="s">
        <v>55</v>
      </c>
      <c r="E31" s="86"/>
      <c r="F31" s="85" t="s">
        <v>57</v>
      </c>
      <c r="G31" s="85" t="s">
        <v>83</v>
      </c>
      <c r="H31" s="85" t="s">
        <v>65</v>
      </c>
      <c r="I31" s="85" t="s">
        <v>58</v>
      </c>
      <c r="J31" s="86"/>
      <c r="K31" s="86"/>
      <c r="L31" s="86"/>
      <c r="M31" s="86"/>
      <c r="N31" s="87"/>
      <c r="O31" s="87"/>
      <c r="P31" s="88" t="s">
        <v>63</v>
      </c>
      <c r="Q31" s="19"/>
      <c r="R31" s="53" t="str">
        <f>I30</f>
        <v>Biogas</v>
      </c>
      <c r="S31" s="40" t="str">
        <f>I43/1000 &amp;" GWh"</f>
        <v>0 GWh</v>
      </c>
      <c r="T31" s="29">
        <f>I$44</f>
        <v>0</v>
      </c>
      <c r="U31" s="22"/>
      <c r="AG31" s="17"/>
      <c r="AH31" s="17"/>
    </row>
    <row r="32" spans="1:34" ht="15.75">
      <c r="A32" s="3" t="s">
        <v>30</v>
      </c>
      <c r="B32" s="116">
        <f>[1]Slutanvändning!$N$413</f>
        <v>0</v>
      </c>
      <c r="C32" s="116">
        <f>[1]Slutanvändning!$N$414</f>
        <v>12032</v>
      </c>
      <c r="D32" s="116">
        <f>[1]Slutanvändning!$N$407</f>
        <v>5086</v>
      </c>
      <c r="E32" s="63">
        <f>[1]Slutanvändning!$Q$408</f>
        <v>0</v>
      </c>
      <c r="F32" s="116">
        <f>[1]Slutanvändning!$N$409</f>
        <v>0</v>
      </c>
      <c r="G32" s="116">
        <f>[1]Slutanvändning!$N$410</f>
        <v>1139</v>
      </c>
      <c r="H32" s="116">
        <f>[1]Slutanvändning!$N$411</f>
        <v>0</v>
      </c>
      <c r="I32" s="63">
        <f>[1]Slutanvändning!$N$412</f>
        <v>0</v>
      </c>
      <c r="J32" s="63"/>
      <c r="K32" s="63">
        <f>[1]Slutanvändning!$U$408</f>
        <v>0</v>
      </c>
      <c r="L32" s="63">
        <f>[1]Slutanvändning!$V$408</f>
        <v>0</v>
      </c>
      <c r="M32" s="63">
        <f>[1]Slutanvändning!$W$408</f>
        <v>0</v>
      </c>
      <c r="N32" s="63"/>
      <c r="O32" s="63"/>
      <c r="P32" s="63">
        <f t="shared" ref="P32:P38" si="4">SUM(B32:N32)</f>
        <v>18257</v>
      </c>
      <c r="Q32" s="20"/>
      <c r="R32" s="54" t="str">
        <f>J30</f>
        <v>Avlutar</v>
      </c>
      <c r="S32" s="40" t="str">
        <f>J43/1000 &amp;" GWh"</f>
        <v>4555 GWh</v>
      </c>
      <c r="T32" s="29">
        <f>J$44</f>
        <v>0.79606777264172979</v>
      </c>
      <c r="U32" s="23"/>
    </row>
    <row r="33" spans="1:47" ht="15.75">
      <c r="A33" s="3" t="s">
        <v>33</v>
      </c>
      <c r="B33" s="116">
        <f>[1]Slutanvändning!$N$422</f>
        <v>6900</v>
      </c>
      <c r="C33" s="116">
        <f>[1]Slutanvändning!$N$423</f>
        <v>782127</v>
      </c>
      <c r="D33" s="116">
        <f>[1]Slutanvändning!$N$416</f>
        <v>20789</v>
      </c>
      <c r="E33" s="63">
        <f>[1]Slutanvändning!$Q$417</f>
        <v>0</v>
      </c>
      <c r="F33" s="116">
        <f>[1]Slutanvändning!$N$418</f>
        <v>15631</v>
      </c>
      <c r="G33" s="116">
        <f>[1]Slutanvändning!$R$419</f>
        <v>151649.0136051476</v>
      </c>
      <c r="H33" s="116">
        <f>[1]Slutanvändning!$N$420</f>
        <v>464184</v>
      </c>
      <c r="I33" s="63">
        <f>[1]Slutanvändning!$N$421</f>
        <v>0</v>
      </c>
      <c r="J33" s="63">
        <f>[1]Slutanvändning!$T$419</f>
        <v>2856097.9863948524</v>
      </c>
      <c r="K33" s="63">
        <f>[1]Slutanvändning!$U$417</f>
        <v>0</v>
      </c>
      <c r="L33" s="63">
        <f>[1]Slutanvändning!$V$417</f>
        <v>0</v>
      </c>
      <c r="M33" s="63">
        <f>[1]Slutanvändning!$W$417</f>
        <v>0</v>
      </c>
      <c r="N33" s="63">
        <f>[1]Slutanvändning!$X$419</f>
        <v>0</v>
      </c>
      <c r="O33" s="63"/>
      <c r="P33" s="63">
        <f>SUM(B33:O33)</f>
        <v>4297378</v>
      </c>
      <c r="Q33" s="20"/>
      <c r="R33" s="53" t="str">
        <f>K30</f>
        <v>Torv</v>
      </c>
      <c r="S33" s="40" t="str">
        <f>K43/1000&amp;" GWh"</f>
        <v>0 GWh</v>
      </c>
      <c r="T33" s="29">
        <f>K$44</f>
        <v>0</v>
      </c>
      <c r="U33" s="23"/>
    </row>
    <row r="34" spans="1:47" ht="15.75">
      <c r="A34" s="3" t="s">
        <v>34</v>
      </c>
      <c r="B34" s="116">
        <f>[1]Slutanvändning!$N$431</f>
        <v>9667</v>
      </c>
      <c r="C34" s="116">
        <f>[1]Slutanvändning!$N$432</f>
        <v>9371</v>
      </c>
      <c r="D34" s="116">
        <f>[1]Slutanvändning!$N$425</f>
        <v>0</v>
      </c>
      <c r="E34" s="63">
        <f>[1]Slutanvändning!$Q$426</f>
        <v>0</v>
      </c>
      <c r="F34" s="116">
        <f>[1]Slutanvändning!$N$427</f>
        <v>0</v>
      </c>
      <c r="G34" s="116">
        <f>[1]Slutanvändning!$N$428</f>
        <v>0</v>
      </c>
      <c r="H34" s="116">
        <f>[1]Slutanvändning!$N$429</f>
        <v>0</v>
      </c>
      <c r="I34" s="63">
        <f>[1]Slutanvändning!$N$430</f>
        <v>0</v>
      </c>
      <c r="J34" s="63"/>
      <c r="K34" s="63">
        <f>[1]Slutanvändning!$U$426</f>
        <v>0</v>
      </c>
      <c r="L34" s="63">
        <f>[1]Slutanvändning!$V$426</f>
        <v>0</v>
      </c>
      <c r="M34" s="63">
        <f>[1]Slutanvändning!$W$426</f>
        <v>0</v>
      </c>
      <c r="N34" s="63"/>
      <c r="O34" s="63"/>
      <c r="P34" s="63">
        <f t="shared" si="4"/>
        <v>19038</v>
      </c>
      <c r="Q34" s="20"/>
      <c r="R34" s="54" t="str">
        <f>L30</f>
        <v>Avfall</v>
      </c>
      <c r="S34" s="40" t="str">
        <f>L43/1000&amp;" GWh"</f>
        <v>0 GWh</v>
      </c>
      <c r="T34" s="29">
        <f>L$44</f>
        <v>0</v>
      </c>
      <c r="U34" s="23"/>
      <c r="V34" s="5"/>
      <c r="W34" s="39"/>
    </row>
    <row r="35" spans="1:47" ht="15.75">
      <c r="A35" s="3" t="s">
        <v>35</v>
      </c>
      <c r="B35" s="116">
        <f>[1]Slutanvändning!$N$440</f>
        <v>0</v>
      </c>
      <c r="C35" s="116">
        <f>[1]Slutanvändning!$N$441</f>
        <v>290</v>
      </c>
      <c r="D35" s="116">
        <f>[1]Slutanvändning!$N$434</f>
        <v>69723</v>
      </c>
      <c r="E35" s="63">
        <f>[1]Slutanvändning!$Q$435</f>
        <v>0</v>
      </c>
      <c r="F35" s="116">
        <f>[1]Slutanvändning!$N$436</f>
        <v>0</v>
      </c>
      <c r="G35" s="116">
        <f>[1]Slutanvändning!$N$437</f>
        <v>11471</v>
      </c>
      <c r="H35" s="116">
        <f>[1]Slutanvändning!$N$438</f>
        <v>0</v>
      </c>
      <c r="I35" s="63">
        <f>[1]Slutanvändning!$N$439</f>
        <v>0</v>
      </c>
      <c r="J35" s="63"/>
      <c r="K35" s="63">
        <f>[1]Slutanvändning!$U$435</f>
        <v>0</v>
      </c>
      <c r="L35" s="63">
        <f>[1]Slutanvändning!$V$435</f>
        <v>0</v>
      </c>
      <c r="M35" s="63">
        <f>[1]Slutanvändning!$W$435</f>
        <v>0</v>
      </c>
      <c r="N35" s="63"/>
      <c r="O35" s="63"/>
      <c r="P35" s="63">
        <f>SUM(B35:N35)</f>
        <v>81484</v>
      </c>
      <c r="Q35" s="20"/>
      <c r="R35" s="53" t="str">
        <f>M30</f>
        <v>Kärnbränsle</v>
      </c>
      <c r="S35" s="40" t="str">
        <f>M43/1000&amp;" GWh"</f>
        <v>0 GWh</v>
      </c>
      <c r="T35" s="29">
        <f>M$44</f>
        <v>0</v>
      </c>
      <c r="U35" s="23"/>
    </row>
    <row r="36" spans="1:47" ht="15.75">
      <c r="A36" s="3" t="s">
        <v>36</v>
      </c>
      <c r="B36" s="116">
        <f>[1]Slutanvändning!$N$449</f>
        <v>6700</v>
      </c>
      <c r="C36" s="116">
        <f>[1]Slutanvändning!$N$450</f>
        <v>12371</v>
      </c>
      <c r="D36" s="116">
        <f>[1]Slutanvändning!$N$443</f>
        <v>247</v>
      </c>
      <c r="E36" s="63">
        <f>[1]Slutanvändning!$Q$444</f>
        <v>0</v>
      </c>
      <c r="F36" s="116">
        <f>[1]Slutanvändning!$N$445</f>
        <v>0</v>
      </c>
      <c r="G36" s="116">
        <f>[1]Slutanvändning!$N$446</f>
        <v>0</v>
      </c>
      <c r="H36" s="116">
        <f>[1]Slutanvändning!$N$447</f>
        <v>0</v>
      </c>
      <c r="I36" s="63">
        <f>[1]Slutanvändning!$N$448</f>
        <v>0</v>
      </c>
      <c r="J36" s="63"/>
      <c r="K36" s="63">
        <f>[1]Slutanvändning!$U$444</f>
        <v>0</v>
      </c>
      <c r="L36" s="63">
        <f>[1]Slutanvändning!$V$444</f>
        <v>0</v>
      </c>
      <c r="M36" s="63">
        <f>[1]Slutanvändning!$W$444</f>
        <v>0</v>
      </c>
      <c r="N36" s="63"/>
      <c r="O36" s="63"/>
      <c r="P36" s="63">
        <f t="shared" si="4"/>
        <v>19318</v>
      </c>
      <c r="Q36" s="20"/>
      <c r="R36" s="53" t="str">
        <f>N30</f>
        <v>Tallbeckolja</v>
      </c>
      <c r="S36" s="40" t="str">
        <f>N43/1000&amp;" GWh"</f>
        <v>0 GWh</v>
      </c>
      <c r="T36" s="29">
        <f>N$44</f>
        <v>0</v>
      </c>
      <c r="U36" s="23"/>
    </row>
    <row r="37" spans="1:47" ht="15.75">
      <c r="A37" s="3" t="s">
        <v>37</v>
      </c>
      <c r="B37" s="116">
        <f>[1]Slutanvändning!$N$458</f>
        <v>14025</v>
      </c>
      <c r="C37" s="116">
        <f>[1]Slutanvändning!$N$459</f>
        <v>41268</v>
      </c>
      <c r="D37" s="116">
        <f>[1]Slutanvändning!$N$452</f>
        <v>380</v>
      </c>
      <c r="E37" s="63">
        <f>[1]Slutanvändning!$Q$453</f>
        <v>0</v>
      </c>
      <c r="F37" s="116">
        <f>[1]Slutanvändning!$N$454</f>
        <v>0</v>
      </c>
      <c r="G37" s="116">
        <f>[1]Slutanvändning!$N$455</f>
        <v>0</v>
      </c>
      <c r="H37" s="116">
        <f>[1]Slutanvändning!$N$456</f>
        <v>24477</v>
      </c>
      <c r="I37" s="63">
        <f>[1]Slutanvändning!$N$457</f>
        <v>0</v>
      </c>
      <c r="J37" s="63"/>
      <c r="K37" s="63">
        <f>[1]Slutanvändning!$U$453</f>
        <v>0</v>
      </c>
      <c r="L37" s="63">
        <f>[1]Slutanvändning!$V$453</f>
        <v>0</v>
      </c>
      <c r="M37" s="63">
        <f>[1]Slutanvändning!$W$453</f>
        <v>0</v>
      </c>
      <c r="N37" s="63"/>
      <c r="O37" s="63"/>
      <c r="P37" s="63">
        <f t="shared" si="4"/>
        <v>80150</v>
      </c>
      <c r="Q37" s="20"/>
      <c r="R37" s="54" t="str">
        <f>O30</f>
        <v>Övrigt</v>
      </c>
      <c r="S37" s="40" t="str">
        <f>O43/1000&amp;" GWh"</f>
        <v>0 GWh</v>
      </c>
      <c r="T37" s="29">
        <f>O$44</f>
        <v>0</v>
      </c>
      <c r="U37" s="23"/>
    </row>
    <row r="38" spans="1:47" ht="15.75">
      <c r="A38" s="3" t="s">
        <v>38</v>
      </c>
      <c r="B38" s="116">
        <f>[1]Slutanvändning!$N$467</f>
        <v>11222</v>
      </c>
      <c r="C38" s="116">
        <f>[1]Slutanvändning!$N$468</f>
        <v>4685</v>
      </c>
      <c r="D38" s="116">
        <f>[1]Slutanvändning!$N$461</f>
        <v>41</v>
      </c>
      <c r="E38" s="63">
        <f>[1]Slutanvändning!$Q$462</f>
        <v>0</v>
      </c>
      <c r="F38" s="116">
        <f>[1]Slutanvändning!$N$463</f>
        <v>0</v>
      </c>
      <c r="G38" s="116">
        <f>[1]Slutanvändning!$N$464</f>
        <v>0</v>
      </c>
      <c r="H38" s="116">
        <f>[1]Slutanvändning!$N$465</f>
        <v>0</v>
      </c>
      <c r="I38" s="63">
        <f>[1]Slutanvändning!$N$466</f>
        <v>0</v>
      </c>
      <c r="J38" s="63"/>
      <c r="K38" s="63">
        <f>[1]Slutanvändning!$U$462</f>
        <v>0</v>
      </c>
      <c r="L38" s="63">
        <f>[1]Slutanvändning!$V$462</f>
        <v>0</v>
      </c>
      <c r="M38" s="63">
        <f>[1]Slutanvändning!$W$462</f>
        <v>0</v>
      </c>
      <c r="N38" s="63"/>
      <c r="O38" s="63"/>
      <c r="P38" s="63">
        <f t="shared" si="4"/>
        <v>15948</v>
      </c>
      <c r="Q38" s="20"/>
      <c r="R38" s="31"/>
      <c r="S38" s="16"/>
      <c r="T38" s="27"/>
      <c r="U38" s="23"/>
    </row>
    <row r="39" spans="1:47" ht="15.75">
      <c r="A39" s="3" t="s">
        <v>39</v>
      </c>
      <c r="B39" s="116">
        <f>[1]Slutanvändning!$N$476</f>
        <v>0</v>
      </c>
      <c r="C39" s="116">
        <f>[1]Slutanvändning!$N$477</f>
        <v>5989</v>
      </c>
      <c r="D39" s="116">
        <f>[1]Slutanvändning!$N$470</f>
        <v>0</v>
      </c>
      <c r="E39" s="63">
        <f>[1]Slutanvändning!$Q$471</f>
        <v>0</v>
      </c>
      <c r="F39" s="116">
        <f>[1]Slutanvändning!$N$472</f>
        <v>0</v>
      </c>
      <c r="G39" s="116">
        <f>[1]Slutanvändning!$N$473</f>
        <v>0</v>
      </c>
      <c r="H39" s="116">
        <f>[1]Slutanvändning!$N$474</f>
        <v>0</v>
      </c>
      <c r="I39" s="63">
        <f>[1]Slutanvändning!$N$475</f>
        <v>0</v>
      </c>
      <c r="J39" s="63"/>
      <c r="K39" s="63">
        <f>[1]Slutanvändning!$U$471</f>
        <v>0</v>
      </c>
      <c r="L39" s="63">
        <f>[1]Slutanvändning!$V$471</f>
        <v>0</v>
      </c>
      <c r="M39" s="63">
        <f>[1]Slutanvändning!$W$471</f>
        <v>0</v>
      </c>
      <c r="N39" s="63"/>
      <c r="O39" s="63"/>
      <c r="P39" s="63">
        <f>SUM(B39:N39)</f>
        <v>5989</v>
      </c>
      <c r="Q39" s="20"/>
      <c r="R39" s="28"/>
      <c r="S39" s="7"/>
      <c r="T39" s="43"/>
    </row>
    <row r="40" spans="1:47" ht="15.75">
      <c r="A40" s="3" t="s">
        <v>14</v>
      </c>
      <c r="B40" s="63">
        <f>SUM(B32:B39)</f>
        <v>48514</v>
      </c>
      <c r="C40" s="63">
        <f t="shared" ref="C40:O40" si="5">SUM(C32:C39)</f>
        <v>868133</v>
      </c>
      <c r="D40" s="63">
        <f t="shared" si="5"/>
        <v>96266</v>
      </c>
      <c r="E40" s="63">
        <f t="shared" si="5"/>
        <v>0</v>
      </c>
      <c r="F40" s="63">
        <f>SUM(F32:F39)</f>
        <v>15631</v>
      </c>
      <c r="G40" s="63">
        <f t="shared" si="5"/>
        <v>164259.0136051476</v>
      </c>
      <c r="H40" s="63">
        <f t="shared" si="5"/>
        <v>488661</v>
      </c>
      <c r="I40" s="63">
        <f t="shared" si="5"/>
        <v>0</v>
      </c>
      <c r="J40" s="63">
        <f t="shared" si="5"/>
        <v>2856097.9863948524</v>
      </c>
      <c r="K40" s="63">
        <f t="shared" si="5"/>
        <v>0</v>
      </c>
      <c r="L40" s="63">
        <f t="shared" si="5"/>
        <v>0</v>
      </c>
      <c r="M40" s="63">
        <f t="shared" si="5"/>
        <v>0</v>
      </c>
      <c r="N40" s="63">
        <f t="shared" si="5"/>
        <v>0</v>
      </c>
      <c r="O40" s="63">
        <f t="shared" si="5"/>
        <v>0</v>
      </c>
      <c r="P40" s="63">
        <f>SUM(B40:O40)</f>
        <v>4537562</v>
      </c>
      <c r="Q40" s="20"/>
      <c r="R40" s="28"/>
      <c r="S40" s="7" t="s">
        <v>25</v>
      </c>
      <c r="T40" s="43" t="s">
        <v>26</v>
      </c>
    </row>
    <row r="41" spans="1:47"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45"/>
      <c r="R41" s="28" t="s">
        <v>40</v>
      </c>
      <c r="S41" s="44" t="str">
        <f>(B46+C46)/1000 &amp;" GWh"</f>
        <v>91,05264 GWh</v>
      </c>
      <c r="T41" s="61"/>
    </row>
    <row r="42" spans="1:47">
      <c r="A42" s="33" t="s">
        <v>43</v>
      </c>
      <c r="B42" s="123">
        <f>B39+B38+B37</f>
        <v>25247</v>
      </c>
      <c r="C42" s="123">
        <f>C39+C38+C37</f>
        <v>51942</v>
      </c>
      <c r="D42" s="123">
        <f>D39+D38+D37</f>
        <v>421</v>
      </c>
      <c r="E42" s="123">
        <f t="shared" ref="E42:P42" si="6">E39+E38+E37</f>
        <v>0</v>
      </c>
      <c r="F42" s="124">
        <f t="shared" si="6"/>
        <v>0</v>
      </c>
      <c r="G42" s="123">
        <f t="shared" si="6"/>
        <v>0</v>
      </c>
      <c r="H42" s="123">
        <f t="shared" si="6"/>
        <v>24477</v>
      </c>
      <c r="I42" s="124">
        <f t="shared" si="6"/>
        <v>0</v>
      </c>
      <c r="J42" s="123">
        <f t="shared" si="6"/>
        <v>0</v>
      </c>
      <c r="K42" s="123">
        <f t="shared" si="6"/>
        <v>0</v>
      </c>
      <c r="L42" s="123">
        <f t="shared" si="6"/>
        <v>0</v>
      </c>
      <c r="M42" s="123">
        <f t="shared" si="6"/>
        <v>0</v>
      </c>
      <c r="N42" s="123">
        <f t="shared" si="6"/>
        <v>0</v>
      </c>
      <c r="O42" s="123">
        <f t="shared" si="6"/>
        <v>0</v>
      </c>
      <c r="P42" s="123">
        <f t="shared" si="6"/>
        <v>102087</v>
      </c>
      <c r="Q42" s="21"/>
      <c r="R42" s="28" t="s">
        <v>41</v>
      </c>
      <c r="S42" s="8" t="str">
        <f>P42/1000 &amp;" GWh"</f>
        <v>102,087 GWh</v>
      </c>
      <c r="T42" s="29">
        <f>P42/P40</f>
        <v>2.2498204983204637E-2</v>
      </c>
    </row>
    <row r="43" spans="1:47">
      <c r="A43" s="34" t="s">
        <v>45</v>
      </c>
      <c r="B43" s="125"/>
      <c r="C43" s="126">
        <f>C40+C24-C6-C7+C46</f>
        <v>179415.64</v>
      </c>
      <c r="D43" s="126">
        <f t="shared" ref="D43:O43" si="7">D11+D24+D40</f>
        <v>107535</v>
      </c>
      <c r="E43" s="126">
        <f t="shared" si="7"/>
        <v>0</v>
      </c>
      <c r="F43" s="126">
        <f t="shared" si="7"/>
        <v>15631</v>
      </c>
      <c r="G43" s="126">
        <f>G11+G24+G40</f>
        <v>187011.00000000017</v>
      </c>
      <c r="H43" s="126">
        <f t="shared" si="7"/>
        <v>677282</v>
      </c>
      <c r="I43" s="126">
        <f t="shared" si="7"/>
        <v>0</v>
      </c>
      <c r="J43" s="126">
        <f>J11+J24+J40</f>
        <v>4555000</v>
      </c>
      <c r="K43" s="126">
        <f t="shared" si="7"/>
        <v>0</v>
      </c>
      <c r="L43" s="126">
        <f t="shared" si="7"/>
        <v>0</v>
      </c>
      <c r="M43" s="126">
        <f t="shared" si="7"/>
        <v>0</v>
      </c>
      <c r="N43" s="126">
        <f t="shared" si="7"/>
        <v>0</v>
      </c>
      <c r="O43" s="126">
        <f t="shared" si="7"/>
        <v>0</v>
      </c>
      <c r="P43" s="127">
        <f>SUM(C43:O43)</f>
        <v>5721874.6400000006</v>
      </c>
      <c r="Q43" s="21"/>
      <c r="R43" s="28" t="s">
        <v>42</v>
      </c>
      <c r="S43" s="8" t="str">
        <f>P36/1000 &amp;" GWh"</f>
        <v>19,318 GWh</v>
      </c>
      <c r="T43" s="41">
        <f>P36/P40</f>
        <v>4.2573522962330874E-3</v>
      </c>
    </row>
    <row r="44" spans="1:47">
      <c r="A44" s="34" t="s">
        <v>46</v>
      </c>
      <c r="B44" s="93"/>
      <c r="C44" s="96">
        <f>C43/$P$43</f>
        <v>3.1356094162873861E-2</v>
      </c>
      <c r="D44" s="96">
        <f t="shared" ref="D44:O44" si="8">D43/$P$43</f>
        <v>1.8793665846548499E-2</v>
      </c>
      <c r="E44" s="96">
        <f t="shared" si="8"/>
        <v>0</v>
      </c>
      <c r="F44" s="96">
        <f t="shared" si="8"/>
        <v>2.7317970042069987E-3</v>
      </c>
      <c r="G44" s="96">
        <f>G43/$P$43</f>
        <v>3.2683519260044494E-2</v>
      </c>
      <c r="H44" s="96">
        <f t="shared" si="8"/>
        <v>0.11836715108459628</v>
      </c>
      <c r="I44" s="96">
        <f t="shared" si="8"/>
        <v>0</v>
      </c>
      <c r="J44" s="96">
        <f t="shared" si="8"/>
        <v>0.79606777264172979</v>
      </c>
      <c r="K44" s="96">
        <f t="shared" si="8"/>
        <v>0</v>
      </c>
      <c r="L44" s="96">
        <f t="shared" si="8"/>
        <v>0</v>
      </c>
      <c r="M44" s="96">
        <f t="shared" si="8"/>
        <v>0</v>
      </c>
      <c r="N44" s="96">
        <f t="shared" si="8"/>
        <v>0</v>
      </c>
      <c r="O44" s="96">
        <f t="shared" si="8"/>
        <v>0</v>
      </c>
      <c r="P44" s="96">
        <f>SUM(C44:O44)</f>
        <v>0.99999999999999989</v>
      </c>
      <c r="Q44" s="21"/>
      <c r="R44" s="28" t="s">
        <v>44</v>
      </c>
      <c r="S44" s="8" t="str">
        <f>P34/1000 &amp;" GWh"</f>
        <v>19,038 GWh</v>
      </c>
      <c r="T44" s="29">
        <f>P34/P40</f>
        <v>4.1956451504133714E-3</v>
      </c>
      <c r="U44" s="23"/>
    </row>
    <row r="45" spans="1:47">
      <c r="A45" s="35"/>
      <c r="B45" s="97"/>
      <c r="C45" s="93"/>
      <c r="D45" s="93"/>
      <c r="E45" s="93"/>
      <c r="F45" s="90"/>
      <c r="G45" s="93"/>
      <c r="H45" s="93"/>
      <c r="I45" s="90"/>
      <c r="J45" s="93"/>
      <c r="K45" s="93"/>
      <c r="L45" s="93"/>
      <c r="M45" s="93"/>
      <c r="N45" s="90"/>
      <c r="O45" s="90"/>
      <c r="P45" s="90"/>
      <c r="Q45" s="21"/>
      <c r="R45" s="28" t="s">
        <v>31</v>
      </c>
      <c r="S45" s="8" t="str">
        <f>P32/1000 &amp;" GWh"</f>
        <v>18,257 GWh</v>
      </c>
      <c r="T45" s="29">
        <f>P32/P40</f>
        <v>4.0235262901090942E-3</v>
      </c>
      <c r="U45" s="23"/>
    </row>
    <row r="46" spans="1:47">
      <c r="A46" s="35" t="s">
        <v>49</v>
      </c>
      <c r="B46" s="95">
        <f>B24-B40</f>
        <v>21602</v>
      </c>
      <c r="C46" s="95">
        <f>(C40+C24)*0.08</f>
        <v>69450.64</v>
      </c>
      <c r="D46" s="93"/>
      <c r="E46" s="93"/>
      <c r="F46" s="90"/>
      <c r="G46" s="93"/>
      <c r="H46" s="93"/>
      <c r="I46" s="90"/>
      <c r="J46" s="93"/>
      <c r="K46" s="93"/>
      <c r="L46" s="93"/>
      <c r="M46" s="93"/>
      <c r="N46" s="90"/>
      <c r="O46" s="90"/>
      <c r="P46" s="79"/>
      <c r="Q46" s="21"/>
      <c r="R46" s="28" t="s">
        <v>47</v>
      </c>
      <c r="S46" s="8" t="str">
        <f>P33/1000 &amp;" GWh"</f>
        <v>4297,378 GWh</v>
      </c>
      <c r="T46" s="41">
        <f>P33/P40</f>
        <v>0.94706761031584807</v>
      </c>
      <c r="U46" s="23"/>
    </row>
    <row r="47" spans="1:47">
      <c r="A47" s="35" t="s">
        <v>51</v>
      </c>
      <c r="B47" s="98">
        <f>B46/B24</f>
        <v>0.30808945176564551</v>
      </c>
      <c r="C47" s="98">
        <f>C46/(C40+C24)</f>
        <v>0.08</v>
      </c>
      <c r="D47" s="93"/>
      <c r="E47" s="93"/>
      <c r="F47" s="90"/>
      <c r="G47" s="93"/>
      <c r="H47" s="93"/>
      <c r="I47" s="90"/>
      <c r="J47" s="93"/>
      <c r="K47" s="93"/>
      <c r="L47" s="93"/>
      <c r="M47" s="93"/>
      <c r="N47" s="90"/>
      <c r="O47" s="90"/>
      <c r="P47" s="90"/>
      <c r="Q47" s="21"/>
      <c r="R47" s="28" t="s">
        <v>48</v>
      </c>
      <c r="S47" s="8" t="str">
        <f>P35/1000 &amp;" GWh"</f>
        <v>81,484 GWh</v>
      </c>
      <c r="T47" s="41">
        <f>P35/P40</f>
        <v>1.7957660964191786E-2</v>
      </c>
    </row>
    <row r="48" spans="1:47" ht="15.75" thickBot="1">
      <c r="A48" s="10"/>
      <c r="B48" s="99"/>
      <c r="C48" s="100"/>
      <c r="D48" s="101"/>
      <c r="E48" s="101"/>
      <c r="F48" s="102"/>
      <c r="G48" s="101"/>
      <c r="H48" s="101"/>
      <c r="I48" s="102"/>
      <c r="J48" s="101"/>
      <c r="K48" s="101"/>
      <c r="L48" s="101"/>
      <c r="M48" s="100"/>
      <c r="N48" s="103"/>
      <c r="O48" s="103"/>
      <c r="P48" s="103"/>
      <c r="Q48" s="55"/>
      <c r="R48" s="46" t="s">
        <v>50</v>
      </c>
      <c r="S48" s="47" t="str">
        <f>P40/1000 &amp;" GWh"</f>
        <v>4537,562 GWh</v>
      </c>
      <c r="T48" s="48">
        <f>SUM(T43:T47)</f>
        <v>0.97750179501679546</v>
      </c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0"/>
      <c r="AH48" s="10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>
      <c r="A49" s="11"/>
      <c r="B49" s="99"/>
      <c r="C49" s="100"/>
      <c r="D49" s="101"/>
      <c r="E49" s="101"/>
      <c r="F49" s="102"/>
      <c r="G49" s="101"/>
      <c r="H49" s="101"/>
      <c r="I49" s="102"/>
      <c r="J49" s="101"/>
      <c r="K49" s="101"/>
      <c r="L49" s="101"/>
      <c r="M49" s="100"/>
      <c r="N49" s="103"/>
      <c r="O49" s="103"/>
      <c r="P49" s="103"/>
      <c r="Q49" s="11"/>
      <c r="R49" s="10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0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>
      <c r="A50" s="11"/>
      <c r="B50" s="99"/>
      <c r="C50" s="104"/>
      <c r="D50" s="101"/>
      <c r="E50" s="101"/>
      <c r="F50" s="102"/>
      <c r="G50" s="101"/>
      <c r="H50" s="101"/>
      <c r="I50" s="102"/>
      <c r="J50" s="101"/>
      <c r="K50" s="101"/>
      <c r="L50" s="101"/>
      <c r="M50" s="100"/>
      <c r="N50" s="103"/>
      <c r="O50" s="103"/>
      <c r="P50" s="103"/>
      <c r="Q50" s="11"/>
      <c r="R50" s="10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0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>
      <c r="A51" s="11"/>
      <c r="B51" s="99"/>
      <c r="C51" s="100"/>
      <c r="D51" s="101"/>
      <c r="E51" s="101"/>
      <c r="F51" s="102"/>
      <c r="G51" s="101"/>
      <c r="H51" s="101"/>
      <c r="I51" s="102"/>
      <c r="J51" s="101"/>
      <c r="K51" s="101"/>
      <c r="L51" s="101"/>
      <c r="M51" s="100"/>
      <c r="N51" s="103"/>
      <c r="O51" s="103"/>
      <c r="P51" s="103"/>
      <c r="Q51" s="11"/>
      <c r="R51" s="10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0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>
      <c r="A52" s="11"/>
      <c r="B52" s="99"/>
      <c r="C52" s="100"/>
      <c r="D52" s="101"/>
      <c r="E52" s="101"/>
      <c r="F52" s="102"/>
      <c r="G52" s="101"/>
      <c r="H52" s="101"/>
      <c r="I52" s="102"/>
      <c r="J52" s="101"/>
      <c r="K52" s="101"/>
      <c r="L52" s="101"/>
      <c r="M52" s="100"/>
      <c r="N52" s="103"/>
      <c r="O52" s="103"/>
      <c r="P52" s="103"/>
      <c r="Q52" s="11"/>
      <c r="R52" s="10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0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>
      <c r="A53" s="11"/>
      <c r="B53" s="99"/>
      <c r="C53" s="100"/>
      <c r="D53" s="101"/>
      <c r="E53" s="101"/>
      <c r="F53" s="102"/>
      <c r="G53" s="101"/>
      <c r="H53" s="101"/>
      <c r="I53" s="102"/>
      <c r="J53" s="101"/>
      <c r="K53" s="101"/>
      <c r="L53" s="101"/>
      <c r="M53" s="100"/>
      <c r="N53" s="103"/>
      <c r="O53" s="103"/>
      <c r="P53" s="103"/>
      <c r="Q53" s="11"/>
      <c r="R53" s="10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0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>
      <c r="A54" s="11"/>
      <c r="B54" s="99"/>
      <c r="C54" s="100"/>
      <c r="D54" s="101"/>
      <c r="E54" s="101"/>
      <c r="F54" s="102"/>
      <c r="G54" s="101"/>
      <c r="H54" s="101"/>
      <c r="I54" s="102"/>
      <c r="J54" s="101"/>
      <c r="K54" s="101"/>
      <c r="L54" s="101"/>
      <c r="M54" s="100"/>
      <c r="N54" s="103"/>
      <c r="O54" s="103"/>
      <c r="P54" s="103"/>
      <c r="Q54" s="11"/>
      <c r="R54" s="10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0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ht="15.75">
      <c r="A55" s="11"/>
      <c r="B55" s="99"/>
      <c r="C55" s="100"/>
      <c r="D55" s="101"/>
      <c r="E55" s="101"/>
      <c r="F55" s="102"/>
      <c r="G55" s="101"/>
      <c r="H55" s="101"/>
      <c r="I55" s="102"/>
      <c r="J55" s="101"/>
      <c r="K55" s="101"/>
      <c r="L55" s="101"/>
      <c r="M55" s="100"/>
      <c r="N55" s="103"/>
      <c r="O55" s="103"/>
      <c r="P55" s="103"/>
      <c r="Q55" s="11"/>
      <c r="R55" s="7"/>
      <c r="S55" s="32"/>
      <c r="T55" s="36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0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ht="15.75">
      <c r="A56" s="11"/>
      <c r="B56" s="99"/>
      <c r="C56" s="100"/>
      <c r="D56" s="101"/>
      <c r="E56" s="101"/>
      <c r="F56" s="102"/>
      <c r="G56" s="101"/>
      <c r="H56" s="101"/>
      <c r="I56" s="102"/>
      <c r="J56" s="101"/>
      <c r="K56" s="101"/>
      <c r="L56" s="101"/>
      <c r="M56" s="100"/>
      <c r="N56" s="103"/>
      <c r="O56" s="103"/>
      <c r="P56" s="103"/>
      <c r="Q56" s="11"/>
      <c r="R56" s="7"/>
      <c r="S56" s="32"/>
      <c r="T56" s="36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0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ht="15.75">
      <c r="A57" s="11"/>
      <c r="B57" s="99"/>
      <c r="C57" s="100"/>
      <c r="D57" s="101"/>
      <c r="E57" s="101"/>
      <c r="F57" s="102"/>
      <c r="G57" s="101"/>
      <c r="H57" s="101"/>
      <c r="I57" s="102"/>
      <c r="J57" s="101"/>
      <c r="K57" s="101"/>
      <c r="L57" s="101"/>
      <c r="M57" s="100"/>
      <c r="N57" s="103"/>
      <c r="O57" s="103"/>
      <c r="P57" s="103"/>
      <c r="Q57" s="11"/>
      <c r="R57" s="7"/>
      <c r="S57" s="32"/>
      <c r="T57" s="36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0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ht="15.75">
      <c r="A58" s="7"/>
      <c r="B58" s="105"/>
      <c r="C58" s="106"/>
      <c r="D58" s="107"/>
      <c r="E58" s="107"/>
      <c r="F58" s="108"/>
      <c r="G58" s="107"/>
      <c r="H58" s="107"/>
      <c r="I58" s="108"/>
      <c r="J58" s="107"/>
      <c r="K58" s="107"/>
      <c r="L58" s="107"/>
      <c r="M58" s="109"/>
      <c r="N58" s="110"/>
      <c r="O58" s="110"/>
      <c r="P58" s="111"/>
      <c r="Q58" s="7"/>
      <c r="R58" s="7"/>
      <c r="S58" s="32"/>
      <c r="T58" s="36"/>
    </row>
    <row r="59" spans="1:47" ht="15.75">
      <c r="A59" s="7"/>
      <c r="B59" s="105"/>
      <c r="C59" s="106"/>
      <c r="D59" s="107"/>
      <c r="E59" s="107"/>
      <c r="F59" s="108"/>
      <c r="G59" s="107"/>
      <c r="H59" s="107"/>
      <c r="I59" s="108"/>
      <c r="J59" s="107"/>
      <c r="K59" s="107"/>
      <c r="L59" s="107"/>
      <c r="M59" s="109"/>
      <c r="N59" s="110"/>
      <c r="O59" s="110"/>
      <c r="P59" s="111"/>
      <c r="Q59" s="7"/>
      <c r="R59" s="7"/>
      <c r="S59" s="12"/>
      <c r="T59" s="13"/>
    </row>
    <row r="60" spans="1:47" ht="15.75">
      <c r="A60" s="7"/>
      <c r="B60" s="105"/>
      <c r="C60" s="106"/>
      <c r="D60" s="107"/>
      <c r="E60" s="107"/>
      <c r="F60" s="108"/>
      <c r="G60" s="107"/>
      <c r="H60" s="107"/>
      <c r="I60" s="108"/>
      <c r="J60" s="107"/>
      <c r="K60" s="107"/>
      <c r="L60" s="107"/>
      <c r="M60" s="109"/>
      <c r="N60" s="110"/>
      <c r="O60" s="110"/>
      <c r="P60" s="111"/>
      <c r="Q60" s="7"/>
      <c r="R60" s="7"/>
      <c r="S60" s="7"/>
      <c r="T60" s="32"/>
    </row>
    <row r="61" spans="1:47" ht="15.75">
      <c r="A61" s="6"/>
      <c r="B61" s="105"/>
      <c r="C61" s="106"/>
      <c r="D61" s="107"/>
      <c r="E61" s="107"/>
      <c r="F61" s="108"/>
      <c r="G61" s="107"/>
      <c r="H61" s="107"/>
      <c r="I61" s="108"/>
      <c r="J61" s="107"/>
      <c r="K61" s="107"/>
      <c r="L61" s="107"/>
      <c r="M61" s="109"/>
      <c r="N61" s="110"/>
      <c r="O61" s="110"/>
      <c r="P61" s="111"/>
      <c r="Q61" s="7"/>
      <c r="R61" s="7"/>
      <c r="S61" s="49"/>
      <c r="T61" s="50"/>
    </row>
    <row r="62" spans="1:47" ht="15.75">
      <c r="A62" s="7"/>
      <c r="B62" s="105"/>
      <c r="C62" s="106"/>
      <c r="D62" s="105"/>
      <c r="E62" s="105"/>
      <c r="F62" s="112"/>
      <c r="G62" s="105"/>
      <c r="H62" s="105"/>
      <c r="I62" s="112"/>
      <c r="J62" s="105"/>
      <c r="K62" s="105"/>
      <c r="L62" s="105"/>
      <c r="M62" s="109"/>
      <c r="N62" s="110"/>
      <c r="O62" s="110"/>
      <c r="P62" s="111"/>
      <c r="Q62" s="7"/>
      <c r="R62" s="7"/>
      <c r="S62" s="32"/>
      <c r="T62" s="36"/>
    </row>
    <row r="63" spans="1:47" ht="15.75">
      <c r="A63" s="7"/>
      <c r="B63" s="105"/>
      <c r="C63" s="113"/>
      <c r="D63" s="105"/>
      <c r="E63" s="105"/>
      <c r="F63" s="112"/>
      <c r="G63" s="105"/>
      <c r="H63" s="105"/>
      <c r="I63" s="112"/>
      <c r="J63" s="105"/>
      <c r="K63" s="105"/>
      <c r="L63" s="105"/>
      <c r="M63" s="113"/>
      <c r="N63" s="111"/>
      <c r="O63" s="111"/>
      <c r="P63" s="111"/>
      <c r="Q63" s="7"/>
      <c r="R63" s="7"/>
      <c r="S63" s="32"/>
      <c r="T63" s="36"/>
    </row>
    <row r="64" spans="1:47" ht="15.75">
      <c r="A64" s="7"/>
      <c r="B64" s="105"/>
      <c r="C64" s="113"/>
      <c r="D64" s="105"/>
      <c r="E64" s="105"/>
      <c r="F64" s="112"/>
      <c r="G64" s="105"/>
      <c r="H64" s="105"/>
      <c r="I64" s="112"/>
      <c r="J64" s="105"/>
      <c r="K64" s="105"/>
      <c r="L64" s="105"/>
      <c r="M64" s="113"/>
      <c r="N64" s="111"/>
      <c r="O64" s="111"/>
      <c r="P64" s="111"/>
      <c r="Q64" s="7"/>
      <c r="R64" s="7"/>
      <c r="S64" s="32"/>
      <c r="T64" s="36"/>
    </row>
    <row r="65" spans="1:20" ht="15.75">
      <c r="A65" s="7"/>
      <c r="B65" s="93"/>
      <c r="C65" s="113"/>
      <c r="D65" s="93"/>
      <c r="E65" s="93"/>
      <c r="F65" s="90"/>
      <c r="G65" s="93"/>
      <c r="H65" s="93"/>
      <c r="I65" s="90"/>
      <c r="J65" s="93"/>
      <c r="K65" s="105"/>
      <c r="L65" s="105"/>
      <c r="M65" s="113"/>
      <c r="N65" s="111"/>
      <c r="O65" s="111"/>
      <c r="P65" s="111"/>
      <c r="Q65" s="7"/>
      <c r="R65" s="7"/>
      <c r="S65" s="32"/>
      <c r="T65" s="36"/>
    </row>
    <row r="66" spans="1:20" ht="15.75">
      <c r="A66" s="7"/>
      <c r="B66" s="93"/>
      <c r="C66" s="113"/>
      <c r="D66" s="93"/>
      <c r="E66" s="93"/>
      <c r="F66" s="90"/>
      <c r="G66" s="93"/>
      <c r="H66" s="93"/>
      <c r="I66" s="90"/>
      <c r="J66" s="93"/>
      <c r="K66" s="105"/>
      <c r="L66" s="105"/>
      <c r="M66" s="113"/>
      <c r="N66" s="111"/>
      <c r="O66" s="111"/>
      <c r="P66" s="111"/>
      <c r="Q66" s="7"/>
      <c r="R66" s="7"/>
      <c r="S66" s="32"/>
      <c r="T66" s="36"/>
    </row>
    <row r="67" spans="1:20" ht="15.75">
      <c r="A67" s="7"/>
      <c r="B67" s="93"/>
      <c r="C67" s="113"/>
      <c r="D67" s="93"/>
      <c r="E67" s="93"/>
      <c r="F67" s="90"/>
      <c r="G67" s="93"/>
      <c r="H67" s="93"/>
      <c r="I67" s="90"/>
      <c r="J67" s="93"/>
      <c r="K67" s="105"/>
      <c r="L67" s="105"/>
      <c r="M67" s="113"/>
      <c r="N67" s="111"/>
      <c r="O67" s="111"/>
      <c r="P67" s="111"/>
      <c r="Q67" s="7"/>
      <c r="R67" s="7"/>
      <c r="S67" s="32"/>
      <c r="T67" s="36"/>
    </row>
    <row r="68" spans="1:20" ht="15.75">
      <c r="A68" s="7"/>
      <c r="B68" s="93"/>
      <c r="C68" s="113"/>
      <c r="D68" s="93"/>
      <c r="E68" s="93"/>
      <c r="F68" s="90"/>
      <c r="G68" s="93"/>
      <c r="H68" s="93"/>
      <c r="I68" s="90"/>
      <c r="J68" s="93"/>
      <c r="K68" s="105"/>
      <c r="L68" s="105"/>
      <c r="M68" s="113"/>
      <c r="N68" s="111"/>
      <c r="O68" s="111"/>
      <c r="P68" s="111"/>
      <c r="Q68" s="7"/>
      <c r="R68" s="37"/>
      <c r="S68" s="12"/>
      <c r="T68" s="14"/>
    </row>
    <row r="69" spans="1:20">
      <c r="A69" s="7"/>
      <c r="B69" s="93"/>
      <c r="C69" s="113"/>
      <c r="D69" s="93"/>
      <c r="E69" s="93"/>
      <c r="F69" s="90"/>
      <c r="G69" s="93"/>
      <c r="H69" s="93"/>
      <c r="I69" s="90"/>
      <c r="J69" s="93"/>
      <c r="K69" s="105"/>
      <c r="L69" s="105"/>
      <c r="M69" s="113"/>
      <c r="N69" s="111"/>
      <c r="O69" s="111"/>
      <c r="P69" s="111"/>
      <c r="Q69" s="7"/>
    </row>
    <row r="70" spans="1:20">
      <c r="A70" s="7"/>
      <c r="B70" s="93"/>
      <c r="C70" s="113"/>
      <c r="D70" s="93"/>
      <c r="E70" s="93"/>
      <c r="F70" s="90"/>
      <c r="G70" s="93"/>
      <c r="H70" s="93"/>
      <c r="I70" s="90"/>
      <c r="J70" s="93"/>
      <c r="K70" s="105"/>
      <c r="L70" s="105"/>
      <c r="M70" s="113"/>
      <c r="N70" s="111"/>
      <c r="O70" s="111"/>
      <c r="P70" s="111"/>
      <c r="Q70" s="7"/>
    </row>
    <row r="71" spans="1:20" ht="15.75">
      <c r="A71" s="7"/>
      <c r="B71" s="114"/>
      <c r="C71" s="113"/>
      <c r="D71" s="114"/>
      <c r="E71" s="114"/>
      <c r="F71" s="115"/>
      <c r="G71" s="114"/>
      <c r="H71" s="114"/>
      <c r="I71" s="115"/>
      <c r="J71" s="114"/>
      <c r="K71" s="105"/>
      <c r="L71" s="105"/>
      <c r="M71" s="113"/>
      <c r="N71" s="111"/>
      <c r="O71" s="111"/>
      <c r="P71" s="111"/>
      <c r="Q71" s="7"/>
    </row>
  </sheetData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Precio.VS.ApplicationLogic.Workplace.EventReceivers.DocumentEventReceiver_ItemAdded_Synchronous</Name>
    <Synchronization>Synchronous</Synchronization>
    <Type>10001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Precio.VS.ApplicationLogic.Workplace.EventReceivers.DocumentEventReceiver_ItemUpdated_Synchronous</Name>
    <Synchronization>Synchronous</Synchronization>
    <Type>10002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  <Receiver>
    <Name>Precio.VS.ApplicationLogic.Workplace.EventReceivers.DocumentEventReceiver_ItemDeleted_Synchronous</Name>
    <Synchronization>Synchronous</Synchronization>
    <Type>10003</Type>
    <SequenceNumber>10000</SequenceNumber>
    <Url/>
    <Assembly>Precio.VS.ApplicationLogic, Version=1.0.0.0, Culture=neutral, PublicKeyToken=ebe4555da8d0fa9c</Assembly>
    <Class>Precio.VS.ApplicationLogic.Workplace.EventReceivers.DocumentEventReceiver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317fbb44ce4ac96b35b17c414ebfc90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afb5be0f03a00811c74f9aa8c21d0ad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ToolProcess xmlns="http://schemas.microsoft.com/sharepoint/v3" xsi:nil="true"/>
    <PVSWSDocAssignNr xmlns="http://schemas.microsoft.com/sharepoint/v3">10288367</PVSWSDocAssignNr>
    <PVSWSDocAssignmentResponsible xmlns="http://schemas.microsoft.com/sharepoint/v3">Beijer Englund, Ronja</PVSWSDocAssignmentResponsible>
    <PVSWSDocProjName xmlns="http://schemas.microsoft.com/sharepoint/v3">Energistatistik, Kommunal regional energistatistik, KRE</PVSWSDocProjName>
    <PVSWSDocChangeLabel xmlns="http://schemas.microsoft.com/sharepoint/v3" xsi:nil="true"/>
    <PVSWSDocItemVersion xmlns="http://schemas.microsoft.com/sharepoint/v3">0.1</PVSWSDocItemVersion>
    <PVSWSDocToolModifiedBy xmlns="http://schemas.microsoft.com/sharepoint/v3" xsi:nil="true"/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ToolNam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2019-06-07T11:53:46+00:00</PVSWSDocDate>
    <PVSWSDocName xmlns="http://schemas.microsoft.com/sharepoint/v3">Mall Mellan-Energibalans ver 1.0</PVSWSDocName>
    <PVSWSDocAssignment xmlns="http://schemas.microsoft.com/sharepoint/v3">Energistatistik, kommunal och regional energistatistik</PVSWSDocAssignment>
    <PVSWSDocAssign4 xmlns="http://schemas.microsoft.com/sharepoint/v3" xsi:nil="true"/>
    <PVSWSDocRevBy xmlns="http://schemas.microsoft.com/sharepoint/v3" xsi:nil="true"/>
    <PVSWSDocToolResponsible xmlns="http://schemas.microsoft.com/sharepoint/v3" xsi:nil="true"/>
    <PVSWSDocPhase xmlns="http://schemas.microsoft.com/sharepoint/v3" xsi:nil="true"/>
    <PVSWSDocToolVersion xmlns="http://schemas.microsoft.com/sharepoint/v3" xsi:nil="true"/>
    <PVSWSDocToolPublished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AA97BB-31D2-41B4-AF2C-8725E1301211}"/>
</file>

<file path=customXml/itemProps2.xml><?xml version="1.0" encoding="utf-8"?>
<ds:datastoreItem xmlns:ds="http://schemas.openxmlformats.org/officeDocument/2006/customXml" ds:itemID="{1F8BB290-2C22-45B1-87B2-2A55240A73D8}"/>
</file>

<file path=customXml/itemProps3.xml><?xml version="1.0" encoding="utf-8"?>
<ds:datastoreItem xmlns:ds="http://schemas.openxmlformats.org/officeDocument/2006/customXml" ds:itemID="{70738083-536C-48E5-B091-E0B18A553C06}"/>
</file>

<file path=customXml/itemProps4.xml><?xml version="1.0" encoding="utf-8"?>
<ds:datastoreItem xmlns:ds="http://schemas.openxmlformats.org/officeDocument/2006/customXml" ds:itemID="{26775692-EEB9-457C-9F41-4018AE6E29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INSTRUKTIONER</vt:lpstr>
      <vt:lpstr>Kalmar län</vt:lpstr>
      <vt:lpstr>Borgholm</vt:lpstr>
      <vt:lpstr>Emmaboda</vt:lpstr>
      <vt:lpstr>Mörbylånga</vt:lpstr>
      <vt:lpstr>Hultsfred</vt:lpstr>
      <vt:lpstr>Högsby</vt:lpstr>
      <vt:lpstr>Kalmar</vt:lpstr>
      <vt:lpstr>Mönsterås</vt:lpstr>
      <vt:lpstr>Nybro</vt:lpstr>
      <vt:lpstr>Oskarshamn</vt:lpstr>
      <vt:lpstr>Torsås</vt:lpstr>
      <vt:lpstr>Vimmerby</vt:lpstr>
      <vt:lpstr>Västervik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Forsman, Erik</cp:lastModifiedBy>
  <dcterms:created xsi:type="dcterms:W3CDTF">2016-02-06T11:09:18Z</dcterms:created>
  <dcterms:modified xsi:type="dcterms:W3CDTF">2022-11-15T11:42:41Z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0x010100F3AFF667EC9D4557811DA86F1C6D7EFB00A394280B47F27144A57240EB8744E34D</vt:lpwstr>
  </property>
</Properties>
</file>