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://ams.corp.pbwan.net/projects/10288367/Document/3_Dokument/Örebro län (12 kommuner)/"/>
    </mc:Choice>
  </mc:AlternateContent>
  <xr:revisionPtr revIDLastSave="0" documentId="13_ncr:1_{1A473B16-2036-4BD4-AB12-C8A8F5A33F06}" xr6:coauthVersionLast="47" xr6:coauthVersionMax="47" xr10:uidLastSave="{00000000-0000-0000-0000-000000000000}"/>
  <bookViews>
    <workbookView xWindow="840" yWindow="-15870" windowWidth="25440" windowHeight="15390" tabRatio="842" activeTab="1" xr2:uid="{00000000-000D-0000-FFFF-FFFF00000000}"/>
  </bookViews>
  <sheets>
    <sheet name="INSTRUKTIONER" sheetId="40" r:id="rId1"/>
    <sheet name="Örebro län" sheetId="37" r:id="rId2"/>
    <sheet name="Lindesberg" sheetId="2" r:id="rId3"/>
    <sheet name="Ljusnarsberg" sheetId="3" r:id="rId4"/>
    <sheet name="Degerfors" sheetId="51" r:id="rId5"/>
    <sheet name="Lekeberg" sheetId="41" r:id="rId6"/>
    <sheet name="Örebro" sheetId="42" r:id="rId7"/>
    <sheet name="Hällefors" sheetId="43" r:id="rId8"/>
    <sheet name="Hallsberg" sheetId="44" r:id="rId9"/>
    <sheet name="Kumla" sheetId="52" r:id="rId10"/>
    <sheet name="Askersund" sheetId="53" r:id="rId11"/>
    <sheet name="Laxå" sheetId="54" r:id="rId12"/>
    <sheet name="Nora" sheetId="55" r:id="rId13"/>
    <sheet name="Karlskoga" sheetId="45" r:id="rId14"/>
  </sheets>
  <externalReferences>
    <externalReference r:id="rId15"/>
  </externalReferenc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37" i="3" l="1"/>
  <c r="R36" i="3"/>
  <c r="R35" i="3"/>
  <c r="R34" i="3"/>
  <c r="R33" i="3"/>
  <c r="R32" i="3"/>
  <c r="R31" i="3"/>
  <c r="R30" i="3"/>
  <c r="R29" i="3"/>
  <c r="R28" i="3"/>
  <c r="R27" i="3"/>
  <c r="R26" i="3"/>
  <c r="R25" i="3"/>
  <c r="R37" i="51"/>
  <c r="R36" i="51"/>
  <c r="R35" i="51"/>
  <c r="R34" i="51"/>
  <c r="R33" i="51"/>
  <c r="R32" i="51"/>
  <c r="R31" i="51"/>
  <c r="R30" i="51"/>
  <c r="R29" i="51"/>
  <c r="R28" i="51"/>
  <c r="R27" i="51"/>
  <c r="R26" i="51"/>
  <c r="R25" i="51"/>
  <c r="R37" i="41"/>
  <c r="R36" i="41"/>
  <c r="R35" i="41"/>
  <c r="R34" i="41"/>
  <c r="R33" i="41"/>
  <c r="R32" i="41"/>
  <c r="R31" i="41"/>
  <c r="R30" i="41"/>
  <c r="R29" i="41"/>
  <c r="R28" i="41"/>
  <c r="R27" i="41"/>
  <c r="R26" i="41"/>
  <c r="R25" i="41"/>
  <c r="R37" i="42"/>
  <c r="R36" i="42"/>
  <c r="R35" i="42"/>
  <c r="R34" i="42"/>
  <c r="R33" i="42"/>
  <c r="R32" i="42"/>
  <c r="R31" i="42"/>
  <c r="R30" i="42"/>
  <c r="R29" i="42"/>
  <c r="R28" i="42"/>
  <c r="R27" i="42"/>
  <c r="R26" i="42"/>
  <c r="R25" i="42"/>
  <c r="R37" i="43"/>
  <c r="R36" i="43"/>
  <c r="R35" i="43"/>
  <c r="R34" i="43"/>
  <c r="R33" i="43"/>
  <c r="R32" i="43"/>
  <c r="R31" i="43"/>
  <c r="R30" i="43"/>
  <c r="R29" i="43"/>
  <c r="R28" i="43"/>
  <c r="R27" i="43"/>
  <c r="R26" i="43"/>
  <c r="R25" i="43"/>
  <c r="R37" i="44"/>
  <c r="R36" i="44"/>
  <c r="R35" i="44"/>
  <c r="R34" i="44"/>
  <c r="R33" i="44"/>
  <c r="R32" i="44"/>
  <c r="R31" i="44"/>
  <c r="R30" i="44"/>
  <c r="R29" i="44"/>
  <c r="R28" i="44"/>
  <c r="R27" i="44"/>
  <c r="R26" i="44"/>
  <c r="R25" i="44"/>
  <c r="R37" i="52"/>
  <c r="R36" i="52"/>
  <c r="R35" i="52"/>
  <c r="R34" i="52"/>
  <c r="R33" i="52"/>
  <c r="R32" i="52"/>
  <c r="R31" i="52"/>
  <c r="R30" i="52"/>
  <c r="R29" i="52"/>
  <c r="R28" i="52"/>
  <c r="R27" i="52"/>
  <c r="R26" i="52"/>
  <c r="R25" i="52"/>
  <c r="R37" i="53"/>
  <c r="R36" i="53"/>
  <c r="R35" i="53"/>
  <c r="R34" i="53"/>
  <c r="R33" i="53"/>
  <c r="R32" i="53"/>
  <c r="R31" i="53"/>
  <c r="R30" i="53"/>
  <c r="R29" i="53"/>
  <c r="R28" i="53"/>
  <c r="R27" i="53"/>
  <c r="R26" i="53"/>
  <c r="R25" i="53"/>
  <c r="R37" i="54"/>
  <c r="R36" i="54"/>
  <c r="R35" i="54"/>
  <c r="R34" i="54"/>
  <c r="R33" i="54"/>
  <c r="R32" i="54"/>
  <c r="R31" i="54"/>
  <c r="R30" i="54"/>
  <c r="R29" i="54"/>
  <c r="R28" i="54"/>
  <c r="R27" i="54"/>
  <c r="R26" i="54"/>
  <c r="R25" i="54"/>
  <c r="R37" i="55"/>
  <c r="R36" i="55"/>
  <c r="R35" i="55"/>
  <c r="R34" i="55"/>
  <c r="R33" i="55"/>
  <c r="R32" i="55"/>
  <c r="R31" i="55"/>
  <c r="R30" i="55"/>
  <c r="R29" i="55"/>
  <c r="R28" i="55"/>
  <c r="R27" i="55"/>
  <c r="R26" i="55"/>
  <c r="R25" i="55"/>
  <c r="R37" i="45"/>
  <c r="R36" i="45"/>
  <c r="R35" i="45"/>
  <c r="R34" i="45"/>
  <c r="R33" i="45"/>
  <c r="R32" i="45"/>
  <c r="R31" i="45"/>
  <c r="R30" i="45"/>
  <c r="R29" i="45"/>
  <c r="R28" i="45"/>
  <c r="R27" i="45"/>
  <c r="R26" i="45"/>
  <c r="R25" i="45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B19" i="42"/>
  <c r="B18" i="42"/>
  <c r="M39" i="45"/>
  <c r="L39" i="45"/>
  <c r="K39" i="45"/>
  <c r="I39" i="45"/>
  <c r="H39" i="45"/>
  <c r="G39" i="45"/>
  <c r="F39" i="45"/>
  <c r="E39" i="45"/>
  <c r="D39" i="45"/>
  <c r="C39" i="45"/>
  <c r="B39" i="45"/>
  <c r="M38" i="45"/>
  <c r="L38" i="45"/>
  <c r="K38" i="45"/>
  <c r="I38" i="45"/>
  <c r="H38" i="45"/>
  <c r="G38" i="45"/>
  <c r="F38" i="45"/>
  <c r="E38" i="45"/>
  <c r="D38" i="45"/>
  <c r="C38" i="45"/>
  <c r="B38" i="45"/>
  <c r="M37" i="45"/>
  <c r="L37" i="45"/>
  <c r="K37" i="45"/>
  <c r="I37" i="45"/>
  <c r="H37" i="45"/>
  <c r="G37" i="45"/>
  <c r="F37" i="45"/>
  <c r="E37" i="45"/>
  <c r="D37" i="45"/>
  <c r="C37" i="45"/>
  <c r="B37" i="45"/>
  <c r="M36" i="45"/>
  <c r="L36" i="45"/>
  <c r="K36" i="45"/>
  <c r="I36" i="45"/>
  <c r="H36" i="45"/>
  <c r="G36" i="45"/>
  <c r="F36" i="45"/>
  <c r="E36" i="45"/>
  <c r="D36" i="45"/>
  <c r="C36" i="45"/>
  <c r="B36" i="45"/>
  <c r="M35" i="45"/>
  <c r="L35" i="45"/>
  <c r="K35" i="45"/>
  <c r="I35" i="45"/>
  <c r="H35" i="45"/>
  <c r="G35" i="45"/>
  <c r="F35" i="45"/>
  <c r="E35" i="45"/>
  <c r="D35" i="45"/>
  <c r="C35" i="45"/>
  <c r="B35" i="45"/>
  <c r="M34" i="45"/>
  <c r="L34" i="45"/>
  <c r="K34" i="45"/>
  <c r="I34" i="45"/>
  <c r="H34" i="45"/>
  <c r="G34" i="45"/>
  <c r="F34" i="45"/>
  <c r="E34" i="45"/>
  <c r="D34" i="45"/>
  <c r="C34" i="45"/>
  <c r="B34" i="45"/>
  <c r="M33" i="45"/>
  <c r="L33" i="45"/>
  <c r="K33" i="45"/>
  <c r="I33" i="45"/>
  <c r="F33" i="45"/>
  <c r="E33" i="45"/>
  <c r="D33" i="45"/>
  <c r="C33" i="45"/>
  <c r="B33" i="45"/>
  <c r="M32" i="45"/>
  <c r="L32" i="45"/>
  <c r="K32" i="45"/>
  <c r="I32" i="45"/>
  <c r="H32" i="45"/>
  <c r="G32" i="45"/>
  <c r="F32" i="45"/>
  <c r="E32" i="45"/>
  <c r="D32" i="45"/>
  <c r="C32" i="45"/>
  <c r="B32" i="45"/>
  <c r="N23" i="45"/>
  <c r="M23" i="45"/>
  <c r="L23" i="45"/>
  <c r="K23" i="45"/>
  <c r="J23" i="45"/>
  <c r="I23" i="45"/>
  <c r="H23" i="45"/>
  <c r="G23" i="45"/>
  <c r="F23" i="45"/>
  <c r="E23" i="45"/>
  <c r="D23" i="45"/>
  <c r="N22" i="45"/>
  <c r="M22" i="45"/>
  <c r="L22" i="45"/>
  <c r="K22" i="45"/>
  <c r="J22" i="45"/>
  <c r="I22" i="45"/>
  <c r="H22" i="45"/>
  <c r="G22" i="45"/>
  <c r="F22" i="45"/>
  <c r="E22" i="45"/>
  <c r="D22" i="45"/>
  <c r="B22" i="45"/>
  <c r="N21" i="45"/>
  <c r="M21" i="45"/>
  <c r="L21" i="45"/>
  <c r="K21" i="45"/>
  <c r="J21" i="45"/>
  <c r="I21" i="45"/>
  <c r="H21" i="45"/>
  <c r="G21" i="45"/>
  <c r="F21" i="45"/>
  <c r="E21" i="45"/>
  <c r="D21" i="45"/>
  <c r="B21" i="45"/>
  <c r="N20" i="45"/>
  <c r="M20" i="45"/>
  <c r="L20" i="45"/>
  <c r="K20" i="45"/>
  <c r="J20" i="45"/>
  <c r="I20" i="45"/>
  <c r="H20" i="45"/>
  <c r="G20" i="45"/>
  <c r="F20" i="45"/>
  <c r="E20" i="45"/>
  <c r="D20" i="45"/>
  <c r="B20" i="45"/>
  <c r="N19" i="45"/>
  <c r="M19" i="45"/>
  <c r="L19" i="45"/>
  <c r="K19" i="45"/>
  <c r="J19" i="45"/>
  <c r="I19" i="45"/>
  <c r="H19" i="45"/>
  <c r="G19" i="45"/>
  <c r="F19" i="45"/>
  <c r="E19" i="45"/>
  <c r="D19" i="45"/>
  <c r="B19" i="45"/>
  <c r="N18" i="45"/>
  <c r="M18" i="45"/>
  <c r="L18" i="45"/>
  <c r="K18" i="45"/>
  <c r="J18" i="45"/>
  <c r="I18" i="45"/>
  <c r="H18" i="45"/>
  <c r="G18" i="45"/>
  <c r="F18" i="45"/>
  <c r="E18" i="45"/>
  <c r="D18" i="45"/>
  <c r="B18" i="45"/>
  <c r="N10" i="45"/>
  <c r="M10" i="45"/>
  <c r="L10" i="45"/>
  <c r="K10" i="45"/>
  <c r="J10" i="45"/>
  <c r="I10" i="45"/>
  <c r="H10" i="45"/>
  <c r="G10" i="45"/>
  <c r="F10" i="45"/>
  <c r="E10" i="45"/>
  <c r="D10" i="45"/>
  <c r="C10" i="45"/>
  <c r="N9" i="45"/>
  <c r="M9" i="45"/>
  <c r="L9" i="45"/>
  <c r="K9" i="45"/>
  <c r="J9" i="45"/>
  <c r="I9" i="45"/>
  <c r="H9" i="45"/>
  <c r="G9" i="45"/>
  <c r="F9" i="45"/>
  <c r="E9" i="45"/>
  <c r="D9" i="45"/>
  <c r="C9" i="45"/>
  <c r="N8" i="45"/>
  <c r="M8" i="45"/>
  <c r="L8" i="45"/>
  <c r="K8" i="45"/>
  <c r="J8" i="45"/>
  <c r="I8" i="45"/>
  <c r="H8" i="45"/>
  <c r="G8" i="45"/>
  <c r="F8" i="45"/>
  <c r="E8" i="45"/>
  <c r="D8" i="45"/>
  <c r="C8" i="45"/>
  <c r="N7" i="45"/>
  <c r="M7" i="45"/>
  <c r="L7" i="45"/>
  <c r="K7" i="45"/>
  <c r="J7" i="45"/>
  <c r="I7" i="45"/>
  <c r="H7" i="45"/>
  <c r="G7" i="45"/>
  <c r="F7" i="45"/>
  <c r="E7" i="45"/>
  <c r="D7" i="45"/>
  <c r="C7" i="45"/>
  <c r="C5" i="45"/>
  <c r="M39" i="55"/>
  <c r="L39" i="55"/>
  <c r="K39" i="55"/>
  <c r="I39" i="55"/>
  <c r="H39" i="55"/>
  <c r="G39" i="55"/>
  <c r="F39" i="55"/>
  <c r="E39" i="55"/>
  <c r="D39" i="55"/>
  <c r="C39" i="55"/>
  <c r="B39" i="55"/>
  <c r="M38" i="55"/>
  <c r="L38" i="55"/>
  <c r="K38" i="55"/>
  <c r="I38" i="55"/>
  <c r="H38" i="55"/>
  <c r="G38" i="55"/>
  <c r="F38" i="55"/>
  <c r="E38" i="55"/>
  <c r="D38" i="55"/>
  <c r="C38" i="55"/>
  <c r="B38" i="55"/>
  <c r="M37" i="55"/>
  <c r="L37" i="55"/>
  <c r="K37" i="55"/>
  <c r="I37" i="55"/>
  <c r="H37" i="55"/>
  <c r="G37" i="55"/>
  <c r="F37" i="55"/>
  <c r="E37" i="55"/>
  <c r="D37" i="55"/>
  <c r="C37" i="55"/>
  <c r="B37" i="55"/>
  <c r="M36" i="55"/>
  <c r="L36" i="55"/>
  <c r="K36" i="55"/>
  <c r="I36" i="55"/>
  <c r="H36" i="55"/>
  <c r="G36" i="55"/>
  <c r="F36" i="55"/>
  <c r="E36" i="55"/>
  <c r="D36" i="55"/>
  <c r="C36" i="55"/>
  <c r="B36" i="55"/>
  <c r="M35" i="55"/>
  <c r="L35" i="55"/>
  <c r="K35" i="55"/>
  <c r="I35" i="55"/>
  <c r="H35" i="55"/>
  <c r="G35" i="55"/>
  <c r="F35" i="55"/>
  <c r="E35" i="55"/>
  <c r="D35" i="55"/>
  <c r="C35" i="55"/>
  <c r="B35" i="55"/>
  <c r="M34" i="55"/>
  <c r="L34" i="55"/>
  <c r="K34" i="55"/>
  <c r="I34" i="55"/>
  <c r="H34" i="55"/>
  <c r="G34" i="55"/>
  <c r="F34" i="55"/>
  <c r="E34" i="55"/>
  <c r="D34" i="55"/>
  <c r="C34" i="55"/>
  <c r="B34" i="55"/>
  <c r="M33" i="55"/>
  <c r="L33" i="55"/>
  <c r="K33" i="55"/>
  <c r="I33" i="55"/>
  <c r="H33" i="55"/>
  <c r="G33" i="55"/>
  <c r="E33" i="55"/>
  <c r="C33" i="55"/>
  <c r="B33" i="55"/>
  <c r="M32" i="55"/>
  <c r="L32" i="55"/>
  <c r="K32" i="55"/>
  <c r="I32" i="55"/>
  <c r="H32" i="55"/>
  <c r="G32" i="55"/>
  <c r="F32" i="55"/>
  <c r="E32" i="55"/>
  <c r="D32" i="55"/>
  <c r="C32" i="55"/>
  <c r="B32" i="55"/>
  <c r="N23" i="55"/>
  <c r="M23" i="55"/>
  <c r="L23" i="55"/>
  <c r="K23" i="55"/>
  <c r="J23" i="55"/>
  <c r="I23" i="55"/>
  <c r="H23" i="55"/>
  <c r="G23" i="55"/>
  <c r="F23" i="55"/>
  <c r="E23" i="55"/>
  <c r="D23" i="55"/>
  <c r="N22" i="55"/>
  <c r="M22" i="55"/>
  <c r="L22" i="55"/>
  <c r="K22" i="55"/>
  <c r="J22" i="55"/>
  <c r="I22" i="55"/>
  <c r="H22" i="55"/>
  <c r="G22" i="55"/>
  <c r="F22" i="55"/>
  <c r="E22" i="55"/>
  <c r="D22" i="55"/>
  <c r="B22" i="55"/>
  <c r="N21" i="55"/>
  <c r="M21" i="55"/>
  <c r="L21" i="55"/>
  <c r="K21" i="55"/>
  <c r="J21" i="55"/>
  <c r="I21" i="55"/>
  <c r="H21" i="55"/>
  <c r="G21" i="55"/>
  <c r="F21" i="55"/>
  <c r="E21" i="55"/>
  <c r="D21" i="55"/>
  <c r="B21" i="55"/>
  <c r="N20" i="55"/>
  <c r="M20" i="55"/>
  <c r="L20" i="55"/>
  <c r="K20" i="55"/>
  <c r="J20" i="55"/>
  <c r="I20" i="55"/>
  <c r="H20" i="55"/>
  <c r="G20" i="55"/>
  <c r="F20" i="55"/>
  <c r="E20" i="55"/>
  <c r="D20" i="55"/>
  <c r="B20" i="55"/>
  <c r="N19" i="55"/>
  <c r="M19" i="55"/>
  <c r="L19" i="55"/>
  <c r="K19" i="55"/>
  <c r="J19" i="55"/>
  <c r="I19" i="55"/>
  <c r="F19" i="55"/>
  <c r="E19" i="55"/>
  <c r="D19" i="55"/>
  <c r="B19" i="55"/>
  <c r="N18" i="55"/>
  <c r="M18" i="55"/>
  <c r="L18" i="55"/>
  <c r="K18" i="55"/>
  <c r="J18" i="55"/>
  <c r="I18" i="55"/>
  <c r="H18" i="55"/>
  <c r="G18" i="55"/>
  <c r="F18" i="55"/>
  <c r="E18" i="55"/>
  <c r="D18" i="55"/>
  <c r="B18" i="55"/>
  <c r="N10" i="55"/>
  <c r="M10" i="55"/>
  <c r="L10" i="55"/>
  <c r="K10" i="55"/>
  <c r="J10" i="55"/>
  <c r="I10" i="55"/>
  <c r="H10" i="55"/>
  <c r="G10" i="55"/>
  <c r="F10" i="55"/>
  <c r="E10" i="55"/>
  <c r="D10" i="55"/>
  <c r="C10" i="55"/>
  <c r="N9" i="55"/>
  <c r="M9" i="55"/>
  <c r="L9" i="55"/>
  <c r="K9" i="55"/>
  <c r="J9" i="55"/>
  <c r="I9" i="55"/>
  <c r="H9" i="55"/>
  <c r="G9" i="55"/>
  <c r="F9" i="55"/>
  <c r="E9" i="55"/>
  <c r="D9" i="55"/>
  <c r="C9" i="55"/>
  <c r="N8" i="55"/>
  <c r="M8" i="55"/>
  <c r="L8" i="55"/>
  <c r="K8" i="55"/>
  <c r="J8" i="55"/>
  <c r="I8" i="55"/>
  <c r="H8" i="55"/>
  <c r="G8" i="55"/>
  <c r="F8" i="55"/>
  <c r="E8" i="55"/>
  <c r="D8" i="55"/>
  <c r="C8" i="55"/>
  <c r="N7" i="55"/>
  <c r="M7" i="55"/>
  <c r="L7" i="55"/>
  <c r="K7" i="55"/>
  <c r="J7" i="55"/>
  <c r="I7" i="55"/>
  <c r="H7" i="55"/>
  <c r="G7" i="55"/>
  <c r="F7" i="55"/>
  <c r="E7" i="55"/>
  <c r="D7" i="55"/>
  <c r="C7" i="55"/>
  <c r="C6" i="55"/>
  <c r="C5" i="55"/>
  <c r="M39" i="54"/>
  <c r="L39" i="54"/>
  <c r="K39" i="54"/>
  <c r="I39" i="54"/>
  <c r="H39" i="54"/>
  <c r="G39" i="54"/>
  <c r="F39" i="54"/>
  <c r="E39" i="54"/>
  <c r="D39" i="54"/>
  <c r="C39" i="54"/>
  <c r="B39" i="54"/>
  <c r="M38" i="54"/>
  <c r="L38" i="54"/>
  <c r="K38" i="54"/>
  <c r="I38" i="54"/>
  <c r="H38" i="54"/>
  <c r="G38" i="54"/>
  <c r="F38" i="54"/>
  <c r="E38" i="54"/>
  <c r="D38" i="54"/>
  <c r="C38" i="54"/>
  <c r="B38" i="54"/>
  <c r="M37" i="54"/>
  <c r="L37" i="54"/>
  <c r="K37" i="54"/>
  <c r="I37" i="54"/>
  <c r="H37" i="54"/>
  <c r="G37" i="54"/>
  <c r="F37" i="54"/>
  <c r="E37" i="54"/>
  <c r="D37" i="54"/>
  <c r="C37" i="54"/>
  <c r="B37" i="54"/>
  <c r="M36" i="54"/>
  <c r="L36" i="54"/>
  <c r="K36" i="54"/>
  <c r="I36" i="54"/>
  <c r="H36" i="54"/>
  <c r="G36" i="54"/>
  <c r="F36" i="54"/>
  <c r="E36" i="54"/>
  <c r="D36" i="54"/>
  <c r="C36" i="54"/>
  <c r="B36" i="54"/>
  <c r="M35" i="54"/>
  <c r="L35" i="54"/>
  <c r="K35" i="54"/>
  <c r="I35" i="54"/>
  <c r="H35" i="54"/>
  <c r="G35" i="54"/>
  <c r="F35" i="54"/>
  <c r="E35" i="54"/>
  <c r="D35" i="54"/>
  <c r="C35" i="54"/>
  <c r="B35" i="54"/>
  <c r="M34" i="54"/>
  <c r="L34" i="54"/>
  <c r="K34" i="54"/>
  <c r="I34" i="54"/>
  <c r="H34" i="54"/>
  <c r="G34" i="54"/>
  <c r="F34" i="54"/>
  <c r="E34" i="54"/>
  <c r="D34" i="54"/>
  <c r="C34" i="54"/>
  <c r="B34" i="54"/>
  <c r="M33" i="54"/>
  <c r="L33" i="54"/>
  <c r="K33" i="54"/>
  <c r="I33" i="54"/>
  <c r="H33" i="54"/>
  <c r="G33" i="54"/>
  <c r="F33" i="54"/>
  <c r="E33" i="54"/>
  <c r="B33" i="54"/>
  <c r="M32" i="54"/>
  <c r="L32" i="54"/>
  <c r="K32" i="54"/>
  <c r="I32" i="54"/>
  <c r="H32" i="54"/>
  <c r="G32" i="54"/>
  <c r="F32" i="54"/>
  <c r="E32" i="54"/>
  <c r="D32" i="54"/>
  <c r="C32" i="54"/>
  <c r="B32" i="54"/>
  <c r="N23" i="54"/>
  <c r="M23" i="54"/>
  <c r="L23" i="54"/>
  <c r="K23" i="54"/>
  <c r="J23" i="54"/>
  <c r="I23" i="54"/>
  <c r="H23" i="54"/>
  <c r="G23" i="54"/>
  <c r="F23" i="54"/>
  <c r="E23" i="54"/>
  <c r="D23" i="54"/>
  <c r="B23" i="54"/>
  <c r="N22" i="54"/>
  <c r="M22" i="54"/>
  <c r="L22" i="54"/>
  <c r="K22" i="54"/>
  <c r="J22" i="54"/>
  <c r="I22" i="54"/>
  <c r="H22" i="54"/>
  <c r="G22" i="54"/>
  <c r="F22" i="54"/>
  <c r="E22" i="54"/>
  <c r="D22" i="54"/>
  <c r="B22" i="54"/>
  <c r="N21" i="54"/>
  <c r="M21" i="54"/>
  <c r="L21" i="54"/>
  <c r="K21" i="54"/>
  <c r="J21" i="54"/>
  <c r="I21" i="54"/>
  <c r="H21" i="54"/>
  <c r="G21" i="54"/>
  <c r="F21" i="54"/>
  <c r="E21" i="54"/>
  <c r="D21" i="54"/>
  <c r="B21" i="54"/>
  <c r="N20" i="54"/>
  <c r="M20" i="54"/>
  <c r="L20" i="54"/>
  <c r="K20" i="54"/>
  <c r="J20" i="54"/>
  <c r="I20" i="54"/>
  <c r="H20" i="54"/>
  <c r="G20" i="54"/>
  <c r="F20" i="54"/>
  <c r="E20" i="54"/>
  <c r="D20" i="54"/>
  <c r="B20" i="54"/>
  <c r="N19" i="54"/>
  <c r="M19" i="54"/>
  <c r="L19" i="54"/>
  <c r="K19" i="54"/>
  <c r="J19" i="54"/>
  <c r="I19" i="54"/>
  <c r="G19" i="54"/>
  <c r="F19" i="54"/>
  <c r="E19" i="54"/>
  <c r="D19" i="54"/>
  <c r="B19" i="54"/>
  <c r="N18" i="54"/>
  <c r="M18" i="54"/>
  <c r="L18" i="54"/>
  <c r="K18" i="54"/>
  <c r="J18" i="54"/>
  <c r="I18" i="54"/>
  <c r="H18" i="54"/>
  <c r="G18" i="54"/>
  <c r="F18" i="54"/>
  <c r="E18" i="54"/>
  <c r="D18" i="54"/>
  <c r="B18" i="54"/>
  <c r="N10" i="54"/>
  <c r="M10" i="54"/>
  <c r="L10" i="54"/>
  <c r="K10" i="54"/>
  <c r="J10" i="54"/>
  <c r="I10" i="54"/>
  <c r="H10" i="54"/>
  <c r="G10" i="54"/>
  <c r="F10" i="54"/>
  <c r="E10" i="54"/>
  <c r="D10" i="54"/>
  <c r="C10" i="54"/>
  <c r="N9" i="54"/>
  <c r="M9" i="54"/>
  <c r="L9" i="54"/>
  <c r="K9" i="54"/>
  <c r="J9" i="54"/>
  <c r="I9" i="54"/>
  <c r="H9" i="54"/>
  <c r="G9" i="54"/>
  <c r="F9" i="54"/>
  <c r="E9" i="54"/>
  <c r="D9" i="54"/>
  <c r="C9" i="54"/>
  <c r="N8" i="54"/>
  <c r="M8" i="54"/>
  <c r="L8" i="54"/>
  <c r="K8" i="54"/>
  <c r="J8" i="54"/>
  <c r="I8" i="54"/>
  <c r="H8" i="54"/>
  <c r="G8" i="54"/>
  <c r="F8" i="54"/>
  <c r="E8" i="54"/>
  <c r="D8" i="54"/>
  <c r="C8" i="54"/>
  <c r="N7" i="54"/>
  <c r="M7" i="54"/>
  <c r="L7" i="54"/>
  <c r="K7" i="54"/>
  <c r="J7" i="54"/>
  <c r="I7" i="54"/>
  <c r="H7" i="54"/>
  <c r="G7" i="54"/>
  <c r="F7" i="54"/>
  <c r="E7" i="54"/>
  <c r="D7" i="54"/>
  <c r="C7" i="54"/>
  <c r="C5" i="54"/>
  <c r="M39" i="53"/>
  <c r="L39" i="53"/>
  <c r="K39" i="53"/>
  <c r="I39" i="53"/>
  <c r="H39" i="53"/>
  <c r="G39" i="53"/>
  <c r="F39" i="53"/>
  <c r="E39" i="53"/>
  <c r="D39" i="53"/>
  <c r="C39" i="53"/>
  <c r="B39" i="53"/>
  <c r="M38" i="53"/>
  <c r="L38" i="53"/>
  <c r="K38" i="53"/>
  <c r="I38" i="53"/>
  <c r="H38" i="53"/>
  <c r="G38" i="53"/>
  <c r="F38" i="53"/>
  <c r="E38" i="53"/>
  <c r="D38" i="53"/>
  <c r="C38" i="53"/>
  <c r="M37" i="53"/>
  <c r="L37" i="53"/>
  <c r="K37" i="53"/>
  <c r="I37" i="53"/>
  <c r="H37" i="53"/>
  <c r="G37" i="53"/>
  <c r="F37" i="53"/>
  <c r="E37" i="53"/>
  <c r="D37" i="53"/>
  <c r="M36" i="53"/>
  <c r="L36" i="53"/>
  <c r="K36" i="53"/>
  <c r="I36" i="53"/>
  <c r="H36" i="53"/>
  <c r="G36" i="53"/>
  <c r="F36" i="53"/>
  <c r="E36" i="53"/>
  <c r="D36" i="53"/>
  <c r="M35" i="53"/>
  <c r="L35" i="53"/>
  <c r="K35" i="53"/>
  <c r="I35" i="53"/>
  <c r="H35" i="53"/>
  <c r="G35" i="53"/>
  <c r="F35" i="53"/>
  <c r="E35" i="53"/>
  <c r="D35" i="53"/>
  <c r="C35" i="53"/>
  <c r="B35" i="53"/>
  <c r="M34" i="53"/>
  <c r="L34" i="53"/>
  <c r="K34" i="53"/>
  <c r="I34" i="53"/>
  <c r="H34" i="53"/>
  <c r="G34" i="53"/>
  <c r="F34" i="53"/>
  <c r="E34" i="53"/>
  <c r="D34" i="53"/>
  <c r="C34" i="53"/>
  <c r="N33" i="53"/>
  <c r="M33" i="53"/>
  <c r="L33" i="53"/>
  <c r="K33" i="53"/>
  <c r="I33" i="53"/>
  <c r="H33" i="53"/>
  <c r="F33" i="53"/>
  <c r="E33" i="53"/>
  <c r="D33" i="53"/>
  <c r="M32" i="53"/>
  <c r="L32" i="53"/>
  <c r="K32" i="53"/>
  <c r="I32" i="53"/>
  <c r="H32" i="53"/>
  <c r="G32" i="53"/>
  <c r="F32" i="53"/>
  <c r="E32" i="53"/>
  <c r="D32" i="53"/>
  <c r="C32" i="53"/>
  <c r="B32" i="53"/>
  <c r="N23" i="53"/>
  <c r="M23" i="53"/>
  <c r="L23" i="53"/>
  <c r="K23" i="53"/>
  <c r="J23" i="53"/>
  <c r="I23" i="53"/>
  <c r="H23" i="53"/>
  <c r="G23" i="53"/>
  <c r="F23" i="53"/>
  <c r="E23" i="53"/>
  <c r="D23" i="53"/>
  <c r="N22" i="53"/>
  <c r="M22" i="53"/>
  <c r="L22" i="53"/>
  <c r="K22" i="53"/>
  <c r="J22" i="53"/>
  <c r="I22" i="53"/>
  <c r="H22" i="53"/>
  <c r="G22" i="53"/>
  <c r="F22" i="53"/>
  <c r="E22" i="53"/>
  <c r="D22" i="53"/>
  <c r="B22" i="53"/>
  <c r="N21" i="53"/>
  <c r="M21" i="53"/>
  <c r="L21" i="53"/>
  <c r="K21" i="53"/>
  <c r="J21" i="53"/>
  <c r="I21" i="53"/>
  <c r="H21" i="53"/>
  <c r="G21" i="53"/>
  <c r="F21" i="53"/>
  <c r="E21" i="53"/>
  <c r="D21" i="53"/>
  <c r="B21" i="53"/>
  <c r="N20" i="53"/>
  <c r="M20" i="53"/>
  <c r="L20" i="53"/>
  <c r="K20" i="53"/>
  <c r="J20" i="53"/>
  <c r="I20" i="53"/>
  <c r="H20" i="53"/>
  <c r="G20" i="53"/>
  <c r="F20" i="53"/>
  <c r="E20" i="53"/>
  <c r="D20" i="53"/>
  <c r="B20" i="53"/>
  <c r="N19" i="53"/>
  <c r="M19" i="53"/>
  <c r="L19" i="53"/>
  <c r="K19" i="53"/>
  <c r="J19" i="53"/>
  <c r="I19" i="53"/>
  <c r="G19" i="53"/>
  <c r="F19" i="53"/>
  <c r="E19" i="53"/>
  <c r="D19" i="53"/>
  <c r="B19" i="53"/>
  <c r="N18" i="53"/>
  <c r="M18" i="53"/>
  <c r="L18" i="53"/>
  <c r="K18" i="53"/>
  <c r="J18" i="53"/>
  <c r="I18" i="53"/>
  <c r="H18" i="53"/>
  <c r="G18" i="53"/>
  <c r="F18" i="53"/>
  <c r="E18" i="53"/>
  <c r="D18" i="53"/>
  <c r="B18" i="53"/>
  <c r="N10" i="53"/>
  <c r="M10" i="53"/>
  <c r="L10" i="53"/>
  <c r="K10" i="53"/>
  <c r="J10" i="53"/>
  <c r="I10" i="53"/>
  <c r="H10" i="53"/>
  <c r="G10" i="53"/>
  <c r="F10" i="53"/>
  <c r="E10" i="53"/>
  <c r="D10" i="53"/>
  <c r="C10" i="53"/>
  <c r="N9" i="53"/>
  <c r="M9" i="53"/>
  <c r="L9" i="53"/>
  <c r="K9" i="53"/>
  <c r="J9" i="53"/>
  <c r="I9" i="53"/>
  <c r="H9" i="53"/>
  <c r="G9" i="53"/>
  <c r="F9" i="53"/>
  <c r="E9" i="53"/>
  <c r="D9" i="53"/>
  <c r="C9" i="53"/>
  <c r="N8" i="53"/>
  <c r="M8" i="53"/>
  <c r="L8" i="53"/>
  <c r="K8" i="53"/>
  <c r="J8" i="53"/>
  <c r="I8" i="53"/>
  <c r="H8" i="53"/>
  <c r="G8" i="53"/>
  <c r="F8" i="53"/>
  <c r="E8" i="53"/>
  <c r="D8" i="53"/>
  <c r="C8" i="53"/>
  <c r="N7" i="53"/>
  <c r="M7" i="53"/>
  <c r="L7" i="53"/>
  <c r="K7" i="53"/>
  <c r="I7" i="53"/>
  <c r="H7" i="53"/>
  <c r="G7" i="53"/>
  <c r="J6" i="53"/>
  <c r="F6" i="53"/>
  <c r="E6" i="53"/>
  <c r="D6" i="53"/>
  <c r="C6" i="53"/>
  <c r="C5" i="53"/>
  <c r="M39" i="52"/>
  <c r="L39" i="52"/>
  <c r="K39" i="52"/>
  <c r="I39" i="52"/>
  <c r="H39" i="52"/>
  <c r="G39" i="52"/>
  <c r="F39" i="52"/>
  <c r="E39" i="52"/>
  <c r="D39" i="52"/>
  <c r="C39" i="52"/>
  <c r="B39" i="52"/>
  <c r="M38" i="52"/>
  <c r="L38" i="52"/>
  <c r="K38" i="52"/>
  <c r="I38" i="52"/>
  <c r="H38" i="52"/>
  <c r="G38" i="52"/>
  <c r="F38" i="52"/>
  <c r="E38" i="52"/>
  <c r="D38" i="52"/>
  <c r="C38" i="52"/>
  <c r="B38" i="52"/>
  <c r="M37" i="52"/>
  <c r="L37" i="52"/>
  <c r="K37" i="52"/>
  <c r="I37" i="52"/>
  <c r="H37" i="52"/>
  <c r="G37" i="52"/>
  <c r="F37" i="52"/>
  <c r="E37" i="52"/>
  <c r="D37" i="52"/>
  <c r="B37" i="52"/>
  <c r="M36" i="52"/>
  <c r="L36" i="52"/>
  <c r="K36" i="52"/>
  <c r="I36" i="52"/>
  <c r="H36" i="52"/>
  <c r="G36" i="52"/>
  <c r="F36" i="52"/>
  <c r="E36" i="52"/>
  <c r="D36" i="52"/>
  <c r="C36" i="52"/>
  <c r="B36" i="52"/>
  <c r="M35" i="52"/>
  <c r="L35" i="52"/>
  <c r="K35" i="52"/>
  <c r="I35" i="52"/>
  <c r="H35" i="52"/>
  <c r="G35" i="52"/>
  <c r="F35" i="52"/>
  <c r="E35" i="52"/>
  <c r="D35" i="52"/>
  <c r="C35" i="52"/>
  <c r="B35" i="52"/>
  <c r="M34" i="52"/>
  <c r="L34" i="52"/>
  <c r="K34" i="52"/>
  <c r="I34" i="52"/>
  <c r="H34" i="52"/>
  <c r="G34" i="52"/>
  <c r="F34" i="52"/>
  <c r="E34" i="52"/>
  <c r="D34" i="52"/>
  <c r="C34" i="52"/>
  <c r="B34" i="52"/>
  <c r="M33" i="52"/>
  <c r="L33" i="52"/>
  <c r="K33" i="52"/>
  <c r="I33" i="52"/>
  <c r="H33" i="52"/>
  <c r="G33" i="52"/>
  <c r="E33" i="52"/>
  <c r="D33" i="52"/>
  <c r="C33" i="52"/>
  <c r="B33" i="52"/>
  <c r="M32" i="52"/>
  <c r="L32" i="52"/>
  <c r="K32" i="52"/>
  <c r="I32" i="52"/>
  <c r="H32" i="52"/>
  <c r="G32" i="52"/>
  <c r="F32" i="52"/>
  <c r="E32" i="52"/>
  <c r="D32" i="52"/>
  <c r="C32" i="52"/>
  <c r="B32" i="52"/>
  <c r="N23" i="52"/>
  <c r="M23" i="52"/>
  <c r="L23" i="52"/>
  <c r="K23" i="52"/>
  <c r="J23" i="52"/>
  <c r="I23" i="52"/>
  <c r="H23" i="52"/>
  <c r="G23" i="52"/>
  <c r="F23" i="52"/>
  <c r="E23" i="52"/>
  <c r="D23" i="52"/>
  <c r="B23" i="52"/>
  <c r="N22" i="52"/>
  <c r="M22" i="52"/>
  <c r="L22" i="52"/>
  <c r="K22" i="52"/>
  <c r="J22" i="52"/>
  <c r="I22" i="52"/>
  <c r="H22" i="52"/>
  <c r="G22" i="52"/>
  <c r="F22" i="52"/>
  <c r="E22" i="52"/>
  <c r="D22" i="52"/>
  <c r="B22" i="52"/>
  <c r="N21" i="52"/>
  <c r="M21" i="52"/>
  <c r="L21" i="52"/>
  <c r="K21" i="52"/>
  <c r="J21" i="52"/>
  <c r="I21" i="52"/>
  <c r="H21" i="52"/>
  <c r="G21" i="52"/>
  <c r="F21" i="52"/>
  <c r="E21" i="52"/>
  <c r="D21" i="52"/>
  <c r="B21" i="52"/>
  <c r="N20" i="52"/>
  <c r="M20" i="52"/>
  <c r="L20" i="52"/>
  <c r="K20" i="52"/>
  <c r="J20" i="52"/>
  <c r="I20" i="52"/>
  <c r="H20" i="52"/>
  <c r="G20" i="52"/>
  <c r="F20" i="52"/>
  <c r="E20" i="52"/>
  <c r="D20" i="52"/>
  <c r="B20" i="52"/>
  <c r="N19" i="52"/>
  <c r="M19" i="52"/>
  <c r="L19" i="52"/>
  <c r="K19" i="52"/>
  <c r="J19" i="52"/>
  <c r="I19" i="52"/>
  <c r="H19" i="52"/>
  <c r="G19" i="52"/>
  <c r="F19" i="52"/>
  <c r="E19" i="52"/>
  <c r="D19" i="52"/>
  <c r="B19" i="52"/>
  <c r="N18" i="52"/>
  <c r="M18" i="52"/>
  <c r="L18" i="52"/>
  <c r="K18" i="52"/>
  <c r="J18" i="52"/>
  <c r="I18" i="52"/>
  <c r="H18" i="52"/>
  <c r="G18" i="52"/>
  <c r="F18" i="52"/>
  <c r="E18" i="52"/>
  <c r="D18" i="52"/>
  <c r="B18" i="52"/>
  <c r="N10" i="52"/>
  <c r="M10" i="52"/>
  <c r="L10" i="52"/>
  <c r="K10" i="52"/>
  <c r="J10" i="52"/>
  <c r="I10" i="52"/>
  <c r="H10" i="52"/>
  <c r="G10" i="52"/>
  <c r="F10" i="52"/>
  <c r="E10" i="52"/>
  <c r="D10" i="52"/>
  <c r="C10" i="52"/>
  <c r="N9" i="52"/>
  <c r="M9" i="52"/>
  <c r="L9" i="52"/>
  <c r="K9" i="52"/>
  <c r="J9" i="52"/>
  <c r="I9" i="52"/>
  <c r="H9" i="52"/>
  <c r="G9" i="52"/>
  <c r="F9" i="52"/>
  <c r="E9" i="52"/>
  <c r="D9" i="52"/>
  <c r="C9" i="52"/>
  <c r="N8" i="52"/>
  <c r="M8" i="52"/>
  <c r="L8" i="52"/>
  <c r="K8" i="52"/>
  <c r="J8" i="52"/>
  <c r="I8" i="52"/>
  <c r="H8" i="52"/>
  <c r="G8" i="52"/>
  <c r="F8" i="52"/>
  <c r="E8" i="52"/>
  <c r="D8" i="52"/>
  <c r="C8" i="52"/>
  <c r="N7" i="52"/>
  <c r="M7" i="52"/>
  <c r="L7" i="52"/>
  <c r="K7" i="52"/>
  <c r="J7" i="52"/>
  <c r="I7" i="52"/>
  <c r="H7" i="52"/>
  <c r="G7" i="52"/>
  <c r="F7" i="52"/>
  <c r="E7" i="52"/>
  <c r="D7" i="52"/>
  <c r="C7" i="52"/>
  <c r="C5" i="52"/>
  <c r="M39" i="44"/>
  <c r="L39" i="44"/>
  <c r="K39" i="44"/>
  <c r="I39" i="44"/>
  <c r="H39" i="44"/>
  <c r="G39" i="44"/>
  <c r="F39" i="44"/>
  <c r="E39" i="44"/>
  <c r="D39" i="44"/>
  <c r="C39" i="44"/>
  <c r="B39" i="44"/>
  <c r="M38" i="44"/>
  <c r="L38" i="44"/>
  <c r="K38" i="44"/>
  <c r="I38" i="44"/>
  <c r="H38" i="44"/>
  <c r="G38" i="44"/>
  <c r="F38" i="44"/>
  <c r="E38" i="44"/>
  <c r="D38" i="44"/>
  <c r="C38" i="44"/>
  <c r="B38" i="44"/>
  <c r="M37" i="44"/>
  <c r="L37" i="44"/>
  <c r="K37" i="44"/>
  <c r="I37" i="44"/>
  <c r="H37" i="44"/>
  <c r="G37" i="44"/>
  <c r="F37" i="44"/>
  <c r="E37" i="44"/>
  <c r="D37" i="44"/>
  <c r="C37" i="44"/>
  <c r="B37" i="44"/>
  <c r="M36" i="44"/>
  <c r="L36" i="44"/>
  <c r="K36" i="44"/>
  <c r="I36" i="44"/>
  <c r="H36" i="44"/>
  <c r="G36" i="44"/>
  <c r="F36" i="44"/>
  <c r="E36" i="44"/>
  <c r="D36" i="44"/>
  <c r="C36" i="44"/>
  <c r="B36" i="44"/>
  <c r="M35" i="44"/>
  <c r="L35" i="44"/>
  <c r="K35" i="44"/>
  <c r="I35" i="44"/>
  <c r="H35" i="44"/>
  <c r="G35" i="44"/>
  <c r="F35" i="44"/>
  <c r="E35" i="44"/>
  <c r="D35" i="44"/>
  <c r="B35" i="44"/>
  <c r="M34" i="44"/>
  <c r="L34" i="44"/>
  <c r="K34" i="44"/>
  <c r="I34" i="44"/>
  <c r="H34" i="44"/>
  <c r="G34" i="44"/>
  <c r="F34" i="44"/>
  <c r="E34" i="44"/>
  <c r="D34" i="44"/>
  <c r="C34" i="44"/>
  <c r="M33" i="44"/>
  <c r="L33" i="44"/>
  <c r="K33" i="44"/>
  <c r="I33" i="44"/>
  <c r="F33" i="44"/>
  <c r="E33" i="44"/>
  <c r="D33" i="44"/>
  <c r="C33" i="44"/>
  <c r="M32" i="44"/>
  <c r="L32" i="44"/>
  <c r="K32" i="44"/>
  <c r="I32" i="44"/>
  <c r="H32" i="44"/>
  <c r="G32" i="44"/>
  <c r="F32" i="44"/>
  <c r="E32" i="44"/>
  <c r="D32" i="44"/>
  <c r="C32" i="44"/>
  <c r="B32" i="44"/>
  <c r="N23" i="44"/>
  <c r="M23" i="44"/>
  <c r="L23" i="44"/>
  <c r="K23" i="44"/>
  <c r="J23" i="44"/>
  <c r="I23" i="44"/>
  <c r="H23" i="44"/>
  <c r="G23" i="44"/>
  <c r="F23" i="44"/>
  <c r="E23" i="44"/>
  <c r="D23" i="44"/>
  <c r="N22" i="44"/>
  <c r="M22" i="44"/>
  <c r="L22" i="44"/>
  <c r="K22" i="44"/>
  <c r="J22" i="44"/>
  <c r="I22" i="44"/>
  <c r="H22" i="44"/>
  <c r="G22" i="44"/>
  <c r="F22" i="44"/>
  <c r="E22" i="44"/>
  <c r="D22" i="44"/>
  <c r="B22" i="44"/>
  <c r="N21" i="44"/>
  <c r="M21" i="44"/>
  <c r="L21" i="44"/>
  <c r="K21" i="44"/>
  <c r="J21" i="44"/>
  <c r="I21" i="44"/>
  <c r="H21" i="44"/>
  <c r="G21" i="44"/>
  <c r="F21" i="44"/>
  <c r="E21" i="44"/>
  <c r="D21" i="44"/>
  <c r="B21" i="44"/>
  <c r="N20" i="44"/>
  <c r="M20" i="44"/>
  <c r="L20" i="44"/>
  <c r="K20" i="44"/>
  <c r="J20" i="44"/>
  <c r="I20" i="44"/>
  <c r="H20" i="44"/>
  <c r="G20" i="44"/>
  <c r="F20" i="44"/>
  <c r="E20" i="44"/>
  <c r="D20" i="44"/>
  <c r="B20" i="44"/>
  <c r="N19" i="44"/>
  <c r="M19" i="44"/>
  <c r="L19" i="44"/>
  <c r="K19" i="44"/>
  <c r="J19" i="44"/>
  <c r="I19" i="44"/>
  <c r="G19" i="44"/>
  <c r="F19" i="44"/>
  <c r="E19" i="44"/>
  <c r="D19" i="44"/>
  <c r="B19" i="44"/>
  <c r="N18" i="44"/>
  <c r="M18" i="44"/>
  <c r="L18" i="44"/>
  <c r="K18" i="44"/>
  <c r="J18" i="44"/>
  <c r="I18" i="44"/>
  <c r="H18" i="44"/>
  <c r="G18" i="44"/>
  <c r="F18" i="44"/>
  <c r="E18" i="44"/>
  <c r="D18" i="44"/>
  <c r="B18" i="44"/>
  <c r="N10" i="44"/>
  <c r="M10" i="44"/>
  <c r="L10" i="44"/>
  <c r="K10" i="44"/>
  <c r="J10" i="44"/>
  <c r="I10" i="44"/>
  <c r="H10" i="44"/>
  <c r="G10" i="44"/>
  <c r="F10" i="44"/>
  <c r="E10" i="44"/>
  <c r="D10" i="44"/>
  <c r="C10" i="44"/>
  <c r="N9" i="44"/>
  <c r="M9" i="44"/>
  <c r="L9" i="44"/>
  <c r="K9" i="44"/>
  <c r="J9" i="44"/>
  <c r="I9" i="44"/>
  <c r="H9" i="44"/>
  <c r="G9" i="44"/>
  <c r="F9" i="44"/>
  <c r="E9" i="44"/>
  <c r="D9" i="44"/>
  <c r="C9" i="44"/>
  <c r="N8" i="44"/>
  <c r="M8" i="44"/>
  <c r="L8" i="44"/>
  <c r="K8" i="44"/>
  <c r="J8" i="44"/>
  <c r="I8" i="44"/>
  <c r="H8" i="44"/>
  <c r="G8" i="44"/>
  <c r="F8" i="44"/>
  <c r="E8" i="44"/>
  <c r="D8" i="44"/>
  <c r="C8" i="44"/>
  <c r="N7" i="44"/>
  <c r="M7" i="44"/>
  <c r="L7" i="44"/>
  <c r="K7" i="44"/>
  <c r="J7" i="44"/>
  <c r="I7" i="44"/>
  <c r="H7" i="44"/>
  <c r="G7" i="44"/>
  <c r="F7" i="44"/>
  <c r="E7" i="44"/>
  <c r="D7" i="44"/>
  <c r="C7" i="44"/>
  <c r="C5" i="44"/>
  <c r="M39" i="43"/>
  <c r="L39" i="43"/>
  <c r="K39" i="43"/>
  <c r="I39" i="43"/>
  <c r="H39" i="43"/>
  <c r="G39" i="43"/>
  <c r="F39" i="43"/>
  <c r="E39" i="43"/>
  <c r="D39" i="43"/>
  <c r="C39" i="43"/>
  <c r="B39" i="43"/>
  <c r="M38" i="43"/>
  <c r="L38" i="43"/>
  <c r="K38" i="43"/>
  <c r="I38" i="43"/>
  <c r="H38" i="43"/>
  <c r="G38" i="43"/>
  <c r="F38" i="43"/>
  <c r="E38" i="43"/>
  <c r="D38" i="43"/>
  <c r="C38" i="43"/>
  <c r="B38" i="43"/>
  <c r="M37" i="43"/>
  <c r="L37" i="43"/>
  <c r="K37" i="43"/>
  <c r="I37" i="43"/>
  <c r="H37" i="43"/>
  <c r="G37" i="43"/>
  <c r="F37" i="43"/>
  <c r="E37" i="43"/>
  <c r="D37" i="43"/>
  <c r="C37" i="43"/>
  <c r="B37" i="43"/>
  <c r="M36" i="43"/>
  <c r="L36" i="43"/>
  <c r="K36" i="43"/>
  <c r="I36" i="43"/>
  <c r="H36" i="43"/>
  <c r="G36" i="43"/>
  <c r="F36" i="43"/>
  <c r="E36" i="43"/>
  <c r="D36" i="43"/>
  <c r="C36" i="43"/>
  <c r="B36" i="43"/>
  <c r="M35" i="43"/>
  <c r="L35" i="43"/>
  <c r="K35" i="43"/>
  <c r="I35" i="43"/>
  <c r="H35" i="43"/>
  <c r="G35" i="43"/>
  <c r="F35" i="43"/>
  <c r="E35" i="43"/>
  <c r="D35" i="43"/>
  <c r="C35" i="43"/>
  <c r="B35" i="43"/>
  <c r="M34" i="43"/>
  <c r="L34" i="43"/>
  <c r="K34" i="43"/>
  <c r="I34" i="43"/>
  <c r="H34" i="43"/>
  <c r="G34" i="43"/>
  <c r="F34" i="43"/>
  <c r="E34" i="43"/>
  <c r="D34" i="43"/>
  <c r="C34" i="43"/>
  <c r="B34" i="43"/>
  <c r="O33" i="43"/>
  <c r="N33" i="43"/>
  <c r="M33" i="43"/>
  <c r="L33" i="43"/>
  <c r="K33" i="43"/>
  <c r="J33" i="43"/>
  <c r="I33" i="43"/>
  <c r="H33" i="43"/>
  <c r="G33" i="43"/>
  <c r="F33" i="43"/>
  <c r="E33" i="43"/>
  <c r="D33" i="43"/>
  <c r="C33" i="43"/>
  <c r="B33" i="43"/>
  <c r="M32" i="43"/>
  <c r="L32" i="43"/>
  <c r="K32" i="43"/>
  <c r="I32" i="43"/>
  <c r="H32" i="43"/>
  <c r="G32" i="43"/>
  <c r="F32" i="43"/>
  <c r="E32" i="43"/>
  <c r="D32" i="43"/>
  <c r="C32" i="43"/>
  <c r="B32" i="43"/>
  <c r="N23" i="43"/>
  <c r="M23" i="43"/>
  <c r="L23" i="43"/>
  <c r="K23" i="43"/>
  <c r="J23" i="43"/>
  <c r="I23" i="43"/>
  <c r="H23" i="43"/>
  <c r="G23" i="43"/>
  <c r="F23" i="43"/>
  <c r="E23" i="43"/>
  <c r="D23" i="43"/>
  <c r="N22" i="43"/>
  <c r="M22" i="43"/>
  <c r="L22" i="43"/>
  <c r="K22" i="43"/>
  <c r="J22" i="43"/>
  <c r="I22" i="43"/>
  <c r="H22" i="43"/>
  <c r="G22" i="43"/>
  <c r="F22" i="43"/>
  <c r="E22" i="43"/>
  <c r="D22" i="43"/>
  <c r="B22" i="43"/>
  <c r="N21" i="43"/>
  <c r="M21" i="43"/>
  <c r="L21" i="43"/>
  <c r="K21" i="43"/>
  <c r="J21" i="43"/>
  <c r="I21" i="43"/>
  <c r="H21" i="43"/>
  <c r="G21" i="43"/>
  <c r="F21" i="43"/>
  <c r="E21" i="43"/>
  <c r="D21" i="43"/>
  <c r="B21" i="43"/>
  <c r="N20" i="43"/>
  <c r="M20" i="43"/>
  <c r="L20" i="43"/>
  <c r="K20" i="43"/>
  <c r="J20" i="43"/>
  <c r="I20" i="43"/>
  <c r="H20" i="43"/>
  <c r="G20" i="43"/>
  <c r="F20" i="43"/>
  <c r="E20" i="43"/>
  <c r="D20" i="43"/>
  <c r="B20" i="43"/>
  <c r="N19" i="43"/>
  <c r="M19" i="43"/>
  <c r="L19" i="43"/>
  <c r="K19" i="43"/>
  <c r="J19" i="43"/>
  <c r="I19" i="43"/>
  <c r="G19" i="43"/>
  <c r="F19" i="43"/>
  <c r="E19" i="43"/>
  <c r="D19" i="43"/>
  <c r="B19" i="43"/>
  <c r="N18" i="43"/>
  <c r="M18" i="43"/>
  <c r="L18" i="43"/>
  <c r="K18" i="43"/>
  <c r="J18" i="43"/>
  <c r="I18" i="43"/>
  <c r="H18" i="43"/>
  <c r="G18" i="43"/>
  <c r="F18" i="43"/>
  <c r="E18" i="43"/>
  <c r="D18" i="43"/>
  <c r="B18" i="43"/>
  <c r="N10" i="43"/>
  <c r="M10" i="43"/>
  <c r="L10" i="43"/>
  <c r="K10" i="43"/>
  <c r="J10" i="43"/>
  <c r="I10" i="43"/>
  <c r="H10" i="43"/>
  <c r="G10" i="43"/>
  <c r="F10" i="43"/>
  <c r="E10" i="43"/>
  <c r="D10" i="43"/>
  <c r="C10" i="43"/>
  <c r="N9" i="43"/>
  <c r="M9" i="43"/>
  <c r="L9" i="43"/>
  <c r="K9" i="43"/>
  <c r="J9" i="43"/>
  <c r="I9" i="43"/>
  <c r="H9" i="43"/>
  <c r="G9" i="43"/>
  <c r="F9" i="43"/>
  <c r="E9" i="43"/>
  <c r="D9" i="43"/>
  <c r="C9" i="43"/>
  <c r="N8" i="43"/>
  <c r="M8" i="43"/>
  <c r="L8" i="43"/>
  <c r="K8" i="43"/>
  <c r="J8" i="43"/>
  <c r="I8" i="43"/>
  <c r="H8" i="43"/>
  <c r="G8" i="43"/>
  <c r="F8" i="43"/>
  <c r="E8" i="43"/>
  <c r="D8" i="43"/>
  <c r="C8" i="43"/>
  <c r="N7" i="43"/>
  <c r="M7" i="43"/>
  <c r="L7" i="43"/>
  <c r="K7" i="43"/>
  <c r="J7" i="43"/>
  <c r="I7" i="43"/>
  <c r="H7" i="43"/>
  <c r="G7" i="43"/>
  <c r="F7" i="43"/>
  <c r="E7" i="43"/>
  <c r="D7" i="43"/>
  <c r="J6" i="43"/>
  <c r="H6" i="43"/>
  <c r="D6" i="43"/>
  <c r="C6" i="43"/>
  <c r="C5" i="43"/>
  <c r="M39" i="42"/>
  <c r="L39" i="42"/>
  <c r="K39" i="42"/>
  <c r="I39" i="42"/>
  <c r="H39" i="42"/>
  <c r="G39" i="42"/>
  <c r="F39" i="42"/>
  <c r="E39" i="42"/>
  <c r="D39" i="42"/>
  <c r="C39" i="42"/>
  <c r="B39" i="42"/>
  <c r="M38" i="42"/>
  <c r="L38" i="42"/>
  <c r="K38" i="42"/>
  <c r="I38" i="42"/>
  <c r="H38" i="42"/>
  <c r="G38" i="42"/>
  <c r="F38" i="42"/>
  <c r="E38" i="42"/>
  <c r="D38" i="42"/>
  <c r="C38" i="42"/>
  <c r="B38" i="42"/>
  <c r="M37" i="42"/>
  <c r="L37" i="42"/>
  <c r="K37" i="42"/>
  <c r="I37" i="42"/>
  <c r="H37" i="42"/>
  <c r="G37" i="42"/>
  <c r="F37" i="42"/>
  <c r="E37" i="42"/>
  <c r="D37" i="42"/>
  <c r="C37" i="42"/>
  <c r="B37" i="42"/>
  <c r="M36" i="42"/>
  <c r="L36" i="42"/>
  <c r="K36" i="42"/>
  <c r="I36" i="42"/>
  <c r="H36" i="42"/>
  <c r="G36" i="42"/>
  <c r="F36" i="42"/>
  <c r="E36" i="42"/>
  <c r="D36" i="42"/>
  <c r="C36" i="42"/>
  <c r="B36" i="42"/>
  <c r="M35" i="42"/>
  <c r="L35" i="42"/>
  <c r="K35" i="42"/>
  <c r="I35" i="42"/>
  <c r="H35" i="42"/>
  <c r="G35" i="42"/>
  <c r="F35" i="42"/>
  <c r="E35" i="42"/>
  <c r="D35" i="42"/>
  <c r="C35" i="42"/>
  <c r="B35" i="42"/>
  <c r="M34" i="42"/>
  <c r="L34" i="42"/>
  <c r="K34" i="42"/>
  <c r="I34" i="42"/>
  <c r="H34" i="42"/>
  <c r="G34" i="42"/>
  <c r="F34" i="42"/>
  <c r="E34" i="42"/>
  <c r="D34" i="42"/>
  <c r="C34" i="42"/>
  <c r="B34" i="42"/>
  <c r="M33" i="42"/>
  <c r="L33" i="42"/>
  <c r="K33" i="42"/>
  <c r="I33" i="42"/>
  <c r="G33" i="42"/>
  <c r="E33" i="42"/>
  <c r="D33" i="42"/>
  <c r="C33" i="42"/>
  <c r="B33" i="42"/>
  <c r="M32" i="42"/>
  <c r="L32" i="42"/>
  <c r="K32" i="42"/>
  <c r="I32" i="42"/>
  <c r="H32" i="42"/>
  <c r="G32" i="42"/>
  <c r="F32" i="42"/>
  <c r="E32" i="42"/>
  <c r="D32" i="42"/>
  <c r="C32" i="42"/>
  <c r="B32" i="42"/>
  <c r="N23" i="42"/>
  <c r="M23" i="42"/>
  <c r="L23" i="42"/>
  <c r="K23" i="42"/>
  <c r="J23" i="42"/>
  <c r="I23" i="42"/>
  <c r="H23" i="42"/>
  <c r="G23" i="42"/>
  <c r="F23" i="42"/>
  <c r="E23" i="42"/>
  <c r="D23" i="42"/>
  <c r="N22" i="42"/>
  <c r="M22" i="42"/>
  <c r="L22" i="42"/>
  <c r="K22" i="42"/>
  <c r="J22" i="42"/>
  <c r="I22" i="42"/>
  <c r="H22" i="42"/>
  <c r="G22" i="42"/>
  <c r="F22" i="42"/>
  <c r="E22" i="42"/>
  <c r="D22" i="42"/>
  <c r="B22" i="42"/>
  <c r="N21" i="42"/>
  <c r="M21" i="42"/>
  <c r="L21" i="42"/>
  <c r="K21" i="42"/>
  <c r="J21" i="42"/>
  <c r="I21" i="42"/>
  <c r="H21" i="42"/>
  <c r="G21" i="42"/>
  <c r="F21" i="42"/>
  <c r="E21" i="42"/>
  <c r="D21" i="42"/>
  <c r="B21" i="42"/>
  <c r="N20" i="42"/>
  <c r="M20" i="42"/>
  <c r="L20" i="42"/>
  <c r="K20" i="42"/>
  <c r="J20" i="42"/>
  <c r="I20" i="42"/>
  <c r="H20" i="42"/>
  <c r="G20" i="42"/>
  <c r="F20" i="42"/>
  <c r="E20" i="42"/>
  <c r="D20" i="42"/>
  <c r="B20" i="42"/>
  <c r="N19" i="42"/>
  <c r="M19" i="42"/>
  <c r="L19" i="42"/>
  <c r="K19" i="42"/>
  <c r="J19" i="42"/>
  <c r="I19" i="42"/>
  <c r="F19" i="42"/>
  <c r="E19" i="42"/>
  <c r="D19" i="42"/>
  <c r="N18" i="42"/>
  <c r="M18" i="42"/>
  <c r="L18" i="42"/>
  <c r="K18" i="42"/>
  <c r="J18" i="42"/>
  <c r="I18" i="42"/>
  <c r="G18" i="42"/>
  <c r="F18" i="42"/>
  <c r="E18" i="42"/>
  <c r="N10" i="42"/>
  <c r="M10" i="42"/>
  <c r="L10" i="42"/>
  <c r="K10" i="42"/>
  <c r="J10" i="42"/>
  <c r="I10" i="42"/>
  <c r="H10" i="42"/>
  <c r="G10" i="42"/>
  <c r="F10" i="42"/>
  <c r="E10" i="42"/>
  <c r="D10" i="42"/>
  <c r="C10" i="42"/>
  <c r="N9" i="42"/>
  <c r="M9" i="42"/>
  <c r="L9" i="42"/>
  <c r="K9" i="42"/>
  <c r="J9" i="42"/>
  <c r="I9" i="42"/>
  <c r="H9" i="42"/>
  <c r="G9" i="42"/>
  <c r="F9" i="42"/>
  <c r="E9" i="42"/>
  <c r="D9" i="42"/>
  <c r="C9" i="42"/>
  <c r="N8" i="42"/>
  <c r="M8" i="42"/>
  <c r="L8" i="42"/>
  <c r="K8" i="42"/>
  <c r="J8" i="42"/>
  <c r="I8" i="42"/>
  <c r="H8" i="42"/>
  <c r="G8" i="42"/>
  <c r="F8" i="42"/>
  <c r="E8" i="42"/>
  <c r="D8" i="42"/>
  <c r="C8" i="42"/>
  <c r="N7" i="42"/>
  <c r="M7" i="42"/>
  <c r="L7" i="42"/>
  <c r="K7" i="42"/>
  <c r="J7" i="42"/>
  <c r="I7" i="42"/>
  <c r="H7" i="42"/>
  <c r="G7" i="42"/>
  <c r="F7" i="42"/>
  <c r="E7" i="42"/>
  <c r="D7" i="42"/>
  <c r="C7" i="42"/>
  <c r="C5" i="42"/>
  <c r="M39" i="41"/>
  <c r="L39" i="41"/>
  <c r="K39" i="41"/>
  <c r="I39" i="41"/>
  <c r="H39" i="41"/>
  <c r="G39" i="41"/>
  <c r="F39" i="41"/>
  <c r="E39" i="41"/>
  <c r="D39" i="41"/>
  <c r="C39" i="41"/>
  <c r="B39" i="41"/>
  <c r="M38" i="41"/>
  <c r="L38" i="41"/>
  <c r="K38" i="41"/>
  <c r="I38" i="41"/>
  <c r="H38" i="41"/>
  <c r="G38" i="41"/>
  <c r="F38" i="41"/>
  <c r="E38" i="41"/>
  <c r="D38" i="41"/>
  <c r="C38" i="41"/>
  <c r="B38" i="41"/>
  <c r="M37" i="41"/>
  <c r="L37" i="41"/>
  <c r="K37" i="41"/>
  <c r="I37" i="41"/>
  <c r="H37" i="41"/>
  <c r="G37" i="41"/>
  <c r="F37" i="41"/>
  <c r="E37" i="41"/>
  <c r="D37" i="41"/>
  <c r="C37" i="41"/>
  <c r="B37" i="41"/>
  <c r="M36" i="41"/>
  <c r="L36" i="41"/>
  <c r="K36" i="41"/>
  <c r="I36" i="41"/>
  <c r="H36" i="41"/>
  <c r="G36" i="41"/>
  <c r="F36" i="41"/>
  <c r="E36" i="41"/>
  <c r="D36" i="41"/>
  <c r="C36" i="41"/>
  <c r="B36" i="41"/>
  <c r="M35" i="41"/>
  <c r="L35" i="41"/>
  <c r="K35" i="41"/>
  <c r="I35" i="41"/>
  <c r="H35" i="41"/>
  <c r="G35" i="41"/>
  <c r="F35" i="41"/>
  <c r="E35" i="41"/>
  <c r="D35" i="41"/>
  <c r="C35" i="41"/>
  <c r="B35" i="41"/>
  <c r="M34" i="41"/>
  <c r="L34" i="41"/>
  <c r="K34" i="41"/>
  <c r="I34" i="41"/>
  <c r="H34" i="41"/>
  <c r="G34" i="41"/>
  <c r="F34" i="41"/>
  <c r="E34" i="41"/>
  <c r="D34" i="41"/>
  <c r="C34" i="41"/>
  <c r="B34" i="41"/>
  <c r="M33" i="41"/>
  <c r="L33" i="41"/>
  <c r="K33" i="41"/>
  <c r="I33" i="41"/>
  <c r="H33" i="41"/>
  <c r="G33" i="41"/>
  <c r="F33" i="41"/>
  <c r="E33" i="41"/>
  <c r="C33" i="41"/>
  <c r="B33" i="41"/>
  <c r="M32" i="41"/>
  <c r="L32" i="41"/>
  <c r="K32" i="41"/>
  <c r="I32" i="41"/>
  <c r="H32" i="41"/>
  <c r="G32" i="41"/>
  <c r="F32" i="41"/>
  <c r="E32" i="41"/>
  <c r="D32" i="41"/>
  <c r="C32" i="41"/>
  <c r="B32" i="41"/>
  <c r="N23" i="41"/>
  <c r="M23" i="41"/>
  <c r="L23" i="41"/>
  <c r="K23" i="41"/>
  <c r="J23" i="41"/>
  <c r="I23" i="41"/>
  <c r="H23" i="41"/>
  <c r="G23" i="41"/>
  <c r="F23" i="41"/>
  <c r="E23" i="41"/>
  <c r="D23" i="41"/>
  <c r="N22" i="41"/>
  <c r="M22" i="41"/>
  <c r="L22" i="41"/>
  <c r="K22" i="41"/>
  <c r="J22" i="41"/>
  <c r="I22" i="41"/>
  <c r="H22" i="41"/>
  <c r="G22" i="41"/>
  <c r="F22" i="41"/>
  <c r="E22" i="41"/>
  <c r="D22" i="41"/>
  <c r="B22" i="41"/>
  <c r="N21" i="41"/>
  <c r="M21" i="41"/>
  <c r="L21" i="41"/>
  <c r="K21" i="41"/>
  <c r="J21" i="41"/>
  <c r="I21" i="41"/>
  <c r="H21" i="41"/>
  <c r="G21" i="41"/>
  <c r="F21" i="41"/>
  <c r="E21" i="41"/>
  <c r="D21" i="41"/>
  <c r="B21" i="41"/>
  <c r="N20" i="41"/>
  <c r="M20" i="41"/>
  <c r="L20" i="41"/>
  <c r="K20" i="41"/>
  <c r="J20" i="41"/>
  <c r="I20" i="41"/>
  <c r="H20" i="41"/>
  <c r="G20" i="41"/>
  <c r="F20" i="41"/>
  <c r="E20" i="41"/>
  <c r="D20" i="41"/>
  <c r="B20" i="41"/>
  <c r="N19" i="41"/>
  <c r="M19" i="41"/>
  <c r="L19" i="41"/>
  <c r="K19" i="41"/>
  <c r="J19" i="41"/>
  <c r="I19" i="41"/>
  <c r="G19" i="41"/>
  <c r="F19" i="41"/>
  <c r="E19" i="41"/>
  <c r="D19" i="41"/>
  <c r="B19" i="41"/>
  <c r="N18" i="41"/>
  <c r="M18" i="41"/>
  <c r="L18" i="41"/>
  <c r="K18" i="41"/>
  <c r="J18" i="41"/>
  <c r="I18" i="41"/>
  <c r="H18" i="41"/>
  <c r="G18" i="41"/>
  <c r="F18" i="41"/>
  <c r="E18" i="41"/>
  <c r="D18" i="41"/>
  <c r="B18" i="41"/>
  <c r="N10" i="41"/>
  <c r="M10" i="41"/>
  <c r="L10" i="41"/>
  <c r="K10" i="41"/>
  <c r="J10" i="41"/>
  <c r="I10" i="41"/>
  <c r="H10" i="41"/>
  <c r="G10" i="41"/>
  <c r="F10" i="41"/>
  <c r="E10" i="41"/>
  <c r="D10" i="41"/>
  <c r="C10" i="41"/>
  <c r="N9" i="41"/>
  <c r="M9" i="41"/>
  <c r="L9" i="41"/>
  <c r="K9" i="41"/>
  <c r="J9" i="41"/>
  <c r="I9" i="41"/>
  <c r="H9" i="41"/>
  <c r="G9" i="41"/>
  <c r="F9" i="41"/>
  <c r="E9" i="41"/>
  <c r="D9" i="41"/>
  <c r="C9" i="41"/>
  <c r="N8" i="41"/>
  <c r="M8" i="41"/>
  <c r="L8" i="41"/>
  <c r="K8" i="41"/>
  <c r="J8" i="41"/>
  <c r="I8" i="41"/>
  <c r="H8" i="41"/>
  <c r="G8" i="41"/>
  <c r="F8" i="41"/>
  <c r="E8" i="41"/>
  <c r="D8" i="41"/>
  <c r="C8" i="41"/>
  <c r="N7" i="41"/>
  <c r="M7" i="41"/>
  <c r="L7" i="41"/>
  <c r="K7" i="41"/>
  <c r="J7" i="41"/>
  <c r="I7" i="41"/>
  <c r="H7" i="41"/>
  <c r="G7" i="41"/>
  <c r="F7" i="41"/>
  <c r="E7" i="41"/>
  <c r="D7" i="41"/>
  <c r="C7" i="41"/>
  <c r="C5" i="41"/>
  <c r="M39" i="51"/>
  <c r="L39" i="51"/>
  <c r="K39" i="51"/>
  <c r="I39" i="51"/>
  <c r="H39" i="51"/>
  <c r="G39" i="51"/>
  <c r="F39" i="51"/>
  <c r="E39" i="51"/>
  <c r="D39" i="51"/>
  <c r="C39" i="51"/>
  <c r="B39" i="51"/>
  <c r="M38" i="51"/>
  <c r="L38" i="51"/>
  <c r="K38" i="51"/>
  <c r="I38" i="51"/>
  <c r="H38" i="51"/>
  <c r="G38" i="51"/>
  <c r="F38" i="51"/>
  <c r="E38" i="51"/>
  <c r="D38" i="51"/>
  <c r="C38" i="51"/>
  <c r="B38" i="51"/>
  <c r="M37" i="51"/>
  <c r="L37" i="51"/>
  <c r="K37" i="51"/>
  <c r="I37" i="51"/>
  <c r="H37" i="51"/>
  <c r="G37" i="51"/>
  <c r="F37" i="51"/>
  <c r="E37" i="51"/>
  <c r="D37" i="51"/>
  <c r="C37" i="51"/>
  <c r="B37" i="51"/>
  <c r="M36" i="51"/>
  <c r="L36" i="51"/>
  <c r="K36" i="51"/>
  <c r="I36" i="51"/>
  <c r="H36" i="51"/>
  <c r="G36" i="51"/>
  <c r="F36" i="51"/>
  <c r="E36" i="51"/>
  <c r="D36" i="51"/>
  <c r="C36" i="51"/>
  <c r="B36" i="51"/>
  <c r="M35" i="51"/>
  <c r="L35" i="51"/>
  <c r="K35" i="51"/>
  <c r="I35" i="51"/>
  <c r="H35" i="51"/>
  <c r="G35" i="51"/>
  <c r="F35" i="51"/>
  <c r="E35" i="51"/>
  <c r="D35" i="51"/>
  <c r="C35" i="51"/>
  <c r="B35" i="51"/>
  <c r="M34" i="51"/>
  <c r="L34" i="51"/>
  <c r="K34" i="51"/>
  <c r="I34" i="51"/>
  <c r="H34" i="51"/>
  <c r="G34" i="51"/>
  <c r="F34" i="51"/>
  <c r="E34" i="51"/>
  <c r="D34" i="51"/>
  <c r="C34" i="51"/>
  <c r="B34" i="51"/>
  <c r="M33" i="51"/>
  <c r="L33" i="51"/>
  <c r="K33" i="51"/>
  <c r="I33" i="51"/>
  <c r="H33" i="51"/>
  <c r="G33" i="51"/>
  <c r="F33" i="51"/>
  <c r="E33" i="51"/>
  <c r="D33" i="51"/>
  <c r="C33" i="51"/>
  <c r="B33" i="51"/>
  <c r="M32" i="51"/>
  <c r="L32" i="51"/>
  <c r="K32" i="51"/>
  <c r="I32" i="51"/>
  <c r="H32" i="51"/>
  <c r="G32" i="51"/>
  <c r="F32" i="51"/>
  <c r="E32" i="51"/>
  <c r="D32" i="51"/>
  <c r="C32" i="51"/>
  <c r="B32" i="51"/>
  <c r="N23" i="51"/>
  <c r="M23" i="51"/>
  <c r="L23" i="51"/>
  <c r="K23" i="51"/>
  <c r="J23" i="51"/>
  <c r="I23" i="51"/>
  <c r="H23" i="51"/>
  <c r="G23" i="51"/>
  <c r="F23" i="51"/>
  <c r="E23" i="51"/>
  <c r="D23" i="51"/>
  <c r="N22" i="51"/>
  <c r="M22" i="51"/>
  <c r="L22" i="51"/>
  <c r="K22" i="51"/>
  <c r="J22" i="51"/>
  <c r="I22" i="51"/>
  <c r="H22" i="51"/>
  <c r="G22" i="51"/>
  <c r="F22" i="51"/>
  <c r="E22" i="51"/>
  <c r="D22" i="51"/>
  <c r="B22" i="51"/>
  <c r="N21" i="51"/>
  <c r="M21" i="51"/>
  <c r="L21" i="51"/>
  <c r="K21" i="51"/>
  <c r="J21" i="51"/>
  <c r="I21" i="51"/>
  <c r="H21" i="51"/>
  <c r="G21" i="51"/>
  <c r="F21" i="51"/>
  <c r="E21" i="51"/>
  <c r="D21" i="51"/>
  <c r="B21" i="51"/>
  <c r="N20" i="51"/>
  <c r="M20" i="51"/>
  <c r="L20" i="51"/>
  <c r="K20" i="51"/>
  <c r="J20" i="51"/>
  <c r="I20" i="51"/>
  <c r="H20" i="51"/>
  <c r="G20" i="51"/>
  <c r="F20" i="51"/>
  <c r="E20" i="51"/>
  <c r="D20" i="51"/>
  <c r="B20" i="51"/>
  <c r="N19" i="51"/>
  <c r="M19" i="51"/>
  <c r="L19" i="51"/>
  <c r="K19" i="51"/>
  <c r="J19" i="51"/>
  <c r="I19" i="51"/>
  <c r="G19" i="51"/>
  <c r="F19" i="51"/>
  <c r="E19" i="51"/>
  <c r="D19" i="51"/>
  <c r="B19" i="51"/>
  <c r="N18" i="51"/>
  <c r="M18" i="51"/>
  <c r="L18" i="51"/>
  <c r="K18" i="51"/>
  <c r="J18" i="51"/>
  <c r="I18" i="51"/>
  <c r="H18" i="51"/>
  <c r="G18" i="51"/>
  <c r="F18" i="51"/>
  <c r="E18" i="51"/>
  <c r="D18" i="51"/>
  <c r="B18" i="51"/>
  <c r="N10" i="51"/>
  <c r="M10" i="51"/>
  <c r="L10" i="51"/>
  <c r="K10" i="51"/>
  <c r="J10" i="51"/>
  <c r="I10" i="51"/>
  <c r="H10" i="51"/>
  <c r="G10" i="51"/>
  <c r="F10" i="51"/>
  <c r="E10" i="51"/>
  <c r="D10" i="51"/>
  <c r="C10" i="51"/>
  <c r="N9" i="51"/>
  <c r="M9" i="51"/>
  <c r="L9" i="51"/>
  <c r="K9" i="51"/>
  <c r="J9" i="51"/>
  <c r="I9" i="51"/>
  <c r="H9" i="51"/>
  <c r="G9" i="51"/>
  <c r="F9" i="51"/>
  <c r="E9" i="51"/>
  <c r="D9" i="51"/>
  <c r="C9" i="51"/>
  <c r="N8" i="51"/>
  <c r="M8" i="51"/>
  <c r="L8" i="51"/>
  <c r="K8" i="51"/>
  <c r="J8" i="51"/>
  <c r="I8" i="51"/>
  <c r="H8" i="51"/>
  <c r="G8" i="51"/>
  <c r="F8" i="51"/>
  <c r="E8" i="51"/>
  <c r="D8" i="51"/>
  <c r="C8" i="51"/>
  <c r="N7" i="51"/>
  <c r="M7" i="51"/>
  <c r="L7" i="51"/>
  <c r="K7" i="51"/>
  <c r="J7" i="51"/>
  <c r="I7" i="51"/>
  <c r="H7" i="51"/>
  <c r="G7" i="51"/>
  <c r="F7" i="51"/>
  <c r="E7" i="51"/>
  <c r="D7" i="51"/>
  <c r="C7" i="51"/>
  <c r="C5" i="51"/>
  <c r="M39" i="3"/>
  <c r="L39" i="3"/>
  <c r="K39" i="3"/>
  <c r="I39" i="3"/>
  <c r="H39" i="3"/>
  <c r="G39" i="3"/>
  <c r="F39" i="3"/>
  <c r="E39" i="3"/>
  <c r="D39" i="3"/>
  <c r="C39" i="3"/>
  <c r="B39" i="3"/>
  <c r="M38" i="3"/>
  <c r="L38" i="3"/>
  <c r="K38" i="3"/>
  <c r="I38" i="3"/>
  <c r="H38" i="3"/>
  <c r="G38" i="3"/>
  <c r="F38" i="3"/>
  <c r="E38" i="3"/>
  <c r="D38" i="3"/>
  <c r="C38" i="3"/>
  <c r="B38" i="3"/>
  <c r="M37" i="3"/>
  <c r="L37" i="3"/>
  <c r="K37" i="3"/>
  <c r="I37" i="3"/>
  <c r="H37" i="3"/>
  <c r="G37" i="3"/>
  <c r="F37" i="3"/>
  <c r="E37" i="3"/>
  <c r="D37" i="3"/>
  <c r="C37" i="3"/>
  <c r="B37" i="3"/>
  <c r="M36" i="3"/>
  <c r="L36" i="3"/>
  <c r="K36" i="3"/>
  <c r="I36" i="3"/>
  <c r="H36" i="3"/>
  <c r="G36" i="3"/>
  <c r="F36" i="3"/>
  <c r="E36" i="3"/>
  <c r="D36" i="3"/>
  <c r="C36" i="3"/>
  <c r="B36" i="3"/>
  <c r="M35" i="3"/>
  <c r="L35" i="3"/>
  <c r="K35" i="3"/>
  <c r="I35" i="3"/>
  <c r="H35" i="3"/>
  <c r="G35" i="3"/>
  <c r="F35" i="3"/>
  <c r="E35" i="3"/>
  <c r="D35" i="3"/>
  <c r="C35" i="3"/>
  <c r="B35" i="3"/>
  <c r="M34" i="3"/>
  <c r="L34" i="3"/>
  <c r="K34" i="3"/>
  <c r="I34" i="3"/>
  <c r="H34" i="3"/>
  <c r="G34" i="3"/>
  <c r="F34" i="3"/>
  <c r="E34" i="3"/>
  <c r="D34" i="3"/>
  <c r="C34" i="3"/>
  <c r="B34" i="3"/>
  <c r="M33" i="3"/>
  <c r="L33" i="3"/>
  <c r="K33" i="3"/>
  <c r="I33" i="3"/>
  <c r="G33" i="3"/>
  <c r="F33" i="3"/>
  <c r="E33" i="3"/>
  <c r="D33" i="3"/>
  <c r="C33" i="3"/>
  <c r="B33" i="3"/>
  <c r="M32" i="3"/>
  <c r="L32" i="3"/>
  <c r="K32" i="3"/>
  <c r="I32" i="3"/>
  <c r="H32" i="3"/>
  <c r="G32" i="3"/>
  <c r="F32" i="3"/>
  <c r="E32" i="3"/>
  <c r="D32" i="3"/>
  <c r="C32" i="3"/>
  <c r="B32" i="3"/>
  <c r="N23" i="3"/>
  <c r="M23" i="3"/>
  <c r="L23" i="3"/>
  <c r="K23" i="3"/>
  <c r="J23" i="3"/>
  <c r="I23" i="3"/>
  <c r="H23" i="3"/>
  <c r="G23" i="3"/>
  <c r="F23" i="3"/>
  <c r="E23" i="3"/>
  <c r="D23" i="3"/>
  <c r="N22" i="3"/>
  <c r="M22" i="3"/>
  <c r="L22" i="3"/>
  <c r="K22" i="3"/>
  <c r="J22" i="3"/>
  <c r="I22" i="3"/>
  <c r="H22" i="3"/>
  <c r="G22" i="3"/>
  <c r="F22" i="3"/>
  <c r="E22" i="3"/>
  <c r="D22" i="3"/>
  <c r="B22" i="3"/>
  <c r="N21" i="3"/>
  <c r="M21" i="3"/>
  <c r="L21" i="3"/>
  <c r="K21" i="3"/>
  <c r="J21" i="3"/>
  <c r="I21" i="3"/>
  <c r="H21" i="3"/>
  <c r="G21" i="3"/>
  <c r="F21" i="3"/>
  <c r="E21" i="3"/>
  <c r="D21" i="3"/>
  <c r="B21" i="3"/>
  <c r="N20" i="3"/>
  <c r="M20" i="3"/>
  <c r="L20" i="3"/>
  <c r="K20" i="3"/>
  <c r="J20" i="3"/>
  <c r="I20" i="3"/>
  <c r="H20" i="3"/>
  <c r="G20" i="3"/>
  <c r="F20" i="3"/>
  <c r="E20" i="3"/>
  <c r="D20" i="3"/>
  <c r="B20" i="3"/>
  <c r="N19" i="3"/>
  <c r="M19" i="3"/>
  <c r="L19" i="3"/>
  <c r="K19" i="3"/>
  <c r="J19" i="3"/>
  <c r="I19" i="3"/>
  <c r="G19" i="3"/>
  <c r="F19" i="3"/>
  <c r="E19" i="3"/>
  <c r="D19" i="3"/>
  <c r="B19" i="3"/>
  <c r="N18" i="3"/>
  <c r="M18" i="3"/>
  <c r="L18" i="3"/>
  <c r="K18" i="3"/>
  <c r="J18" i="3"/>
  <c r="I18" i="3"/>
  <c r="H18" i="3"/>
  <c r="G18" i="3"/>
  <c r="F18" i="3"/>
  <c r="E18" i="3"/>
  <c r="D18" i="3"/>
  <c r="B18" i="3"/>
  <c r="N10" i="3"/>
  <c r="M10" i="3"/>
  <c r="L10" i="3"/>
  <c r="K10" i="3"/>
  <c r="J10" i="3"/>
  <c r="I10" i="3"/>
  <c r="H10" i="3"/>
  <c r="G10" i="3"/>
  <c r="F10" i="3"/>
  <c r="E10" i="3"/>
  <c r="D10" i="3"/>
  <c r="C10" i="3"/>
  <c r="N9" i="3"/>
  <c r="M9" i="3"/>
  <c r="L9" i="3"/>
  <c r="K9" i="3"/>
  <c r="J9" i="3"/>
  <c r="I9" i="3"/>
  <c r="H9" i="3"/>
  <c r="G9" i="3"/>
  <c r="F9" i="3"/>
  <c r="E9" i="3"/>
  <c r="D9" i="3"/>
  <c r="C9" i="3"/>
  <c r="N8" i="3"/>
  <c r="M8" i="3"/>
  <c r="L8" i="3"/>
  <c r="K8" i="3"/>
  <c r="J8" i="3"/>
  <c r="I8" i="3"/>
  <c r="H8" i="3"/>
  <c r="G8" i="3"/>
  <c r="F8" i="3"/>
  <c r="E8" i="3"/>
  <c r="D8" i="3"/>
  <c r="C8" i="3"/>
  <c r="N7" i="3"/>
  <c r="M7" i="3"/>
  <c r="L7" i="3"/>
  <c r="K7" i="3"/>
  <c r="J7" i="3"/>
  <c r="I7" i="3"/>
  <c r="H7" i="3"/>
  <c r="G7" i="3"/>
  <c r="F7" i="3"/>
  <c r="E7" i="3"/>
  <c r="D7" i="3"/>
  <c r="C7" i="3"/>
  <c r="C5" i="3"/>
  <c r="M39" i="2"/>
  <c r="L39" i="2"/>
  <c r="K39" i="2"/>
  <c r="I39" i="2"/>
  <c r="H39" i="2"/>
  <c r="G39" i="2"/>
  <c r="F39" i="2"/>
  <c r="E39" i="2"/>
  <c r="D39" i="2"/>
  <c r="C39" i="2"/>
  <c r="B39" i="2"/>
  <c r="M38" i="2"/>
  <c r="L38" i="2"/>
  <c r="K38" i="2"/>
  <c r="I38" i="2"/>
  <c r="H38" i="2"/>
  <c r="G38" i="2"/>
  <c r="F38" i="2"/>
  <c r="E38" i="2"/>
  <c r="D38" i="2"/>
  <c r="C38" i="2"/>
  <c r="B38" i="2"/>
  <c r="M37" i="2"/>
  <c r="L37" i="2"/>
  <c r="K37" i="2"/>
  <c r="I37" i="2"/>
  <c r="H37" i="2"/>
  <c r="G37" i="2"/>
  <c r="F37" i="2"/>
  <c r="E37" i="2"/>
  <c r="D37" i="2"/>
  <c r="C37" i="2"/>
  <c r="B37" i="2"/>
  <c r="M36" i="2"/>
  <c r="L36" i="2"/>
  <c r="K36" i="2"/>
  <c r="I36" i="2"/>
  <c r="H36" i="2"/>
  <c r="G36" i="2"/>
  <c r="F36" i="2"/>
  <c r="E36" i="2"/>
  <c r="D36" i="2"/>
  <c r="C36" i="2"/>
  <c r="B36" i="2"/>
  <c r="M35" i="2"/>
  <c r="L35" i="2"/>
  <c r="K35" i="2"/>
  <c r="I35" i="2"/>
  <c r="H35" i="2"/>
  <c r="G35" i="2"/>
  <c r="F35" i="2"/>
  <c r="E35" i="2"/>
  <c r="D35" i="2"/>
  <c r="B35" i="2"/>
  <c r="M34" i="2"/>
  <c r="L34" i="2"/>
  <c r="K34" i="2"/>
  <c r="I34" i="2"/>
  <c r="H34" i="2"/>
  <c r="G34" i="2"/>
  <c r="F34" i="2"/>
  <c r="E34" i="2"/>
  <c r="D34" i="2"/>
  <c r="C34" i="2"/>
  <c r="N33" i="2"/>
  <c r="M33" i="2"/>
  <c r="L33" i="2"/>
  <c r="K33" i="2"/>
  <c r="I33" i="2"/>
  <c r="H33" i="2"/>
  <c r="F33" i="2"/>
  <c r="E33" i="2"/>
  <c r="D33" i="2"/>
  <c r="C33" i="2"/>
  <c r="M32" i="2"/>
  <c r="L32" i="2"/>
  <c r="K32" i="2"/>
  <c r="I32" i="2"/>
  <c r="H32" i="2"/>
  <c r="G32" i="2"/>
  <c r="F32" i="2"/>
  <c r="E32" i="2"/>
  <c r="D32" i="2"/>
  <c r="C32" i="2"/>
  <c r="B34" i="2"/>
  <c r="B33" i="2"/>
  <c r="B32" i="2"/>
  <c r="I23" i="2"/>
  <c r="I22" i="2"/>
  <c r="I21" i="2"/>
  <c r="I20" i="2"/>
  <c r="I19" i="2"/>
  <c r="I18" i="2"/>
  <c r="H23" i="2"/>
  <c r="H22" i="2"/>
  <c r="H21" i="2"/>
  <c r="H20" i="2"/>
  <c r="H18" i="2"/>
  <c r="G23" i="2"/>
  <c r="G22" i="2"/>
  <c r="G21" i="2"/>
  <c r="G20" i="2"/>
  <c r="G18" i="2"/>
  <c r="F23" i="2"/>
  <c r="F22" i="2"/>
  <c r="F21" i="2"/>
  <c r="F20" i="2"/>
  <c r="F19" i="2"/>
  <c r="F18" i="2"/>
  <c r="E23" i="2"/>
  <c r="E22" i="2"/>
  <c r="E21" i="2"/>
  <c r="E20" i="2"/>
  <c r="E19" i="2"/>
  <c r="E18" i="2"/>
  <c r="D23" i="2"/>
  <c r="D22" i="2"/>
  <c r="D21" i="2"/>
  <c r="D20" i="2"/>
  <c r="D19" i="2"/>
  <c r="D18" i="2"/>
  <c r="B22" i="2"/>
  <c r="B21" i="2"/>
  <c r="B20" i="2"/>
  <c r="B19" i="2"/>
  <c r="C6" i="2"/>
  <c r="B18" i="2"/>
  <c r="C5" i="2"/>
  <c r="J10" i="2"/>
  <c r="J9" i="2"/>
  <c r="J8" i="2"/>
  <c r="I10" i="2"/>
  <c r="I9" i="2"/>
  <c r="I8" i="2"/>
  <c r="I7" i="2"/>
  <c r="H10" i="2"/>
  <c r="H9" i="2"/>
  <c r="H8" i="2"/>
  <c r="G10" i="2"/>
  <c r="G9" i="2"/>
  <c r="G8" i="2"/>
  <c r="G7" i="2"/>
  <c r="F10" i="2"/>
  <c r="F9" i="2"/>
  <c r="F8" i="2"/>
  <c r="F7" i="2"/>
  <c r="E10" i="2"/>
  <c r="E9" i="2"/>
  <c r="E8" i="2"/>
  <c r="E7" i="2"/>
  <c r="D10" i="2"/>
  <c r="D9" i="2"/>
  <c r="D8" i="2"/>
  <c r="D6" i="2"/>
  <c r="C10" i="2"/>
  <c r="C9" i="2"/>
  <c r="C8" i="2"/>
  <c r="C35" i="2"/>
  <c r="C11" i="41" l="1"/>
  <c r="C11" i="44"/>
  <c r="C11" i="52"/>
  <c r="C11" i="51"/>
  <c r="C11" i="42"/>
  <c r="C11" i="43"/>
  <c r="C11" i="2"/>
  <c r="F35" i="37"/>
  <c r="I35" i="37"/>
  <c r="C21" i="53"/>
  <c r="O40" i="43"/>
  <c r="N40" i="43"/>
  <c r="D6" i="37"/>
  <c r="C6" i="37"/>
  <c r="C21" i="42"/>
  <c r="C20" i="42"/>
  <c r="C20" i="2"/>
  <c r="C24" i="2" s="1"/>
  <c r="A30" i="45"/>
  <c r="A16" i="45"/>
  <c r="A3" i="45"/>
  <c r="A30" i="55"/>
  <c r="A16" i="55"/>
  <c r="A3" i="55"/>
  <c r="A30" i="54"/>
  <c r="A16" i="54"/>
  <c r="A3" i="54"/>
  <c r="A30" i="53"/>
  <c r="A16" i="53"/>
  <c r="A3" i="53"/>
  <c r="A30" i="52"/>
  <c r="A16" i="52"/>
  <c r="A3" i="52"/>
  <c r="A30" i="44"/>
  <c r="A16" i="44"/>
  <c r="A3" i="44"/>
  <c r="A30" i="43"/>
  <c r="A16" i="43"/>
  <c r="A3" i="43"/>
  <c r="A30" i="42"/>
  <c r="A16" i="42"/>
  <c r="A3" i="42"/>
  <c r="A30" i="41"/>
  <c r="A16" i="41"/>
  <c r="A3" i="41"/>
  <c r="A30" i="51"/>
  <c r="A16" i="51"/>
  <c r="A3" i="51"/>
  <c r="A15" i="51"/>
  <c r="A29" i="51"/>
  <c r="A30" i="3"/>
  <c r="A16" i="3"/>
  <c r="A3" i="3"/>
  <c r="A30" i="2"/>
  <c r="A16" i="2"/>
  <c r="A3" i="2"/>
  <c r="A30" i="37"/>
  <c r="A16" i="37"/>
  <c r="J40" i="3"/>
  <c r="J40" i="51"/>
  <c r="J40" i="41"/>
  <c r="J40" i="42"/>
  <c r="J40" i="44"/>
  <c r="J40" i="52"/>
  <c r="J40" i="54"/>
  <c r="J40" i="55"/>
  <c r="J40" i="45"/>
  <c r="N40" i="2"/>
  <c r="N40" i="3"/>
  <c r="N40" i="51"/>
  <c r="N40" i="41"/>
  <c r="N40" i="42"/>
  <c r="N40" i="44"/>
  <c r="N40" i="52"/>
  <c r="N40" i="53"/>
  <c r="N40" i="54"/>
  <c r="N40" i="55"/>
  <c r="N40" i="45"/>
  <c r="O40" i="2"/>
  <c r="O40" i="3"/>
  <c r="O40" i="51"/>
  <c r="O40" i="41"/>
  <c r="O40" i="42"/>
  <c r="O40" i="44"/>
  <c r="O40" i="52"/>
  <c r="O40" i="53"/>
  <c r="O40" i="54"/>
  <c r="O40" i="55"/>
  <c r="O40" i="45"/>
  <c r="J35" i="37"/>
  <c r="N35" i="37"/>
  <c r="O35" i="37"/>
  <c r="C24" i="3"/>
  <c r="C24" i="51"/>
  <c r="C24" i="41"/>
  <c r="C24" i="43"/>
  <c r="C24" i="44"/>
  <c r="C24" i="52"/>
  <c r="C24" i="54"/>
  <c r="C24" i="55"/>
  <c r="C24" i="45"/>
  <c r="O11" i="43"/>
  <c r="O24" i="43"/>
  <c r="O11" i="2"/>
  <c r="O24" i="2"/>
  <c r="O11" i="3"/>
  <c r="O24" i="3"/>
  <c r="O11" i="51"/>
  <c r="O24" i="51"/>
  <c r="O11" i="41"/>
  <c r="O24" i="41"/>
  <c r="O11" i="42"/>
  <c r="O24" i="42"/>
  <c r="O11" i="44"/>
  <c r="O24" i="44"/>
  <c r="O11" i="52"/>
  <c r="O24" i="52"/>
  <c r="O11" i="53"/>
  <c r="O24" i="53"/>
  <c r="O11" i="54"/>
  <c r="O24" i="54"/>
  <c r="O11" i="55"/>
  <c r="O24" i="55"/>
  <c r="O11" i="45"/>
  <c r="O24" i="45"/>
  <c r="P6" i="45"/>
  <c r="P6" i="55"/>
  <c r="P6" i="54"/>
  <c r="P6" i="52"/>
  <c r="P6" i="44"/>
  <c r="P6" i="42"/>
  <c r="P6" i="41"/>
  <c r="P6" i="51"/>
  <c r="P6" i="3"/>
  <c r="P5" i="45"/>
  <c r="P5" i="55"/>
  <c r="P5" i="54"/>
  <c r="P5" i="53"/>
  <c r="P5" i="52"/>
  <c r="P5" i="44"/>
  <c r="P5" i="43"/>
  <c r="P5" i="42"/>
  <c r="P5" i="41"/>
  <c r="P5" i="51"/>
  <c r="P5" i="3"/>
  <c r="P5" i="2"/>
  <c r="O42" i="45"/>
  <c r="N42" i="45"/>
  <c r="J42" i="45"/>
  <c r="A29" i="45"/>
  <c r="A15" i="45"/>
  <c r="O42" i="55"/>
  <c r="N42" i="55"/>
  <c r="J42" i="55"/>
  <c r="A29" i="55"/>
  <c r="A15" i="55"/>
  <c r="O42" i="54"/>
  <c r="N42" i="54"/>
  <c r="J42" i="54"/>
  <c r="A29" i="54"/>
  <c r="A15" i="54"/>
  <c r="O42" i="53"/>
  <c r="N42" i="53"/>
  <c r="J42" i="53"/>
  <c r="A29" i="53"/>
  <c r="A15" i="53"/>
  <c r="O42" i="52"/>
  <c r="N42" i="52"/>
  <c r="J42" i="52"/>
  <c r="A29" i="52"/>
  <c r="A15" i="52"/>
  <c r="O42" i="44"/>
  <c r="N42" i="44"/>
  <c r="J42" i="44"/>
  <c r="A29" i="44"/>
  <c r="A15" i="44"/>
  <c r="O42" i="43"/>
  <c r="N42" i="43"/>
  <c r="J42" i="43"/>
  <c r="A29" i="43"/>
  <c r="A15" i="43"/>
  <c r="O42" i="42"/>
  <c r="N42" i="42"/>
  <c r="J42" i="42"/>
  <c r="A29" i="42"/>
  <c r="A15" i="42"/>
  <c r="O42" i="41"/>
  <c r="N42" i="41"/>
  <c r="J42" i="41"/>
  <c r="A29" i="41"/>
  <c r="A15" i="41"/>
  <c r="O42" i="51"/>
  <c r="N42" i="51"/>
  <c r="J42" i="51"/>
  <c r="O42" i="3"/>
  <c r="N42" i="3"/>
  <c r="J42" i="3"/>
  <c r="A29" i="3"/>
  <c r="A15" i="3"/>
  <c r="E6" i="37"/>
  <c r="F6" i="37"/>
  <c r="G6" i="37"/>
  <c r="I6" i="37"/>
  <c r="K6" i="37"/>
  <c r="L6" i="37"/>
  <c r="M6" i="37"/>
  <c r="N6" i="37"/>
  <c r="O6" i="37"/>
  <c r="R28" i="37"/>
  <c r="R37" i="37"/>
  <c r="R36" i="37"/>
  <c r="R35" i="37"/>
  <c r="R34" i="37"/>
  <c r="R33" i="37"/>
  <c r="R32" i="37"/>
  <c r="R31" i="37"/>
  <c r="R30" i="37"/>
  <c r="R29" i="37"/>
  <c r="R27" i="37"/>
  <c r="R26" i="37"/>
  <c r="R25" i="37"/>
  <c r="N39" i="37"/>
  <c r="N42" i="37" s="1"/>
  <c r="N38" i="37"/>
  <c r="N37" i="37"/>
  <c r="O39" i="37"/>
  <c r="O42" i="37" s="1"/>
  <c r="O38" i="37"/>
  <c r="O37" i="37"/>
  <c r="J34" i="37"/>
  <c r="N34" i="37"/>
  <c r="O34" i="37"/>
  <c r="J36" i="37"/>
  <c r="N36" i="37"/>
  <c r="O36" i="37"/>
  <c r="J37" i="37"/>
  <c r="J38" i="37"/>
  <c r="J39" i="37"/>
  <c r="J42" i="37"/>
  <c r="J32" i="37"/>
  <c r="N32" i="37"/>
  <c r="O32" i="37"/>
  <c r="C19" i="37"/>
  <c r="O19" i="37"/>
  <c r="O20" i="37"/>
  <c r="O21" i="37"/>
  <c r="C22" i="37"/>
  <c r="O22" i="37"/>
  <c r="C23" i="37"/>
  <c r="O23" i="37"/>
  <c r="C18" i="37"/>
  <c r="O18" i="37"/>
  <c r="O7" i="37"/>
  <c r="O8" i="37"/>
  <c r="O9" i="37"/>
  <c r="O10" i="37"/>
  <c r="F5" i="37"/>
  <c r="G5" i="37"/>
  <c r="H5" i="37"/>
  <c r="I5" i="37"/>
  <c r="J5" i="37"/>
  <c r="K5" i="37"/>
  <c r="L5" i="37"/>
  <c r="M5" i="37"/>
  <c r="N5" i="37"/>
  <c r="O5" i="37"/>
  <c r="E5" i="37"/>
  <c r="D5" i="37"/>
  <c r="O42" i="2"/>
  <c r="N42" i="2"/>
  <c r="A29" i="2"/>
  <c r="A15" i="2"/>
  <c r="J42" i="2"/>
  <c r="A29" i="37"/>
  <c r="A15" i="37"/>
  <c r="I33" i="37" l="1"/>
  <c r="C20" i="37"/>
  <c r="F11" i="55"/>
  <c r="N11" i="55"/>
  <c r="C24" i="42"/>
  <c r="C21" i="37"/>
  <c r="G11" i="55"/>
  <c r="K11" i="54"/>
  <c r="E11" i="41"/>
  <c r="L11" i="41"/>
  <c r="L24" i="55"/>
  <c r="D11" i="42"/>
  <c r="J11" i="44"/>
  <c r="K11" i="53"/>
  <c r="K24" i="55"/>
  <c r="N24" i="52"/>
  <c r="J24" i="52"/>
  <c r="N24" i="44"/>
  <c r="G35" i="37"/>
  <c r="L24" i="3"/>
  <c r="E24" i="41"/>
  <c r="L11" i="53"/>
  <c r="D11" i="54"/>
  <c r="L11" i="54"/>
  <c r="E24" i="54"/>
  <c r="G11" i="41"/>
  <c r="H11" i="51"/>
  <c r="H11" i="41"/>
  <c r="H35" i="37"/>
  <c r="B42" i="51"/>
  <c r="G42" i="41"/>
  <c r="E42" i="53"/>
  <c r="M42" i="55"/>
  <c r="B42" i="42"/>
  <c r="D42" i="54"/>
  <c r="M42" i="54"/>
  <c r="D42" i="41"/>
  <c r="E42" i="52"/>
  <c r="I42" i="54"/>
  <c r="H11" i="54"/>
  <c r="O43" i="53"/>
  <c r="S37" i="53" s="1"/>
  <c r="G24" i="41"/>
  <c r="F40" i="41"/>
  <c r="N11" i="42"/>
  <c r="K11" i="43"/>
  <c r="K24" i="43"/>
  <c r="M11" i="43"/>
  <c r="O43" i="43"/>
  <c r="S37" i="43" s="1"/>
  <c r="J11" i="54"/>
  <c r="F42" i="45"/>
  <c r="K42" i="43"/>
  <c r="I11" i="53"/>
  <c r="G42" i="3"/>
  <c r="G42" i="51"/>
  <c r="I42" i="42"/>
  <c r="I42" i="44"/>
  <c r="B42" i="54"/>
  <c r="G42" i="54"/>
  <c r="B42" i="55"/>
  <c r="K42" i="55"/>
  <c r="G42" i="55"/>
  <c r="B42" i="45"/>
  <c r="K42" i="45"/>
  <c r="G42" i="45"/>
  <c r="F42" i="43"/>
  <c r="D42" i="53"/>
  <c r="G24" i="54"/>
  <c r="C42" i="45"/>
  <c r="K42" i="53"/>
  <c r="I42" i="55"/>
  <c r="N22" i="37"/>
  <c r="E11" i="55"/>
  <c r="M24" i="55"/>
  <c r="G34" i="37"/>
  <c r="E42" i="3"/>
  <c r="E42" i="51"/>
  <c r="J21" i="37"/>
  <c r="D42" i="42"/>
  <c r="F42" i="3"/>
  <c r="C38" i="37"/>
  <c r="P38" i="41"/>
  <c r="P37" i="44"/>
  <c r="I42" i="3"/>
  <c r="D42" i="51"/>
  <c r="M42" i="51"/>
  <c r="M42" i="52"/>
  <c r="M42" i="53"/>
  <c r="I42" i="53"/>
  <c r="F11" i="54"/>
  <c r="N24" i="54"/>
  <c r="J24" i="45"/>
  <c r="L42" i="45"/>
  <c r="H24" i="52"/>
  <c r="L24" i="43"/>
  <c r="N24" i="2"/>
  <c r="C42" i="42"/>
  <c r="L42" i="42"/>
  <c r="H42" i="42"/>
  <c r="I11" i="44"/>
  <c r="K42" i="44"/>
  <c r="G42" i="44"/>
  <c r="L40" i="54"/>
  <c r="P38" i="54"/>
  <c r="E42" i="54"/>
  <c r="P32" i="55"/>
  <c r="P36" i="55"/>
  <c r="C42" i="55"/>
  <c r="H42" i="55"/>
  <c r="E40" i="55"/>
  <c r="E42" i="45"/>
  <c r="K19" i="37"/>
  <c r="F42" i="42"/>
  <c r="G42" i="53"/>
  <c r="J11" i="43"/>
  <c r="B42" i="41"/>
  <c r="H11" i="43"/>
  <c r="P10" i="43"/>
  <c r="P32" i="43"/>
  <c r="L40" i="43"/>
  <c r="L42" i="43"/>
  <c r="P38" i="43"/>
  <c r="E42" i="43"/>
  <c r="F42" i="52"/>
  <c r="P35" i="54"/>
  <c r="K42" i="54"/>
  <c r="O43" i="42"/>
  <c r="S37" i="42" s="1"/>
  <c r="F42" i="41"/>
  <c r="P39" i="41"/>
  <c r="G24" i="44"/>
  <c r="P32" i="44"/>
  <c r="L42" i="44"/>
  <c r="H42" i="44"/>
  <c r="M11" i="54"/>
  <c r="O43" i="52"/>
  <c r="S37" i="52" s="1"/>
  <c r="E11" i="2"/>
  <c r="I40" i="3"/>
  <c r="C42" i="3"/>
  <c r="L42" i="3"/>
  <c r="P38" i="3"/>
  <c r="J11" i="51"/>
  <c r="P32" i="51"/>
  <c r="P34" i="51"/>
  <c r="P35" i="51"/>
  <c r="P36" i="51"/>
  <c r="C42" i="51"/>
  <c r="H42" i="51"/>
  <c r="D24" i="44"/>
  <c r="M42" i="44"/>
  <c r="G40" i="52"/>
  <c r="H42" i="52"/>
  <c r="M10" i="37"/>
  <c r="L23" i="37"/>
  <c r="L19" i="37"/>
  <c r="K37" i="37"/>
  <c r="M23" i="37"/>
  <c r="M36" i="37"/>
  <c r="C42" i="41"/>
  <c r="H42" i="3"/>
  <c r="I42" i="2"/>
  <c r="N7" i="37"/>
  <c r="H42" i="2"/>
  <c r="E24" i="2"/>
  <c r="M24" i="2"/>
  <c r="F24" i="2"/>
  <c r="G42" i="2"/>
  <c r="D11" i="2"/>
  <c r="L11" i="2"/>
  <c r="P8" i="2"/>
  <c r="P9" i="2"/>
  <c r="P20" i="2"/>
  <c r="P21" i="2"/>
  <c r="P22" i="2"/>
  <c r="P34" i="2"/>
  <c r="P37" i="2"/>
  <c r="O11" i="37"/>
  <c r="C42" i="2"/>
  <c r="K11" i="2"/>
  <c r="F42" i="2"/>
  <c r="K8" i="37"/>
  <c r="G37" i="37"/>
  <c r="I24" i="44"/>
  <c r="P9" i="44"/>
  <c r="I20" i="37"/>
  <c r="P21" i="51"/>
  <c r="P20" i="55"/>
  <c r="F24" i="3"/>
  <c r="P21" i="3"/>
  <c r="D24" i="41"/>
  <c r="I24" i="53"/>
  <c r="B24" i="54"/>
  <c r="P22" i="3"/>
  <c r="P22" i="53"/>
  <c r="P21" i="54"/>
  <c r="P22" i="54"/>
  <c r="P18" i="45"/>
  <c r="P22" i="52"/>
  <c r="P7" i="53"/>
  <c r="D11" i="43"/>
  <c r="P7" i="55"/>
  <c r="P6" i="43"/>
  <c r="H21" i="37"/>
  <c r="F34" i="37"/>
  <c r="H39" i="37"/>
  <c r="P39" i="54"/>
  <c r="L42" i="54"/>
  <c r="F39" i="37"/>
  <c r="C42" i="44"/>
  <c r="J40" i="43"/>
  <c r="E42" i="41"/>
  <c r="H40" i="41"/>
  <c r="G21" i="37"/>
  <c r="B42" i="3"/>
  <c r="N20" i="37"/>
  <c r="H9" i="37"/>
  <c r="F11" i="43"/>
  <c r="N33" i="37"/>
  <c r="B24" i="51"/>
  <c r="B24" i="41"/>
  <c r="B24" i="43"/>
  <c r="O43" i="45"/>
  <c r="S37" i="45" s="1"/>
  <c r="O43" i="41"/>
  <c r="S37" i="41" s="1"/>
  <c r="I24" i="51"/>
  <c r="P10" i="45"/>
  <c r="M42" i="45"/>
  <c r="L42" i="52"/>
  <c r="H42" i="53"/>
  <c r="P9" i="51"/>
  <c r="B24" i="55"/>
  <c r="E9" i="37"/>
  <c r="P21" i="41"/>
  <c r="B24" i="3"/>
  <c r="O43" i="51"/>
  <c r="S37" i="51" s="1"/>
  <c r="F24" i="45"/>
  <c r="L40" i="55"/>
  <c r="L40" i="52"/>
  <c r="L40" i="44"/>
  <c r="L40" i="51"/>
  <c r="K42" i="52"/>
  <c r="K34" i="37"/>
  <c r="P20" i="43"/>
  <c r="O33" i="37"/>
  <c r="B23" i="37"/>
  <c r="F11" i="41"/>
  <c r="P10" i="55"/>
  <c r="D24" i="3"/>
  <c r="P7" i="43"/>
  <c r="O43" i="3"/>
  <c r="S37" i="3" s="1"/>
  <c r="M24" i="51"/>
  <c r="M20" i="37"/>
  <c r="M8" i="37"/>
  <c r="L11" i="45"/>
  <c r="L24" i="54"/>
  <c r="P9" i="43"/>
  <c r="L24" i="42"/>
  <c r="L11" i="51"/>
  <c r="J11" i="45"/>
  <c r="J24" i="55"/>
  <c r="I11" i="54"/>
  <c r="P9" i="54"/>
  <c r="G24" i="53"/>
  <c r="G11" i="44"/>
  <c r="P8" i="43"/>
  <c r="G22" i="37"/>
  <c r="P22" i="55"/>
  <c r="E11" i="44"/>
  <c r="P22" i="42"/>
  <c r="P22" i="41"/>
  <c r="P38" i="52"/>
  <c r="O43" i="55"/>
  <c r="S37" i="55" s="1"/>
  <c r="O43" i="54"/>
  <c r="S37" i="54" s="1"/>
  <c r="O43" i="44"/>
  <c r="S37" i="44" s="1"/>
  <c r="J24" i="41"/>
  <c r="P8" i="41"/>
  <c r="E11" i="54"/>
  <c r="P23" i="43"/>
  <c r="I42" i="43"/>
  <c r="H40" i="54"/>
  <c r="G40" i="51"/>
  <c r="D40" i="51"/>
  <c r="N21" i="37"/>
  <c r="B24" i="52"/>
  <c r="I24" i="52"/>
  <c r="F42" i="51"/>
  <c r="N11" i="52"/>
  <c r="N24" i="41"/>
  <c r="P23" i="51"/>
  <c r="P7" i="51"/>
  <c r="M11" i="55"/>
  <c r="M24" i="44"/>
  <c r="M21" i="37"/>
  <c r="M22" i="37"/>
  <c r="M11" i="41"/>
  <c r="E11" i="43"/>
  <c r="C11" i="45"/>
  <c r="H42" i="41"/>
  <c r="E42" i="55"/>
  <c r="E42" i="44"/>
  <c r="E40" i="44"/>
  <c r="E40" i="42"/>
  <c r="K42" i="42"/>
  <c r="K42" i="41"/>
  <c r="G40" i="53"/>
  <c r="P39" i="45"/>
  <c r="D42" i="55"/>
  <c r="D42" i="44"/>
  <c r="D42" i="43"/>
  <c r="D40" i="3"/>
  <c r="L40" i="3"/>
  <c r="N8" i="37"/>
  <c r="F19" i="37"/>
  <c r="G23" i="37"/>
  <c r="B35" i="37"/>
  <c r="K9" i="37"/>
  <c r="B22" i="37"/>
  <c r="C32" i="37"/>
  <c r="G36" i="37"/>
  <c r="I38" i="37"/>
  <c r="K40" i="55"/>
  <c r="I42" i="51"/>
  <c r="H40" i="52"/>
  <c r="H42" i="43"/>
  <c r="P34" i="52"/>
  <c r="K38" i="37"/>
  <c r="P35" i="43"/>
  <c r="I42" i="45"/>
  <c r="E35" i="37"/>
  <c r="G40" i="54"/>
  <c r="G42" i="43"/>
  <c r="G40" i="42"/>
  <c r="P32" i="2"/>
  <c r="K42" i="2"/>
  <c r="G40" i="2"/>
  <c r="G39" i="37"/>
  <c r="M34" i="37"/>
  <c r="N10" i="37"/>
  <c r="L22" i="37"/>
  <c r="L9" i="37"/>
  <c r="G11" i="52"/>
  <c r="P9" i="52"/>
  <c r="P37" i="51"/>
  <c r="P36" i="3"/>
  <c r="L36" i="37"/>
  <c r="M24" i="42"/>
  <c r="C8" i="37"/>
  <c r="M24" i="3"/>
  <c r="M19" i="37"/>
  <c r="P10" i="52"/>
  <c r="P21" i="43"/>
  <c r="H11" i="42"/>
  <c r="G11" i="43"/>
  <c r="L40" i="53"/>
  <c r="P36" i="43"/>
  <c r="G40" i="43"/>
  <c r="L40" i="42"/>
  <c r="C40" i="42"/>
  <c r="P39" i="53"/>
  <c r="P34" i="42"/>
  <c r="B40" i="2"/>
  <c r="B42" i="2"/>
  <c r="E40" i="51"/>
  <c r="P35" i="42"/>
  <c r="P10" i="44"/>
  <c r="B24" i="42"/>
  <c r="N23" i="37"/>
  <c r="M11" i="45"/>
  <c r="M24" i="54"/>
  <c r="I24" i="54"/>
  <c r="P23" i="44"/>
  <c r="I11" i="43"/>
  <c r="I7" i="37"/>
  <c r="I11" i="42"/>
  <c r="I11" i="2"/>
  <c r="E21" i="37"/>
  <c r="E10" i="37"/>
  <c r="E19" i="37"/>
  <c r="D11" i="45"/>
  <c r="P7" i="45"/>
  <c r="P18" i="54"/>
  <c r="D11" i="52"/>
  <c r="P7" i="52"/>
  <c r="D24" i="43"/>
  <c r="P18" i="43"/>
  <c r="D23" i="37"/>
  <c r="D8" i="37"/>
  <c r="P8" i="51"/>
  <c r="C7" i="37"/>
  <c r="F24" i="55"/>
  <c r="P18" i="55"/>
  <c r="F32" i="37"/>
  <c r="P38" i="55"/>
  <c r="H40" i="55"/>
  <c r="E34" i="37"/>
  <c r="E40" i="53"/>
  <c r="E40" i="3"/>
  <c r="E32" i="37"/>
  <c r="P38" i="45"/>
  <c r="D40" i="44"/>
  <c r="N24" i="43"/>
  <c r="N18" i="37"/>
  <c r="H40" i="53"/>
  <c r="G9" i="37"/>
  <c r="P8" i="3"/>
  <c r="N24" i="45"/>
  <c r="N9" i="37"/>
  <c r="N24" i="42"/>
  <c r="N24" i="3"/>
  <c r="M24" i="43"/>
  <c r="L24" i="45"/>
  <c r="J18" i="37"/>
  <c r="J22" i="37"/>
  <c r="P7" i="2"/>
  <c r="I24" i="55"/>
  <c r="H11" i="52"/>
  <c r="P7" i="3"/>
  <c r="E24" i="44"/>
  <c r="E22" i="37"/>
  <c r="P22" i="51"/>
  <c r="E11" i="51"/>
  <c r="E7" i="37"/>
  <c r="P18" i="2"/>
  <c r="P23" i="55"/>
  <c r="H42" i="54"/>
  <c r="G42" i="52"/>
  <c r="G38" i="37"/>
  <c r="P38" i="2"/>
  <c r="P37" i="3"/>
  <c r="F36" i="37"/>
  <c r="I24" i="3"/>
  <c r="I22" i="37"/>
  <c r="P32" i="53"/>
  <c r="D40" i="53"/>
  <c r="C40" i="51"/>
  <c r="E38" i="37"/>
  <c r="P32" i="42"/>
  <c r="E37" i="37"/>
  <c r="N24" i="53"/>
  <c r="K24" i="44"/>
  <c r="K22" i="37"/>
  <c r="F10" i="37"/>
  <c r="P21" i="55"/>
  <c r="P10" i="53"/>
  <c r="D11" i="55"/>
  <c r="K40" i="54"/>
  <c r="K32" i="37"/>
  <c r="H40" i="43"/>
  <c r="H38" i="37"/>
  <c r="H34" i="37"/>
  <c r="H32" i="37"/>
  <c r="I24" i="41"/>
  <c r="I18" i="37"/>
  <c r="E33" i="37"/>
  <c r="D39" i="37"/>
  <c r="D42" i="3"/>
  <c r="P18" i="3"/>
  <c r="M11" i="2"/>
  <c r="M24" i="41"/>
  <c r="L18" i="37"/>
  <c r="K11" i="45"/>
  <c r="K24" i="54"/>
  <c r="K24" i="3"/>
  <c r="G11" i="51"/>
  <c r="G7" i="37"/>
  <c r="G18" i="37"/>
  <c r="F24" i="54"/>
  <c r="F24" i="43"/>
  <c r="F24" i="41"/>
  <c r="F22" i="37"/>
  <c r="P20" i="51"/>
  <c r="F24" i="51"/>
  <c r="P9" i="53"/>
  <c r="M42" i="41"/>
  <c r="M40" i="51"/>
  <c r="M32" i="37"/>
  <c r="L42" i="53"/>
  <c r="L37" i="37"/>
  <c r="L42" i="41"/>
  <c r="L42" i="2"/>
  <c r="K40" i="44"/>
  <c r="P38" i="42"/>
  <c r="K39" i="37"/>
  <c r="I40" i="43"/>
  <c r="I32" i="37"/>
  <c r="P20" i="3"/>
  <c r="D7" i="37"/>
  <c r="P7" i="41"/>
  <c r="P36" i="45"/>
  <c r="C40" i="45"/>
  <c r="H20" i="37"/>
  <c r="L11" i="44"/>
  <c r="L7" i="37"/>
  <c r="L24" i="2"/>
  <c r="G8" i="37"/>
  <c r="M40" i="55"/>
  <c r="M39" i="37"/>
  <c r="M42" i="3"/>
  <c r="L40" i="45"/>
  <c r="L33" i="37"/>
  <c r="L38" i="37"/>
  <c r="C11" i="3"/>
  <c r="K11" i="55"/>
  <c r="K20" i="37"/>
  <c r="P8" i="54"/>
  <c r="H11" i="53"/>
  <c r="G11" i="45"/>
  <c r="F11" i="44"/>
  <c r="E11" i="3"/>
  <c r="D11" i="51"/>
  <c r="D24" i="2"/>
  <c r="M40" i="54"/>
  <c r="M40" i="44"/>
  <c r="M40" i="41"/>
  <c r="K40" i="41"/>
  <c r="P35" i="52"/>
  <c r="G40" i="55"/>
  <c r="I36" i="37"/>
  <c r="P35" i="55"/>
  <c r="C11" i="55"/>
  <c r="B20" i="37"/>
  <c r="N24" i="55"/>
  <c r="N11" i="44"/>
  <c r="M11" i="44"/>
  <c r="P10" i="3"/>
  <c r="L11" i="55"/>
  <c r="L24" i="52"/>
  <c r="K24" i="45"/>
  <c r="K11" i="44"/>
  <c r="I11" i="51"/>
  <c r="G11" i="42"/>
  <c r="G10" i="37"/>
  <c r="F11" i="45"/>
  <c r="F11" i="53"/>
  <c r="E24" i="3"/>
  <c r="P22" i="44"/>
  <c r="K40" i="45"/>
  <c r="I40" i="41"/>
  <c r="H42" i="45"/>
  <c r="H36" i="37"/>
  <c r="F40" i="44"/>
  <c r="P39" i="42"/>
  <c r="N11" i="45"/>
  <c r="P9" i="42"/>
  <c r="N24" i="51"/>
  <c r="M11" i="51"/>
  <c r="L11" i="3"/>
  <c r="K11" i="51"/>
  <c r="K24" i="2"/>
  <c r="J24" i="42"/>
  <c r="I11" i="45"/>
  <c r="I10" i="37"/>
  <c r="H11" i="45"/>
  <c r="G24" i="51"/>
  <c r="G11" i="2"/>
  <c r="F11" i="51"/>
  <c r="F11" i="2"/>
  <c r="E24" i="55"/>
  <c r="E11" i="42"/>
  <c r="D11" i="3"/>
  <c r="I34" i="37"/>
  <c r="I40" i="44"/>
  <c r="F40" i="2"/>
  <c r="E40" i="41"/>
  <c r="P36" i="41"/>
  <c r="P35" i="53"/>
  <c r="B24" i="44"/>
  <c r="P10" i="51"/>
  <c r="N11" i="2"/>
  <c r="M24" i="52"/>
  <c r="L11" i="52"/>
  <c r="J11" i="3"/>
  <c r="I11" i="55"/>
  <c r="I9" i="37"/>
  <c r="E24" i="51"/>
  <c r="D21" i="37"/>
  <c r="I40" i="51"/>
  <c r="L34" i="37"/>
  <c r="L32" i="37"/>
  <c r="K40" i="42"/>
  <c r="H37" i="37"/>
  <c r="E42" i="42"/>
  <c r="C40" i="41"/>
  <c r="N11" i="53"/>
  <c r="M11" i="42"/>
  <c r="J11" i="55"/>
  <c r="H11" i="3"/>
  <c r="G24" i="52"/>
  <c r="E11" i="52"/>
  <c r="E24" i="43"/>
  <c r="D24" i="55"/>
  <c r="D24" i="54"/>
  <c r="M40" i="52"/>
  <c r="L42" i="55"/>
  <c r="I39" i="37"/>
  <c r="I40" i="42"/>
  <c r="C40" i="55"/>
  <c r="N11" i="54"/>
  <c r="L21" i="37"/>
  <c r="P20" i="54"/>
  <c r="J11" i="41"/>
  <c r="I11" i="41"/>
  <c r="E20" i="37"/>
  <c r="D11" i="41"/>
  <c r="F40" i="43"/>
  <c r="M40" i="53"/>
  <c r="K36" i="37"/>
  <c r="I40" i="53"/>
  <c r="G42" i="42"/>
  <c r="E40" i="52"/>
  <c r="F42" i="44"/>
  <c r="D42" i="2"/>
  <c r="K40" i="52"/>
  <c r="P36" i="2"/>
  <c r="B40" i="45"/>
  <c r="P34" i="45"/>
  <c r="B40" i="55"/>
  <c r="P32" i="54"/>
  <c r="B40" i="54"/>
  <c r="B42" i="52"/>
  <c r="P39" i="52"/>
  <c r="B40" i="52"/>
  <c r="B39" i="37"/>
  <c r="B42" i="44"/>
  <c r="P38" i="44"/>
  <c r="P37" i="43"/>
  <c r="B42" i="43"/>
  <c r="B40" i="43"/>
  <c r="P36" i="42"/>
  <c r="B40" i="42"/>
  <c r="P34" i="41"/>
  <c r="B40" i="41"/>
  <c r="B40" i="51"/>
  <c r="P32" i="3"/>
  <c r="B40" i="3"/>
  <c r="B32" i="37"/>
  <c r="M40" i="3"/>
  <c r="M35" i="37"/>
  <c r="P35" i="3"/>
  <c r="L40" i="41"/>
  <c r="P35" i="41"/>
  <c r="L35" i="37"/>
  <c r="C39" i="37"/>
  <c r="C42" i="43"/>
  <c r="L40" i="2"/>
  <c r="B21" i="37"/>
  <c r="B24" i="2"/>
  <c r="B46" i="2" s="1"/>
  <c r="K24" i="53"/>
  <c r="P18" i="53"/>
  <c r="C5" i="37"/>
  <c r="L20" i="37"/>
  <c r="P20" i="44"/>
  <c r="L11" i="43"/>
  <c r="L8" i="37"/>
  <c r="L10" i="37"/>
  <c r="L11" i="42"/>
  <c r="P10" i="42"/>
  <c r="K42" i="3"/>
  <c r="K40" i="3"/>
  <c r="F42" i="53"/>
  <c r="F42" i="54"/>
  <c r="F37" i="37"/>
  <c r="P39" i="2"/>
  <c r="E39" i="37"/>
  <c r="E42" i="2"/>
  <c r="E40" i="2"/>
  <c r="D37" i="37"/>
  <c r="D42" i="45"/>
  <c r="D40" i="45"/>
  <c r="P34" i="55"/>
  <c r="D34" i="37"/>
  <c r="D42" i="52"/>
  <c r="D40" i="52"/>
  <c r="D38" i="37"/>
  <c r="P36" i="44"/>
  <c r="D36" i="37"/>
  <c r="D40" i="43"/>
  <c r="P20" i="52"/>
  <c r="F20" i="37"/>
  <c r="F24" i="44"/>
  <c r="F18" i="37"/>
  <c r="P18" i="44"/>
  <c r="F11" i="42"/>
  <c r="F8" i="37"/>
  <c r="P8" i="42"/>
  <c r="P23" i="53"/>
  <c r="E24" i="53"/>
  <c r="E11" i="53"/>
  <c r="E8" i="37"/>
  <c r="D10" i="37"/>
  <c r="P10" i="2"/>
  <c r="M42" i="42"/>
  <c r="M37" i="37"/>
  <c r="P37" i="42"/>
  <c r="N19" i="37"/>
  <c r="I23" i="37"/>
  <c r="P23" i="2"/>
  <c r="H22" i="37"/>
  <c r="H24" i="45"/>
  <c r="H11" i="55"/>
  <c r="H8" i="37"/>
  <c r="H7" i="37"/>
  <c r="H11" i="44"/>
  <c r="P8" i="53"/>
  <c r="O43" i="2"/>
  <c r="S37" i="2" s="1"/>
  <c r="O24" i="37"/>
  <c r="J24" i="53"/>
  <c r="J11" i="42"/>
  <c r="J8" i="37"/>
  <c r="J24" i="51"/>
  <c r="K11" i="41"/>
  <c r="P9" i="41"/>
  <c r="K24" i="51"/>
  <c r="C11" i="54"/>
  <c r="N11" i="41"/>
  <c r="M18" i="37"/>
  <c r="P18" i="41"/>
  <c r="M9" i="37"/>
  <c r="L24" i="41"/>
  <c r="J24" i="44"/>
  <c r="J20" i="37"/>
  <c r="P21" i="42"/>
  <c r="I19" i="37"/>
  <c r="P21" i="44"/>
  <c r="P19" i="45"/>
  <c r="G24" i="45"/>
  <c r="G24" i="43"/>
  <c r="F24" i="53"/>
  <c r="F21" i="37"/>
  <c r="P10" i="54"/>
  <c r="D24" i="52"/>
  <c r="P19" i="52"/>
  <c r="D20" i="37"/>
  <c r="M38" i="37"/>
  <c r="M40" i="43"/>
  <c r="M42" i="43"/>
  <c r="K40" i="51"/>
  <c r="P39" i="51"/>
  <c r="K42" i="51"/>
  <c r="I40" i="52"/>
  <c r="E40" i="54"/>
  <c r="M33" i="37"/>
  <c r="L24" i="44"/>
  <c r="J24" i="54"/>
  <c r="J10" i="37"/>
  <c r="P22" i="43"/>
  <c r="I24" i="2"/>
  <c r="I21" i="37"/>
  <c r="I11" i="3"/>
  <c r="P20" i="45"/>
  <c r="F24" i="52"/>
  <c r="F11" i="52"/>
  <c r="F9" i="37"/>
  <c r="E11" i="45"/>
  <c r="P8" i="45"/>
  <c r="D11" i="53"/>
  <c r="D9" i="37"/>
  <c r="P10" i="41"/>
  <c r="O40" i="37"/>
  <c r="M40" i="45"/>
  <c r="L39" i="37"/>
  <c r="L42" i="51"/>
  <c r="K40" i="2"/>
  <c r="F40" i="54"/>
  <c r="M11" i="53"/>
  <c r="M7" i="37"/>
  <c r="B24" i="45"/>
  <c r="B46" i="45" s="1"/>
  <c r="N11" i="51"/>
  <c r="N11" i="3"/>
  <c r="L24" i="51"/>
  <c r="P9" i="55"/>
  <c r="J9" i="37"/>
  <c r="J11" i="52"/>
  <c r="J24" i="43"/>
  <c r="J24" i="3"/>
  <c r="P23" i="54"/>
  <c r="I24" i="42"/>
  <c r="H10" i="37"/>
  <c r="G24" i="3"/>
  <c r="G20" i="37"/>
  <c r="E24" i="45"/>
  <c r="P22" i="45"/>
  <c r="P23" i="41"/>
  <c r="E23" i="37"/>
  <c r="P9" i="45"/>
  <c r="D24" i="51"/>
  <c r="P18" i="51"/>
  <c r="P21" i="53"/>
  <c r="C24" i="53"/>
  <c r="M40" i="42"/>
  <c r="I40" i="45"/>
  <c r="F40" i="45"/>
  <c r="C40" i="3"/>
  <c r="M24" i="53"/>
  <c r="L24" i="53"/>
  <c r="P8" i="52"/>
  <c r="P23" i="52"/>
  <c r="F24" i="42"/>
  <c r="P7" i="54"/>
  <c r="P23" i="45"/>
  <c r="P35" i="45"/>
  <c r="K40" i="43"/>
  <c r="K33" i="37"/>
  <c r="I40" i="54"/>
  <c r="P32" i="45"/>
  <c r="G40" i="41"/>
  <c r="P32" i="41"/>
  <c r="G32" i="37"/>
  <c r="P39" i="55"/>
  <c r="P38" i="51"/>
  <c r="P37" i="54"/>
  <c r="C42" i="54"/>
  <c r="K24" i="41"/>
  <c r="K23" i="37"/>
  <c r="K10" i="37"/>
  <c r="J7" i="37"/>
  <c r="J19" i="37"/>
  <c r="I11" i="52"/>
  <c r="I8" i="37"/>
  <c r="H23" i="37"/>
  <c r="P8" i="55"/>
  <c r="P9" i="3"/>
  <c r="G11" i="3"/>
  <c r="F11" i="3"/>
  <c r="F7" i="37"/>
  <c r="P7" i="44"/>
  <c r="P20" i="42"/>
  <c r="D22" i="37"/>
  <c r="N40" i="37"/>
  <c r="M40" i="2"/>
  <c r="M42" i="2"/>
  <c r="G40" i="3"/>
  <c r="E40" i="45"/>
  <c r="E36" i="37"/>
  <c r="K35" i="37"/>
  <c r="D35" i="37"/>
  <c r="D40" i="2"/>
  <c r="P5" i="37"/>
  <c r="N11" i="43"/>
  <c r="M24" i="45"/>
  <c r="M11" i="52"/>
  <c r="M11" i="3"/>
  <c r="K11" i="52"/>
  <c r="K7" i="37"/>
  <c r="K11" i="3"/>
  <c r="J23" i="37"/>
  <c r="J24" i="2"/>
  <c r="I24" i="45"/>
  <c r="P20" i="53"/>
  <c r="I24" i="43"/>
  <c r="G11" i="54"/>
  <c r="G11" i="53"/>
  <c r="P23" i="3"/>
  <c r="D24" i="45"/>
  <c r="P21" i="45"/>
  <c r="F40" i="53"/>
  <c r="I37" i="37"/>
  <c r="P37" i="41"/>
  <c r="I42" i="41"/>
  <c r="H40" i="2"/>
  <c r="F38" i="37"/>
  <c r="P37" i="55"/>
  <c r="F42" i="55"/>
  <c r="I40" i="55"/>
  <c r="P39" i="44"/>
  <c r="P39" i="3"/>
  <c r="P36" i="54"/>
  <c r="P36" i="52"/>
  <c r="P37" i="45"/>
  <c r="P34" i="54"/>
  <c r="P32" i="52"/>
  <c r="P39" i="43"/>
  <c r="P34" i="3"/>
  <c r="E40" i="43"/>
  <c r="C11" i="53"/>
  <c r="P20" i="41"/>
  <c r="P21" i="52"/>
  <c r="K24" i="52"/>
  <c r="K11" i="42"/>
  <c r="P7" i="42"/>
  <c r="K21" i="37"/>
  <c r="F23" i="37"/>
  <c r="P23" i="42"/>
  <c r="E24" i="52"/>
  <c r="P18" i="52"/>
  <c r="D11" i="44"/>
  <c r="P8" i="44"/>
  <c r="I42" i="52"/>
  <c r="D32" i="37"/>
  <c r="D40" i="42"/>
  <c r="K40" i="53"/>
  <c r="F40" i="3"/>
  <c r="I40" i="2"/>
  <c r="B46" i="3" l="1"/>
  <c r="B46" i="54"/>
  <c r="B46" i="55"/>
  <c r="B46" i="42"/>
  <c r="B46" i="43"/>
  <c r="B46" i="41"/>
  <c r="S41" i="41" s="1"/>
  <c r="B46" i="52"/>
  <c r="B47" i="52" s="1"/>
  <c r="B46" i="51"/>
  <c r="C46" i="41"/>
  <c r="C47" i="41" s="1"/>
  <c r="S43" i="54"/>
  <c r="S45" i="55"/>
  <c r="S44" i="45"/>
  <c r="S44" i="42"/>
  <c r="S47" i="51"/>
  <c r="S43" i="44"/>
  <c r="S47" i="45"/>
  <c r="S45" i="41"/>
  <c r="S47" i="3"/>
  <c r="S44" i="41"/>
  <c r="S47" i="55"/>
  <c r="S43" i="3"/>
  <c r="S44" i="51"/>
  <c r="S45" i="43"/>
  <c r="S47" i="41"/>
  <c r="S45" i="53"/>
  <c r="S43" i="51"/>
  <c r="S44" i="54"/>
  <c r="S44" i="55"/>
  <c r="S43" i="2"/>
  <c r="S47" i="53"/>
  <c r="S47" i="43"/>
  <c r="S44" i="2"/>
  <c r="S45" i="51"/>
  <c r="S45" i="54"/>
  <c r="S45" i="52"/>
  <c r="S45" i="45"/>
  <c r="S43" i="42"/>
  <c r="S43" i="41"/>
  <c r="S45" i="42"/>
  <c r="S47" i="54"/>
  <c r="S43" i="43"/>
  <c r="S45" i="44"/>
  <c r="S43" i="55"/>
  <c r="S45" i="3"/>
  <c r="S44" i="3"/>
  <c r="S43" i="45"/>
  <c r="S43" i="52"/>
  <c r="S47" i="52"/>
  <c r="S47" i="42"/>
  <c r="S45" i="2"/>
  <c r="S44" i="52"/>
  <c r="N43" i="52"/>
  <c r="S36" i="52" s="1"/>
  <c r="N43" i="55"/>
  <c r="S36" i="55" s="1"/>
  <c r="J43" i="52"/>
  <c r="S32" i="52" s="1"/>
  <c r="J43" i="44"/>
  <c r="S32" i="44" s="1"/>
  <c r="N43" i="44"/>
  <c r="S36" i="44" s="1"/>
  <c r="J43" i="41"/>
  <c r="S32" i="41" s="1"/>
  <c r="E43" i="41"/>
  <c r="S27" i="41" s="1"/>
  <c r="G43" i="41"/>
  <c r="S29" i="41" s="1"/>
  <c r="J43" i="45"/>
  <c r="S32" i="45" s="1"/>
  <c r="N43" i="51"/>
  <c r="S36" i="51" s="1"/>
  <c r="J43" i="54"/>
  <c r="S32" i="54" s="1"/>
  <c r="K43" i="43"/>
  <c r="S33" i="43" s="1"/>
  <c r="H43" i="52"/>
  <c r="S30" i="52" s="1"/>
  <c r="J43" i="43"/>
  <c r="S32" i="43" s="1"/>
  <c r="N43" i="42"/>
  <c r="S36" i="42" s="1"/>
  <c r="N43" i="54"/>
  <c r="S36" i="54" s="1"/>
  <c r="G43" i="53"/>
  <c r="S29" i="53" s="1"/>
  <c r="E43" i="54"/>
  <c r="S27" i="54" s="1"/>
  <c r="N43" i="2"/>
  <c r="S36" i="2" s="1"/>
  <c r="M43" i="55"/>
  <c r="S35" i="55" s="1"/>
  <c r="J43" i="51"/>
  <c r="S32" i="51" s="1"/>
  <c r="L43" i="43"/>
  <c r="S34" i="43" s="1"/>
  <c r="M43" i="54"/>
  <c r="S35" i="54" s="1"/>
  <c r="L43" i="55"/>
  <c r="S34" i="55" s="1"/>
  <c r="E43" i="55"/>
  <c r="S27" i="55" s="1"/>
  <c r="M43" i="43"/>
  <c r="S35" i="43" s="1"/>
  <c r="P42" i="54"/>
  <c r="N43" i="3"/>
  <c r="S36" i="3" s="1"/>
  <c r="L43" i="3"/>
  <c r="S34" i="3" s="1"/>
  <c r="J43" i="55"/>
  <c r="S32" i="55" s="1"/>
  <c r="P42" i="43"/>
  <c r="L43" i="54"/>
  <c r="S34" i="54" s="1"/>
  <c r="E43" i="43"/>
  <c r="S27" i="43" s="1"/>
  <c r="N43" i="41"/>
  <c r="S36" i="41" s="1"/>
  <c r="L43" i="52"/>
  <c r="S34" i="52" s="1"/>
  <c r="K43" i="55"/>
  <c r="S33" i="55" s="1"/>
  <c r="K43" i="54"/>
  <c r="S33" i="54" s="1"/>
  <c r="M43" i="53"/>
  <c r="S35" i="53" s="1"/>
  <c r="K43" i="52"/>
  <c r="S33" i="52" s="1"/>
  <c r="M43" i="52"/>
  <c r="S35" i="52" s="1"/>
  <c r="L43" i="44"/>
  <c r="S34" i="44" s="1"/>
  <c r="N43" i="43"/>
  <c r="S36" i="43" s="1"/>
  <c r="M43" i="42"/>
  <c r="S35" i="42" s="1"/>
  <c r="L43" i="41"/>
  <c r="S34" i="41" s="1"/>
  <c r="M43" i="2"/>
  <c r="S35" i="2" s="1"/>
  <c r="G42" i="37"/>
  <c r="I43" i="3"/>
  <c r="S31" i="3" s="1"/>
  <c r="I43" i="44"/>
  <c r="S31" i="44" s="1"/>
  <c r="I43" i="42"/>
  <c r="S31" i="42" s="1"/>
  <c r="F43" i="54"/>
  <c r="S28" i="54" s="1"/>
  <c r="I43" i="53"/>
  <c r="S31" i="53" s="1"/>
  <c r="I43" i="43"/>
  <c r="S31" i="43" s="1"/>
  <c r="P42" i="45"/>
  <c r="I43" i="55"/>
  <c r="S31" i="55" s="1"/>
  <c r="G43" i="54"/>
  <c r="S29" i="54" s="1"/>
  <c r="N43" i="53"/>
  <c r="S36" i="53" s="1"/>
  <c r="L43" i="53"/>
  <c r="S34" i="53" s="1"/>
  <c r="M43" i="44"/>
  <c r="S35" i="44" s="1"/>
  <c r="E43" i="44"/>
  <c r="S27" i="44" s="1"/>
  <c r="F43" i="44"/>
  <c r="S28" i="44" s="1"/>
  <c r="F43" i="43"/>
  <c r="S28" i="43" s="1"/>
  <c r="P42" i="42"/>
  <c r="F43" i="41"/>
  <c r="S28" i="41" s="1"/>
  <c r="K42" i="37"/>
  <c r="P42" i="3"/>
  <c r="J43" i="3"/>
  <c r="S32" i="3" s="1"/>
  <c r="D43" i="3"/>
  <c r="S26" i="3" s="1"/>
  <c r="G43" i="51"/>
  <c r="S29" i="51" s="1"/>
  <c r="N24" i="37"/>
  <c r="K43" i="44"/>
  <c r="S33" i="44" s="1"/>
  <c r="L43" i="45"/>
  <c r="S34" i="45" s="1"/>
  <c r="M43" i="45"/>
  <c r="S35" i="45" s="1"/>
  <c r="P9" i="37"/>
  <c r="P8" i="37"/>
  <c r="D11" i="37"/>
  <c r="D43" i="43"/>
  <c r="S26" i="43" s="1"/>
  <c r="I43" i="54"/>
  <c r="S31" i="54" s="1"/>
  <c r="F43" i="45"/>
  <c r="S28" i="45" s="1"/>
  <c r="P11" i="41"/>
  <c r="M43" i="41"/>
  <c r="S35" i="41" s="1"/>
  <c r="I42" i="37"/>
  <c r="M42" i="37"/>
  <c r="D42" i="37"/>
  <c r="P10" i="37"/>
  <c r="H42" i="37"/>
  <c r="N43" i="45"/>
  <c r="S36" i="45" s="1"/>
  <c r="F24" i="37"/>
  <c r="N11" i="37"/>
  <c r="F43" i="2"/>
  <c r="S28" i="2" s="1"/>
  <c r="K43" i="45"/>
  <c r="S33" i="45" s="1"/>
  <c r="C46" i="51"/>
  <c r="C47" i="51" s="1"/>
  <c r="I43" i="52"/>
  <c r="S31" i="52" s="1"/>
  <c r="E42" i="37"/>
  <c r="F42" i="37"/>
  <c r="C46" i="45"/>
  <c r="C47" i="45" s="1"/>
  <c r="P20" i="37"/>
  <c r="C46" i="55"/>
  <c r="C47" i="55" s="1"/>
  <c r="I43" i="41"/>
  <c r="S31" i="41" s="1"/>
  <c r="I43" i="2"/>
  <c r="S31" i="2" s="1"/>
  <c r="F43" i="53"/>
  <c r="S28" i="53" s="1"/>
  <c r="P21" i="37"/>
  <c r="M43" i="51"/>
  <c r="S35" i="51" s="1"/>
  <c r="E43" i="3"/>
  <c r="S27" i="3" s="1"/>
  <c r="C46" i="42"/>
  <c r="C47" i="42" s="1"/>
  <c r="L42" i="37"/>
  <c r="P42" i="44"/>
  <c r="J43" i="42"/>
  <c r="S32" i="42" s="1"/>
  <c r="I43" i="51"/>
  <c r="S31" i="51" s="1"/>
  <c r="E43" i="51"/>
  <c r="S27" i="51" s="1"/>
  <c r="G43" i="52"/>
  <c r="S29" i="52" s="1"/>
  <c r="C46" i="3"/>
  <c r="C47" i="3" s="1"/>
  <c r="E43" i="52"/>
  <c r="S27" i="52" s="1"/>
  <c r="I43" i="45"/>
  <c r="S31" i="45" s="1"/>
  <c r="D43" i="51"/>
  <c r="S26" i="51" s="1"/>
  <c r="O43" i="37"/>
  <c r="I11" i="37"/>
  <c r="P23" i="37"/>
  <c r="P11" i="51"/>
  <c r="K43" i="53"/>
  <c r="S33" i="53" s="1"/>
  <c r="J24" i="37"/>
  <c r="I40" i="37"/>
  <c r="P24" i="52"/>
  <c r="D43" i="52"/>
  <c r="S26" i="52" s="1"/>
  <c r="K43" i="41"/>
  <c r="S33" i="41" s="1"/>
  <c r="M24" i="37"/>
  <c r="E11" i="37"/>
  <c r="E43" i="53"/>
  <c r="S27" i="53" s="1"/>
  <c r="E43" i="2"/>
  <c r="S27" i="2" s="1"/>
  <c r="E40" i="37"/>
  <c r="P42" i="41"/>
  <c r="M43" i="3"/>
  <c r="S35" i="3" s="1"/>
  <c r="M11" i="37"/>
  <c r="P24" i="45"/>
  <c r="D43" i="45"/>
  <c r="S26" i="45" s="1"/>
  <c r="P11" i="3"/>
  <c r="F43" i="3"/>
  <c r="S28" i="3" s="1"/>
  <c r="F11" i="37"/>
  <c r="G43" i="3"/>
  <c r="S29" i="3" s="1"/>
  <c r="G11" i="37"/>
  <c r="L43" i="51"/>
  <c r="S34" i="51" s="1"/>
  <c r="L24" i="37"/>
  <c r="P42" i="51"/>
  <c r="L43" i="42"/>
  <c r="S34" i="42" s="1"/>
  <c r="L11" i="37"/>
  <c r="P11" i="52"/>
  <c r="M40" i="37"/>
  <c r="P42" i="55"/>
  <c r="K40" i="37"/>
  <c r="K43" i="2"/>
  <c r="S33" i="2" s="1"/>
  <c r="I24" i="37"/>
  <c r="C24" i="37"/>
  <c r="D43" i="44"/>
  <c r="S26" i="44" s="1"/>
  <c r="P11" i="44"/>
  <c r="G43" i="43"/>
  <c r="S29" i="43" s="1"/>
  <c r="K43" i="51"/>
  <c r="S33" i="51" s="1"/>
  <c r="P11" i="42"/>
  <c r="L40" i="37"/>
  <c r="L43" i="2"/>
  <c r="S34" i="2" s="1"/>
  <c r="K43" i="3"/>
  <c r="S33" i="3" s="1"/>
  <c r="K11" i="37"/>
  <c r="P7" i="37"/>
  <c r="D43" i="2"/>
  <c r="S26" i="2" s="1"/>
  <c r="E43" i="45"/>
  <c r="S27" i="45" s="1"/>
  <c r="P11" i="45"/>
  <c r="P22" i="37"/>
  <c r="P11" i="43"/>
  <c r="P11" i="55"/>
  <c r="P11" i="54"/>
  <c r="P42" i="2"/>
  <c r="P39" i="37"/>
  <c r="P32" i="37"/>
  <c r="S41" i="51" l="1"/>
  <c r="C43" i="41"/>
  <c r="S25" i="41" s="1"/>
  <c r="S41" i="55"/>
  <c r="S41" i="3"/>
  <c r="S42" i="45"/>
  <c r="S42" i="43"/>
  <c r="S42" i="2"/>
  <c r="S42" i="41"/>
  <c r="B47" i="45"/>
  <c r="S41" i="45"/>
  <c r="B47" i="42"/>
  <c r="S41" i="42"/>
  <c r="S42" i="42"/>
  <c r="S42" i="51"/>
  <c r="S42" i="44"/>
  <c r="S42" i="55"/>
  <c r="S42" i="3"/>
  <c r="S42" i="54"/>
  <c r="C43" i="42"/>
  <c r="S25" i="42" s="1"/>
  <c r="B47" i="54"/>
  <c r="C43" i="45"/>
  <c r="S25" i="45" s="1"/>
  <c r="P33" i="43"/>
  <c r="C40" i="43"/>
  <c r="P34" i="43"/>
  <c r="C34" i="37"/>
  <c r="C43" i="51"/>
  <c r="S25" i="51" s="1"/>
  <c r="I43" i="37"/>
  <c r="S31" i="37" s="1"/>
  <c r="M43" i="37"/>
  <c r="S35" i="37" s="1"/>
  <c r="N43" i="37"/>
  <c r="S36" i="37" s="1"/>
  <c r="C43" i="55"/>
  <c r="S25" i="55" s="1"/>
  <c r="B47" i="43"/>
  <c r="S37" i="37"/>
  <c r="B47" i="55"/>
  <c r="S45" i="37"/>
  <c r="B47" i="51"/>
  <c r="B47" i="41"/>
  <c r="B47" i="2"/>
  <c r="C43" i="3"/>
  <c r="S25" i="3" s="1"/>
  <c r="B47" i="3"/>
  <c r="L43" i="37"/>
  <c r="S46" i="43" l="1"/>
  <c r="S44" i="43"/>
  <c r="C46" i="43"/>
  <c r="S41" i="43" s="1"/>
  <c r="P40" i="43"/>
  <c r="T46" i="43" s="1"/>
  <c r="F40" i="51"/>
  <c r="P33" i="51"/>
  <c r="S34" i="37"/>
  <c r="T44" i="43" l="1"/>
  <c r="S46" i="51"/>
  <c r="S48" i="43"/>
  <c r="T43" i="43"/>
  <c r="T45" i="43"/>
  <c r="T47" i="43"/>
  <c r="T42" i="43"/>
  <c r="C47" i="43"/>
  <c r="C43" i="43"/>
  <c r="S25" i="43" s="1"/>
  <c r="F43" i="51"/>
  <c r="S28" i="51" s="1"/>
  <c r="C9" i="37"/>
  <c r="H40" i="51"/>
  <c r="P40" i="51" s="1"/>
  <c r="S48" i="51" l="1"/>
  <c r="T47" i="51"/>
  <c r="T44" i="51"/>
  <c r="T43" i="51"/>
  <c r="T45" i="51"/>
  <c r="T42" i="51"/>
  <c r="T46" i="51"/>
  <c r="T48" i="43"/>
  <c r="B18" i="37"/>
  <c r="T48" i="51" l="1"/>
  <c r="D24" i="53"/>
  <c r="D19" i="37"/>
  <c r="B19" i="37" l="1"/>
  <c r="B24" i="53"/>
  <c r="D43" i="53"/>
  <c r="S26" i="53" s="1"/>
  <c r="B24" i="37" l="1"/>
  <c r="E18" i="37" l="1"/>
  <c r="E24" i="42"/>
  <c r="K18" i="37"/>
  <c r="K24" i="42"/>
  <c r="E43" i="42" l="1"/>
  <c r="S27" i="42" s="1"/>
  <c r="E24" i="37"/>
  <c r="K24" i="37"/>
  <c r="K43" i="42"/>
  <c r="S33" i="42" s="1"/>
  <c r="K43" i="37" l="1"/>
  <c r="S33" i="37" s="1"/>
  <c r="E43" i="37"/>
  <c r="S27" i="37" s="1"/>
  <c r="J11" i="53" l="1"/>
  <c r="P6" i="53"/>
  <c r="P11" i="53" l="1"/>
  <c r="C10" i="37" l="1"/>
  <c r="C40" i="2" l="1"/>
  <c r="P35" i="2"/>
  <c r="S47" i="2" l="1"/>
  <c r="C46" i="2"/>
  <c r="S41" i="2" s="1"/>
  <c r="C47" i="2" l="1"/>
  <c r="C43" i="2"/>
  <c r="S25" i="2" s="1"/>
  <c r="C11" i="37"/>
  <c r="H6" i="2" l="1"/>
  <c r="J6" i="2"/>
  <c r="H6" i="37" l="1"/>
  <c r="H11" i="2"/>
  <c r="P6" i="2"/>
  <c r="P6" i="37" s="1"/>
  <c r="J11" i="2"/>
  <c r="J6" i="37"/>
  <c r="H11" i="37" l="1"/>
  <c r="P11" i="2"/>
  <c r="P11" i="37" s="1"/>
  <c r="J11" i="37"/>
  <c r="G33" i="45" l="1"/>
  <c r="G40" i="45" l="1"/>
  <c r="G43" i="45" l="1"/>
  <c r="S29" i="45" s="1"/>
  <c r="D33" i="54" l="1"/>
  <c r="D40" i="54" s="1"/>
  <c r="D43" i="54" s="1"/>
  <c r="S26" i="54" s="1"/>
  <c r="C33" i="54"/>
  <c r="C33" i="53"/>
  <c r="C33" i="37" l="1"/>
  <c r="C40" i="54"/>
  <c r="P33" i="54"/>
  <c r="S46" i="54" l="1"/>
  <c r="C46" i="54"/>
  <c r="P40" i="54"/>
  <c r="S48" i="54" l="1"/>
  <c r="T43" i="54"/>
  <c r="T45" i="54"/>
  <c r="T44" i="54"/>
  <c r="T47" i="54"/>
  <c r="T42" i="54"/>
  <c r="T46" i="54"/>
  <c r="C43" i="54"/>
  <c r="S25" i="54" s="1"/>
  <c r="S41" i="54"/>
  <c r="C47" i="54"/>
  <c r="B36" i="53"/>
  <c r="H19" i="55"/>
  <c r="H24" i="55" s="1"/>
  <c r="H43" i="55" s="1"/>
  <c r="S30" i="55" s="1"/>
  <c r="G19" i="55"/>
  <c r="H19" i="54"/>
  <c r="H19" i="53"/>
  <c r="H19" i="44"/>
  <c r="H19" i="43"/>
  <c r="G19" i="42"/>
  <c r="H19" i="42"/>
  <c r="H19" i="41"/>
  <c r="H19" i="51"/>
  <c r="H19" i="3"/>
  <c r="H19" i="2"/>
  <c r="G19" i="2"/>
  <c r="T48" i="54" l="1"/>
  <c r="P19" i="42"/>
  <c r="G24" i="42"/>
  <c r="G43" i="42" s="1"/>
  <c r="S29" i="42" s="1"/>
  <c r="H24" i="43"/>
  <c r="P19" i="43"/>
  <c r="P19" i="55"/>
  <c r="G24" i="55"/>
  <c r="G19" i="37"/>
  <c r="P19" i="2"/>
  <c r="G24" i="2"/>
  <c r="H24" i="2"/>
  <c r="H19" i="37"/>
  <c r="P19" i="44"/>
  <c r="H24" i="44"/>
  <c r="P24" i="44" s="1"/>
  <c r="H24" i="41"/>
  <c r="P19" i="41"/>
  <c r="H24" i="3"/>
  <c r="P24" i="3" s="1"/>
  <c r="P19" i="3"/>
  <c r="P19" i="53"/>
  <c r="H24" i="53"/>
  <c r="P19" i="51"/>
  <c r="H24" i="51"/>
  <c r="H24" i="54"/>
  <c r="P19" i="54"/>
  <c r="B37" i="53"/>
  <c r="B36" i="37"/>
  <c r="B38" i="53"/>
  <c r="B33" i="53"/>
  <c r="H18" i="42"/>
  <c r="D18" i="42"/>
  <c r="P19" i="37" l="1"/>
  <c r="H43" i="41"/>
  <c r="S30" i="41" s="1"/>
  <c r="P24" i="41"/>
  <c r="H43" i="51"/>
  <c r="S30" i="51" s="1"/>
  <c r="P24" i="51"/>
  <c r="H18" i="37"/>
  <c r="H24" i="42"/>
  <c r="H24" i="37" s="1"/>
  <c r="P24" i="55"/>
  <c r="G43" i="55"/>
  <c r="S29" i="55" s="1"/>
  <c r="H43" i="53"/>
  <c r="S30" i="53" s="1"/>
  <c r="P24" i="53"/>
  <c r="P24" i="43"/>
  <c r="H43" i="43"/>
  <c r="S30" i="43" s="1"/>
  <c r="H43" i="2"/>
  <c r="S30" i="2" s="1"/>
  <c r="H43" i="54"/>
  <c r="S30" i="54" s="1"/>
  <c r="P24" i="54"/>
  <c r="D18" i="37"/>
  <c r="D24" i="42"/>
  <c r="P18" i="42"/>
  <c r="P18" i="37" s="1"/>
  <c r="G43" i="2"/>
  <c r="S29" i="2" s="1"/>
  <c r="P24" i="2"/>
  <c r="G24" i="37"/>
  <c r="C36" i="53"/>
  <c r="B42" i="53"/>
  <c r="B38" i="37"/>
  <c r="P38" i="53"/>
  <c r="P38" i="37" s="1"/>
  <c r="B37" i="37"/>
  <c r="B33" i="44"/>
  <c r="P43" i="54" l="1"/>
  <c r="P43" i="43"/>
  <c r="S22" i="43" s="1"/>
  <c r="D24" i="37"/>
  <c r="D43" i="42"/>
  <c r="S26" i="42" s="1"/>
  <c r="P24" i="42"/>
  <c r="P24" i="37" s="1"/>
  <c r="P43" i="51"/>
  <c r="S22" i="51" s="1"/>
  <c r="C36" i="37"/>
  <c r="P36" i="53"/>
  <c r="B33" i="37"/>
  <c r="B42" i="37"/>
  <c r="B34" i="53"/>
  <c r="S43" i="53" l="1"/>
  <c r="H44" i="54"/>
  <c r="T30" i="54" s="1"/>
  <c r="S22" i="54"/>
  <c r="H44" i="43"/>
  <c r="T30" i="43" s="1"/>
  <c r="L44" i="43"/>
  <c r="T34" i="43" s="1"/>
  <c r="G44" i="43"/>
  <c r="T29" i="43" s="1"/>
  <c r="C44" i="43"/>
  <c r="T25" i="43" s="1"/>
  <c r="D44" i="43"/>
  <c r="T26" i="43" s="1"/>
  <c r="F44" i="43"/>
  <c r="T28" i="43" s="1"/>
  <c r="I44" i="43"/>
  <c r="T31" i="43" s="1"/>
  <c r="N44" i="43"/>
  <c r="T36" i="43" s="1"/>
  <c r="O44" i="43"/>
  <c r="T37" i="43" s="1"/>
  <c r="J44" i="43"/>
  <c r="T32" i="43" s="1"/>
  <c r="K44" i="43"/>
  <c r="T33" i="43" s="1"/>
  <c r="M44" i="43"/>
  <c r="T35" i="43" s="1"/>
  <c r="E44" i="43"/>
  <c r="T27" i="43" s="1"/>
  <c r="H44" i="51"/>
  <c r="T30" i="51" s="1"/>
  <c r="M44" i="51"/>
  <c r="T35" i="51" s="1"/>
  <c r="J44" i="51"/>
  <c r="T32" i="51" s="1"/>
  <c r="D44" i="51"/>
  <c r="T26" i="51" s="1"/>
  <c r="G44" i="51"/>
  <c r="T29" i="51" s="1"/>
  <c r="O44" i="51"/>
  <c r="T37" i="51" s="1"/>
  <c r="E44" i="51"/>
  <c r="T27" i="51" s="1"/>
  <c r="K44" i="51"/>
  <c r="T33" i="51" s="1"/>
  <c r="F44" i="51"/>
  <c r="T28" i="51" s="1"/>
  <c r="C44" i="51"/>
  <c r="T25" i="51" s="1"/>
  <c r="N44" i="51"/>
  <c r="T36" i="51" s="1"/>
  <c r="I44" i="51"/>
  <c r="T31" i="51" s="1"/>
  <c r="L44" i="51"/>
  <c r="T34" i="51" s="1"/>
  <c r="E44" i="54"/>
  <c r="T27" i="54" s="1"/>
  <c r="N44" i="54"/>
  <c r="T36" i="54" s="1"/>
  <c r="J44" i="54"/>
  <c r="T32" i="54" s="1"/>
  <c r="D44" i="54"/>
  <c r="T26" i="54" s="1"/>
  <c r="I44" i="54"/>
  <c r="T31" i="54" s="1"/>
  <c r="K44" i="54"/>
  <c r="T33" i="54" s="1"/>
  <c r="M44" i="54"/>
  <c r="T35" i="54" s="1"/>
  <c r="G44" i="54"/>
  <c r="T29" i="54" s="1"/>
  <c r="L44" i="54"/>
  <c r="T34" i="54" s="1"/>
  <c r="C44" i="54"/>
  <c r="T25" i="54" s="1"/>
  <c r="O44" i="54"/>
  <c r="T37" i="54" s="1"/>
  <c r="F44" i="54"/>
  <c r="T28" i="54" s="1"/>
  <c r="P36" i="37"/>
  <c r="C37" i="53"/>
  <c r="B34" i="44"/>
  <c r="P34" i="53"/>
  <c r="B40" i="53"/>
  <c r="B46" i="53" s="1"/>
  <c r="J33" i="2"/>
  <c r="J33" i="53"/>
  <c r="S44" i="53" l="1"/>
  <c r="P44" i="43"/>
  <c r="P44" i="54"/>
  <c r="P44" i="51"/>
  <c r="P34" i="44"/>
  <c r="S44" i="44" s="1"/>
  <c r="B34" i="37"/>
  <c r="B40" i="44"/>
  <c r="B46" i="44" s="1"/>
  <c r="B46" i="37" s="1"/>
  <c r="C42" i="53"/>
  <c r="P37" i="53"/>
  <c r="P42" i="53" s="1"/>
  <c r="C40" i="53"/>
  <c r="J40" i="53"/>
  <c r="J43" i="53" s="1"/>
  <c r="S32" i="53" s="1"/>
  <c r="P33" i="53"/>
  <c r="J33" i="37"/>
  <c r="J40" i="2"/>
  <c r="P33" i="2"/>
  <c r="C37" i="52"/>
  <c r="S43" i="37"/>
  <c r="S46" i="2" l="1"/>
  <c r="S46" i="53"/>
  <c r="S42" i="53"/>
  <c r="C46" i="53"/>
  <c r="C43" i="53" s="1"/>
  <c r="S25" i="53" s="1"/>
  <c r="B47" i="53"/>
  <c r="B40" i="37"/>
  <c r="J40" i="37"/>
  <c r="P40" i="2"/>
  <c r="J43" i="2"/>
  <c r="S32" i="2" s="1"/>
  <c r="P34" i="37"/>
  <c r="C37" i="37"/>
  <c r="C42" i="37" s="1"/>
  <c r="C40" i="52"/>
  <c r="P37" i="52"/>
  <c r="C42" i="52"/>
  <c r="P40" i="53"/>
  <c r="C47" i="53" l="1"/>
  <c r="S41" i="53"/>
  <c r="S48" i="53"/>
  <c r="T47" i="53"/>
  <c r="T45" i="53"/>
  <c r="T43" i="53"/>
  <c r="T44" i="53"/>
  <c r="T46" i="53"/>
  <c r="S48" i="2"/>
  <c r="T45" i="2"/>
  <c r="T43" i="2"/>
  <c r="T44" i="2"/>
  <c r="T42" i="2"/>
  <c r="T47" i="2"/>
  <c r="T46" i="2"/>
  <c r="T42" i="53"/>
  <c r="P43" i="53"/>
  <c r="S22" i="53" s="1"/>
  <c r="B47" i="44"/>
  <c r="P42" i="52"/>
  <c r="P37" i="37"/>
  <c r="S44" i="37"/>
  <c r="C46" i="52"/>
  <c r="J43" i="37"/>
  <c r="P43" i="2"/>
  <c r="S22" i="2" s="1"/>
  <c r="T48" i="53" l="1"/>
  <c r="C43" i="52"/>
  <c r="S25" i="52" s="1"/>
  <c r="S41" i="52"/>
  <c r="S42" i="52"/>
  <c r="T48" i="2"/>
  <c r="P42" i="37"/>
  <c r="H44" i="2"/>
  <c r="T30" i="2" s="1"/>
  <c r="C44" i="2"/>
  <c r="T25" i="2" s="1"/>
  <c r="N44" i="2"/>
  <c r="T36" i="2" s="1"/>
  <c r="K44" i="2"/>
  <c r="T33" i="2" s="1"/>
  <c r="M44" i="2"/>
  <c r="T35" i="2" s="1"/>
  <c r="F44" i="2"/>
  <c r="T28" i="2" s="1"/>
  <c r="E44" i="2"/>
  <c r="T27" i="2" s="1"/>
  <c r="O44" i="2"/>
  <c r="T37" i="2" s="1"/>
  <c r="G44" i="2"/>
  <c r="T29" i="2" s="1"/>
  <c r="I44" i="2"/>
  <c r="T31" i="2" s="1"/>
  <c r="D44" i="2"/>
  <c r="T26" i="2" s="1"/>
  <c r="L44" i="2"/>
  <c r="T34" i="2" s="1"/>
  <c r="S32" i="37"/>
  <c r="B47" i="37"/>
  <c r="C47" i="52"/>
  <c r="C44" i="53"/>
  <c r="T25" i="53" s="1"/>
  <c r="L44" i="53"/>
  <c r="T34" i="53" s="1"/>
  <c r="N44" i="53"/>
  <c r="T36" i="53" s="1"/>
  <c r="I44" i="53"/>
  <c r="T31" i="53" s="1"/>
  <c r="K44" i="53"/>
  <c r="T33" i="53" s="1"/>
  <c r="O44" i="53"/>
  <c r="T37" i="53" s="1"/>
  <c r="F44" i="53"/>
  <c r="T28" i="53" s="1"/>
  <c r="D44" i="53"/>
  <c r="T26" i="53" s="1"/>
  <c r="M44" i="53"/>
  <c r="T35" i="53" s="1"/>
  <c r="G44" i="53"/>
  <c r="T29" i="53" s="1"/>
  <c r="H44" i="53"/>
  <c r="T30" i="53" s="1"/>
  <c r="E44" i="53"/>
  <c r="T27" i="53" s="1"/>
  <c r="J44" i="53"/>
  <c r="T32" i="53" s="1"/>
  <c r="J44" i="2"/>
  <c r="T32" i="2" s="1"/>
  <c r="P44" i="53" l="1"/>
  <c r="P44" i="2"/>
  <c r="S42" i="37"/>
  <c r="H33" i="44" l="1"/>
  <c r="H40" i="44" s="1"/>
  <c r="H43" i="44" s="1"/>
  <c r="S30" i="44" s="1"/>
  <c r="H33" i="45"/>
  <c r="H40" i="45" l="1"/>
  <c r="P33" i="45"/>
  <c r="S46" i="45" l="1"/>
  <c r="H43" i="45"/>
  <c r="S30" i="45" s="1"/>
  <c r="P40" i="45"/>
  <c r="T46" i="45" s="1"/>
  <c r="S48" i="45" l="1"/>
  <c r="T43" i="45"/>
  <c r="T44" i="45"/>
  <c r="T47" i="45"/>
  <c r="T45" i="45"/>
  <c r="T42" i="45"/>
  <c r="P43" i="45"/>
  <c r="T48" i="45" l="1"/>
  <c r="H44" i="45"/>
  <c r="T30" i="45" s="1"/>
  <c r="S22" i="45"/>
  <c r="G44" i="45"/>
  <c r="T29" i="45" s="1"/>
  <c r="F44" i="45"/>
  <c r="T28" i="45" s="1"/>
  <c r="M44" i="45"/>
  <c r="T35" i="45" s="1"/>
  <c r="O44" i="45"/>
  <c r="T37" i="45" s="1"/>
  <c r="K44" i="45"/>
  <c r="T33" i="45" s="1"/>
  <c r="L44" i="45"/>
  <c r="T34" i="45" s="1"/>
  <c r="E44" i="45"/>
  <c r="T27" i="45" s="1"/>
  <c r="I44" i="45"/>
  <c r="T31" i="45" s="1"/>
  <c r="C44" i="45"/>
  <c r="T25" i="45" s="1"/>
  <c r="N44" i="45"/>
  <c r="T36" i="45" s="1"/>
  <c r="D44" i="45"/>
  <c r="T26" i="45" s="1"/>
  <c r="J44" i="45"/>
  <c r="T32" i="45" s="1"/>
  <c r="F33" i="55"/>
  <c r="F40" i="55" s="1"/>
  <c r="F43" i="55" s="1"/>
  <c r="S28" i="55" s="1"/>
  <c r="P44" i="45" l="1"/>
  <c r="F33" i="52"/>
  <c r="F33" i="42"/>
  <c r="D33" i="55" l="1"/>
  <c r="F40" i="52"/>
  <c r="P33" i="52"/>
  <c r="F40" i="42"/>
  <c r="F33" i="37"/>
  <c r="S46" i="52" l="1"/>
  <c r="F40" i="37"/>
  <c r="F43" i="37" s="1"/>
  <c r="F43" i="42"/>
  <c r="S28" i="42" s="1"/>
  <c r="F43" i="52"/>
  <c r="S28" i="52" s="1"/>
  <c r="P40" i="52"/>
  <c r="H33" i="3"/>
  <c r="H33" i="42"/>
  <c r="P33" i="55"/>
  <c r="D40" i="55"/>
  <c r="D33" i="41"/>
  <c r="S48" i="52" l="1"/>
  <c r="T45" i="52"/>
  <c r="T43" i="52"/>
  <c r="T44" i="52"/>
  <c r="T47" i="52"/>
  <c r="T42" i="52"/>
  <c r="S46" i="55"/>
  <c r="T46" i="52"/>
  <c r="S28" i="37"/>
  <c r="P43" i="52"/>
  <c r="P33" i="41"/>
  <c r="D40" i="41"/>
  <c r="D33" i="37"/>
  <c r="D43" i="55"/>
  <c r="S26" i="55" s="1"/>
  <c r="P40" i="55"/>
  <c r="H40" i="42"/>
  <c r="P33" i="42"/>
  <c r="H33" i="37"/>
  <c r="H40" i="3"/>
  <c r="P33" i="3"/>
  <c r="T48" i="52" l="1"/>
  <c r="S48" i="55"/>
  <c r="T45" i="55"/>
  <c r="T43" i="55"/>
  <c r="T47" i="55"/>
  <c r="T44" i="55"/>
  <c r="T42" i="55"/>
  <c r="T46" i="55"/>
  <c r="S46" i="41"/>
  <c r="F44" i="52"/>
  <c r="T28" i="52" s="1"/>
  <c r="S22" i="52"/>
  <c r="S46" i="3"/>
  <c r="S46" i="42"/>
  <c r="D43" i="41"/>
  <c r="S26" i="41" s="1"/>
  <c r="D40" i="37"/>
  <c r="P40" i="41"/>
  <c r="T46" i="41" s="1"/>
  <c r="P43" i="55"/>
  <c r="S22" i="55" s="1"/>
  <c r="C44" i="52"/>
  <c r="T25" i="52" s="1"/>
  <c r="M44" i="52"/>
  <c r="T35" i="52" s="1"/>
  <c r="N44" i="52"/>
  <c r="T36" i="52" s="1"/>
  <c r="E44" i="52"/>
  <c r="T27" i="52" s="1"/>
  <c r="O44" i="52"/>
  <c r="T37" i="52" s="1"/>
  <c r="H44" i="52"/>
  <c r="T30" i="52" s="1"/>
  <c r="D44" i="52"/>
  <c r="T26" i="52" s="1"/>
  <c r="G44" i="52"/>
  <c r="T29" i="52" s="1"/>
  <c r="K44" i="52"/>
  <c r="T33" i="52" s="1"/>
  <c r="I44" i="52"/>
  <c r="T31" i="52" s="1"/>
  <c r="L44" i="52"/>
  <c r="T34" i="52" s="1"/>
  <c r="J44" i="52"/>
  <c r="T32" i="52" s="1"/>
  <c r="H43" i="42"/>
  <c r="S30" i="42" s="1"/>
  <c r="P40" i="42"/>
  <c r="T46" i="42" s="1"/>
  <c r="H40" i="37"/>
  <c r="P40" i="3"/>
  <c r="T46" i="3" s="1"/>
  <c r="H43" i="3"/>
  <c r="S30" i="3" s="1"/>
  <c r="T48" i="55" l="1"/>
  <c r="S48" i="42"/>
  <c r="T44" i="42"/>
  <c r="T45" i="42"/>
  <c r="T43" i="42"/>
  <c r="T47" i="42"/>
  <c r="T42" i="42"/>
  <c r="S48" i="3"/>
  <c r="T47" i="3"/>
  <c r="T43" i="3"/>
  <c r="T44" i="3"/>
  <c r="T45" i="3"/>
  <c r="T42" i="3"/>
  <c r="S48" i="41"/>
  <c r="T43" i="41"/>
  <c r="T44" i="41"/>
  <c r="T45" i="41"/>
  <c r="T47" i="41"/>
  <c r="T42" i="41"/>
  <c r="P43" i="42"/>
  <c r="P44" i="52"/>
  <c r="D43" i="37"/>
  <c r="P43" i="41"/>
  <c r="S22" i="41" s="1"/>
  <c r="P43" i="3"/>
  <c r="S22" i="3" s="1"/>
  <c r="H43" i="37"/>
  <c r="D44" i="55"/>
  <c r="T26" i="55" s="1"/>
  <c r="K44" i="55"/>
  <c r="T33" i="55" s="1"/>
  <c r="M44" i="55"/>
  <c r="T35" i="55" s="1"/>
  <c r="O44" i="55"/>
  <c r="T37" i="55" s="1"/>
  <c r="G44" i="55"/>
  <c r="T29" i="55" s="1"/>
  <c r="C44" i="55"/>
  <c r="T25" i="55" s="1"/>
  <c r="J44" i="55"/>
  <c r="T32" i="55" s="1"/>
  <c r="L44" i="55"/>
  <c r="T34" i="55" s="1"/>
  <c r="E44" i="55"/>
  <c r="T27" i="55" s="1"/>
  <c r="N44" i="55"/>
  <c r="T36" i="55" s="1"/>
  <c r="I44" i="55"/>
  <c r="T31" i="55" s="1"/>
  <c r="H44" i="55"/>
  <c r="T30" i="55" s="1"/>
  <c r="F44" i="55"/>
  <c r="T28" i="55" s="1"/>
  <c r="T48" i="42" l="1"/>
  <c r="T48" i="3"/>
  <c r="H44" i="42"/>
  <c r="T30" i="42" s="1"/>
  <c r="S22" i="42"/>
  <c r="T48" i="41"/>
  <c r="H44" i="3"/>
  <c r="T30" i="3" s="1"/>
  <c r="G44" i="3"/>
  <c r="T29" i="3" s="1"/>
  <c r="D44" i="3"/>
  <c r="T26" i="3" s="1"/>
  <c r="C44" i="3"/>
  <c r="T25" i="3" s="1"/>
  <c r="M44" i="3"/>
  <c r="T35" i="3" s="1"/>
  <c r="I44" i="3"/>
  <c r="T31" i="3" s="1"/>
  <c r="L44" i="3"/>
  <c r="T34" i="3" s="1"/>
  <c r="J44" i="3"/>
  <c r="T32" i="3" s="1"/>
  <c r="E44" i="3"/>
  <c r="T27" i="3" s="1"/>
  <c r="O44" i="3"/>
  <c r="T37" i="3" s="1"/>
  <c r="N44" i="3"/>
  <c r="T36" i="3" s="1"/>
  <c r="K44" i="3"/>
  <c r="T33" i="3" s="1"/>
  <c r="F44" i="3"/>
  <c r="T28" i="3" s="1"/>
  <c r="S30" i="37"/>
  <c r="D44" i="41"/>
  <c r="T26" i="41" s="1"/>
  <c r="M44" i="41"/>
  <c r="T35" i="41" s="1"/>
  <c r="H44" i="41"/>
  <c r="T30" i="41" s="1"/>
  <c r="F44" i="41"/>
  <c r="T28" i="41" s="1"/>
  <c r="K44" i="41"/>
  <c r="T33" i="41" s="1"/>
  <c r="J44" i="41"/>
  <c r="T32" i="41" s="1"/>
  <c r="N44" i="41"/>
  <c r="T36" i="41" s="1"/>
  <c r="C44" i="41"/>
  <c r="T25" i="41" s="1"/>
  <c r="I44" i="41"/>
  <c r="T31" i="41" s="1"/>
  <c r="O44" i="41"/>
  <c r="T37" i="41" s="1"/>
  <c r="L44" i="41"/>
  <c r="T34" i="41" s="1"/>
  <c r="G44" i="41"/>
  <c r="T29" i="41" s="1"/>
  <c r="E44" i="41"/>
  <c r="T27" i="41" s="1"/>
  <c r="P44" i="55"/>
  <c r="S26" i="37"/>
  <c r="F44" i="42"/>
  <c r="T28" i="42" s="1"/>
  <c r="G44" i="42"/>
  <c r="T29" i="42" s="1"/>
  <c r="I44" i="42"/>
  <c r="T31" i="42" s="1"/>
  <c r="C44" i="42"/>
  <c r="T25" i="42" s="1"/>
  <c r="D44" i="42"/>
  <c r="T26" i="42" s="1"/>
  <c r="L44" i="42"/>
  <c r="T34" i="42" s="1"/>
  <c r="E44" i="42"/>
  <c r="T27" i="42" s="1"/>
  <c r="O44" i="42"/>
  <c r="T37" i="42" s="1"/>
  <c r="J44" i="42"/>
  <c r="T32" i="42" s="1"/>
  <c r="M44" i="42"/>
  <c r="T35" i="42" s="1"/>
  <c r="N44" i="42"/>
  <c r="T36" i="42" s="1"/>
  <c r="K44" i="42"/>
  <c r="T33" i="42" s="1"/>
  <c r="P44" i="42" l="1"/>
  <c r="P44" i="41"/>
  <c r="P44" i="3"/>
  <c r="C35" i="44"/>
  <c r="G33" i="44"/>
  <c r="C40" i="44" l="1"/>
  <c r="P35" i="44"/>
  <c r="C35" i="37"/>
  <c r="P35" i="37" s="1"/>
  <c r="G40" i="44"/>
  <c r="G33" i="37"/>
  <c r="P33" i="44"/>
  <c r="S46" i="44" l="1"/>
  <c r="S47" i="44"/>
  <c r="P40" i="44"/>
  <c r="T47" i="44" s="1"/>
  <c r="G43" i="44"/>
  <c r="S29" i="44" s="1"/>
  <c r="G40" i="37"/>
  <c r="S47" i="37"/>
  <c r="P33" i="37"/>
  <c r="C46" i="44"/>
  <c r="S41" i="44" s="1"/>
  <c r="C40" i="37"/>
  <c r="C43" i="44" l="1"/>
  <c r="S25" i="44" s="1"/>
  <c r="T44" i="44"/>
  <c r="S48" i="44"/>
  <c r="T45" i="44"/>
  <c r="T43" i="44"/>
  <c r="T42" i="44"/>
  <c r="T46" i="44"/>
  <c r="P40" i="37"/>
  <c r="T44" i="37" s="1"/>
  <c r="C47" i="44"/>
  <c r="C46" i="37"/>
  <c r="S41" i="37" s="1"/>
  <c r="S46" i="37"/>
  <c r="G43" i="37"/>
  <c r="P43" i="44" l="1"/>
  <c r="S22" i="44" s="1"/>
  <c r="T48" i="44"/>
  <c r="T46" i="37"/>
  <c r="T45" i="37"/>
  <c r="T47" i="37"/>
  <c r="T43" i="37"/>
  <c r="S48" i="37"/>
  <c r="T42" i="37"/>
  <c r="C47" i="37"/>
  <c r="C43" i="37"/>
  <c r="S29" i="37"/>
  <c r="T48" i="37" l="1"/>
  <c r="S25" i="37"/>
  <c r="P43" i="37"/>
  <c r="E44" i="37" s="1"/>
  <c r="C44" i="44"/>
  <c r="T25" i="44" s="1"/>
  <c r="N44" i="44"/>
  <c r="T36" i="44" s="1"/>
  <c r="J44" i="44"/>
  <c r="T32" i="44" s="1"/>
  <c r="F44" i="44"/>
  <c r="T28" i="44" s="1"/>
  <c r="D44" i="44"/>
  <c r="T26" i="44" s="1"/>
  <c r="L44" i="44"/>
  <c r="T34" i="44" s="1"/>
  <c r="K44" i="44"/>
  <c r="T33" i="44" s="1"/>
  <c r="E44" i="44"/>
  <c r="T27" i="44" s="1"/>
  <c r="O44" i="44"/>
  <c r="T37" i="44" s="1"/>
  <c r="I44" i="44"/>
  <c r="T31" i="44" s="1"/>
  <c r="M44" i="44"/>
  <c r="T35" i="44" s="1"/>
  <c r="H44" i="44"/>
  <c r="T30" i="44" s="1"/>
  <c r="G44" i="44"/>
  <c r="T29" i="44" s="1"/>
  <c r="P44" i="44" l="1"/>
  <c r="C44" i="37"/>
  <c r="N44" i="37"/>
  <c r="T36" i="37" s="1"/>
  <c r="S22" i="37"/>
  <c r="K44" i="37"/>
  <c r="T33" i="37" s="1"/>
  <c r="T27" i="37"/>
  <c r="M44" i="37"/>
  <c r="T35" i="37" s="1"/>
  <c r="I44" i="37"/>
  <c r="T31" i="37" s="1"/>
  <c r="L44" i="37"/>
  <c r="T34" i="37" s="1"/>
  <c r="O44" i="37"/>
  <c r="T37" i="37" s="1"/>
  <c r="J44" i="37"/>
  <c r="T32" i="37" s="1"/>
  <c r="F44" i="37"/>
  <c r="T28" i="37" s="1"/>
  <c r="D44" i="37"/>
  <c r="T26" i="37" s="1"/>
  <c r="H44" i="37"/>
  <c r="T30" i="37" s="1"/>
  <c r="G44" i="37"/>
  <c r="T29" i="37" s="1"/>
  <c r="T25" i="37" l="1"/>
  <c r="P44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Kindgren, Cristofer</author>
  </authors>
  <commentList>
    <comment ref="A20" authorId="0" shapeId="0" xr:uid="{00000000-0006-0000-01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1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O30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Kindgren, Cristofer:</t>
        </r>
        <r>
          <rPr>
            <sz val="9"/>
            <color indexed="81"/>
            <rFont val="Tahoma"/>
            <family val="2"/>
          </rPr>
          <t xml:space="preserve">
Starkgas, Natriumformiat/Bioextrakt, Tallolja, Bioslam, Alvamix, Metanol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A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A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B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B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C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C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D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D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2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2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3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3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4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4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5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5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6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6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Kindgren, Cristofer</author>
  </authors>
  <commentList>
    <comment ref="A20" authorId="0" shapeId="0" xr:uid="{00000000-0006-0000-07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7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O33" authorId="1" shapeId="0" xr:uid="{00000000-0006-0000-0700-000003000000}">
      <text>
        <r>
          <rPr>
            <b/>
            <sz val="9"/>
            <color indexed="81"/>
            <rFont val="Tahoma"/>
            <family val="2"/>
          </rPr>
          <t>Kindgren, Cristofer:</t>
        </r>
        <r>
          <rPr>
            <sz val="9"/>
            <color indexed="81"/>
            <rFont val="Tahoma"/>
            <family val="2"/>
          </rPr>
          <t xml:space="preserve">
Starkgas, Natriumformiat/Bioextrakt, Tallolja, Bioslam, Alvamix, Metanol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8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8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9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9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<sst xmlns="http://schemas.openxmlformats.org/spreadsheetml/2006/main" count="1436" uniqueCount="101">
  <si>
    <t>Elproduktion och bränsleanvändning (MWh) efter tid, region, produktionssätt och bränsletyp</t>
  </si>
  <si>
    <t>Elproduktion</t>
  </si>
  <si>
    <t>Kol och koks</t>
  </si>
  <si>
    <t>Gasol/naturgas</t>
  </si>
  <si>
    <t>Avlutar</t>
  </si>
  <si>
    <t>Biogas</t>
  </si>
  <si>
    <t>Torv</t>
  </si>
  <si>
    <t>Avfall</t>
  </si>
  <si>
    <t>El</t>
  </si>
  <si>
    <t>Summa produktionssätt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</si>
  <si>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</si>
  <si>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</si>
  <si>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</si>
  <si>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</si>
  <si>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</si>
  <si>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</si>
  <si>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</si>
  <si>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</si>
  <si>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</si>
  <si>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</si>
  <si>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</si>
  <si>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</si>
  <si>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</si>
  <si>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</si>
  <si>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</si>
  <si>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</si>
  <si>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</si>
  <si>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Biodrivmedel</t>
  </si>
  <si>
    <t>Summa förbrukarkategori</t>
  </si>
  <si>
    <t>slutanv. jordbruk,skogsbruk,fiske</t>
  </si>
  <si>
    <t>Jord, skog</t>
  </si>
  <si>
    <t>Oljeprodukter</t>
  </si>
  <si>
    <t>slutanv. industri, byggverks.</t>
  </si>
  <si>
    <t>slutanv. offentlig verksamhet</t>
  </si>
  <si>
    <t>slutanv. transporter</t>
  </si>
  <si>
    <t>slutanv. 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</si>
  <si>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</si>
  <si>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</si>
  <si>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</si>
  <si>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</si>
  <si>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</si>
  <si>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</si>
  <si>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</si>
  <si>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</si>
  <si>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</si>
  <si>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</si>
  <si>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</si>
  <si>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</si>
  <si>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</si>
  <si>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</si>
  <si>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Förluster i %</t>
  </si>
  <si>
    <t>Biobränslen</t>
  </si>
  <si>
    <t>Solceller</t>
  </si>
  <si>
    <t>elproduktion</t>
  </si>
  <si>
    <t>flytande (icke förnybara)</t>
  </si>
  <si>
    <t>Kategorier enligt KRE</t>
  </si>
  <si>
    <t>gas (icke förnybara)</t>
  </si>
  <si>
    <t>gas (förnybara)</t>
  </si>
  <si>
    <t>fjärrvärmeproduktion</t>
  </si>
  <si>
    <t>el</t>
  </si>
  <si>
    <t xml:space="preserve">fjärrvärme </t>
  </si>
  <si>
    <t>summa produktionssätt</t>
  </si>
  <si>
    <t>summa förbrukarkategori</t>
  </si>
  <si>
    <t>Övrigt</t>
  </si>
  <si>
    <t>fast (förnybara)</t>
  </si>
  <si>
    <t xml:space="preserve">Fjärrvärme </t>
  </si>
  <si>
    <t>Industriellt mottryck</t>
  </si>
  <si>
    <t>Kärnbränsle</t>
  </si>
  <si>
    <t>flytande (förnybara)</t>
  </si>
  <si>
    <t>´</t>
  </si>
  <si>
    <t>industriellt mottryck</t>
  </si>
  <si>
    <t xml:space="preserve">Datum för inhämtande av statistik från SCB: </t>
  </si>
  <si>
    <t xml:space="preserve">Datum för leverans av Energibalans: </t>
  </si>
  <si>
    <t xml:space="preserve">Kontaktperson WSP: </t>
  </si>
  <si>
    <t xml:space="preserve">E-post: </t>
  </si>
  <si>
    <t>ronja.englund@wsp.com</t>
  </si>
  <si>
    <t xml:space="preserve">Kontaktperson Länsstyrelsen: </t>
  </si>
  <si>
    <r>
      <rPr>
        <b/>
        <sz val="11"/>
        <color theme="1"/>
        <rFont val="Calibri"/>
        <family val="2"/>
        <scheme val="minor"/>
      </rPr>
      <t xml:space="preserve">Hur ska man läsa energibalansen?
</t>
    </r>
    <r>
      <rPr>
        <sz val="12"/>
        <color theme="1"/>
        <rFont val="Calibri"/>
        <family val="2"/>
        <scheme val="minor"/>
      </rPr>
      <t xml:space="preserve">I Excefilen finns en energibalans (flik) per kommun i länet, samt en summerande flik för totalt i länet. Energibalansen för länet utgör summan av kommunernas energibalanser, med undantag för om tillägg gjorts av data som endast finns på länsnivå.
Varje energibalans är uppdelad i tre delar: 1) Elproduktion, 2) Fjärrvärmeproduktion och 3) Slutanvändning. En Samtliga värden anges i MWh. Kort orientering för respektive del:
</t>
    </r>
    <r>
      <rPr>
        <u/>
        <sz val="11"/>
        <color theme="1"/>
        <rFont val="Calibri"/>
        <family val="2"/>
        <scheme val="minor"/>
      </rPr>
      <t>1) Elproduktion</t>
    </r>
    <r>
      <rPr>
        <sz val="12"/>
        <color theme="1"/>
        <rFont val="Calibri"/>
        <family val="2"/>
        <scheme val="minor"/>
      </rPr>
      <t xml:space="preserve">
Kolumn C är mängden producerad el fördelat på olika produktionssätt (rad 5-10). Kolumn D-O är bränslen som åtgår för eventuell elproduktion genom industriellt mottryck (om bränslen här är noll inkluderas dessa bränslen under industrins slutanvändning). Bränslen för elproduktion i kraftvärmeverk inkluderas i del 2.
</t>
    </r>
    <r>
      <rPr>
        <u/>
        <sz val="11"/>
        <color theme="1"/>
        <rFont val="Calibri"/>
        <family val="2"/>
        <scheme val="minor"/>
      </rPr>
      <t xml:space="preserve">
2) Fjärrvärmeproduktion
</t>
    </r>
    <r>
      <rPr>
        <sz val="12"/>
        <color theme="1"/>
        <rFont val="Calibri"/>
        <family val="2"/>
        <scheme val="minor"/>
      </rPr>
      <t xml:space="preserve">Kolumn B är mängden producerad fjärrvärme fördelat på olika produktionssätt (rad 18-23). Kolumn C-O är bränslen som åtgår för denna fjärrvärmeproduktion. Här återfinns också för vissa kommuner importerad fjärrvärme från annan kommun/län.
</t>
    </r>
    <r>
      <rPr>
        <u/>
        <sz val="11"/>
        <color theme="1"/>
        <rFont val="Calibri"/>
        <family val="2"/>
        <scheme val="minor"/>
      </rPr>
      <t>3) Slutanvändning</t>
    </r>
    <r>
      <rPr>
        <sz val="12"/>
        <color theme="1"/>
        <rFont val="Calibri"/>
        <family val="2"/>
        <scheme val="minor"/>
      </rPr>
      <t xml:space="preserve">
Kolumn B-O är bränslen som används i länet fördelat på olika förbrukare (rad 32-39). Här återfinns också för vissa kommuner exporterad fjärrvärme till annan kommun/län. På rad 42 summeras användningen för förbrukarna småhus, flerbostadshus och fritidshus.
</t>
    </r>
    <r>
      <rPr>
        <u/>
        <sz val="11"/>
        <color theme="1"/>
        <rFont val="Calibri"/>
        <family val="2"/>
        <scheme val="minor"/>
      </rPr>
      <t>Övrigt</t>
    </r>
    <r>
      <rPr>
        <sz val="12"/>
        <color theme="1"/>
        <rFont val="Calibri"/>
        <family val="2"/>
        <scheme val="minor"/>
      </rPr>
      <t xml:space="preserve">
Rad 43 anger total energitillförsel, som är en summering av bränslen till slutanvändning samt el- och fjärrvärmeproduktion.
Distributionsförluster för fjärrvärme beräknas baserat på tillförd och använd fjärrvärme. Distributionsförluster är en schablon om 8 % och beräknas på använd el i respektive kommun.</t>
    </r>
  </si>
  <si>
    <r>
      <rPr>
        <b/>
        <sz val="11"/>
        <color theme="1"/>
        <rFont val="Calibri  "/>
      </rPr>
      <t>Förklaring av formateringen i energibalansen</t>
    </r>
    <r>
      <rPr>
        <sz val="11"/>
        <color theme="1"/>
        <rFont val="Calibri  "/>
      </rPr>
      <t xml:space="preserve">
De korrigeringar och kompletteringar som har gjorts av KRE finns markerade</t>
    </r>
    <r>
      <rPr>
        <b/>
        <sz val="11"/>
        <color theme="1"/>
        <rFont val="Calibri  "/>
      </rPr>
      <t xml:space="preserve"> </t>
    </r>
    <r>
      <rPr>
        <sz val="11"/>
        <color theme="1"/>
        <rFont val="Calibri  "/>
      </rPr>
      <t xml:space="preserve">i Excel-filen på följande sätt: </t>
    </r>
    <r>
      <rPr>
        <i/>
        <sz val="11"/>
        <color theme="1"/>
        <rFont val="Calibri  "/>
      </rPr>
      <t>kursiv</t>
    </r>
    <r>
      <rPr>
        <sz val="11"/>
        <color theme="1"/>
        <rFont val="Calibri  "/>
      </rPr>
      <t xml:space="preserve"> text om miljörapporter använts, </t>
    </r>
    <r>
      <rPr>
        <u/>
        <sz val="11"/>
        <color theme="1"/>
        <rFont val="Calibri  "/>
      </rPr>
      <t>understruken</t>
    </r>
    <r>
      <rPr>
        <sz val="11"/>
        <color theme="1"/>
        <rFont val="Calibri  "/>
      </rPr>
      <t xml:space="preserve"> text om uppgifter inhämtats från företag, branschorganisation, myndighet eller liknande, </t>
    </r>
    <r>
      <rPr>
        <i/>
        <u/>
        <sz val="11"/>
        <color theme="1"/>
        <rFont val="Calibri  "/>
      </rPr>
      <t>kursiv och understruken</t>
    </r>
    <r>
      <rPr>
        <sz val="11"/>
        <color theme="1"/>
        <rFont val="Calibri  "/>
      </rPr>
      <t xml:space="preserve"> text om blandning av ovanstående (direkta) metoder och </t>
    </r>
    <r>
      <rPr>
        <sz val="11"/>
        <color rgb="FFFF0000"/>
        <rFont val="Calibri  "/>
      </rPr>
      <t xml:space="preserve">röd </t>
    </r>
    <r>
      <rPr>
        <sz val="11"/>
        <color theme="1"/>
        <rFont val="Calibri  "/>
      </rPr>
      <t>text om indirekt metod använts, t.ex. beräkning av genomsnittet av en viss uppgift mellan tidigare års statistik; den röda texten har gjorts kursiv/understruken om blandning av direkt och indirekt metod används.</t>
    </r>
  </si>
  <si>
    <t>Juni 2022</t>
  </si>
  <si>
    <t>Ronja Beijer Englund, Cristofer Kindgren</t>
  </si>
  <si>
    <t>Örebro Län</t>
  </si>
  <si>
    <t>1814 Lekeberg</t>
  </si>
  <si>
    <t>1860 Laxå</t>
  </si>
  <si>
    <t>1861 Hallsberg</t>
  </si>
  <si>
    <t>1862 Degerfors</t>
  </si>
  <si>
    <t>1863 Hällefors</t>
  </si>
  <si>
    <t>1864 Ljusnarsberg</t>
  </si>
  <si>
    <t>1880 Örebro</t>
  </si>
  <si>
    <t>1881 Kumla</t>
  </si>
  <si>
    <t>1882 Askersund</t>
  </si>
  <si>
    <t>1883 Karlskoga</t>
  </si>
  <si>
    <t>1884 Nora</t>
  </si>
  <si>
    <t>1885 Lindesberg</t>
  </si>
  <si>
    <r>
      <rPr>
        <b/>
        <sz val="11"/>
        <color theme="1"/>
        <rFont val="Calibri  "/>
      </rPr>
      <t>Kort beskrivning av uppdraget</t>
    </r>
    <r>
      <rPr>
        <sz val="11"/>
        <color theme="1"/>
        <rFont val="Calibri  "/>
      </rPr>
      <t xml:space="preserve">
WSP Sverige AB har på uppdrag av</t>
    </r>
    <r>
      <rPr>
        <sz val="11"/>
        <rFont val="Calibri  "/>
      </rPr>
      <t xml:space="preserve"> Länsstyrelsernas energi- och klimatsamordning (LEKS) genom Länsstyrelsen Skåne</t>
    </r>
    <r>
      <rPr>
        <sz val="11"/>
        <color theme="1"/>
        <rFont val="Calibri  "/>
      </rPr>
      <t xml:space="preserve"> tagit fram energibalanser för samtliga kommuner i länet och för länet som helhet. Denna excelfil är energibalansen för både län och kommuner. Till denna excelfil finns även en förklarande rapport (för rapport kontakta länsstyrelsen), samt ett Sankey-diagram (följ länk nedan). Huvudsaklig uppgiftskälla för energibalanserna är SCB:s databas för kommunal och regional energistatistik (KRE), tagen från SCB:s </t>
    </r>
    <r>
      <rPr>
        <sz val="11"/>
        <rFont val="Calibri  "/>
      </rPr>
      <t xml:space="preserve">hemsida i juni 2022. Energibalanserna som redovisas gäller år 2020, </t>
    </r>
    <r>
      <rPr>
        <sz val="11"/>
        <color theme="1"/>
        <rFont val="Calibri  "/>
      </rPr>
      <t>vilket var det senaste år då uppgifter hos SCB fanns tillgängligt. Den metodik som använts följer alla ska-krav i upphandlingens metodikbeskrivning (se vidare detaljer i länk nedan).</t>
    </r>
  </si>
  <si>
    <t>Import</t>
  </si>
  <si>
    <t>Export</t>
  </si>
  <si>
    <t>Beckolja</t>
  </si>
  <si>
    <t>2022-10-21</t>
  </si>
  <si>
    <t>asa.odman@lansstyrelsen.se</t>
  </si>
  <si>
    <t>Åsa Ödman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</si>
</sst>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_(* #,##0.00_);_(* \(#,##0.00\);_(* &quot;-&quot;??_);_(@_)"/>
  </numFmts>
  <fonts count="5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rgb="FF000000"/>
      <name val="Calibri"/>
      <family val="2"/>
    </font>
    <font>
      <sz val="8"/>
      <color rgb="FF000000"/>
      <name val="Tahoma"/>
      <family val="2"/>
    </font>
    <font>
      <sz val="11"/>
      <color rgb="FF006100"/>
      <name val="Calibri"/>
      <family val="2"/>
      <scheme val="minor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2"/>
      <color rgb="FFFF0000"/>
      <name val="Calibri"/>
      <family val="2"/>
      <scheme val="minor"/>
    </font>
    <font>
      <b/>
      <sz val="11"/>
      <name val="Calibri"/>
      <family val="2"/>
    </font>
    <font>
      <u/>
      <sz val="11"/>
      <name val="Calibri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 "/>
    </font>
    <font>
      <b/>
      <sz val="11"/>
      <color theme="1"/>
      <name val="Calibri  "/>
    </font>
    <font>
      <b/>
      <u/>
      <sz val="11"/>
      <color theme="1"/>
      <name val="Calibri"/>
      <family val="2"/>
      <scheme val="minor"/>
    </font>
    <font>
      <i/>
      <sz val="11"/>
      <color theme="1"/>
      <name val="Calibri  "/>
    </font>
    <font>
      <u/>
      <sz val="11"/>
      <color theme="1"/>
      <name val="Calibri  "/>
    </font>
    <font>
      <i/>
      <u/>
      <sz val="11"/>
      <color theme="1"/>
      <name val="Calibri  "/>
    </font>
    <font>
      <sz val="11"/>
      <color rgb="FFFF0000"/>
      <name val="Calibri  "/>
    </font>
    <font>
      <sz val="9"/>
      <color theme="1"/>
      <name val="Garamond"/>
      <family val="1"/>
    </font>
    <font>
      <sz val="11"/>
      <name val="Calibri  "/>
    </font>
    <font>
      <sz val="8"/>
      <name val="Calibri"/>
      <family val="2"/>
    </font>
    <font>
      <sz val="14"/>
      <name val="Calibri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u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45">
    <xf numFmtId="0" fontId="0" fillId="0" borderId="0"/>
    <xf numFmtId="0" fontId="4" fillId="0" borderId="0" applyNumberFormat="0" applyBorder="0" applyAlignment="0"/>
    <xf numFmtId="9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6" fillId="3" borderId="0" applyNumberFormat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58">
    <xf numFmtId="0" fontId="0" fillId="0" borderId="0" xfId="0"/>
    <xf numFmtId="0" fontId="5" fillId="0" borderId="1" xfId="1" applyFont="1" applyFill="1" applyBorder="1" applyProtection="1"/>
    <xf numFmtId="0" fontId="6" fillId="0" borderId="1" xfId="1" applyFont="1" applyBorder="1"/>
    <xf numFmtId="0" fontId="8" fillId="0" borderId="1" xfId="0" applyFont="1" applyFill="1" applyBorder="1" applyProtection="1"/>
    <xf numFmtId="0" fontId="8" fillId="0" borderId="1" xfId="1" applyFont="1" applyFill="1" applyBorder="1" applyProtection="1"/>
    <xf numFmtId="3" fontId="14" fillId="0" borderId="1" xfId="1" applyNumberFormat="1" applyFont="1" applyFill="1" applyBorder="1" applyProtection="1"/>
    <xf numFmtId="3" fontId="10" fillId="0" borderId="1" xfId="1" applyNumberFormat="1" applyFont="1" applyBorder="1"/>
    <xf numFmtId="0" fontId="4" fillId="0" borderId="1" xfId="1" applyFont="1" applyBorder="1"/>
    <xf numFmtId="2" fontId="4" fillId="0" borderId="1" xfId="1" applyNumberFormat="1" applyFont="1" applyBorder="1"/>
    <xf numFmtId="0" fontId="4" fillId="0" borderId="1" xfId="1" applyFont="1" applyFill="1" applyBorder="1" applyProtection="1"/>
    <xf numFmtId="0" fontId="7" fillId="0" borderId="1" xfId="0" applyFont="1" applyBorder="1"/>
    <xf numFmtId="0" fontId="9" fillId="0" borderId="1" xfId="0" applyFont="1" applyBorder="1"/>
    <xf numFmtId="3" fontId="11" fillId="0" borderId="1" xfId="1" applyNumberFormat="1" applyFont="1" applyBorder="1"/>
    <xf numFmtId="9" fontId="11" fillId="0" borderId="1" xfId="2" applyFont="1" applyBorder="1"/>
    <xf numFmtId="9" fontId="11" fillId="0" borderId="1" xfId="2" applyNumberFormat="1" applyFont="1" applyBorder="1"/>
    <xf numFmtId="0" fontId="21" fillId="0" borderId="1" xfId="1" applyFont="1" applyFill="1" applyBorder="1" applyProtection="1"/>
    <xf numFmtId="0" fontId="20" fillId="0" borderId="1" xfId="1" applyFont="1" applyFill="1" applyBorder="1" applyProtection="1"/>
    <xf numFmtId="0" fontId="22" fillId="0" borderId="1" xfId="0" applyFont="1" applyFill="1" applyBorder="1" applyProtection="1"/>
    <xf numFmtId="0" fontId="6" fillId="0" borderId="2" xfId="1" applyFont="1" applyBorder="1"/>
    <xf numFmtId="0" fontId="22" fillId="0" borderId="2" xfId="0" applyFont="1" applyFill="1" applyBorder="1" applyProtection="1"/>
    <xf numFmtId="3" fontId="6" fillId="0" borderId="2" xfId="1" applyNumberFormat="1" applyFont="1" applyBorder="1"/>
    <xf numFmtId="0" fontId="4" fillId="0" borderId="2" xfId="1" applyFont="1" applyBorder="1"/>
    <xf numFmtId="0" fontId="20" fillId="0" borderId="3" xfId="1" applyFont="1" applyFill="1" applyBorder="1" applyProtection="1"/>
    <xf numFmtId="0" fontId="4" fillId="0" borderId="3" xfId="1" applyFont="1" applyFill="1" applyBorder="1" applyProtection="1"/>
    <xf numFmtId="0" fontId="6" fillId="0" borderId="4" xfId="1" applyFont="1" applyBorder="1"/>
    <xf numFmtId="0" fontId="6" fillId="0" borderId="7" xfId="1" applyFont="1" applyBorder="1"/>
    <xf numFmtId="0" fontId="6" fillId="0" borderId="9" xfId="1" applyFont="1" applyBorder="1"/>
    <xf numFmtId="0" fontId="20" fillId="0" borderId="9" xfId="1" applyFont="1" applyFill="1" applyBorder="1" applyProtection="1"/>
    <xf numFmtId="0" fontId="4" fillId="0" borderId="8" xfId="1" applyFont="1" applyBorder="1"/>
    <xf numFmtId="164" fontId="4" fillId="0" borderId="9" xfId="1" applyNumberFormat="1" applyFont="1" applyBorder="1"/>
    <xf numFmtId="0" fontId="4" fillId="0" borderId="5" xfId="1" applyFont="1" applyBorder="1"/>
    <xf numFmtId="0" fontId="4" fillId="0" borderId="8" xfId="1" applyFont="1" applyFill="1" applyBorder="1" applyProtection="1"/>
    <xf numFmtId="3" fontId="4" fillId="0" borderId="1" xfId="1" applyNumberFormat="1" applyFont="1" applyBorder="1"/>
    <xf numFmtId="0" fontId="23" fillId="0" borderId="1" xfId="1" applyFont="1" applyBorder="1"/>
    <xf numFmtId="3" fontId="23" fillId="0" borderId="1" xfId="1" applyNumberFormat="1" applyFont="1" applyBorder="1"/>
    <xf numFmtId="3" fontId="8" fillId="0" borderId="1" xfId="1" applyNumberFormat="1" applyFont="1" applyBorder="1"/>
    <xf numFmtId="164" fontId="1" fillId="0" borderId="1" xfId="2" applyNumberFormat="1" applyFont="1" applyBorder="1"/>
    <xf numFmtId="9" fontId="1" fillId="0" borderId="1" xfId="2" applyFont="1" applyBorder="1"/>
    <xf numFmtId="0" fontId="1" fillId="0" borderId="1" xfId="0" applyFont="1" applyFill="1" applyBorder="1" applyProtection="1"/>
    <xf numFmtId="3" fontId="1" fillId="0" borderId="1" xfId="0" applyNumberFormat="1" applyFont="1" applyFill="1" applyBorder="1" applyProtection="1"/>
    <xf numFmtId="4" fontId="4" fillId="0" borderId="1" xfId="1" applyNumberFormat="1" applyFont="1" applyBorder="1"/>
    <xf numFmtId="10" fontId="4" fillId="0" borderId="9" xfId="1" applyNumberFormat="1" applyFont="1" applyBorder="1"/>
    <xf numFmtId="0" fontId="4" fillId="0" borderId="9" xfId="1" applyFont="1" applyBorder="1"/>
    <xf numFmtId="165" fontId="4" fillId="0" borderId="1" xfId="1" applyNumberFormat="1" applyFont="1" applyBorder="1"/>
    <xf numFmtId="0" fontId="4" fillId="0" borderId="2" xfId="1" applyFont="1" applyFill="1" applyBorder="1" applyProtection="1"/>
    <xf numFmtId="0" fontId="4" fillId="0" borderId="10" xfId="1" applyFont="1" applyBorder="1"/>
    <xf numFmtId="164" fontId="4" fillId="0" borderId="11" xfId="1" applyNumberFormat="1" applyFont="1" applyBorder="1"/>
    <xf numFmtId="0" fontId="4" fillId="0" borderId="1" xfId="1" applyFont="1" applyBorder="1" applyAlignment="1">
      <alignment horizontal="right"/>
    </xf>
    <xf numFmtId="3" fontId="4" fillId="0" borderId="1" xfId="1" applyNumberFormat="1" applyFont="1" applyBorder="1" applyAlignment="1">
      <alignment horizontal="right"/>
    </xf>
    <xf numFmtId="0" fontId="19" fillId="0" borderId="1" xfId="0" applyFont="1" applyFill="1" applyBorder="1" applyProtection="1"/>
    <xf numFmtId="0" fontId="21" fillId="0" borderId="1" xfId="1" applyFont="1" applyFill="1" applyBorder="1" applyAlignment="1" applyProtection="1">
      <alignment horizontal="right"/>
    </xf>
    <xf numFmtId="3" fontId="4" fillId="0" borderId="8" xfId="1" applyNumberFormat="1" applyFont="1" applyBorder="1"/>
    <xf numFmtId="3" fontId="4" fillId="0" borderId="8" xfId="1" applyNumberFormat="1" applyFont="1" applyFill="1" applyBorder="1" applyProtection="1"/>
    <xf numFmtId="0" fontId="7" fillId="0" borderId="2" xfId="0" applyFont="1" applyBorder="1"/>
    <xf numFmtId="4" fontId="4" fillId="0" borderId="6" xfId="1" applyNumberFormat="1" applyFont="1" applyBorder="1"/>
    <xf numFmtId="0" fontId="26" fillId="0" borderId="1" xfId="0" applyFont="1" applyFill="1" applyBorder="1" applyProtection="1"/>
    <xf numFmtId="0" fontId="25" fillId="0" borderId="1" xfId="1" applyFont="1" applyFill="1" applyBorder="1" applyProtection="1"/>
    <xf numFmtId="0" fontId="27" fillId="0" borderId="1" xfId="0" applyFont="1" applyFill="1" applyBorder="1" applyProtection="1"/>
    <xf numFmtId="3" fontId="24" fillId="0" borderId="1" xfId="1" applyNumberFormat="1" applyFont="1" applyFill="1" applyBorder="1" applyAlignment="1" applyProtection="1">
      <alignment horizontal="center"/>
    </xf>
    <xf numFmtId="164" fontId="4" fillId="0" borderId="9" xfId="243" applyNumberFormat="1" applyFont="1" applyBorder="1"/>
    <xf numFmtId="3" fontId="28" fillId="0" borderId="1" xfId="1" applyNumberFormat="1" applyFont="1" applyFill="1" applyBorder="1" applyAlignment="1" applyProtection="1">
      <alignment horizontal="center"/>
    </xf>
    <xf numFmtId="3" fontId="29" fillId="0" borderId="1" xfId="1" applyNumberFormat="1" applyFont="1" applyFill="1" applyBorder="1" applyAlignment="1" applyProtection="1">
      <alignment horizontal="center"/>
    </xf>
    <xf numFmtId="3" fontId="24" fillId="5" borderId="1" xfId="1" applyNumberFormat="1" applyFont="1" applyFill="1" applyBorder="1" applyAlignment="1" applyProtection="1">
      <alignment horizontal="center"/>
    </xf>
    <xf numFmtId="0" fontId="0" fillId="0" borderId="12" xfId="0" applyBorder="1" applyAlignment="1">
      <alignment horizontal="right"/>
    </xf>
    <xf numFmtId="0" fontId="29" fillId="0" borderId="14" xfId="0" applyFont="1" applyBorder="1" applyAlignment="1">
      <alignment horizontal="right"/>
    </xf>
    <xf numFmtId="0" fontId="0" fillId="0" borderId="14" xfId="0" applyBorder="1" applyAlignment="1">
      <alignment horizontal="right"/>
    </xf>
    <xf numFmtId="0" fontId="12" fillId="0" borderId="0" xfId="244"/>
    <xf numFmtId="0" fontId="41" fillId="0" borderId="0" xfId="0" applyFont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19" fillId="0" borderId="1" xfId="0" applyFont="1" applyBorder="1"/>
    <xf numFmtId="14" fontId="0" fillId="0" borderId="13" xfId="0" quotePrefix="1" applyNumberFormat="1" applyBorder="1" applyAlignment="1">
      <alignment horizontal="left"/>
    </xf>
    <xf numFmtId="0" fontId="0" fillId="0" borderId="15" xfId="0" applyBorder="1" applyAlignment="1">
      <alignment horizontal="left"/>
    </xf>
    <xf numFmtId="0" fontId="12" fillId="0" borderId="15" xfId="244" applyBorder="1" applyAlignment="1">
      <alignment horizontal="left"/>
    </xf>
    <xf numFmtId="0" fontId="0" fillId="0" borderId="14" xfId="0" applyBorder="1"/>
    <xf numFmtId="0" fontId="0" fillId="5" borderId="15" xfId="0" applyFill="1" applyBorder="1"/>
    <xf numFmtId="0" fontId="0" fillId="5" borderId="17" xfId="0" applyFill="1" applyBorder="1"/>
    <xf numFmtId="0" fontId="24" fillId="0" borderId="1" xfId="1" applyFont="1" applyFill="1" applyBorder="1" applyAlignment="1" applyProtection="1">
      <alignment horizontal="center"/>
    </xf>
    <xf numFmtId="0" fontId="24" fillId="0" borderId="1" xfId="1" applyFont="1" applyFill="1" applyBorder="1" applyProtection="1"/>
    <xf numFmtId="3" fontId="24" fillId="0" borderId="1" xfId="1" applyNumberFormat="1" applyFont="1" applyBorder="1" applyAlignment="1">
      <alignment horizontal="center" wrapText="1"/>
    </xf>
    <xf numFmtId="3" fontId="24" fillId="0" borderId="1" xfId="1" applyNumberFormat="1" applyFont="1" applyFill="1" applyBorder="1" applyAlignment="1">
      <alignment horizontal="center" wrapText="1"/>
    </xf>
    <xf numFmtId="0" fontId="24" fillId="0" borderId="1" xfId="1" applyFont="1" applyFill="1" applyBorder="1" applyAlignment="1">
      <alignment horizontal="center" wrapText="1"/>
    </xf>
    <xf numFmtId="0" fontId="43" fillId="0" borderId="1" xfId="1" applyFont="1" applyFill="1" applyBorder="1" applyProtection="1"/>
    <xf numFmtId="3" fontId="43" fillId="4" borderId="1" xfId="1" applyNumberFormat="1" applyFont="1" applyFill="1" applyBorder="1" applyAlignment="1">
      <alignment horizontal="center" wrapText="1"/>
    </xf>
    <xf numFmtId="3" fontId="43" fillId="0" borderId="1" xfId="1" applyNumberFormat="1" applyFont="1" applyBorder="1" applyAlignment="1">
      <alignment horizontal="center" wrapText="1"/>
    </xf>
    <xf numFmtId="3" fontId="43" fillId="0" borderId="1" xfId="1" applyNumberFormat="1" applyFont="1" applyFill="1" applyBorder="1" applyAlignment="1">
      <alignment horizontal="center" wrapText="1"/>
    </xf>
    <xf numFmtId="0" fontId="43" fillId="4" borderId="1" xfId="1" applyFont="1" applyFill="1" applyBorder="1" applyAlignment="1">
      <alignment horizontal="center" wrapText="1"/>
    </xf>
    <xf numFmtId="3" fontId="44" fillId="0" borderId="1" xfId="1" applyNumberFormat="1" applyFont="1" applyFill="1" applyBorder="1" applyAlignment="1" applyProtection="1">
      <alignment horizontal="center"/>
    </xf>
    <xf numFmtId="3" fontId="24" fillId="0" borderId="1" xfId="1" applyNumberFormat="1" applyFont="1" applyFill="1" applyBorder="1" applyAlignment="1">
      <alignment horizontal="center"/>
    </xf>
    <xf numFmtId="3" fontId="43" fillId="0" borderId="1" xfId="1" applyNumberFormat="1" applyFont="1" applyBorder="1" applyAlignment="1">
      <alignment horizontal="center"/>
    </xf>
    <xf numFmtId="3" fontId="45" fillId="0" borderId="1" xfId="0" applyNumberFormat="1" applyFont="1" applyFill="1" applyBorder="1" applyAlignment="1" applyProtection="1">
      <alignment horizontal="center"/>
    </xf>
    <xf numFmtId="3" fontId="24" fillId="0" borderId="1" xfId="1" applyNumberFormat="1" applyFont="1" applyBorder="1" applyAlignment="1">
      <alignment horizontal="center"/>
    </xf>
    <xf numFmtId="3" fontId="43" fillId="4" borderId="1" xfId="1" applyNumberFormat="1" applyFont="1" applyFill="1" applyBorder="1" applyAlignment="1">
      <alignment horizontal="center"/>
    </xf>
    <xf numFmtId="3" fontId="24" fillId="2" borderId="1" xfId="1" applyNumberFormat="1" applyFont="1" applyFill="1" applyBorder="1" applyAlignment="1">
      <alignment horizontal="center"/>
    </xf>
    <xf numFmtId="164" fontId="24" fillId="0" borderId="1" xfId="1" applyNumberFormat="1" applyFont="1" applyBorder="1" applyAlignment="1">
      <alignment horizontal="center"/>
    </xf>
    <xf numFmtId="3" fontId="24" fillId="0" borderId="1" xfId="0" applyNumberFormat="1" applyFont="1" applyFill="1" applyBorder="1" applyAlignment="1" applyProtection="1">
      <alignment horizontal="center"/>
    </xf>
    <xf numFmtId="9" fontId="24" fillId="3" borderId="1" xfId="233" applyNumberFormat="1" applyFont="1" applyBorder="1" applyAlignment="1">
      <alignment horizontal="center"/>
    </xf>
    <xf numFmtId="0" fontId="46" fillId="0" borderId="1" xfId="0" applyFont="1" applyBorder="1" applyAlignment="1">
      <alignment horizontal="center"/>
    </xf>
    <xf numFmtId="0" fontId="29" fillId="0" borderId="1" xfId="0" applyFont="1" applyBorder="1"/>
    <xf numFmtId="0" fontId="29" fillId="0" borderId="1" xfId="0" applyFont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0" fontId="29" fillId="0" borderId="1" xfId="0" applyFont="1" applyFill="1" applyBorder="1"/>
    <xf numFmtId="3" fontId="29" fillId="0" borderId="1" xfId="0" applyNumberFormat="1" applyFont="1" applyBorder="1"/>
    <xf numFmtId="0" fontId="24" fillId="0" borderId="1" xfId="1" applyFont="1" applyBorder="1" applyAlignment="1">
      <alignment horizontal="center"/>
    </xf>
    <xf numFmtId="164" fontId="47" fillId="0" borderId="1" xfId="2" applyNumberFormat="1" applyFont="1" applyBorder="1"/>
    <xf numFmtId="1" fontId="24" fillId="0" borderId="1" xfId="1" applyNumberFormat="1" applyFont="1" applyBorder="1" applyAlignment="1">
      <alignment horizontal="center"/>
    </xf>
    <xf numFmtId="1" fontId="24" fillId="0" borderId="1" xfId="1" applyNumberFormat="1" applyFont="1" applyFill="1" applyBorder="1" applyAlignment="1">
      <alignment horizontal="center"/>
    </xf>
    <xf numFmtId="3" fontId="24" fillId="0" borderId="1" xfId="1" applyNumberFormat="1" applyFont="1" applyBorder="1"/>
    <xf numFmtId="3" fontId="24" fillId="0" borderId="1" xfId="1" applyNumberFormat="1" applyFont="1" applyFill="1" applyBorder="1"/>
    <xf numFmtId="0" fontId="24" fillId="0" borderId="1" xfId="1" applyFont="1" applyFill="1" applyBorder="1"/>
    <xf numFmtId="0" fontId="24" fillId="0" borderId="1" xfId="1" applyFont="1" applyFill="1" applyBorder="1" applyAlignment="1">
      <alignment horizontal="center"/>
    </xf>
    <xf numFmtId="0" fontId="24" fillId="0" borderId="1" xfId="1" applyFont="1" applyBorder="1"/>
    <xf numFmtId="3" fontId="48" fillId="0" borderId="1" xfId="1" applyNumberFormat="1" applyFont="1" applyBorder="1" applyAlignment="1">
      <alignment horizontal="center"/>
    </xf>
    <xf numFmtId="3" fontId="48" fillId="0" borderId="1" xfId="1" applyNumberFormat="1" applyFont="1" applyFill="1" applyBorder="1" applyAlignment="1">
      <alignment horizontal="center"/>
    </xf>
    <xf numFmtId="3" fontId="29" fillId="0" borderId="1" xfId="0" applyNumberFormat="1" applyFont="1" applyFill="1" applyBorder="1" applyAlignment="1" applyProtection="1">
      <alignment horizontal="center"/>
    </xf>
    <xf numFmtId="3" fontId="24" fillId="5" borderId="1" xfId="1" applyNumberFormat="1" applyFont="1" applyFill="1" applyBorder="1" applyAlignment="1">
      <alignment horizontal="center"/>
    </xf>
    <xf numFmtId="3" fontId="27" fillId="0" borderId="1" xfId="1" applyNumberFormat="1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29" fillId="0" borderId="1" xfId="1" applyNumberFormat="1" applyFont="1" applyBorder="1" applyAlignment="1">
      <alignment horizontal="center"/>
    </xf>
    <xf numFmtId="3" fontId="29" fillId="0" borderId="1" xfId="1" applyNumberFormat="1" applyFont="1" applyFill="1" applyBorder="1" applyAlignment="1">
      <alignment horizontal="center"/>
    </xf>
    <xf numFmtId="3" fontId="29" fillId="5" borderId="1" xfId="1" applyNumberFormat="1" applyFont="1" applyFill="1" applyBorder="1" applyAlignment="1">
      <alignment horizontal="center"/>
    </xf>
    <xf numFmtId="3" fontId="29" fillId="2" borderId="1" xfId="1" applyNumberFormat="1" applyFont="1" applyFill="1" applyBorder="1" applyAlignment="1">
      <alignment horizontal="center"/>
    </xf>
    <xf numFmtId="3" fontId="46" fillId="0" borderId="1" xfId="1" applyNumberFormat="1" applyFont="1" applyFill="1" applyBorder="1" applyAlignment="1">
      <alignment horizontal="center"/>
    </xf>
    <xf numFmtId="0" fontId="24" fillId="0" borderId="1" xfId="0" applyFont="1" applyBorder="1"/>
    <xf numFmtId="0" fontId="24" fillId="0" borderId="1" xfId="0" applyFont="1" applyFill="1" applyBorder="1"/>
    <xf numFmtId="3" fontId="24" fillId="0" borderId="1" xfId="0" applyNumberFormat="1" applyFont="1" applyBorder="1"/>
    <xf numFmtId="3" fontId="49" fillId="0" borderId="1" xfId="0" applyNumberFormat="1" applyFont="1" applyFill="1" applyBorder="1" applyAlignment="1" applyProtection="1">
      <alignment horizontal="center"/>
    </xf>
    <xf numFmtId="3" fontId="50" fillId="0" borderId="1" xfId="1" applyNumberFormat="1" applyFont="1" applyFill="1" applyBorder="1" applyAlignment="1" applyProtection="1">
      <alignment horizontal="center"/>
    </xf>
    <xf numFmtId="3" fontId="51" fillId="0" borderId="1" xfId="1" applyNumberFormat="1" applyFont="1" applyFill="1" applyBorder="1" applyAlignment="1" applyProtection="1">
      <alignment horizontal="center"/>
    </xf>
    <xf numFmtId="3" fontId="52" fillId="0" borderId="1" xfId="1" applyNumberFormat="1" applyFont="1" applyFill="1" applyBorder="1" applyAlignment="1" applyProtection="1">
      <alignment horizontal="center"/>
    </xf>
    <xf numFmtId="3" fontId="51" fillId="0" borderId="1" xfId="0" applyNumberFormat="1" applyFont="1" applyFill="1" applyBorder="1" applyAlignment="1" applyProtection="1">
      <alignment horizontal="center"/>
    </xf>
    <xf numFmtId="3" fontId="28" fillId="5" borderId="1" xfId="1" applyNumberFormat="1" applyFont="1" applyFill="1" applyBorder="1" applyAlignment="1" applyProtection="1">
      <alignment horizontal="center"/>
    </xf>
    <xf numFmtId="3" fontId="28" fillId="7" borderId="1" xfId="1" applyNumberFormat="1" applyFont="1" applyFill="1" applyBorder="1" applyAlignment="1" applyProtection="1">
      <alignment horizontal="center"/>
    </xf>
    <xf numFmtId="3" fontId="25" fillId="0" borderId="1" xfId="1" applyNumberFormat="1" applyFont="1" applyFill="1" applyBorder="1" applyAlignment="1" applyProtection="1">
      <alignment horizontal="center"/>
    </xf>
    <xf numFmtId="3" fontId="25" fillId="5" borderId="1" xfId="1" applyNumberFormat="1" applyFont="1" applyFill="1" applyBorder="1" applyAlignment="1" applyProtection="1">
      <alignment horizontal="center"/>
    </xf>
    <xf numFmtId="3" fontId="25" fillId="0" borderId="1" xfId="0" applyNumberFormat="1" applyFont="1" applyFill="1" applyBorder="1" applyAlignment="1" applyProtection="1">
      <alignment horizontal="center"/>
    </xf>
    <xf numFmtId="3" fontId="25" fillId="6" borderId="1" xfId="1" applyNumberFormat="1" applyFont="1" applyFill="1" applyBorder="1" applyAlignment="1" applyProtection="1">
      <alignment horizontal="center"/>
    </xf>
    <xf numFmtId="3" fontId="53" fillId="0" borderId="1" xfId="0" applyNumberFormat="1" applyFont="1" applyFill="1" applyBorder="1" applyAlignment="1" applyProtection="1">
      <alignment horizontal="center"/>
    </xf>
    <xf numFmtId="3" fontId="53" fillId="0" borderId="1" xfId="1" applyNumberFormat="1" applyFont="1" applyFill="1" applyBorder="1" applyAlignment="1" applyProtection="1">
      <alignment horizontal="center"/>
    </xf>
    <xf numFmtId="3" fontId="28" fillId="0" borderId="1" xfId="0" applyNumberFormat="1" applyFont="1" applyFill="1" applyBorder="1" applyAlignment="1" applyProtection="1">
      <alignment horizontal="center"/>
    </xf>
    <xf numFmtId="14" fontId="0" fillId="0" borderId="15" xfId="0" quotePrefix="1" applyNumberFormat="1" applyFill="1" applyBorder="1" applyAlignment="1">
      <alignment horizontal="left"/>
    </xf>
    <xf numFmtId="0" fontId="36" fillId="5" borderId="14" xfId="0" applyFont="1" applyFill="1" applyBorder="1"/>
    <xf numFmtId="0" fontId="12" fillId="5" borderId="16" xfId="244" applyFill="1" applyBorder="1"/>
    <xf numFmtId="0" fontId="29" fillId="0" borderId="14" xfId="0" applyFont="1" applyFill="1" applyBorder="1" applyAlignment="1">
      <alignment horizontal="right"/>
    </xf>
    <xf numFmtId="0" fontId="0" fillId="0" borderId="15" xfId="0" applyFill="1" applyBorder="1" applyAlignment="1">
      <alignment horizontal="left"/>
    </xf>
    <xf numFmtId="0" fontId="0" fillId="0" borderId="16" xfId="0" applyFill="1" applyBorder="1" applyAlignment="1">
      <alignment horizontal="right"/>
    </xf>
    <xf numFmtId="0" fontId="12" fillId="0" borderId="17" xfId="244" applyFill="1" applyBorder="1"/>
    <xf numFmtId="3" fontId="46" fillId="0" borderId="1" xfId="0" applyNumberFormat="1" applyFont="1" applyBorder="1" applyAlignment="1">
      <alignment horizontal="center"/>
    </xf>
    <xf numFmtId="0" fontId="34" fillId="5" borderId="12" xfId="0" applyFont="1" applyFill="1" applyBorder="1" applyAlignment="1">
      <alignment vertical="center" wrapText="1"/>
    </xf>
    <xf numFmtId="0" fontId="34" fillId="5" borderId="13" xfId="0" applyFont="1" applyFill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19" xfId="0" applyFont="1" applyBorder="1" applyAlignment="1">
      <alignment wrapText="1"/>
    </xf>
    <xf numFmtId="0" fontId="0" fillId="0" borderId="22" xfId="0" applyFont="1" applyBorder="1" applyAlignment="1">
      <alignment wrapText="1"/>
    </xf>
    <xf numFmtId="0" fontId="34" fillId="0" borderId="20" xfId="0" applyFont="1" applyBorder="1" applyAlignment="1">
      <alignment vertical="center" wrapText="1"/>
    </xf>
    <xf numFmtId="0" fontId="34" fillId="0" borderId="21" xfId="0" applyFont="1" applyBorder="1" applyAlignment="1"/>
  </cellXfs>
  <cellStyles count="245">
    <cellStyle name="Comma 2" xfId="236" xr:uid="{00000000-0005-0000-0000-000000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40" builtinId="9" hidden="1"/>
    <cellStyle name="Followed Hyperlink" xfId="242" builtinId="9" hidden="1"/>
    <cellStyle name="Good" xfId="233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9" builtinId="8" hidden="1"/>
    <cellStyle name="Hyperlink" xfId="241" builtinId="8" hidden="1"/>
    <cellStyle name="Hyperlink" xfId="244" builtinId="8"/>
    <cellStyle name="Hyperlink 2" xfId="237" xr:uid="{00000000-0005-0000-0000-0000EB000000}"/>
    <cellStyle name="Komma 2" xfId="234" xr:uid="{00000000-0005-0000-0000-0000EC000000}"/>
    <cellStyle name="Normal" xfId="0" builtinId="0"/>
    <cellStyle name="Normal 2" xfId="1" xr:uid="{00000000-0005-0000-0000-0000EE000000}"/>
    <cellStyle name="Normal 3" xfId="232" xr:uid="{00000000-0005-0000-0000-0000EF000000}"/>
    <cellStyle name="Normal 4" xfId="238" xr:uid="{00000000-0005-0000-0000-0000F0000000}"/>
    <cellStyle name="Percent" xfId="243" builtinId="5"/>
    <cellStyle name="Percent 2" xfId="2" xr:uid="{00000000-0005-0000-0000-0000F2000000}"/>
    <cellStyle name="Percent 3" xfId="231" xr:uid="{00000000-0005-0000-0000-0000F3000000}"/>
    <cellStyle name="Procent 2" xfId="235" xr:uid="{00000000-0005-0000-0000-0000F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&#228;nsdata%20&#214;rebro%20L&#228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produktion"/>
      <sheetName val="Fjärrvärmeproduktion"/>
      <sheetName val="Slutanvändning"/>
      <sheetName val="Uppgifter MR"/>
      <sheetName val="Biogasproduktion och fordonsgas"/>
      <sheetName val="Solceller"/>
      <sheetName val="Vindkraftproduktion"/>
      <sheetName val="MiljörapporterOCHLänsstyrelsen"/>
      <sheetName val="Länsstyrelsen 2020"/>
      <sheetName val="Gas hushåll"/>
      <sheetName val="Mindre vattenkraft"/>
    </sheetNames>
    <sheetDataSet>
      <sheetData sheetId="0">
        <row r="42">
          <cell r="N42">
            <v>0</v>
          </cell>
        </row>
        <row r="43">
          <cell r="N43">
            <v>0</v>
          </cell>
        </row>
        <row r="44">
          <cell r="Q44"/>
          <cell r="U44"/>
          <cell r="V44"/>
          <cell r="W44"/>
        </row>
        <row r="45">
          <cell r="N45">
            <v>0</v>
          </cell>
        </row>
        <row r="46">
          <cell r="R46"/>
          <cell r="T46"/>
          <cell r="X46"/>
        </row>
        <row r="47">
          <cell r="S47"/>
        </row>
        <row r="48">
          <cell r="N48">
            <v>0</v>
          </cell>
        </row>
        <row r="50">
          <cell r="N50">
            <v>0</v>
          </cell>
        </row>
        <row r="51">
          <cell r="N51">
            <v>0</v>
          </cell>
        </row>
        <row r="52">
          <cell r="Q52"/>
          <cell r="U52"/>
          <cell r="V52"/>
          <cell r="W52"/>
        </row>
        <row r="53">
          <cell r="N53">
            <v>0</v>
          </cell>
        </row>
        <row r="54">
          <cell r="R54"/>
          <cell r="T54"/>
          <cell r="X54"/>
        </row>
        <row r="55">
          <cell r="S55"/>
        </row>
        <row r="56">
          <cell r="N56">
            <v>0</v>
          </cell>
        </row>
        <row r="58">
          <cell r="N58">
            <v>4926</v>
          </cell>
        </row>
        <row r="59">
          <cell r="N59">
            <v>0</v>
          </cell>
        </row>
        <row r="60">
          <cell r="Q60"/>
          <cell r="U60"/>
          <cell r="V60"/>
          <cell r="W60"/>
        </row>
        <row r="61">
          <cell r="N61">
            <v>0</v>
          </cell>
        </row>
        <row r="62">
          <cell r="R62"/>
          <cell r="T62"/>
          <cell r="X62"/>
        </row>
        <row r="63">
          <cell r="S63"/>
        </row>
        <row r="64">
          <cell r="N64">
            <v>0</v>
          </cell>
        </row>
        <row r="66">
          <cell r="N66">
            <v>185370.38823529411</v>
          </cell>
        </row>
        <row r="67">
          <cell r="N67">
            <v>0</v>
          </cell>
        </row>
        <row r="68">
          <cell r="Q68"/>
          <cell r="U68"/>
          <cell r="V68"/>
          <cell r="W68"/>
        </row>
        <row r="69">
          <cell r="N69">
            <v>0</v>
          </cell>
        </row>
        <row r="70">
          <cell r="R70"/>
          <cell r="T70"/>
          <cell r="X70"/>
        </row>
        <row r="71">
          <cell r="S71"/>
        </row>
        <row r="72">
          <cell r="N72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Q84"/>
          <cell r="U84"/>
          <cell r="V84"/>
          <cell r="W84"/>
        </row>
        <row r="85">
          <cell r="N85">
            <v>0</v>
          </cell>
        </row>
        <row r="86">
          <cell r="R86"/>
          <cell r="T86"/>
          <cell r="X86"/>
        </row>
        <row r="87">
          <cell r="S87"/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Q92"/>
          <cell r="U92"/>
          <cell r="V92"/>
          <cell r="W92"/>
        </row>
        <row r="93">
          <cell r="N93">
            <v>0</v>
          </cell>
        </row>
        <row r="94">
          <cell r="R94"/>
          <cell r="T94"/>
          <cell r="X94"/>
        </row>
        <row r="95">
          <cell r="S95"/>
        </row>
        <row r="96">
          <cell r="N96">
            <v>0</v>
          </cell>
        </row>
        <row r="98">
          <cell r="N98">
            <v>2449</v>
          </cell>
        </row>
        <row r="99">
          <cell r="N99">
            <v>0</v>
          </cell>
        </row>
        <row r="100">
          <cell r="Q100"/>
          <cell r="U100"/>
          <cell r="V100"/>
          <cell r="W100"/>
        </row>
        <row r="101">
          <cell r="N101">
            <v>0</v>
          </cell>
        </row>
        <row r="102">
          <cell r="R102"/>
          <cell r="T102"/>
          <cell r="X102"/>
        </row>
        <row r="103">
          <cell r="S103"/>
        </row>
        <row r="104">
          <cell r="N104">
            <v>0</v>
          </cell>
        </row>
        <row r="106">
          <cell r="N106">
            <v>176274</v>
          </cell>
        </row>
        <row r="107">
          <cell r="N107">
            <v>0</v>
          </cell>
        </row>
        <row r="108">
          <cell r="Q108"/>
          <cell r="U108"/>
          <cell r="V108"/>
          <cell r="W108"/>
        </row>
        <row r="109">
          <cell r="N109">
            <v>0</v>
          </cell>
        </row>
        <row r="110">
          <cell r="R110"/>
          <cell r="T110"/>
          <cell r="X110"/>
        </row>
        <row r="111">
          <cell r="S111"/>
        </row>
        <row r="112">
          <cell r="N112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Q124"/>
          <cell r="U124"/>
          <cell r="V124"/>
          <cell r="W124"/>
        </row>
        <row r="125">
          <cell r="N125">
            <v>0</v>
          </cell>
        </row>
        <row r="126">
          <cell r="R126"/>
          <cell r="T126"/>
          <cell r="X126"/>
        </row>
        <row r="127">
          <cell r="S127"/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Q132"/>
          <cell r="U132"/>
          <cell r="V132"/>
          <cell r="W132"/>
        </row>
        <row r="133">
          <cell r="N133">
            <v>0</v>
          </cell>
        </row>
        <row r="134">
          <cell r="R134"/>
          <cell r="T134"/>
          <cell r="X134"/>
        </row>
        <row r="135">
          <cell r="S135"/>
        </row>
        <row r="136">
          <cell r="N136">
            <v>0</v>
          </cell>
        </row>
        <row r="138">
          <cell r="N138">
            <v>372</v>
          </cell>
        </row>
        <row r="139">
          <cell r="N139">
            <v>0</v>
          </cell>
        </row>
        <row r="140">
          <cell r="Q140"/>
          <cell r="U140"/>
          <cell r="V140"/>
          <cell r="W140"/>
        </row>
        <row r="141">
          <cell r="N141">
            <v>0</v>
          </cell>
        </row>
        <row r="142">
          <cell r="R142"/>
          <cell r="T142"/>
          <cell r="X142"/>
        </row>
        <row r="143">
          <cell r="S143"/>
        </row>
        <row r="144">
          <cell r="N144">
            <v>0</v>
          </cell>
        </row>
        <row r="146">
          <cell r="N146">
            <v>39505.164705882358</v>
          </cell>
        </row>
        <row r="147">
          <cell r="N147">
            <v>0</v>
          </cell>
        </row>
        <row r="148">
          <cell r="Q148"/>
          <cell r="U148"/>
          <cell r="V148"/>
          <cell r="W148"/>
        </row>
        <row r="149">
          <cell r="N149">
            <v>0</v>
          </cell>
        </row>
        <row r="150">
          <cell r="R150"/>
          <cell r="T150"/>
          <cell r="X150"/>
        </row>
        <row r="151">
          <cell r="S151"/>
        </row>
        <row r="152">
          <cell r="N152">
            <v>0</v>
          </cell>
        </row>
        <row r="162">
          <cell r="N162">
            <v>0</v>
          </cell>
        </row>
        <row r="163">
          <cell r="N163">
            <v>0</v>
          </cell>
        </row>
        <row r="164">
          <cell r="Q164"/>
          <cell r="U164"/>
          <cell r="V164"/>
          <cell r="W164"/>
        </row>
        <row r="165">
          <cell r="N165">
            <v>0</v>
          </cell>
        </row>
        <row r="166">
          <cell r="R166"/>
          <cell r="T166"/>
          <cell r="X166"/>
        </row>
        <row r="167">
          <cell r="S167"/>
        </row>
        <row r="168">
          <cell r="N168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Q172"/>
          <cell r="U172"/>
          <cell r="V172"/>
          <cell r="W172"/>
        </row>
        <row r="173">
          <cell r="N173">
            <v>0</v>
          </cell>
        </row>
        <row r="174">
          <cell r="R174"/>
          <cell r="T174"/>
          <cell r="X174"/>
        </row>
        <row r="175">
          <cell r="S175"/>
        </row>
        <row r="176">
          <cell r="N176">
            <v>0</v>
          </cell>
        </row>
        <row r="178">
          <cell r="N178">
            <v>61659</v>
          </cell>
        </row>
        <row r="179">
          <cell r="N179">
            <v>0</v>
          </cell>
        </row>
        <row r="180">
          <cell r="Q180"/>
          <cell r="U180"/>
          <cell r="V180"/>
          <cell r="W180"/>
        </row>
        <row r="181">
          <cell r="N181">
            <v>0</v>
          </cell>
        </row>
        <row r="182">
          <cell r="R182"/>
          <cell r="T182"/>
          <cell r="X182"/>
        </row>
        <row r="183">
          <cell r="S183"/>
        </row>
        <row r="184">
          <cell r="N184">
            <v>0</v>
          </cell>
        </row>
        <row r="186">
          <cell r="N186">
            <v>15194.294117647059</v>
          </cell>
        </row>
        <row r="187">
          <cell r="N187">
            <v>0</v>
          </cell>
        </row>
        <row r="188">
          <cell r="Q188"/>
          <cell r="U188"/>
          <cell r="V188"/>
          <cell r="W188"/>
        </row>
        <row r="189">
          <cell r="N189">
            <v>0</v>
          </cell>
        </row>
        <row r="190">
          <cell r="R190"/>
          <cell r="T190"/>
          <cell r="X190"/>
        </row>
        <row r="191">
          <cell r="S191"/>
        </row>
        <row r="192">
          <cell r="N192">
            <v>0</v>
          </cell>
        </row>
        <row r="202">
          <cell r="N202">
            <v>0</v>
          </cell>
        </row>
        <row r="203">
          <cell r="N203">
            <v>0</v>
          </cell>
          <cell r="P203"/>
        </row>
        <row r="204">
          <cell r="Q204"/>
          <cell r="U204"/>
          <cell r="V204"/>
          <cell r="W204"/>
        </row>
        <row r="205">
          <cell r="N205">
            <v>0</v>
          </cell>
        </row>
        <row r="206">
          <cell r="N206">
            <v>0</v>
          </cell>
          <cell r="R206"/>
          <cell r="T206"/>
          <cell r="X206"/>
        </row>
        <row r="207">
          <cell r="N207">
            <v>0</v>
          </cell>
          <cell r="S207"/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Q212"/>
          <cell r="U212"/>
          <cell r="V212"/>
          <cell r="W212"/>
        </row>
        <row r="213">
          <cell r="N213">
            <v>0</v>
          </cell>
        </row>
        <row r="214">
          <cell r="R214"/>
          <cell r="T214"/>
          <cell r="X214"/>
        </row>
        <row r="215">
          <cell r="S215"/>
        </row>
        <row r="216">
          <cell r="N216">
            <v>0</v>
          </cell>
        </row>
        <row r="218">
          <cell r="N218">
            <v>50837</v>
          </cell>
        </row>
        <row r="219">
          <cell r="N219">
            <v>0</v>
          </cell>
        </row>
        <row r="220">
          <cell r="Q220"/>
          <cell r="U220"/>
          <cell r="V220"/>
          <cell r="W220"/>
        </row>
        <row r="221">
          <cell r="N221">
            <v>0</v>
          </cell>
        </row>
        <row r="222">
          <cell r="R222"/>
          <cell r="T222"/>
          <cell r="X222"/>
        </row>
        <row r="223">
          <cell r="S223"/>
        </row>
        <row r="224">
          <cell r="N224">
            <v>0</v>
          </cell>
        </row>
        <row r="226">
          <cell r="N226">
            <v>0</v>
          </cell>
        </row>
        <row r="227">
          <cell r="N227">
            <v>0</v>
          </cell>
        </row>
        <row r="228">
          <cell r="Q228"/>
          <cell r="U228"/>
          <cell r="V228"/>
          <cell r="W228"/>
        </row>
        <row r="229">
          <cell r="N229">
            <v>0</v>
          </cell>
        </row>
        <row r="230">
          <cell r="R230"/>
          <cell r="T230"/>
          <cell r="X230"/>
        </row>
        <row r="231">
          <cell r="S231"/>
        </row>
        <row r="232">
          <cell r="N232">
            <v>0</v>
          </cell>
        </row>
        <row r="242">
          <cell r="N242">
            <v>0</v>
          </cell>
        </row>
        <row r="243">
          <cell r="N243">
            <v>0</v>
          </cell>
        </row>
        <row r="244">
          <cell r="Q244"/>
          <cell r="U244"/>
          <cell r="V244"/>
          <cell r="W244"/>
        </row>
        <row r="245">
          <cell r="N245">
            <v>0</v>
          </cell>
        </row>
        <row r="246">
          <cell r="R246"/>
          <cell r="T246"/>
          <cell r="X246"/>
        </row>
        <row r="247">
          <cell r="S247"/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Q252"/>
          <cell r="U252"/>
          <cell r="V252"/>
          <cell r="W252"/>
        </row>
        <row r="253">
          <cell r="N253">
            <v>0</v>
          </cell>
        </row>
        <row r="254">
          <cell r="R254"/>
          <cell r="T254"/>
          <cell r="X254"/>
        </row>
        <row r="255">
          <cell r="S255"/>
        </row>
        <row r="256">
          <cell r="N256">
            <v>0</v>
          </cell>
        </row>
        <row r="258">
          <cell r="N258">
            <v>19688</v>
          </cell>
        </row>
        <row r="259">
          <cell r="N259">
            <v>0</v>
          </cell>
        </row>
        <row r="260">
          <cell r="Q260"/>
          <cell r="U260"/>
          <cell r="V260"/>
          <cell r="W260"/>
        </row>
        <row r="261">
          <cell r="N261">
            <v>0</v>
          </cell>
        </row>
        <row r="262">
          <cell r="R262"/>
          <cell r="T262"/>
          <cell r="X262"/>
        </row>
        <row r="263">
          <cell r="S263"/>
        </row>
        <row r="264">
          <cell r="N264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Q268"/>
          <cell r="U268"/>
          <cell r="V268"/>
          <cell r="W268"/>
        </row>
        <row r="269">
          <cell r="N269">
            <v>0</v>
          </cell>
        </row>
        <row r="270">
          <cell r="R270"/>
          <cell r="T270"/>
          <cell r="X270"/>
        </row>
        <row r="271">
          <cell r="S271"/>
        </row>
        <row r="272">
          <cell r="N272">
            <v>0</v>
          </cell>
        </row>
        <row r="282">
          <cell r="N282">
            <v>149432</v>
          </cell>
        </row>
        <row r="283">
          <cell r="N283">
            <v>0</v>
          </cell>
        </row>
        <row r="284">
          <cell r="Q284"/>
          <cell r="U284"/>
          <cell r="V284"/>
          <cell r="W284"/>
        </row>
        <row r="285">
          <cell r="N285">
            <v>0</v>
          </cell>
        </row>
        <row r="286">
          <cell r="R286"/>
          <cell r="T286"/>
          <cell r="X286"/>
        </row>
        <row r="287">
          <cell r="S287"/>
        </row>
        <row r="288">
          <cell r="N288">
            <v>0</v>
          </cell>
        </row>
        <row r="290">
          <cell r="N290">
            <v>0</v>
          </cell>
        </row>
        <row r="291">
          <cell r="N291">
            <v>0</v>
          </cell>
        </row>
        <row r="292">
          <cell r="Q292"/>
          <cell r="U292"/>
          <cell r="V292"/>
          <cell r="W292"/>
        </row>
        <row r="293">
          <cell r="N293">
            <v>0</v>
          </cell>
        </row>
        <row r="294">
          <cell r="R294"/>
          <cell r="T294"/>
          <cell r="X294"/>
        </row>
        <row r="295">
          <cell r="S295"/>
        </row>
        <row r="296">
          <cell r="N296">
            <v>0</v>
          </cell>
        </row>
        <row r="298">
          <cell r="N298">
            <v>5410</v>
          </cell>
        </row>
        <row r="299">
          <cell r="N299">
            <v>0</v>
          </cell>
        </row>
        <row r="300">
          <cell r="Q300"/>
          <cell r="U300"/>
          <cell r="V300"/>
          <cell r="W300"/>
        </row>
        <row r="301">
          <cell r="N301">
            <v>0</v>
          </cell>
        </row>
        <row r="302">
          <cell r="R302"/>
          <cell r="T302"/>
          <cell r="X302"/>
        </row>
        <row r="303">
          <cell r="S303"/>
        </row>
        <row r="304">
          <cell r="N304">
            <v>0</v>
          </cell>
        </row>
        <row r="306">
          <cell r="N306">
            <v>27485</v>
          </cell>
        </row>
        <row r="307">
          <cell r="N307">
            <v>0</v>
          </cell>
        </row>
        <row r="308">
          <cell r="Q308"/>
          <cell r="U308"/>
          <cell r="V308"/>
          <cell r="W308"/>
        </row>
        <row r="309">
          <cell r="N309">
            <v>0</v>
          </cell>
        </row>
        <row r="310">
          <cell r="R310"/>
          <cell r="T310"/>
          <cell r="X310"/>
        </row>
        <row r="311">
          <cell r="S311"/>
        </row>
        <row r="312">
          <cell r="N312">
            <v>0</v>
          </cell>
        </row>
        <row r="322">
          <cell r="N322">
            <v>0</v>
          </cell>
        </row>
        <row r="323">
          <cell r="N323">
            <v>0</v>
          </cell>
        </row>
        <row r="324">
          <cell r="Q324"/>
          <cell r="U324"/>
          <cell r="V324"/>
          <cell r="W324"/>
        </row>
        <row r="325">
          <cell r="N325">
            <v>0</v>
          </cell>
        </row>
        <row r="326">
          <cell r="R326"/>
          <cell r="T326"/>
          <cell r="X326"/>
        </row>
        <row r="327">
          <cell r="S327"/>
        </row>
        <row r="328">
          <cell r="N328">
            <v>0</v>
          </cell>
        </row>
        <row r="330">
          <cell r="N330">
            <v>8</v>
          </cell>
        </row>
        <row r="331">
          <cell r="N331">
            <v>19</v>
          </cell>
        </row>
        <row r="332">
          <cell r="Q332"/>
          <cell r="U332"/>
          <cell r="V332"/>
          <cell r="W332"/>
        </row>
        <row r="333">
          <cell r="N333">
            <v>0</v>
          </cell>
        </row>
        <row r="334">
          <cell r="R334"/>
          <cell r="T334"/>
          <cell r="X334"/>
        </row>
        <row r="335">
          <cell r="S335"/>
        </row>
        <row r="336">
          <cell r="N336">
            <v>0</v>
          </cell>
        </row>
        <row r="338">
          <cell r="N338">
            <v>0</v>
          </cell>
        </row>
        <row r="339">
          <cell r="N339">
            <v>0</v>
          </cell>
        </row>
        <row r="340">
          <cell r="Q340"/>
          <cell r="U340"/>
          <cell r="V340"/>
          <cell r="W340"/>
        </row>
        <row r="341">
          <cell r="N341">
            <v>0</v>
          </cell>
        </row>
        <row r="342">
          <cell r="R342"/>
          <cell r="T342"/>
          <cell r="X342"/>
        </row>
        <row r="343">
          <cell r="S343"/>
        </row>
        <row r="344">
          <cell r="N344">
            <v>0</v>
          </cell>
        </row>
        <row r="346">
          <cell r="N346">
            <v>18233.152941176471</v>
          </cell>
        </row>
        <row r="347">
          <cell r="N347">
            <v>0</v>
          </cell>
        </row>
        <row r="348">
          <cell r="Q348"/>
          <cell r="U348"/>
          <cell r="V348"/>
          <cell r="W348"/>
        </row>
        <row r="349">
          <cell r="N349">
            <v>0</v>
          </cell>
        </row>
        <row r="350">
          <cell r="R350"/>
          <cell r="T350"/>
          <cell r="X350"/>
        </row>
        <row r="351">
          <cell r="S351"/>
        </row>
        <row r="352">
          <cell r="N352">
            <v>0</v>
          </cell>
        </row>
        <row r="362">
          <cell r="N362">
            <v>69235</v>
          </cell>
        </row>
        <row r="363">
          <cell r="N363">
            <v>0</v>
          </cell>
        </row>
        <row r="364">
          <cell r="Q364"/>
          <cell r="U364"/>
          <cell r="V364"/>
          <cell r="W364"/>
        </row>
        <row r="365">
          <cell r="N365">
            <v>0</v>
          </cell>
        </row>
        <row r="366">
          <cell r="R366"/>
          <cell r="T366">
            <v>127781</v>
          </cell>
          <cell r="X366"/>
        </row>
        <row r="367">
          <cell r="S367"/>
        </row>
        <row r="368">
          <cell r="N368">
            <v>0</v>
          </cell>
        </row>
        <row r="370">
          <cell r="N370">
            <v>0</v>
          </cell>
        </row>
        <row r="371">
          <cell r="N371">
            <v>0</v>
          </cell>
        </row>
        <row r="372">
          <cell r="Q372"/>
          <cell r="U372"/>
          <cell r="V372"/>
          <cell r="W372"/>
        </row>
        <row r="373">
          <cell r="N373">
            <v>0</v>
          </cell>
        </row>
        <row r="374">
          <cell r="R374"/>
          <cell r="T374"/>
          <cell r="X374"/>
        </row>
        <row r="375">
          <cell r="S375"/>
        </row>
        <row r="376">
          <cell r="N376">
            <v>0</v>
          </cell>
        </row>
        <row r="378">
          <cell r="N378">
            <v>477</v>
          </cell>
        </row>
        <row r="379">
          <cell r="N379">
            <v>0</v>
          </cell>
        </row>
        <row r="380">
          <cell r="Q380"/>
          <cell r="U380"/>
          <cell r="V380"/>
          <cell r="W380"/>
        </row>
        <row r="381">
          <cell r="N381">
            <v>0</v>
          </cell>
        </row>
        <row r="382">
          <cell r="R382"/>
          <cell r="T382"/>
          <cell r="X382"/>
        </row>
        <row r="383">
          <cell r="S383"/>
        </row>
        <row r="384">
          <cell r="N384">
            <v>0</v>
          </cell>
        </row>
        <row r="386">
          <cell r="N386">
            <v>236942</v>
          </cell>
        </row>
        <row r="387">
          <cell r="N387">
            <v>0</v>
          </cell>
        </row>
        <row r="388">
          <cell r="Q388"/>
          <cell r="U388"/>
          <cell r="V388"/>
          <cell r="W388"/>
        </row>
        <row r="389">
          <cell r="N389">
            <v>0</v>
          </cell>
        </row>
        <row r="390">
          <cell r="R390"/>
          <cell r="T390"/>
          <cell r="X390"/>
        </row>
        <row r="391">
          <cell r="S391"/>
        </row>
        <row r="392">
          <cell r="N392">
            <v>0</v>
          </cell>
        </row>
        <row r="402">
          <cell r="N402">
            <v>23474</v>
          </cell>
        </row>
        <row r="403">
          <cell r="N403">
            <v>0</v>
          </cell>
        </row>
        <row r="404">
          <cell r="Q404"/>
          <cell r="U404"/>
          <cell r="V404"/>
          <cell r="W404"/>
        </row>
        <row r="405">
          <cell r="N405">
            <v>0</v>
          </cell>
        </row>
        <row r="406">
          <cell r="R406"/>
          <cell r="T406"/>
          <cell r="X406"/>
        </row>
        <row r="407">
          <cell r="S407"/>
        </row>
        <row r="408">
          <cell r="N408">
            <v>0</v>
          </cell>
        </row>
        <row r="410">
          <cell r="N410">
            <v>0</v>
          </cell>
        </row>
        <row r="411">
          <cell r="N411">
            <v>0</v>
          </cell>
        </row>
        <row r="412">
          <cell r="Q412"/>
          <cell r="U412"/>
          <cell r="V412"/>
          <cell r="W412"/>
        </row>
        <row r="413">
          <cell r="N413">
            <v>0</v>
          </cell>
        </row>
        <row r="414">
          <cell r="R414"/>
          <cell r="T414"/>
          <cell r="X414"/>
        </row>
        <row r="415">
          <cell r="S415"/>
        </row>
        <row r="416">
          <cell r="N416">
            <v>0</v>
          </cell>
        </row>
        <row r="418">
          <cell r="N418">
            <v>129365</v>
          </cell>
        </row>
        <row r="419">
          <cell r="N419">
            <v>0</v>
          </cell>
        </row>
        <row r="420">
          <cell r="Q420"/>
          <cell r="U420"/>
          <cell r="V420"/>
          <cell r="W420"/>
        </row>
        <row r="421">
          <cell r="N421">
            <v>0</v>
          </cell>
        </row>
        <row r="422">
          <cell r="R422"/>
          <cell r="T422"/>
          <cell r="X422"/>
        </row>
        <row r="423">
          <cell r="S423"/>
        </row>
        <row r="424">
          <cell r="N424">
            <v>0</v>
          </cell>
        </row>
        <row r="426">
          <cell r="N426">
            <v>0</v>
          </cell>
        </row>
        <row r="427">
          <cell r="N427">
            <v>0</v>
          </cell>
        </row>
        <row r="428">
          <cell r="Q428"/>
          <cell r="U428"/>
          <cell r="V428"/>
          <cell r="W428"/>
        </row>
        <row r="429">
          <cell r="N429">
            <v>0</v>
          </cell>
        </row>
        <row r="430">
          <cell r="R430"/>
          <cell r="T430"/>
          <cell r="X430"/>
        </row>
        <row r="431">
          <cell r="S431"/>
        </row>
        <row r="432">
          <cell r="N432">
            <v>0</v>
          </cell>
        </row>
        <row r="442">
          <cell r="N442">
            <v>0</v>
          </cell>
        </row>
        <row r="443">
          <cell r="N443">
            <v>0</v>
          </cell>
        </row>
        <row r="444">
          <cell r="Q444"/>
          <cell r="U444"/>
          <cell r="V444"/>
          <cell r="W444"/>
        </row>
        <row r="445">
          <cell r="N445">
            <v>0</v>
          </cell>
        </row>
        <row r="446">
          <cell r="R446"/>
          <cell r="T446"/>
          <cell r="X446"/>
        </row>
        <row r="447">
          <cell r="S447"/>
        </row>
        <row r="448">
          <cell r="N448">
            <v>0</v>
          </cell>
        </row>
        <row r="450">
          <cell r="N450">
            <v>0</v>
          </cell>
        </row>
        <row r="451">
          <cell r="N451">
            <v>0</v>
          </cell>
        </row>
        <row r="452">
          <cell r="Q452"/>
          <cell r="U452"/>
          <cell r="V452"/>
          <cell r="W452"/>
        </row>
        <row r="453">
          <cell r="N453">
            <v>0</v>
          </cell>
        </row>
        <row r="454">
          <cell r="R454"/>
          <cell r="T454"/>
          <cell r="X454"/>
        </row>
        <row r="455">
          <cell r="S455"/>
        </row>
        <row r="456">
          <cell r="N456">
            <v>0</v>
          </cell>
        </row>
        <row r="458">
          <cell r="N458">
            <v>20421</v>
          </cell>
        </row>
        <row r="459">
          <cell r="N459">
            <v>0</v>
          </cell>
        </row>
        <row r="460">
          <cell r="Q460"/>
          <cell r="U460"/>
          <cell r="V460"/>
          <cell r="W460"/>
        </row>
        <row r="461">
          <cell r="N461">
            <v>0</v>
          </cell>
        </row>
        <row r="462">
          <cell r="R462"/>
          <cell r="T462"/>
          <cell r="X462"/>
        </row>
        <row r="463">
          <cell r="S463"/>
        </row>
        <row r="464">
          <cell r="N464">
            <v>0</v>
          </cell>
        </row>
        <row r="466">
          <cell r="N466">
            <v>0</v>
          </cell>
        </row>
        <row r="467">
          <cell r="N467">
            <v>0</v>
          </cell>
        </row>
        <row r="468">
          <cell r="Q468"/>
          <cell r="U468"/>
          <cell r="V468"/>
          <cell r="W468"/>
        </row>
        <row r="469">
          <cell r="N469">
            <v>0</v>
          </cell>
        </row>
        <row r="470">
          <cell r="R470"/>
          <cell r="T470"/>
          <cell r="X470"/>
        </row>
        <row r="471">
          <cell r="S471"/>
        </row>
        <row r="472">
          <cell r="N472">
            <v>0</v>
          </cell>
        </row>
        <row r="482">
          <cell r="N482">
            <v>146771</v>
          </cell>
        </row>
        <row r="483">
          <cell r="N483">
            <v>2947</v>
          </cell>
        </row>
        <row r="484">
          <cell r="Q484"/>
        </row>
        <row r="485">
          <cell r="N485">
            <v>0</v>
          </cell>
        </row>
        <row r="486">
          <cell r="R486"/>
          <cell r="T486">
            <v>113928</v>
          </cell>
        </row>
        <row r="487">
          <cell r="S487">
            <v>56067</v>
          </cell>
        </row>
        <row r="488">
          <cell r="N488">
            <v>0</v>
          </cell>
        </row>
        <row r="490">
          <cell r="N490">
            <v>0</v>
          </cell>
        </row>
        <row r="491">
          <cell r="N491">
            <v>0</v>
          </cell>
        </row>
        <row r="492">
          <cell r="Q492"/>
        </row>
        <row r="493">
          <cell r="N493">
            <v>0</v>
          </cell>
        </row>
        <row r="494">
          <cell r="R494"/>
          <cell r="T494"/>
        </row>
        <row r="495">
          <cell r="S495"/>
        </row>
        <row r="496">
          <cell r="N496">
            <v>0</v>
          </cell>
        </row>
        <row r="498">
          <cell r="N498">
            <v>62667</v>
          </cell>
        </row>
        <row r="499">
          <cell r="N499">
            <v>0</v>
          </cell>
        </row>
        <row r="500">
          <cell r="Q500"/>
        </row>
        <row r="501">
          <cell r="N501">
            <v>0</v>
          </cell>
        </row>
        <row r="502">
          <cell r="R502"/>
          <cell r="T502"/>
        </row>
        <row r="503">
          <cell r="S503"/>
        </row>
        <row r="504">
          <cell r="N504">
            <v>0</v>
          </cell>
        </row>
        <row r="506">
          <cell r="N506">
            <v>0</v>
          </cell>
        </row>
        <row r="507">
          <cell r="N507">
            <v>0</v>
          </cell>
        </row>
        <row r="508">
          <cell r="Q508"/>
        </row>
        <row r="509">
          <cell r="N509">
            <v>0</v>
          </cell>
        </row>
        <row r="510">
          <cell r="R510"/>
          <cell r="T510"/>
        </row>
        <row r="511">
          <cell r="S511"/>
        </row>
        <row r="512">
          <cell r="N512">
            <v>0</v>
          </cell>
        </row>
      </sheetData>
      <sheetData sheetId="1">
        <row r="58">
          <cell r="N58">
            <v>0</v>
          </cell>
        </row>
        <row r="59">
          <cell r="N59">
            <v>0</v>
          </cell>
        </row>
        <row r="61">
          <cell r="N61">
            <v>0</v>
          </cell>
        </row>
        <row r="64">
          <cell r="N64">
            <v>0</v>
          </cell>
        </row>
        <row r="66">
          <cell r="N66">
            <v>12850</v>
          </cell>
        </row>
        <row r="67">
          <cell r="N67">
            <v>70</v>
          </cell>
        </row>
        <row r="69">
          <cell r="N69">
            <v>0</v>
          </cell>
        </row>
        <row r="71">
          <cell r="S71">
            <v>15920</v>
          </cell>
        </row>
        <row r="72">
          <cell r="N72">
            <v>0</v>
          </cell>
        </row>
        <row r="74">
          <cell r="N74">
            <v>0</v>
          </cell>
        </row>
        <row r="75">
          <cell r="N75">
            <v>0</v>
          </cell>
        </row>
        <row r="77">
          <cell r="N77">
            <v>0</v>
          </cell>
        </row>
        <row r="80">
          <cell r="N80">
            <v>0</v>
          </cell>
        </row>
        <row r="82">
          <cell r="N82">
            <v>0</v>
          </cell>
        </row>
        <row r="83">
          <cell r="N83">
            <v>0</v>
          </cell>
        </row>
        <row r="85">
          <cell r="N85">
            <v>0</v>
          </cell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3">
          <cell r="N93">
            <v>0</v>
          </cell>
        </row>
        <row r="96">
          <cell r="N96">
            <v>0</v>
          </cell>
        </row>
        <row r="98">
          <cell r="N98">
            <v>3341</v>
          </cell>
        </row>
        <row r="99">
          <cell r="N99">
            <v>0</v>
          </cell>
        </row>
        <row r="101">
          <cell r="N101">
            <v>0</v>
          </cell>
        </row>
        <row r="104">
          <cell r="N104">
            <v>0</v>
          </cell>
        </row>
        <row r="114">
          <cell r="N114">
            <v>0</v>
          </cell>
        </row>
        <row r="115">
          <cell r="N115">
            <v>0</v>
          </cell>
        </row>
        <row r="117">
          <cell r="N117">
            <v>0</v>
          </cell>
        </row>
        <row r="120">
          <cell r="N120">
            <v>0</v>
          </cell>
        </row>
        <row r="122">
          <cell r="N122">
            <v>29079</v>
          </cell>
        </row>
        <row r="123">
          <cell r="N123">
            <v>338</v>
          </cell>
        </row>
        <row r="125">
          <cell r="N125">
            <v>0</v>
          </cell>
        </row>
        <row r="127">
          <cell r="S127">
            <v>34134</v>
          </cell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3">
          <cell r="N133">
            <v>0</v>
          </cell>
        </row>
        <row r="136">
          <cell r="N136">
            <v>0</v>
          </cell>
        </row>
        <row r="138">
          <cell r="N138">
            <v>0</v>
          </cell>
        </row>
        <row r="139">
          <cell r="N139">
            <v>0</v>
          </cell>
        </row>
        <row r="141">
          <cell r="N141">
            <v>0</v>
          </cell>
        </row>
        <row r="144">
          <cell r="N144">
            <v>0</v>
          </cell>
        </row>
        <row r="146">
          <cell r="N146">
            <v>0</v>
          </cell>
        </row>
        <row r="147">
          <cell r="N147">
            <v>0</v>
          </cell>
        </row>
        <row r="149">
          <cell r="N149">
            <v>0</v>
          </cell>
        </row>
        <row r="152">
          <cell r="N152">
            <v>0</v>
          </cell>
        </row>
        <row r="154">
          <cell r="N154">
            <v>0</v>
          </cell>
        </row>
        <row r="155">
          <cell r="N155">
            <v>0</v>
          </cell>
        </row>
        <row r="157">
          <cell r="N157">
            <v>0</v>
          </cell>
        </row>
        <row r="160">
          <cell r="N160">
            <v>0</v>
          </cell>
        </row>
        <row r="170">
          <cell r="N170">
            <v>0</v>
          </cell>
        </row>
        <row r="171">
          <cell r="N171">
            <v>0</v>
          </cell>
        </row>
        <row r="173">
          <cell r="N173">
            <v>0</v>
          </cell>
        </row>
        <row r="176">
          <cell r="N176">
            <v>0</v>
          </cell>
        </row>
        <row r="178">
          <cell r="N178">
            <v>16053</v>
          </cell>
        </row>
        <row r="179">
          <cell r="N179">
            <v>2319</v>
          </cell>
        </row>
        <row r="181">
          <cell r="N181">
            <v>0</v>
          </cell>
        </row>
        <row r="183">
          <cell r="S183">
            <v>15542</v>
          </cell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9">
          <cell r="N189">
            <v>0</v>
          </cell>
        </row>
        <row r="192">
          <cell r="N192">
            <v>0</v>
          </cell>
        </row>
        <row r="194">
          <cell r="N194">
            <v>0</v>
          </cell>
        </row>
        <row r="195">
          <cell r="N195">
            <v>0</v>
          </cell>
        </row>
        <row r="197">
          <cell r="N197">
            <v>0</v>
          </cell>
        </row>
        <row r="200">
          <cell r="N200">
            <v>0</v>
          </cell>
        </row>
        <row r="202">
          <cell r="N202">
            <v>0</v>
          </cell>
        </row>
        <row r="203">
          <cell r="N203">
            <v>0</v>
          </cell>
        </row>
        <row r="205">
          <cell r="N205">
            <v>0</v>
          </cell>
        </row>
        <row r="208">
          <cell r="N208">
            <v>0</v>
          </cell>
        </row>
        <row r="210">
          <cell r="N210">
            <v>1497</v>
          </cell>
        </row>
        <row r="211">
          <cell r="N211">
            <v>0</v>
          </cell>
        </row>
        <row r="213">
          <cell r="N213">
            <v>0</v>
          </cell>
        </row>
        <row r="216">
          <cell r="N216">
            <v>0</v>
          </cell>
        </row>
        <row r="226">
          <cell r="N226">
            <v>0</v>
          </cell>
        </row>
        <row r="227">
          <cell r="N227">
            <v>0</v>
          </cell>
        </row>
        <row r="229">
          <cell r="N229">
            <v>0</v>
          </cell>
        </row>
        <row r="232">
          <cell r="N232">
            <v>0</v>
          </cell>
        </row>
        <row r="234">
          <cell r="N234">
            <v>33296</v>
          </cell>
        </row>
        <row r="235">
          <cell r="N235">
            <v>20</v>
          </cell>
        </row>
        <row r="237">
          <cell r="N237">
            <v>0</v>
          </cell>
        </row>
        <row r="239">
          <cell r="S239">
            <v>37942</v>
          </cell>
        </row>
        <row r="240">
          <cell r="N240">
            <v>0</v>
          </cell>
        </row>
        <row r="242">
          <cell r="N242">
            <v>0</v>
          </cell>
        </row>
        <row r="243">
          <cell r="N243">
            <v>0</v>
          </cell>
        </row>
        <row r="245">
          <cell r="N245">
            <v>0</v>
          </cell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3">
          <cell r="N253">
            <v>0</v>
          </cell>
        </row>
        <row r="256">
          <cell r="N256">
            <v>0</v>
          </cell>
        </row>
        <row r="258">
          <cell r="N258">
            <v>0</v>
          </cell>
        </row>
        <row r="259">
          <cell r="N259">
            <v>0</v>
          </cell>
        </row>
        <row r="261">
          <cell r="N261">
            <v>0</v>
          </cell>
        </row>
        <row r="264">
          <cell r="N264">
            <v>0</v>
          </cell>
        </row>
        <row r="266">
          <cell r="N266">
            <v>6575</v>
          </cell>
        </row>
        <row r="267">
          <cell r="N267">
            <v>0</v>
          </cell>
        </row>
        <row r="269">
          <cell r="N269">
            <v>0</v>
          </cell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5">
          <cell r="N285">
            <v>0</v>
          </cell>
        </row>
        <row r="288">
          <cell r="N288">
            <v>0</v>
          </cell>
        </row>
        <row r="290">
          <cell r="N290">
            <v>27515</v>
          </cell>
        </row>
        <row r="291">
          <cell r="N291">
            <v>697</v>
          </cell>
        </row>
        <row r="293">
          <cell r="N293">
            <v>0</v>
          </cell>
        </row>
        <row r="295">
          <cell r="S295">
            <v>37128</v>
          </cell>
        </row>
        <row r="296">
          <cell r="N296">
            <v>0</v>
          </cell>
        </row>
        <row r="298">
          <cell r="N298">
            <v>0</v>
          </cell>
        </row>
        <row r="299">
          <cell r="N299">
            <v>0</v>
          </cell>
        </row>
        <row r="301">
          <cell r="N301">
            <v>0</v>
          </cell>
        </row>
        <row r="304">
          <cell r="N304">
            <v>0</v>
          </cell>
        </row>
        <row r="306">
          <cell r="N306">
            <v>0</v>
          </cell>
        </row>
        <row r="307">
          <cell r="N307">
            <v>0</v>
          </cell>
        </row>
        <row r="309">
          <cell r="N309">
            <v>0</v>
          </cell>
        </row>
        <row r="312">
          <cell r="N312">
            <v>0</v>
          </cell>
        </row>
        <row r="314">
          <cell r="N314">
            <v>3755</v>
          </cell>
        </row>
        <row r="315">
          <cell r="N315">
            <v>0</v>
          </cell>
        </row>
        <row r="317">
          <cell r="N317">
            <v>0</v>
          </cell>
        </row>
        <row r="320">
          <cell r="N320">
            <v>0</v>
          </cell>
        </row>
        <row r="322">
          <cell r="N322">
            <v>8747</v>
          </cell>
        </row>
        <row r="323">
          <cell r="N323">
            <v>0</v>
          </cell>
        </row>
        <row r="325">
          <cell r="N325">
            <v>0</v>
          </cell>
        </row>
        <row r="328">
          <cell r="N328">
            <v>0</v>
          </cell>
        </row>
        <row r="338">
          <cell r="N338">
            <v>0</v>
          </cell>
        </row>
        <row r="339">
          <cell r="N339">
            <v>0</v>
          </cell>
        </row>
        <row r="341">
          <cell r="N341">
            <v>0</v>
          </cell>
        </row>
        <row r="344">
          <cell r="N344">
            <v>0</v>
          </cell>
        </row>
        <row r="346">
          <cell r="N346">
            <v>12262</v>
          </cell>
        </row>
        <row r="347">
          <cell r="N347">
            <v>507</v>
          </cell>
        </row>
        <row r="349">
          <cell r="N349">
            <v>0</v>
          </cell>
        </row>
        <row r="351">
          <cell r="S351">
            <v>15853</v>
          </cell>
        </row>
        <row r="352">
          <cell r="N352">
            <v>0</v>
          </cell>
        </row>
        <row r="354">
          <cell r="N354">
            <v>0</v>
          </cell>
        </row>
        <row r="355">
          <cell r="N355">
            <v>0</v>
          </cell>
        </row>
        <row r="357">
          <cell r="N357">
            <v>0</v>
          </cell>
        </row>
        <row r="360">
          <cell r="N360">
            <v>0</v>
          </cell>
        </row>
        <row r="362">
          <cell r="N362">
            <v>0</v>
          </cell>
        </row>
        <row r="363">
          <cell r="N363">
            <v>0</v>
          </cell>
        </row>
        <row r="365">
          <cell r="N365">
            <v>0</v>
          </cell>
        </row>
        <row r="368">
          <cell r="N368">
            <v>0</v>
          </cell>
        </row>
        <row r="370">
          <cell r="N370">
            <v>0</v>
          </cell>
        </row>
        <row r="371">
          <cell r="N371">
            <v>0</v>
          </cell>
        </row>
        <row r="373">
          <cell r="N373">
            <v>0</v>
          </cell>
        </row>
        <row r="376">
          <cell r="N376">
            <v>0</v>
          </cell>
        </row>
        <row r="378">
          <cell r="N378">
            <v>0</v>
          </cell>
        </row>
        <row r="379">
          <cell r="N379">
            <v>0</v>
          </cell>
        </row>
        <row r="381">
          <cell r="N381">
            <v>0</v>
          </cell>
        </row>
        <row r="384">
          <cell r="N384">
            <v>0</v>
          </cell>
        </row>
        <row r="394">
          <cell r="N394">
            <v>601481</v>
          </cell>
        </row>
        <row r="395">
          <cell r="N395">
            <v>24355</v>
          </cell>
        </row>
        <row r="396">
          <cell r="Q396">
            <v>2371.65</v>
          </cell>
          <cell r="U396">
            <v>56117.409999999996</v>
          </cell>
          <cell r="V396"/>
        </row>
        <row r="397">
          <cell r="N397">
            <v>0</v>
          </cell>
        </row>
        <row r="399">
          <cell r="S399">
            <v>750522</v>
          </cell>
        </row>
        <row r="400">
          <cell r="N400">
            <v>0</v>
          </cell>
        </row>
        <row r="402">
          <cell r="N402">
            <v>5696</v>
          </cell>
        </row>
        <row r="403">
          <cell r="N403">
            <v>0</v>
          </cell>
        </row>
        <row r="405">
          <cell r="N405">
            <v>0</v>
          </cell>
        </row>
        <row r="406">
          <cell r="R406">
            <v>67</v>
          </cell>
        </row>
        <row r="407">
          <cell r="S407">
            <v>6632</v>
          </cell>
        </row>
        <row r="408">
          <cell r="N408">
            <v>0</v>
          </cell>
        </row>
        <row r="410">
          <cell r="N410">
            <v>1593</v>
          </cell>
        </row>
        <row r="411">
          <cell r="N411">
            <v>0</v>
          </cell>
        </row>
        <row r="413">
          <cell r="N413">
            <v>0</v>
          </cell>
        </row>
        <row r="416">
          <cell r="N416">
            <v>0</v>
          </cell>
        </row>
        <row r="418">
          <cell r="N418">
            <v>72747</v>
          </cell>
        </row>
        <row r="419">
          <cell r="N419">
            <v>0</v>
          </cell>
        </row>
        <row r="421">
          <cell r="N421">
            <v>0</v>
          </cell>
        </row>
        <row r="424">
          <cell r="N424">
            <v>0</v>
          </cell>
        </row>
        <row r="426">
          <cell r="N426">
            <v>226989</v>
          </cell>
        </row>
        <row r="427">
          <cell r="N427">
            <v>0</v>
          </cell>
        </row>
        <row r="429">
          <cell r="N429">
            <v>0</v>
          </cell>
        </row>
        <row r="432">
          <cell r="N432">
            <v>0</v>
          </cell>
        </row>
        <row r="434">
          <cell r="N434">
            <v>141191</v>
          </cell>
        </row>
        <row r="435">
          <cell r="N435">
            <v>0</v>
          </cell>
        </row>
        <row r="437">
          <cell r="N437">
            <v>0</v>
          </cell>
        </row>
        <row r="440">
          <cell r="N440">
            <v>0</v>
          </cell>
        </row>
        <row r="450">
          <cell r="N450">
            <v>0</v>
          </cell>
        </row>
        <row r="451">
          <cell r="N451">
            <v>0</v>
          </cell>
        </row>
        <row r="453">
          <cell r="N453">
            <v>0</v>
          </cell>
        </row>
        <row r="456">
          <cell r="N456">
            <v>0</v>
          </cell>
        </row>
        <row r="458">
          <cell r="N458">
            <v>6206</v>
          </cell>
        </row>
        <row r="459">
          <cell r="N459">
            <v>6770</v>
          </cell>
        </row>
        <row r="461">
          <cell r="N461">
            <v>0</v>
          </cell>
        </row>
        <row r="464">
          <cell r="N464">
            <v>0</v>
          </cell>
        </row>
        <row r="466">
          <cell r="N466">
            <v>0</v>
          </cell>
        </row>
        <row r="467">
          <cell r="N467">
            <v>0</v>
          </cell>
        </row>
        <row r="469">
          <cell r="N469">
            <v>0</v>
          </cell>
        </row>
        <row r="472">
          <cell r="N472">
            <v>0</v>
          </cell>
        </row>
        <row r="474">
          <cell r="N474">
            <v>0</v>
          </cell>
        </row>
        <row r="475">
          <cell r="N475">
            <v>0</v>
          </cell>
        </row>
        <row r="477">
          <cell r="N477">
            <v>0</v>
          </cell>
        </row>
        <row r="480">
          <cell r="N480">
            <v>0</v>
          </cell>
        </row>
        <row r="482">
          <cell r="N482">
            <v>52176</v>
          </cell>
        </row>
        <row r="483">
          <cell r="N483">
            <v>0</v>
          </cell>
        </row>
        <row r="485">
          <cell r="N485">
            <v>0</v>
          </cell>
        </row>
        <row r="488">
          <cell r="N488">
            <v>0</v>
          </cell>
        </row>
        <row r="490">
          <cell r="N490">
            <v>0</v>
          </cell>
        </row>
        <row r="491">
          <cell r="N491">
            <v>0</v>
          </cell>
        </row>
        <row r="493">
          <cell r="N493">
            <v>0</v>
          </cell>
        </row>
        <row r="496">
          <cell r="N496">
            <v>0</v>
          </cell>
        </row>
        <row r="506">
          <cell r="N506">
            <v>0</v>
          </cell>
        </row>
        <row r="507">
          <cell r="N507">
            <v>0</v>
          </cell>
        </row>
        <row r="509">
          <cell r="N509">
            <v>0</v>
          </cell>
        </row>
        <row r="512">
          <cell r="N512">
            <v>0</v>
          </cell>
        </row>
        <row r="514">
          <cell r="N514">
            <v>16836</v>
          </cell>
        </row>
        <row r="515">
          <cell r="N515">
            <v>740</v>
          </cell>
        </row>
        <row r="517">
          <cell r="N517">
            <v>0</v>
          </cell>
        </row>
        <row r="519">
          <cell r="S519">
            <v>17455</v>
          </cell>
        </row>
        <row r="520">
          <cell r="N520">
            <v>0</v>
          </cell>
        </row>
        <row r="522">
          <cell r="N522">
            <v>0</v>
          </cell>
        </row>
        <row r="523">
          <cell r="N523">
            <v>0</v>
          </cell>
        </row>
        <row r="525">
          <cell r="N525">
            <v>0</v>
          </cell>
        </row>
        <row r="528">
          <cell r="N528">
            <v>0</v>
          </cell>
        </row>
        <row r="530">
          <cell r="N530">
            <v>0</v>
          </cell>
        </row>
        <row r="531">
          <cell r="N531">
            <v>0</v>
          </cell>
        </row>
        <row r="533">
          <cell r="N533">
            <v>0</v>
          </cell>
        </row>
        <row r="536">
          <cell r="N536">
            <v>0</v>
          </cell>
        </row>
        <row r="538">
          <cell r="N538">
            <v>0</v>
          </cell>
        </row>
        <row r="539">
          <cell r="N539">
            <v>0</v>
          </cell>
        </row>
        <row r="541">
          <cell r="N541">
            <v>0</v>
          </cell>
        </row>
        <row r="544">
          <cell r="N544">
            <v>0</v>
          </cell>
        </row>
        <row r="546">
          <cell r="N546">
            <v>3713</v>
          </cell>
        </row>
        <row r="547">
          <cell r="N547">
            <v>0</v>
          </cell>
        </row>
        <row r="549">
          <cell r="N549">
            <v>0</v>
          </cell>
        </row>
        <row r="552">
          <cell r="N552">
            <v>0</v>
          </cell>
        </row>
        <row r="562">
          <cell r="N562">
            <v>279360</v>
          </cell>
        </row>
        <row r="563">
          <cell r="N563">
            <v>12706</v>
          </cell>
        </row>
        <row r="564">
          <cell r="U564">
            <v>47100</v>
          </cell>
          <cell r="V564">
            <v>280200</v>
          </cell>
        </row>
        <row r="565">
          <cell r="N565">
            <v>0</v>
          </cell>
        </row>
        <row r="566">
          <cell r="R566">
            <v>19100</v>
          </cell>
          <cell r="T566"/>
        </row>
        <row r="567">
          <cell r="S567">
            <v>19100</v>
          </cell>
        </row>
        <row r="568">
          <cell r="N568">
            <v>0</v>
          </cell>
        </row>
        <row r="570">
          <cell r="N570">
            <v>0</v>
          </cell>
        </row>
        <row r="571">
          <cell r="N571">
            <v>0</v>
          </cell>
        </row>
        <row r="573">
          <cell r="N573">
            <v>0</v>
          </cell>
        </row>
        <row r="576">
          <cell r="N576">
            <v>0</v>
          </cell>
        </row>
        <row r="578">
          <cell r="N578">
            <v>0</v>
          </cell>
        </row>
        <row r="579">
          <cell r="N579">
            <v>0</v>
          </cell>
        </row>
        <row r="581">
          <cell r="N581">
            <v>0</v>
          </cell>
        </row>
        <row r="584">
          <cell r="N584">
            <v>0</v>
          </cell>
        </row>
        <row r="586">
          <cell r="N586">
            <v>0</v>
          </cell>
        </row>
        <row r="587">
          <cell r="N587">
            <v>0</v>
          </cell>
        </row>
        <row r="589">
          <cell r="N589">
            <v>0</v>
          </cell>
        </row>
        <row r="592">
          <cell r="N592">
            <v>0</v>
          </cell>
        </row>
        <row r="594">
          <cell r="N594">
            <v>0</v>
          </cell>
        </row>
        <row r="595">
          <cell r="N595">
            <v>0</v>
          </cell>
        </row>
        <row r="597">
          <cell r="N597">
            <v>0</v>
          </cell>
        </row>
        <row r="600">
          <cell r="N600">
            <v>0</v>
          </cell>
        </row>
        <row r="602">
          <cell r="N602">
            <v>21294</v>
          </cell>
        </row>
        <row r="603">
          <cell r="N603">
            <v>0</v>
          </cell>
        </row>
        <row r="605">
          <cell r="N605">
            <v>0</v>
          </cell>
        </row>
        <row r="608">
          <cell r="N608">
            <v>0</v>
          </cell>
        </row>
        <row r="618">
          <cell r="N618">
            <v>0</v>
          </cell>
        </row>
        <row r="619">
          <cell r="N619">
            <v>0</v>
          </cell>
        </row>
        <row r="621">
          <cell r="N621">
            <v>0</v>
          </cell>
        </row>
        <row r="624">
          <cell r="N624">
            <v>0</v>
          </cell>
        </row>
        <row r="626">
          <cell r="N626">
            <v>26830</v>
          </cell>
        </row>
        <row r="627">
          <cell r="N627">
            <v>279</v>
          </cell>
        </row>
        <row r="629">
          <cell r="N629">
            <v>0</v>
          </cell>
        </row>
        <row r="630">
          <cell r="R630">
            <v>50</v>
          </cell>
        </row>
        <row r="631">
          <cell r="S631">
            <v>30368</v>
          </cell>
        </row>
        <row r="632">
          <cell r="N632">
            <v>0</v>
          </cell>
        </row>
        <row r="634">
          <cell r="N634">
            <v>0</v>
          </cell>
        </row>
        <row r="635">
          <cell r="N635">
            <v>0</v>
          </cell>
        </row>
        <row r="637">
          <cell r="N637">
            <v>0</v>
          </cell>
        </row>
        <row r="640">
          <cell r="N640">
            <v>0</v>
          </cell>
        </row>
        <row r="642">
          <cell r="N642">
            <v>0</v>
          </cell>
        </row>
        <row r="643">
          <cell r="N643">
            <v>0</v>
          </cell>
        </row>
        <row r="645">
          <cell r="N645">
            <v>0</v>
          </cell>
        </row>
        <row r="648">
          <cell r="N648">
            <v>0</v>
          </cell>
        </row>
        <row r="650">
          <cell r="N650">
            <v>0</v>
          </cell>
        </row>
        <row r="651">
          <cell r="N651">
            <v>0</v>
          </cell>
        </row>
        <row r="653">
          <cell r="N653">
            <v>0</v>
          </cell>
        </row>
        <row r="656">
          <cell r="N656">
            <v>0</v>
          </cell>
        </row>
        <row r="658">
          <cell r="N658">
            <v>2774</v>
          </cell>
        </row>
        <row r="659">
          <cell r="N659">
            <v>0</v>
          </cell>
        </row>
        <row r="661">
          <cell r="N661">
            <v>0</v>
          </cell>
        </row>
        <row r="664">
          <cell r="N664">
            <v>0</v>
          </cell>
        </row>
        <row r="674">
          <cell r="N674">
            <v>0</v>
          </cell>
        </row>
        <row r="675">
          <cell r="N675">
            <v>0</v>
          </cell>
        </row>
        <row r="677">
          <cell r="N677">
            <v>0</v>
          </cell>
        </row>
        <row r="680">
          <cell r="N680">
            <v>0</v>
          </cell>
        </row>
        <row r="683">
          <cell r="N683">
            <v>408</v>
          </cell>
        </row>
        <row r="685">
          <cell r="N685">
            <v>0</v>
          </cell>
        </row>
        <row r="686">
          <cell r="R686">
            <v>538</v>
          </cell>
        </row>
        <row r="687">
          <cell r="S687">
            <v>4851</v>
          </cell>
        </row>
        <row r="688">
          <cell r="N688">
            <v>0</v>
          </cell>
        </row>
        <row r="690">
          <cell r="N690">
            <v>3219</v>
          </cell>
        </row>
        <row r="691">
          <cell r="N691">
            <v>0</v>
          </cell>
        </row>
        <row r="693">
          <cell r="N693">
            <v>0</v>
          </cell>
        </row>
        <row r="696">
          <cell r="N696">
            <v>0</v>
          </cell>
        </row>
        <row r="698">
          <cell r="N698">
            <v>0</v>
          </cell>
        </row>
        <row r="699">
          <cell r="N699">
            <v>0</v>
          </cell>
        </row>
        <row r="701">
          <cell r="N701">
            <v>0</v>
          </cell>
        </row>
        <row r="704">
          <cell r="N704">
            <v>0</v>
          </cell>
        </row>
        <row r="706">
          <cell r="N706">
            <v>102166</v>
          </cell>
        </row>
        <row r="707">
          <cell r="N707">
            <v>0</v>
          </cell>
        </row>
        <row r="709">
          <cell r="N709">
            <v>0</v>
          </cell>
        </row>
        <row r="712">
          <cell r="N712">
            <v>0</v>
          </cell>
        </row>
        <row r="714">
          <cell r="N714">
            <v>0</v>
          </cell>
        </row>
        <row r="715">
          <cell r="N715">
            <v>0</v>
          </cell>
        </row>
        <row r="717">
          <cell r="N717">
            <v>0</v>
          </cell>
        </row>
        <row r="720">
          <cell r="N720">
            <v>0</v>
          </cell>
        </row>
      </sheetData>
      <sheetData sheetId="2">
        <row r="83">
          <cell r="N83">
            <v>5939</v>
          </cell>
        </row>
        <row r="85">
          <cell r="N85">
            <v>0</v>
          </cell>
        </row>
        <row r="86">
          <cell r="N86">
            <v>1318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6339</v>
          </cell>
        </row>
        <row r="92">
          <cell r="N92">
            <v>3229.6692381870816</v>
          </cell>
        </row>
        <row r="94">
          <cell r="N94">
            <v>0</v>
          </cell>
        </row>
        <row r="95">
          <cell r="N95">
            <v>45</v>
          </cell>
        </row>
        <row r="96">
          <cell r="N96">
            <v>30</v>
          </cell>
        </row>
        <row r="97">
          <cell r="N97">
            <v>0</v>
          </cell>
        </row>
        <row r="98">
          <cell r="N98">
            <v>0</v>
          </cell>
        </row>
        <row r="99">
          <cell r="N99">
            <v>4236</v>
          </cell>
        </row>
        <row r="101">
          <cell r="N101">
            <v>549</v>
          </cell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2575</v>
          </cell>
        </row>
        <row r="108">
          <cell r="N108">
            <v>2506</v>
          </cell>
        </row>
        <row r="110">
          <cell r="N110">
            <v>74007</v>
          </cell>
        </row>
        <row r="112">
          <cell r="N112">
            <v>0</v>
          </cell>
        </row>
        <row r="113">
          <cell r="N113">
            <v>12027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146</v>
          </cell>
        </row>
        <row r="119">
          <cell r="N119">
            <v>67</v>
          </cell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1613</v>
          </cell>
        </row>
        <row r="126">
          <cell r="N126">
            <v>9178</v>
          </cell>
        </row>
        <row r="128">
          <cell r="N128">
            <v>172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N132">
            <v>21305</v>
          </cell>
        </row>
        <row r="133">
          <cell r="N133">
            <v>0</v>
          </cell>
        </row>
        <row r="134">
          <cell r="N134">
            <v>3006</v>
          </cell>
        </row>
        <row r="135">
          <cell r="N135">
            <v>33568</v>
          </cell>
        </row>
        <row r="137">
          <cell r="N137">
            <v>0</v>
          </cell>
        </row>
        <row r="139">
          <cell r="N139">
            <v>0</v>
          </cell>
        </row>
        <row r="140">
          <cell r="N140">
            <v>0</v>
          </cell>
        </row>
        <row r="141">
          <cell r="N141">
            <v>0</v>
          </cell>
        </row>
        <row r="142">
          <cell r="N142">
            <v>0</v>
          </cell>
        </row>
        <row r="143">
          <cell r="N143">
            <v>6364</v>
          </cell>
        </row>
        <row r="144">
          <cell r="N144">
            <v>1185</v>
          </cell>
        </row>
        <row r="146">
          <cell r="N146">
            <v>0</v>
          </cell>
        </row>
        <row r="148">
          <cell r="N148">
            <v>0</v>
          </cell>
        </row>
        <row r="149">
          <cell r="N149">
            <v>0</v>
          </cell>
        </row>
        <row r="150">
          <cell r="N150">
            <v>0</v>
          </cell>
        </row>
        <row r="151">
          <cell r="N151">
            <v>0</v>
          </cell>
        </row>
        <row r="152">
          <cell r="N152">
            <v>0</v>
          </cell>
        </row>
        <row r="153">
          <cell r="N153">
            <v>1289</v>
          </cell>
        </row>
        <row r="164">
          <cell r="N164">
            <v>1031</v>
          </cell>
        </row>
        <row r="166">
          <cell r="N166">
            <v>0</v>
          </cell>
        </row>
        <row r="167">
          <cell r="N167">
            <v>239</v>
          </cell>
        </row>
        <row r="168">
          <cell r="N168">
            <v>0</v>
          </cell>
        </row>
        <row r="169">
          <cell r="N169">
            <v>0</v>
          </cell>
        </row>
        <row r="170">
          <cell r="N170">
            <v>0</v>
          </cell>
        </row>
        <row r="171">
          <cell r="N171">
            <v>0</v>
          </cell>
        </row>
        <row r="173">
          <cell r="N173">
            <v>9078.3307618129184</v>
          </cell>
        </row>
        <row r="175">
          <cell r="N175">
            <v>0</v>
          </cell>
        </row>
        <row r="176">
          <cell r="N176">
            <v>0</v>
          </cell>
        </row>
        <row r="177">
          <cell r="N177">
            <v>44132</v>
          </cell>
        </row>
        <row r="178">
          <cell r="N178">
            <v>0</v>
          </cell>
        </row>
        <row r="179">
          <cell r="N179">
            <v>9965</v>
          </cell>
        </row>
        <row r="180">
          <cell r="N180">
            <v>15909.66923818708</v>
          </cell>
        </row>
        <row r="182">
          <cell r="N182">
            <v>0</v>
          </cell>
        </row>
        <row r="184">
          <cell r="N184">
            <v>0</v>
          </cell>
        </row>
        <row r="185">
          <cell r="N185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N188">
            <v>1656</v>
          </cell>
        </row>
        <row r="189">
          <cell r="N189">
            <v>3564</v>
          </cell>
        </row>
        <row r="191">
          <cell r="N191">
            <v>100150</v>
          </cell>
        </row>
        <row r="193">
          <cell r="N193">
            <v>0</v>
          </cell>
        </row>
        <row r="194">
          <cell r="N194">
            <v>18764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317</v>
          </cell>
        </row>
        <row r="200">
          <cell r="N200">
            <v>246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2278</v>
          </cell>
        </row>
        <row r="207">
          <cell r="N207">
            <v>39729</v>
          </cell>
        </row>
        <row r="209">
          <cell r="N209">
            <v>154</v>
          </cell>
        </row>
        <row r="211">
          <cell r="N211">
            <v>0</v>
          </cell>
        </row>
        <row r="212">
          <cell r="N212">
            <v>0</v>
          </cell>
        </row>
        <row r="213">
          <cell r="N213">
            <v>9468</v>
          </cell>
        </row>
        <row r="214">
          <cell r="N214">
            <v>0</v>
          </cell>
        </row>
        <row r="215">
          <cell r="N215">
            <v>1465</v>
          </cell>
        </row>
        <row r="216">
          <cell r="N216">
            <v>24529</v>
          </cell>
        </row>
        <row r="218">
          <cell r="N218">
            <v>99</v>
          </cell>
        </row>
        <row r="220">
          <cell r="N220">
            <v>0</v>
          </cell>
        </row>
        <row r="221">
          <cell r="N221">
            <v>0</v>
          </cell>
        </row>
        <row r="222">
          <cell r="N222">
            <v>0</v>
          </cell>
        </row>
        <row r="223">
          <cell r="N223">
            <v>0</v>
          </cell>
        </row>
        <row r="224">
          <cell r="N224">
            <v>9682</v>
          </cell>
        </row>
        <row r="225">
          <cell r="N225">
            <v>1758</v>
          </cell>
        </row>
        <row r="227">
          <cell r="N227">
            <v>0</v>
          </cell>
        </row>
        <row r="229">
          <cell r="N229">
            <v>0</v>
          </cell>
        </row>
        <row r="230">
          <cell r="N230">
            <v>0</v>
          </cell>
        </row>
        <row r="231">
          <cell r="N231">
            <v>0</v>
          </cell>
        </row>
        <row r="232">
          <cell r="N232">
            <v>0</v>
          </cell>
        </row>
        <row r="233">
          <cell r="N233">
            <v>0</v>
          </cell>
        </row>
        <row r="234">
          <cell r="N234">
            <v>389</v>
          </cell>
        </row>
        <row r="245">
          <cell r="N245">
            <v>6127</v>
          </cell>
        </row>
        <row r="247">
          <cell r="N247">
            <v>0</v>
          </cell>
        </row>
        <row r="248">
          <cell r="N248">
            <v>1429</v>
          </cell>
        </row>
        <row r="249">
          <cell r="N249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N252">
            <v>7363</v>
          </cell>
        </row>
        <row r="254">
          <cell r="N254">
            <v>5922</v>
          </cell>
        </row>
        <row r="256">
          <cell r="N256">
            <v>3912</v>
          </cell>
        </row>
        <row r="257">
          <cell r="N257">
            <v>578.9676320272265</v>
          </cell>
        </row>
        <row r="258">
          <cell r="N258">
            <v>35825.37729013028</v>
          </cell>
        </row>
        <row r="259">
          <cell r="N259">
            <v>0</v>
          </cell>
        </row>
        <row r="260">
          <cell r="N260">
            <v>11443.899156441708</v>
          </cell>
        </row>
        <row r="261">
          <cell r="N261">
            <v>41994</v>
          </cell>
        </row>
        <row r="263">
          <cell r="N263">
            <v>127</v>
          </cell>
        </row>
        <row r="265">
          <cell r="N265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N268">
            <v>0</v>
          </cell>
        </row>
        <row r="269">
          <cell r="N269">
            <v>8780.1008435582917</v>
          </cell>
        </row>
        <row r="270">
          <cell r="N270">
            <v>13157</v>
          </cell>
        </row>
        <row r="272">
          <cell r="N272">
            <v>108964</v>
          </cell>
        </row>
        <row r="274">
          <cell r="N274">
            <v>0</v>
          </cell>
        </row>
        <row r="275">
          <cell r="N275">
            <v>18754</v>
          </cell>
        </row>
        <row r="276">
          <cell r="N276">
            <v>0</v>
          </cell>
        </row>
        <row r="277">
          <cell r="N277">
            <v>0</v>
          </cell>
        </row>
        <row r="278">
          <cell r="N278">
            <v>0</v>
          </cell>
        </row>
        <row r="279">
          <cell r="N279">
            <v>119355.65507784253</v>
          </cell>
        </row>
        <row r="281">
          <cell r="N281">
            <v>950</v>
          </cell>
        </row>
        <row r="283">
          <cell r="N283">
            <v>0</v>
          </cell>
        </row>
        <row r="284">
          <cell r="N284">
            <v>0</v>
          </cell>
        </row>
        <row r="285">
          <cell r="N285">
            <v>0</v>
          </cell>
        </row>
        <row r="286">
          <cell r="N286">
            <v>0</v>
          </cell>
        </row>
        <row r="287">
          <cell r="N287">
            <v>7067</v>
          </cell>
        </row>
        <row r="288">
          <cell r="N288">
            <v>42524</v>
          </cell>
        </row>
        <row r="290">
          <cell r="N290">
            <v>629</v>
          </cell>
        </row>
        <row r="292">
          <cell r="N292">
            <v>0</v>
          </cell>
        </row>
        <row r="293">
          <cell r="N293">
            <v>0</v>
          </cell>
        </row>
        <row r="294">
          <cell r="N294">
            <v>37191</v>
          </cell>
        </row>
        <row r="295">
          <cell r="N295">
            <v>0</v>
          </cell>
        </row>
        <row r="296">
          <cell r="N296">
            <v>5702</v>
          </cell>
        </row>
        <row r="297">
          <cell r="N297">
            <v>56122</v>
          </cell>
        </row>
        <row r="299">
          <cell r="N299">
            <v>0</v>
          </cell>
        </row>
        <row r="301">
          <cell r="N301">
            <v>0</v>
          </cell>
        </row>
        <row r="302">
          <cell r="N302">
            <v>0</v>
          </cell>
        </row>
        <row r="303">
          <cell r="N303">
            <v>0</v>
          </cell>
        </row>
        <row r="304">
          <cell r="N304">
            <v>0</v>
          </cell>
        </row>
        <row r="305">
          <cell r="N305">
            <v>22019</v>
          </cell>
        </row>
        <row r="306">
          <cell r="N306">
            <v>4803</v>
          </cell>
        </row>
        <row r="308">
          <cell r="N308">
            <v>0</v>
          </cell>
        </row>
        <row r="310">
          <cell r="N310">
            <v>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N315">
            <v>3685</v>
          </cell>
        </row>
        <row r="326">
          <cell r="N326">
            <v>2068</v>
          </cell>
        </row>
        <row r="328">
          <cell r="N328">
            <v>0</v>
          </cell>
        </row>
        <row r="329">
          <cell r="N329">
            <v>492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N332">
            <v>0</v>
          </cell>
        </row>
        <row r="333">
          <cell r="N333">
            <v>245</v>
          </cell>
        </row>
        <row r="335">
          <cell r="N335">
            <v>4758</v>
          </cell>
        </row>
        <row r="337">
          <cell r="N337">
            <v>139550</v>
          </cell>
        </row>
        <row r="338">
          <cell r="N338">
            <v>0</v>
          </cell>
        </row>
        <row r="339">
          <cell r="N339">
            <v>0</v>
          </cell>
        </row>
        <row r="340">
          <cell r="N340">
            <v>0</v>
          </cell>
        </row>
        <row r="341">
          <cell r="N341">
            <v>2558</v>
          </cell>
        </row>
        <row r="342">
          <cell r="N342">
            <v>18650</v>
          </cell>
        </row>
        <row r="344">
          <cell r="N344">
            <v>0</v>
          </cell>
        </row>
        <row r="346">
          <cell r="N346">
            <v>0</v>
          </cell>
        </row>
        <row r="347">
          <cell r="N347">
            <v>0</v>
          </cell>
        </row>
        <row r="348">
          <cell r="N348">
            <v>0</v>
          </cell>
        </row>
        <row r="349">
          <cell r="N349">
            <v>0</v>
          </cell>
        </row>
        <row r="350">
          <cell r="N350">
            <v>6529</v>
          </cell>
        </row>
        <row r="351">
          <cell r="N351">
            <v>7468</v>
          </cell>
        </row>
        <row r="353">
          <cell r="N353">
            <v>53495</v>
          </cell>
        </row>
        <row r="355">
          <cell r="N355">
            <v>0</v>
          </cell>
        </row>
        <row r="356">
          <cell r="N356">
            <v>7905</v>
          </cell>
        </row>
        <row r="357">
          <cell r="N357">
            <v>0</v>
          </cell>
        </row>
        <row r="358">
          <cell r="N358">
            <v>0</v>
          </cell>
        </row>
        <row r="359">
          <cell r="N359">
            <v>0</v>
          </cell>
        </row>
        <row r="360">
          <cell r="N360">
            <v>41</v>
          </cell>
        </row>
        <row r="362">
          <cell r="N362">
            <v>78</v>
          </cell>
        </row>
        <row r="364">
          <cell r="N364">
            <v>0</v>
          </cell>
        </row>
        <row r="365">
          <cell r="N365">
            <v>0</v>
          </cell>
        </row>
        <row r="366">
          <cell r="N366">
            <v>0</v>
          </cell>
        </row>
        <row r="367">
          <cell r="N367">
            <v>0</v>
          </cell>
        </row>
        <row r="368">
          <cell r="N368">
            <v>4032</v>
          </cell>
        </row>
        <row r="369">
          <cell r="N369">
            <v>71638</v>
          </cell>
        </row>
        <row r="371">
          <cell r="N371">
            <v>513</v>
          </cell>
        </row>
        <row r="373">
          <cell r="N373">
            <v>0</v>
          </cell>
        </row>
        <row r="374">
          <cell r="N374">
            <v>0</v>
          </cell>
        </row>
        <row r="375">
          <cell r="N375">
            <v>21283</v>
          </cell>
        </row>
        <row r="376">
          <cell r="N376">
            <v>0</v>
          </cell>
        </row>
        <row r="377">
          <cell r="N377">
            <v>5019</v>
          </cell>
        </row>
        <row r="378">
          <cell r="N378">
            <v>42148</v>
          </cell>
        </row>
        <row r="380">
          <cell r="N380">
            <v>0</v>
          </cell>
        </row>
        <row r="382">
          <cell r="N382">
            <v>0</v>
          </cell>
        </row>
        <row r="383">
          <cell r="N383">
            <v>0</v>
          </cell>
        </row>
        <row r="384">
          <cell r="N384">
            <v>0</v>
          </cell>
        </row>
        <row r="385">
          <cell r="N385">
            <v>0</v>
          </cell>
        </row>
        <row r="386">
          <cell r="N386">
            <v>14430</v>
          </cell>
        </row>
        <row r="387">
          <cell r="N387">
            <v>3270</v>
          </cell>
        </row>
        <row r="389">
          <cell r="N389">
            <v>0</v>
          </cell>
        </row>
        <row r="391">
          <cell r="N391">
            <v>0</v>
          </cell>
        </row>
        <row r="392">
          <cell r="N392">
            <v>0</v>
          </cell>
        </row>
        <row r="393">
          <cell r="N393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N396">
            <v>629</v>
          </cell>
        </row>
        <row r="407">
          <cell r="N407">
            <v>664</v>
          </cell>
        </row>
        <row r="409">
          <cell r="N409">
            <v>0</v>
          </cell>
        </row>
        <row r="410">
          <cell r="N410">
            <v>87</v>
          </cell>
        </row>
        <row r="411">
          <cell r="N411">
            <v>0</v>
          </cell>
        </row>
        <row r="412">
          <cell r="N412">
            <v>0</v>
          </cell>
        </row>
        <row r="413">
          <cell r="N413">
            <v>0</v>
          </cell>
        </row>
        <row r="414">
          <cell r="N414">
            <v>261</v>
          </cell>
        </row>
        <row r="416">
          <cell r="N416">
            <v>7056</v>
          </cell>
        </row>
        <row r="418">
          <cell r="N418">
            <v>54768</v>
          </cell>
          <cell r="Y418"/>
        </row>
        <row r="419">
          <cell r="N419">
            <v>0</v>
          </cell>
        </row>
        <row r="420">
          <cell r="N420">
            <v>64</v>
          </cell>
        </row>
        <row r="421">
          <cell r="N421">
            <v>0</v>
          </cell>
        </row>
        <row r="422">
          <cell r="N422">
            <v>7294</v>
          </cell>
        </row>
        <row r="423">
          <cell r="N423">
            <v>62149</v>
          </cell>
        </row>
        <row r="425">
          <cell r="N425">
            <v>1128</v>
          </cell>
        </row>
        <row r="427">
          <cell r="N427">
            <v>0</v>
          </cell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6959</v>
          </cell>
        </row>
        <row r="432">
          <cell r="N432">
            <v>3754</v>
          </cell>
        </row>
        <row r="434">
          <cell r="N434">
            <v>58797</v>
          </cell>
        </row>
        <row r="436">
          <cell r="N436">
            <v>0</v>
          </cell>
        </row>
        <row r="437">
          <cell r="N437">
            <v>13483</v>
          </cell>
        </row>
        <row r="438">
          <cell r="N438">
            <v>0</v>
          </cell>
        </row>
        <row r="439">
          <cell r="N439">
            <v>0</v>
          </cell>
        </row>
        <row r="440">
          <cell r="N440">
            <v>0</v>
          </cell>
        </row>
        <row r="441">
          <cell r="N441">
            <v>21</v>
          </cell>
        </row>
        <row r="443">
          <cell r="N443">
            <v>551</v>
          </cell>
        </row>
        <row r="445">
          <cell r="N445">
            <v>0</v>
          </cell>
        </row>
        <row r="446">
          <cell r="N446">
            <v>0</v>
          </cell>
        </row>
        <row r="447">
          <cell r="N447">
            <v>0</v>
          </cell>
        </row>
        <row r="448">
          <cell r="N448">
            <v>0</v>
          </cell>
        </row>
        <row r="449">
          <cell r="N449">
            <v>2446</v>
          </cell>
        </row>
        <row r="450">
          <cell r="N450">
            <v>19741</v>
          </cell>
        </row>
        <row r="452">
          <cell r="N452">
            <v>327</v>
          </cell>
        </row>
        <row r="454">
          <cell r="N454">
            <v>0</v>
          </cell>
        </row>
        <row r="455">
          <cell r="N455">
            <v>0</v>
          </cell>
        </row>
        <row r="456">
          <cell r="N456">
            <v>18349</v>
          </cell>
        </row>
        <row r="457">
          <cell r="N457">
            <v>0</v>
          </cell>
        </row>
        <row r="458">
          <cell r="N458">
            <v>3724</v>
          </cell>
        </row>
        <row r="459">
          <cell r="N459">
            <v>27409</v>
          </cell>
        </row>
        <row r="461">
          <cell r="N461">
            <v>0</v>
          </cell>
        </row>
        <row r="463">
          <cell r="N463">
            <v>0</v>
          </cell>
        </row>
        <row r="464">
          <cell r="N464">
            <v>0</v>
          </cell>
        </row>
        <row r="465">
          <cell r="N465">
            <v>0</v>
          </cell>
        </row>
        <row r="466">
          <cell r="N466">
            <v>0</v>
          </cell>
        </row>
        <row r="467">
          <cell r="N467">
            <v>14907</v>
          </cell>
        </row>
        <row r="468">
          <cell r="N468">
            <v>702</v>
          </cell>
        </row>
        <row r="470">
          <cell r="N470">
            <v>0</v>
          </cell>
        </row>
        <row r="472">
          <cell r="N472">
            <v>0</v>
          </cell>
        </row>
        <row r="473">
          <cell r="N473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N476">
            <v>0</v>
          </cell>
        </row>
        <row r="477">
          <cell r="N477">
            <v>348</v>
          </cell>
        </row>
        <row r="488">
          <cell r="N488">
            <v>442</v>
          </cell>
        </row>
        <row r="490">
          <cell r="N490">
            <v>0</v>
          </cell>
        </row>
        <row r="491">
          <cell r="N491">
            <v>83</v>
          </cell>
        </row>
        <row r="492">
          <cell r="N492">
            <v>0</v>
          </cell>
        </row>
        <row r="493">
          <cell r="N493">
            <v>0</v>
          </cell>
        </row>
        <row r="494">
          <cell r="N494">
            <v>0</v>
          </cell>
        </row>
        <row r="495">
          <cell r="N495">
            <v>11</v>
          </cell>
        </row>
        <row r="497">
          <cell r="N497">
            <v>1397</v>
          </cell>
        </row>
        <row r="499">
          <cell r="N499">
            <v>44522</v>
          </cell>
        </row>
        <row r="500">
          <cell r="N500">
            <v>0</v>
          </cell>
        </row>
        <row r="501">
          <cell r="N501">
            <v>132467.99521640525</v>
          </cell>
        </row>
        <row r="502">
          <cell r="N502">
            <v>0</v>
          </cell>
        </row>
        <row r="503">
          <cell r="N503">
            <v>1299</v>
          </cell>
        </row>
        <row r="504">
          <cell r="N504">
            <v>43049</v>
          </cell>
        </row>
        <row r="506">
          <cell r="N506">
            <v>1170</v>
          </cell>
        </row>
        <row r="508">
          <cell r="N508">
            <v>0</v>
          </cell>
        </row>
        <row r="509">
          <cell r="N509">
            <v>0</v>
          </cell>
        </row>
        <row r="510">
          <cell r="N510">
            <v>0</v>
          </cell>
        </row>
        <row r="511">
          <cell r="N511">
            <v>0</v>
          </cell>
        </row>
        <row r="512">
          <cell r="N512">
            <v>2649</v>
          </cell>
        </row>
        <row r="513">
          <cell r="N513">
            <v>3240</v>
          </cell>
        </row>
        <row r="515">
          <cell r="N515">
            <v>18610</v>
          </cell>
        </row>
        <row r="517">
          <cell r="N517">
            <v>0</v>
          </cell>
        </row>
        <row r="518">
          <cell r="N518">
            <v>2488</v>
          </cell>
        </row>
        <row r="519">
          <cell r="N519">
            <v>0</v>
          </cell>
        </row>
        <row r="520">
          <cell r="N520">
            <v>0</v>
          </cell>
        </row>
        <row r="521">
          <cell r="N521">
            <v>0</v>
          </cell>
        </row>
        <row r="522">
          <cell r="N522">
            <v>30</v>
          </cell>
        </row>
        <row r="524">
          <cell r="N524">
            <v>0</v>
          </cell>
        </row>
        <row r="526">
          <cell r="N526">
            <v>0</v>
          </cell>
        </row>
        <row r="527">
          <cell r="N527">
            <v>0</v>
          </cell>
        </row>
        <row r="528">
          <cell r="N528">
            <v>0</v>
          </cell>
        </row>
        <row r="529">
          <cell r="N529">
            <v>0</v>
          </cell>
        </row>
        <row r="530">
          <cell r="N530">
            <v>835</v>
          </cell>
        </row>
        <row r="531">
          <cell r="N531">
            <v>15136</v>
          </cell>
        </row>
        <row r="533">
          <cell r="N533">
            <v>477</v>
          </cell>
        </row>
        <row r="535">
          <cell r="N535">
            <v>0</v>
          </cell>
        </row>
        <row r="536">
          <cell r="N536">
            <v>0</v>
          </cell>
        </row>
        <row r="537">
          <cell r="N537">
            <v>14633</v>
          </cell>
        </row>
        <row r="538">
          <cell r="N538">
            <v>0</v>
          </cell>
        </row>
        <row r="539">
          <cell r="N539">
            <v>343</v>
          </cell>
        </row>
        <row r="540">
          <cell r="N540">
            <v>21873</v>
          </cell>
        </row>
        <row r="542">
          <cell r="N542">
            <v>78</v>
          </cell>
        </row>
        <row r="544">
          <cell r="N544">
            <v>0</v>
          </cell>
        </row>
        <row r="545">
          <cell r="N545">
            <v>0</v>
          </cell>
        </row>
        <row r="546">
          <cell r="N546">
            <v>0</v>
          </cell>
        </row>
        <row r="547">
          <cell r="N547">
            <v>0</v>
          </cell>
        </row>
        <row r="548">
          <cell r="N548">
            <v>6982</v>
          </cell>
        </row>
        <row r="549">
          <cell r="N549">
            <v>158</v>
          </cell>
        </row>
        <row r="551">
          <cell r="N551">
            <v>0</v>
          </cell>
        </row>
        <row r="553">
          <cell r="N553">
            <v>0</v>
          </cell>
        </row>
        <row r="554">
          <cell r="N554">
            <v>0</v>
          </cell>
        </row>
        <row r="555">
          <cell r="N555">
            <v>0</v>
          </cell>
        </row>
        <row r="556">
          <cell r="N556">
            <v>0</v>
          </cell>
        </row>
        <row r="557">
          <cell r="N557">
            <v>0</v>
          </cell>
        </row>
        <row r="558">
          <cell r="N558">
            <v>461</v>
          </cell>
        </row>
        <row r="569">
          <cell r="N569">
            <v>28159</v>
          </cell>
        </row>
        <row r="571">
          <cell r="N571">
            <v>0</v>
          </cell>
        </row>
        <row r="572">
          <cell r="N572">
            <v>6443</v>
          </cell>
        </row>
        <row r="573">
          <cell r="N573">
            <v>0</v>
          </cell>
        </row>
        <row r="574">
          <cell r="N574">
            <v>0</v>
          </cell>
        </row>
        <row r="575">
          <cell r="N575">
            <v>0</v>
          </cell>
        </row>
        <row r="576">
          <cell r="N576">
            <v>25215</v>
          </cell>
        </row>
        <row r="578">
          <cell r="N578">
            <v>15974</v>
          </cell>
        </row>
        <row r="580">
          <cell r="N580">
            <v>14187.457806563121</v>
          </cell>
        </row>
        <row r="581">
          <cell r="N581">
            <v>12715</v>
          </cell>
        </row>
        <row r="582">
          <cell r="N582">
            <v>2921.5421934368787</v>
          </cell>
        </row>
        <row r="583">
          <cell r="N583">
            <v>0</v>
          </cell>
        </row>
        <row r="584">
          <cell r="N584">
            <v>75326</v>
          </cell>
        </row>
        <row r="585">
          <cell r="N585">
            <v>152343</v>
          </cell>
        </row>
        <row r="587">
          <cell r="N587">
            <v>2549</v>
          </cell>
        </row>
        <row r="589">
          <cell r="N589">
            <v>0</v>
          </cell>
        </row>
        <row r="590">
          <cell r="N590">
            <v>0</v>
          </cell>
        </row>
        <row r="591">
          <cell r="N591">
            <v>0</v>
          </cell>
        </row>
        <row r="592">
          <cell r="N592">
            <v>0</v>
          </cell>
        </row>
        <row r="593">
          <cell r="N593">
            <v>80916</v>
          </cell>
        </row>
        <row r="594">
          <cell r="N594">
            <v>120423</v>
          </cell>
        </row>
        <row r="596">
          <cell r="N596">
            <v>941461</v>
          </cell>
        </row>
        <row r="598">
          <cell r="N598">
            <v>0</v>
          </cell>
        </row>
        <row r="599">
          <cell r="N599">
            <v>199600</v>
          </cell>
        </row>
        <row r="600">
          <cell r="N600">
            <v>0</v>
          </cell>
        </row>
        <row r="601">
          <cell r="N601">
            <v>0</v>
          </cell>
        </row>
        <row r="602">
          <cell r="N602">
            <v>0</v>
          </cell>
        </row>
        <row r="603">
          <cell r="N603">
            <v>3494</v>
          </cell>
        </row>
        <row r="605">
          <cell r="N605">
            <v>3081</v>
          </cell>
        </row>
        <row r="607">
          <cell r="N607">
            <v>0</v>
          </cell>
        </row>
        <row r="608">
          <cell r="N608">
            <v>0</v>
          </cell>
        </row>
        <row r="609">
          <cell r="N609">
            <v>0</v>
          </cell>
        </row>
        <row r="610">
          <cell r="N610">
            <v>0</v>
          </cell>
        </row>
        <row r="611">
          <cell r="N611">
            <v>135346</v>
          </cell>
        </row>
        <row r="612">
          <cell r="N612">
            <v>430335</v>
          </cell>
        </row>
        <row r="614">
          <cell r="N614">
            <v>817</v>
          </cell>
        </row>
        <row r="616">
          <cell r="N616">
            <v>0</v>
          </cell>
        </row>
        <row r="617">
          <cell r="N617">
            <v>0</v>
          </cell>
        </row>
        <row r="618">
          <cell r="N618">
            <v>89349</v>
          </cell>
        </row>
        <row r="619">
          <cell r="N619">
            <v>0</v>
          </cell>
        </row>
        <row r="620">
          <cell r="N620">
            <v>67877</v>
          </cell>
        </row>
        <row r="621">
          <cell r="N621">
            <v>285910</v>
          </cell>
        </row>
        <row r="623">
          <cell r="N623">
            <v>236</v>
          </cell>
        </row>
        <row r="625">
          <cell r="N625">
            <v>0</v>
          </cell>
        </row>
        <row r="626">
          <cell r="N626">
            <v>0</v>
          </cell>
        </row>
        <row r="627">
          <cell r="N627">
            <v>0</v>
          </cell>
        </row>
        <row r="628">
          <cell r="N628">
            <v>0</v>
          </cell>
        </row>
        <row r="629">
          <cell r="N629">
            <v>433201</v>
          </cell>
        </row>
        <row r="630">
          <cell r="N630">
            <v>101921</v>
          </cell>
        </row>
        <row r="632">
          <cell r="N632">
            <v>0</v>
          </cell>
        </row>
        <row r="634">
          <cell r="N634">
            <v>0</v>
          </cell>
        </row>
        <row r="635">
          <cell r="N635">
            <v>0</v>
          </cell>
        </row>
        <row r="636">
          <cell r="N636">
            <v>0</v>
          </cell>
        </row>
        <row r="637">
          <cell r="N637">
            <v>0</v>
          </cell>
        </row>
        <row r="638">
          <cell r="N638">
            <v>0</v>
          </cell>
        </row>
        <row r="639">
          <cell r="N639">
            <v>14934</v>
          </cell>
        </row>
        <row r="650">
          <cell r="N650">
            <v>5896</v>
          </cell>
        </row>
        <row r="652">
          <cell r="N652">
            <v>0</v>
          </cell>
        </row>
        <row r="653">
          <cell r="N653">
            <v>1413</v>
          </cell>
        </row>
        <row r="654">
          <cell r="N654">
            <v>0</v>
          </cell>
        </row>
        <row r="655">
          <cell r="N655">
            <v>0</v>
          </cell>
        </row>
        <row r="656">
          <cell r="N656">
            <v>0</v>
          </cell>
        </row>
        <row r="657">
          <cell r="N657">
            <v>6343</v>
          </cell>
        </row>
        <row r="659">
          <cell r="N659">
            <v>998</v>
          </cell>
        </row>
        <row r="661">
          <cell r="N661">
            <v>41211.542193436879</v>
          </cell>
        </row>
        <row r="662">
          <cell r="N662">
            <v>0</v>
          </cell>
        </row>
        <row r="663">
          <cell r="N663">
            <v>0</v>
          </cell>
        </row>
        <row r="664">
          <cell r="N664">
            <v>0</v>
          </cell>
        </row>
        <row r="665">
          <cell r="N665">
            <v>15499</v>
          </cell>
        </row>
        <row r="666">
          <cell r="N666">
            <v>32713</v>
          </cell>
        </row>
        <row r="668">
          <cell r="N668">
            <v>797</v>
          </cell>
        </row>
        <row r="670">
          <cell r="N670">
            <v>0</v>
          </cell>
        </row>
        <row r="671">
          <cell r="N671">
            <v>0</v>
          </cell>
        </row>
        <row r="672">
          <cell r="N672">
            <v>0</v>
          </cell>
        </row>
        <row r="673">
          <cell r="N673">
            <v>0</v>
          </cell>
        </row>
        <row r="674">
          <cell r="N674">
            <v>11114</v>
          </cell>
        </row>
        <row r="675">
          <cell r="N675">
            <v>20260</v>
          </cell>
        </row>
        <row r="677">
          <cell r="N677">
            <v>153815</v>
          </cell>
        </row>
        <row r="679">
          <cell r="N679">
            <v>0</v>
          </cell>
        </row>
        <row r="680">
          <cell r="N680">
            <v>29089</v>
          </cell>
        </row>
        <row r="681">
          <cell r="N681">
            <v>0</v>
          </cell>
        </row>
        <row r="682">
          <cell r="N682">
            <v>0</v>
          </cell>
        </row>
        <row r="683">
          <cell r="N683">
            <v>0</v>
          </cell>
        </row>
        <row r="684">
          <cell r="N684">
            <v>290</v>
          </cell>
        </row>
        <row r="686">
          <cell r="N686">
            <v>1005</v>
          </cell>
        </row>
        <row r="688">
          <cell r="N688">
            <v>0</v>
          </cell>
        </row>
        <row r="689">
          <cell r="N689">
            <v>0</v>
          </cell>
        </row>
        <row r="690">
          <cell r="N690">
            <v>0</v>
          </cell>
        </row>
        <row r="691">
          <cell r="N691">
            <v>0</v>
          </cell>
        </row>
        <row r="692">
          <cell r="N692">
            <v>7752</v>
          </cell>
        </row>
        <row r="693">
          <cell r="N693">
            <v>65930</v>
          </cell>
        </row>
        <row r="695">
          <cell r="N695">
            <v>432</v>
          </cell>
        </row>
        <row r="697">
          <cell r="N697">
            <v>0</v>
          </cell>
        </row>
        <row r="698">
          <cell r="N698">
            <v>0</v>
          </cell>
        </row>
        <row r="699">
          <cell r="N699">
            <v>25949</v>
          </cell>
        </row>
        <row r="700">
          <cell r="N700">
            <v>0</v>
          </cell>
        </row>
        <row r="701">
          <cell r="N701">
            <v>7159</v>
          </cell>
        </row>
        <row r="702">
          <cell r="N702">
            <v>65880.457806563121</v>
          </cell>
        </row>
        <row r="704">
          <cell r="N704">
            <v>0</v>
          </cell>
        </row>
        <row r="706">
          <cell r="N706">
            <v>0</v>
          </cell>
        </row>
        <row r="707">
          <cell r="N707">
            <v>0</v>
          </cell>
        </row>
        <row r="708">
          <cell r="N708">
            <v>0</v>
          </cell>
        </row>
        <row r="709">
          <cell r="N709">
            <v>0</v>
          </cell>
        </row>
        <row r="710">
          <cell r="N710">
            <v>31746</v>
          </cell>
        </row>
        <row r="711">
          <cell r="N711">
            <v>8087</v>
          </cell>
        </row>
        <row r="713">
          <cell r="N713">
            <v>0</v>
          </cell>
        </row>
        <row r="715">
          <cell r="N715">
            <v>0</v>
          </cell>
        </row>
        <row r="716">
          <cell r="N716">
            <v>0</v>
          </cell>
        </row>
        <row r="717">
          <cell r="N717">
            <v>0</v>
          </cell>
        </row>
        <row r="718">
          <cell r="N718">
            <v>0</v>
          </cell>
        </row>
        <row r="719">
          <cell r="N719">
            <v>0</v>
          </cell>
        </row>
        <row r="720">
          <cell r="N720">
            <v>1010</v>
          </cell>
        </row>
        <row r="731">
          <cell r="N731">
            <v>10988</v>
          </cell>
        </row>
        <row r="733">
          <cell r="N733">
            <v>0</v>
          </cell>
        </row>
        <row r="734">
          <cell r="N734">
            <v>2609</v>
          </cell>
        </row>
        <row r="735">
          <cell r="N735">
            <v>0</v>
          </cell>
        </row>
        <row r="736">
          <cell r="N736">
            <v>0</v>
          </cell>
        </row>
        <row r="737">
          <cell r="N737">
            <v>0</v>
          </cell>
        </row>
        <row r="738">
          <cell r="N738">
            <v>5748</v>
          </cell>
        </row>
        <row r="740">
          <cell r="N740">
            <v>87613</v>
          </cell>
        </row>
        <row r="742">
          <cell r="N742">
            <v>1315</v>
          </cell>
        </row>
        <row r="743">
          <cell r="S743">
            <v>957785</v>
          </cell>
          <cell r="Y743">
            <v>51468</v>
          </cell>
        </row>
        <row r="744">
          <cell r="N744">
            <v>2618</v>
          </cell>
        </row>
        <row r="745">
          <cell r="N745">
            <v>0</v>
          </cell>
        </row>
        <row r="746">
          <cell r="N746">
            <v>776.10084355828224</v>
          </cell>
        </row>
        <row r="747">
          <cell r="N747">
            <v>249454.33076181286</v>
          </cell>
        </row>
        <row r="749">
          <cell r="N749">
            <v>0</v>
          </cell>
        </row>
        <row r="751">
          <cell r="N751">
            <v>0</v>
          </cell>
        </row>
        <row r="752">
          <cell r="N752">
            <v>0</v>
          </cell>
        </row>
        <row r="753">
          <cell r="N753">
            <v>0</v>
          </cell>
        </row>
        <row r="754">
          <cell r="N754">
            <v>0</v>
          </cell>
        </row>
        <row r="755">
          <cell r="N755">
            <v>3184.8991564417179</v>
          </cell>
        </row>
        <row r="756">
          <cell r="N756">
            <v>14070</v>
          </cell>
        </row>
        <row r="758">
          <cell r="N758">
            <v>109590</v>
          </cell>
        </row>
        <row r="760">
          <cell r="N760">
            <v>0</v>
          </cell>
        </row>
        <row r="761">
          <cell r="N761">
            <v>23795</v>
          </cell>
        </row>
        <row r="762">
          <cell r="N762">
            <v>0</v>
          </cell>
        </row>
        <row r="763">
          <cell r="N763">
            <v>0</v>
          </cell>
        </row>
        <row r="764">
          <cell r="N764">
            <v>0</v>
          </cell>
        </row>
        <row r="765">
          <cell r="N765">
            <v>26510</v>
          </cell>
        </row>
        <row r="767">
          <cell r="N767">
            <v>4542</v>
          </cell>
        </row>
        <row r="769">
          <cell r="N769">
            <v>0</v>
          </cell>
        </row>
        <row r="770">
          <cell r="N770">
            <v>0</v>
          </cell>
        </row>
        <row r="771">
          <cell r="N771">
            <v>0</v>
          </cell>
        </row>
        <row r="772">
          <cell r="N772">
            <v>0</v>
          </cell>
        </row>
        <row r="773">
          <cell r="N773">
            <v>1895.6307559270738</v>
          </cell>
        </row>
        <row r="774">
          <cell r="N774">
            <v>21407.369244072936</v>
          </cell>
        </row>
        <row r="776">
          <cell r="N776">
            <v>250</v>
          </cell>
        </row>
        <row r="778">
          <cell r="N778">
            <v>0</v>
          </cell>
        </row>
        <row r="779">
          <cell r="N779">
            <v>0</v>
          </cell>
        </row>
        <row r="780">
          <cell r="N780">
            <v>25383</v>
          </cell>
        </row>
        <row r="781">
          <cell r="N781">
            <v>0</v>
          </cell>
        </row>
        <row r="782">
          <cell r="N782">
            <v>151.24219932262017</v>
          </cell>
        </row>
        <row r="783">
          <cell r="N783">
            <v>46860.299994114204</v>
          </cell>
        </row>
        <row r="785">
          <cell r="N785">
            <v>0</v>
          </cell>
        </row>
        <row r="787">
          <cell r="N787">
            <v>0</v>
          </cell>
        </row>
        <row r="788">
          <cell r="N788">
            <v>0</v>
          </cell>
        </row>
        <row r="789">
          <cell r="N789">
            <v>0</v>
          </cell>
        </row>
        <row r="790">
          <cell r="N790">
            <v>0</v>
          </cell>
        </row>
        <row r="791">
          <cell r="N791">
            <v>10829.127044750307</v>
          </cell>
        </row>
        <row r="792">
          <cell r="N792">
            <v>4454</v>
          </cell>
        </row>
        <row r="794">
          <cell r="N794">
            <v>0</v>
          </cell>
        </row>
        <row r="796">
          <cell r="N796">
            <v>0</v>
          </cell>
        </row>
        <row r="797">
          <cell r="N797">
            <v>0</v>
          </cell>
        </row>
        <row r="798">
          <cell r="N798">
            <v>0</v>
          </cell>
        </row>
        <row r="799">
          <cell r="N799">
            <v>0</v>
          </cell>
        </row>
        <row r="800">
          <cell r="N800">
            <v>0</v>
          </cell>
        </row>
        <row r="801">
          <cell r="N801">
            <v>9678</v>
          </cell>
        </row>
        <row r="812">
          <cell r="N812">
            <v>2992</v>
          </cell>
        </row>
        <row r="814">
          <cell r="N814">
            <v>0</v>
          </cell>
        </row>
        <row r="815">
          <cell r="N815">
            <v>631</v>
          </cell>
        </row>
        <row r="816">
          <cell r="N816">
            <v>0</v>
          </cell>
        </row>
        <row r="817">
          <cell r="N817">
            <v>0</v>
          </cell>
        </row>
        <row r="818">
          <cell r="N818">
            <v>0</v>
          </cell>
        </row>
        <row r="819">
          <cell r="N819">
            <v>3935</v>
          </cell>
        </row>
        <row r="821">
          <cell r="N821">
            <v>6497</v>
          </cell>
        </row>
        <row r="823">
          <cell r="N823">
            <v>8348</v>
          </cell>
        </row>
        <row r="824">
          <cell r="N824">
            <v>775.0323679727428</v>
          </cell>
        </row>
        <row r="825">
          <cell r="N825">
            <v>685.08530002757971</v>
          </cell>
        </row>
        <row r="826">
          <cell r="N826">
            <v>0</v>
          </cell>
        </row>
        <row r="827">
          <cell r="N827">
            <v>133800</v>
          </cell>
        </row>
        <row r="828">
          <cell r="N828">
            <v>106613</v>
          </cell>
        </row>
        <row r="830">
          <cell r="N830">
            <v>263</v>
          </cell>
        </row>
        <row r="832">
          <cell r="N832">
            <v>0</v>
          </cell>
        </row>
        <row r="833">
          <cell r="N833">
            <v>0</v>
          </cell>
        </row>
        <row r="834">
          <cell r="N834">
            <v>0</v>
          </cell>
        </row>
        <row r="835">
          <cell r="N835">
            <v>0</v>
          </cell>
        </row>
        <row r="836">
          <cell r="N836">
            <v>26400</v>
          </cell>
        </row>
        <row r="837">
          <cell r="N837">
            <v>30911</v>
          </cell>
        </row>
        <row r="839">
          <cell r="N839">
            <v>184757</v>
          </cell>
        </row>
        <row r="841">
          <cell r="N841">
            <v>0</v>
          </cell>
        </row>
        <row r="842">
          <cell r="N842">
            <v>30649</v>
          </cell>
        </row>
        <row r="843">
          <cell r="N843">
            <v>0</v>
          </cell>
        </row>
        <row r="844">
          <cell r="N844">
            <v>0</v>
          </cell>
        </row>
        <row r="845">
          <cell r="N845">
            <v>0</v>
          </cell>
        </row>
        <row r="846">
          <cell r="N846">
            <v>389</v>
          </cell>
        </row>
        <row r="848">
          <cell r="N848">
            <v>66781</v>
          </cell>
        </row>
        <row r="850">
          <cell r="N850">
            <v>0</v>
          </cell>
        </row>
        <row r="851">
          <cell r="N851">
            <v>0</v>
          </cell>
        </row>
        <row r="852">
          <cell r="N852">
            <v>0</v>
          </cell>
        </row>
        <row r="853">
          <cell r="N853">
            <v>0</v>
          </cell>
        </row>
        <row r="854">
          <cell r="N854">
            <v>23500</v>
          </cell>
        </row>
        <row r="855">
          <cell r="N855">
            <v>135634</v>
          </cell>
        </row>
        <row r="857">
          <cell r="N857">
            <v>350</v>
          </cell>
        </row>
        <row r="859">
          <cell r="N859">
            <v>0</v>
          </cell>
        </row>
        <row r="860">
          <cell r="N860">
            <v>0</v>
          </cell>
        </row>
        <row r="861">
          <cell r="N861">
            <v>24050</v>
          </cell>
        </row>
        <row r="862">
          <cell r="N862">
            <v>0</v>
          </cell>
        </row>
        <row r="863">
          <cell r="N863">
            <v>17300</v>
          </cell>
        </row>
        <row r="864">
          <cell r="N864">
            <v>93218</v>
          </cell>
        </row>
        <row r="866">
          <cell r="N866">
            <v>39</v>
          </cell>
        </row>
        <row r="868">
          <cell r="N868">
            <v>0</v>
          </cell>
        </row>
        <row r="869">
          <cell r="N869">
            <v>0</v>
          </cell>
        </row>
        <row r="870">
          <cell r="N870">
            <v>0</v>
          </cell>
        </row>
        <row r="871">
          <cell r="N871">
            <v>0</v>
          </cell>
        </row>
        <row r="872">
          <cell r="N872">
            <v>78700</v>
          </cell>
        </row>
        <row r="873">
          <cell r="N873">
            <v>16545</v>
          </cell>
        </row>
        <row r="875">
          <cell r="N875">
            <v>0</v>
          </cell>
        </row>
        <row r="877">
          <cell r="N877">
            <v>0</v>
          </cell>
        </row>
        <row r="878">
          <cell r="N878">
            <v>0</v>
          </cell>
        </row>
        <row r="879">
          <cell r="N879">
            <v>0</v>
          </cell>
        </row>
        <row r="880">
          <cell r="N880">
            <v>0</v>
          </cell>
        </row>
        <row r="881">
          <cell r="N881">
            <v>0</v>
          </cell>
        </row>
        <row r="882">
          <cell r="N882">
            <v>2811</v>
          </cell>
        </row>
        <row r="893">
          <cell r="N893">
            <v>525</v>
          </cell>
        </row>
        <row r="895">
          <cell r="N895">
            <v>0</v>
          </cell>
        </row>
        <row r="896">
          <cell r="N896">
            <v>80</v>
          </cell>
        </row>
        <row r="897">
          <cell r="N897">
            <v>0</v>
          </cell>
        </row>
        <row r="898">
          <cell r="N898">
            <v>0</v>
          </cell>
        </row>
        <row r="899">
          <cell r="N899">
            <v>0</v>
          </cell>
        </row>
        <row r="900">
          <cell r="N900">
            <v>1742</v>
          </cell>
        </row>
        <row r="902">
          <cell r="N902">
            <v>13148</v>
          </cell>
        </row>
        <row r="904">
          <cell r="N904">
            <v>0</v>
          </cell>
        </row>
        <row r="905">
          <cell r="N905">
            <v>0</v>
          </cell>
        </row>
        <row r="906">
          <cell r="N906">
            <v>0</v>
          </cell>
        </row>
        <row r="907">
          <cell r="N907">
            <v>0</v>
          </cell>
        </row>
        <row r="908">
          <cell r="N908">
            <v>660</v>
          </cell>
        </row>
        <row r="909">
          <cell r="N909">
            <v>15065</v>
          </cell>
        </row>
        <row r="911">
          <cell r="N911">
            <v>765</v>
          </cell>
        </row>
        <row r="913">
          <cell r="N913">
            <v>0</v>
          </cell>
        </row>
        <row r="914">
          <cell r="N914">
            <v>0</v>
          </cell>
        </row>
        <row r="915">
          <cell r="N915">
            <v>0</v>
          </cell>
        </row>
        <row r="916">
          <cell r="N916">
            <v>0</v>
          </cell>
        </row>
        <row r="917">
          <cell r="N917">
            <v>7545</v>
          </cell>
        </row>
        <row r="918">
          <cell r="N918">
            <v>3837</v>
          </cell>
        </row>
        <row r="920">
          <cell r="N920">
            <v>65023</v>
          </cell>
        </row>
        <row r="922">
          <cell r="N922">
            <v>0</v>
          </cell>
        </row>
        <row r="923">
          <cell r="N923">
            <v>41397</v>
          </cell>
        </row>
        <row r="924">
          <cell r="N924">
            <v>0</v>
          </cell>
        </row>
        <row r="925">
          <cell r="N925">
            <v>0</v>
          </cell>
        </row>
        <row r="926">
          <cell r="N926">
            <v>0</v>
          </cell>
        </row>
        <row r="927">
          <cell r="N927">
            <v>324</v>
          </cell>
        </row>
        <row r="929">
          <cell r="N929">
            <v>119</v>
          </cell>
        </row>
        <row r="931">
          <cell r="N931">
            <v>0</v>
          </cell>
        </row>
        <row r="932">
          <cell r="N932">
            <v>0</v>
          </cell>
        </row>
        <row r="933">
          <cell r="N933">
            <v>0</v>
          </cell>
        </row>
        <row r="934">
          <cell r="N934">
            <v>0</v>
          </cell>
        </row>
        <row r="935">
          <cell r="N935">
            <v>3792</v>
          </cell>
        </row>
        <row r="936">
          <cell r="N936">
            <v>20359</v>
          </cell>
        </row>
        <row r="938">
          <cell r="N938">
            <v>131</v>
          </cell>
        </row>
        <row r="940">
          <cell r="N940">
            <v>0</v>
          </cell>
        </row>
        <row r="941">
          <cell r="N941">
            <v>0</v>
          </cell>
        </row>
        <row r="942">
          <cell r="N942">
            <v>18473</v>
          </cell>
        </row>
        <row r="943">
          <cell r="N943">
            <v>0</v>
          </cell>
        </row>
        <row r="944">
          <cell r="N944">
            <v>653</v>
          </cell>
        </row>
        <row r="945">
          <cell r="N945">
            <v>43524</v>
          </cell>
        </row>
        <row r="947">
          <cell r="N947">
            <v>0</v>
          </cell>
        </row>
        <row r="949">
          <cell r="N949">
            <v>0</v>
          </cell>
        </row>
        <row r="950">
          <cell r="N950">
            <v>0</v>
          </cell>
        </row>
        <row r="951">
          <cell r="N951">
            <v>0</v>
          </cell>
        </row>
        <row r="952">
          <cell r="N952">
            <v>0</v>
          </cell>
        </row>
        <row r="953">
          <cell r="N953">
            <v>15516</v>
          </cell>
        </row>
        <row r="954">
          <cell r="N954">
            <v>3705</v>
          </cell>
        </row>
        <row r="956">
          <cell r="N956">
            <v>0</v>
          </cell>
        </row>
        <row r="958">
          <cell r="N958">
            <v>0</v>
          </cell>
        </row>
        <row r="959">
          <cell r="N959">
            <v>0</v>
          </cell>
        </row>
        <row r="960">
          <cell r="N960">
            <v>0</v>
          </cell>
        </row>
        <row r="961">
          <cell r="N961">
            <v>0</v>
          </cell>
        </row>
        <row r="962">
          <cell r="N962">
            <v>0</v>
          </cell>
        </row>
        <row r="963">
          <cell r="N963">
            <v>5255</v>
          </cell>
        </row>
        <row r="974">
          <cell r="N974">
            <v>10022</v>
          </cell>
        </row>
        <row r="976">
          <cell r="N976">
            <v>0</v>
          </cell>
        </row>
        <row r="977">
          <cell r="N977">
            <v>2320</v>
          </cell>
        </row>
        <row r="978">
          <cell r="N978">
            <v>0</v>
          </cell>
        </row>
        <row r="979">
          <cell r="N979">
            <v>0</v>
          </cell>
        </row>
        <row r="980">
          <cell r="N980">
            <v>0</v>
          </cell>
        </row>
        <row r="981">
          <cell r="N981">
            <v>11257</v>
          </cell>
        </row>
        <row r="983">
          <cell r="N983">
            <v>55240</v>
          </cell>
        </row>
        <row r="985">
          <cell r="N985">
            <v>22971</v>
          </cell>
        </row>
        <row r="986">
          <cell r="S986">
            <v>917766</v>
          </cell>
          <cell r="Y986">
            <v>107000</v>
          </cell>
        </row>
        <row r="987">
          <cell r="N987">
            <v>899557</v>
          </cell>
        </row>
        <row r="988">
          <cell r="N988">
            <v>0</v>
          </cell>
        </row>
        <row r="989">
          <cell r="N989">
            <v>17151</v>
          </cell>
        </row>
        <row r="990">
          <cell r="N990">
            <v>673893</v>
          </cell>
        </row>
        <row r="992">
          <cell r="N992">
            <v>772</v>
          </cell>
        </row>
        <row r="994">
          <cell r="N994">
            <v>0</v>
          </cell>
        </row>
        <row r="995">
          <cell r="N995">
            <v>0</v>
          </cell>
        </row>
        <row r="996">
          <cell r="N996">
            <v>0</v>
          </cell>
        </row>
        <row r="997">
          <cell r="N997">
            <v>0</v>
          </cell>
        </row>
        <row r="998">
          <cell r="N998">
            <v>13009</v>
          </cell>
        </row>
        <row r="999">
          <cell r="N999">
            <v>24051</v>
          </cell>
        </row>
        <row r="1001">
          <cell r="N1001">
            <v>123669</v>
          </cell>
        </row>
        <row r="1003">
          <cell r="N1003">
            <v>0</v>
          </cell>
        </row>
        <row r="1004">
          <cell r="N1004">
            <v>21718</v>
          </cell>
        </row>
        <row r="1005">
          <cell r="N1005">
            <v>0</v>
          </cell>
        </row>
        <row r="1006">
          <cell r="N1006">
            <v>0</v>
          </cell>
        </row>
        <row r="1007">
          <cell r="N1007">
            <v>0</v>
          </cell>
        </row>
        <row r="1008">
          <cell r="N1008">
            <v>559</v>
          </cell>
        </row>
        <row r="1010">
          <cell r="N1010">
            <v>6645</v>
          </cell>
        </row>
        <row r="1012">
          <cell r="N1012">
            <v>0</v>
          </cell>
        </row>
        <row r="1013">
          <cell r="N1013">
            <v>0</v>
          </cell>
        </row>
        <row r="1014">
          <cell r="N1014">
            <v>0</v>
          </cell>
        </row>
        <row r="1015">
          <cell r="N1015">
            <v>0</v>
          </cell>
        </row>
        <row r="1016">
          <cell r="N1016">
            <v>15761</v>
          </cell>
        </row>
        <row r="1017">
          <cell r="N1017">
            <v>37788</v>
          </cell>
        </row>
        <row r="1019">
          <cell r="N1019">
            <v>404</v>
          </cell>
        </row>
        <row r="1021">
          <cell r="N1021">
            <v>0</v>
          </cell>
        </row>
        <row r="1022">
          <cell r="N1022">
            <v>0</v>
          </cell>
        </row>
        <row r="1023">
          <cell r="N1023">
            <v>49595</v>
          </cell>
        </row>
        <row r="1024">
          <cell r="N1024">
            <v>0</v>
          </cell>
        </row>
        <row r="1025">
          <cell r="N1025">
            <v>13624</v>
          </cell>
        </row>
        <row r="1026">
          <cell r="N1026">
            <v>78895</v>
          </cell>
        </row>
        <row r="1028">
          <cell r="N1028">
            <v>14</v>
          </cell>
        </row>
        <row r="1030">
          <cell r="N1030">
            <v>0</v>
          </cell>
        </row>
        <row r="1031">
          <cell r="N1031">
            <v>0</v>
          </cell>
        </row>
        <row r="1032">
          <cell r="N1032">
            <v>0</v>
          </cell>
        </row>
        <row r="1033">
          <cell r="N1033">
            <v>0</v>
          </cell>
        </row>
        <row r="1034">
          <cell r="N1034">
            <v>35114</v>
          </cell>
        </row>
        <row r="1035">
          <cell r="N1035">
            <v>9904</v>
          </cell>
        </row>
        <row r="1037">
          <cell r="N1037">
            <v>0</v>
          </cell>
        </row>
        <row r="1039">
          <cell r="N1039">
            <v>0</v>
          </cell>
        </row>
        <row r="1040">
          <cell r="N1040">
            <v>0</v>
          </cell>
        </row>
        <row r="1041">
          <cell r="N1041">
            <v>0</v>
          </cell>
        </row>
        <row r="1042">
          <cell r="N1042">
            <v>0</v>
          </cell>
        </row>
        <row r="1043">
          <cell r="N1043">
            <v>0</v>
          </cell>
        </row>
        <row r="1044">
          <cell r="N1044">
            <v>9070</v>
          </cell>
        </row>
      </sheetData>
      <sheetData sheetId="3"/>
      <sheetData sheetId="4">
        <row r="22">
          <cell r="B22">
            <v>62.766500000000001</v>
          </cell>
        </row>
        <row r="23">
          <cell r="B23">
            <v>0.34200000000000003</v>
          </cell>
        </row>
        <row r="24">
          <cell r="B24">
            <v>6.3480000000000008</v>
          </cell>
        </row>
        <row r="25">
          <cell r="B25">
            <v>4.9456999999999995</v>
          </cell>
        </row>
      </sheetData>
      <sheetData sheetId="5">
        <row r="5">
          <cell r="E5">
            <v>1444</v>
          </cell>
        </row>
        <row r="6">
          <cell r="E6">
            <v>950</v>
          </cell>
        </row>
        <row r="7">
          <cell r="E7">
            <v>1577</v>
          </cell>
        </row>
        <row r="8">
          <cell r="E8">
            <v>950</v>
          </cell>
        </row>
        <row r="9">
          <cell r="E9">
            <v>361</v>
          </cell>
        </row>
        <row r="10">
          <cell r="E10">
            <v>190</v>
          </cell>
        </row>
        <row r="11">
          <cell r="E11">
            <v>13927</v>
          </cell>
        </row>
        <row r="12">
          <cell r="E12">
            <v>2242</v>
          </cell>
        </row>
        <row r="13">
          <cell r="E13">
            <v>2356</v>
          </cell>
        </row>
        <row r="14">
          <cell r="E14">
            <v>1824</v>
          </cell>
        </row>
        <row r="15">
          <cell r="E15">
            <v>1149.5</v>
          </cell>
        </row>
        <row r="16">
          <cell r="E16">
            <v>2859.5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sa.odman@lansstyrelsen.se" TargetMode="External"/><Relationship Id="rId1" Type="http://schemas.openxmlformats.org/officeDocument/2006/relationships/hyperlink" Target="mailto:ronja.englund@wsp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3"/>
  <sheetViews>
    <sheetView workbookViewId="0">
      <selection activeCell="B11" sqref="B11:C11"/>
    </sheetView>
  </sheetViews>
  <sheetFormatPr defaultRowHeight="15.6"/>
  <cols>
    <col min="2" max="2" width="56.3984375" bestFit="1" customWidth="1"/>
    <col min="3" max="3" width="50.19921875" style="69" bestFit="1" customWidth="1"/>
    <col min="5" max="5" width="85.3984375" customWidth="1"/>
  </cols>
  <sheetData>
    <row r="1" spans="2:5" ht="16.2" thickBot="1">
      <c r="C1" s="68"/>
    </row>
    <row r="2" spans="2:5">
      <c r="B2" s="63" t="s">
        <v>71</v>
      </c>
      <c r="C2" s="71" t="s">
        <v>79</v>
      </c>
    </row>
    <row r="3" spans="2:5">
      <c r="B3" s="64" t="s">
        <v>72</v>
      </c>
      <c r="C3" s="143" t="s">
        <v>98</v>
      </c>
    </row>
    <row r="4" spans="2:5">
      <c r="B4" s="65" t="s">
        <v>73</v>
      </c>
      <c r="C4" s="72" t="s">
        <v>80</v>
      </c>
    </row>
    <row r="5" spans="2:5">
      <c r="B5" s="65" t="s">
        <v>74</v>
      </c>
      <c r="C5" s="73" t="s">
        <v>75</v>
      </c>
    </row>
    <row r="6" spans="2:5">
      <c r="B6" s="146" t="s">
        <v>76</v>
      </c>
      <c r="C6" s="147" t="s">
        <v>100</v>
      </c>
    </row>
    <row r="7" spans="2:5" ht="16.2" thickBot="1">
      <c r="B7" s="148" t="s">
        <v>74</v>
      </c>
      <c r="C7" s="149" t="s">
        <v>99</v>
      </c>
    </row>
    <row r="8" spans="2:5">
      <c r="C8"/>
    </row>
    <row r="9" spans="2:5">
      <c r="C9"/>
    </row>
    <row r="10" spans="2:5" ht="16.2" thickBot="1">
      <c r="C10"/>
    </row>
    <row r="11" spans="2:5" ht="155.25" customHeight="1">
      <c r="B11" s="151" t="s">
        <v>94</v>
      </c>
      <c r="C11" s="152"/>
      <c r="E11" s="153" t="s">
        <v>77</v>
      </c>
    </row>
    <row r="12" spans="2:5">
      <c r="B12" s="74"/>
      <c r="C12" s="75"/>
      <c r="E12" s="154"/>
    </row>
    <row r="13" spans="2:5">
      <c r="B13" s="144"/>
      <c r="C13" s="75"/>
      <c r="E13" s="154"/>
    </row>
    <row r="14" spans="2:5" ht="16.2" thickBot="1">
      <c r="B14" s="145"/>
      <c r="C14" s="76"/>
      <c r="E14" s="154"/>
    </row>
    <row r="15" spans="2:5">
      <c r="E15" s="154"/>
    </row>
    <row r="16" spans="2:5" ht="16.2" thickBot="1">
      <c r="B16" s="66"/>
      <c r="E16" s="154"/>
    </row>
    <row r="17" spans="2:5" ht="162.75" customHeight="1" thickBot="1">
      <c r="B17" s="156" t="s">
        <v>78</v>
      </c>
      <c r="C17" s="157"/>
      <c r="E17" s="154"/>
    </row>
    <row r="18" spans="2:5">
      <c r="B18" s="67"/>
      <c r="E18" s="154"/>
    </row>
    <row r="19" spans="2:5">
      <c r="E19" s="154"/>
    </row>
    <row r="20" spans="2:5">
      <c r="E20" s="154"/>
    </row>
    <row r="21" spans="2:5">
      <c r="E21" s="154"/>
    </row>
    <row r="22" spans="2:5">
      <c r="E22" s="154"/>
    </row>
    <row r="23" spans="2:5" ht="16.2" thickBot="1">
      <c r="E23" s="155"/>
    </row>
  </sheetData>
  <mergeCells count="3">
    <mergeCell ref="B11:C11"/>
    <mergeCell ref="E11:E23"/>
    <mergeCell ref="B17:C17"/>
  </mergeCells>
  <hyperlinks>
    <hyperlink ref="C5" r:id="rId1" xr:uid="{4C44FCAB-4651-4F7D-8D26-7889C276BB54}"/>
    <hyperlink ref="C7" r:id="rId2" xr:uid="{B5A57D0B-6876-444D-839E-CC026A06BE6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U71"/>
  <sheetViews>
    <sheetView zoomScale="80" zoomScaleNormal="80" workbookViewId="0">
      <selection activeCell="B47" sqref="B47"/>
    </sheetView>
  </sheetViews>
  <sheetFormatPr defaultColWidth="8.59765625" defaultRowHeight="14.4"/>
  <cols>
    <col min="1" max="1" width="49.5" style="9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70" t="s">
        <v>89</v>
      </c>
      <c r="Q2" s="3"/>
      <c r="AG2" s="38"/>
      <c r="AH2" s="3"/>
    </row>
    <row r="3" spans="1:34" ht="28.8">
      <c r="A3" s="4">
        <f>'Örebro län'!A3</f>
        <v>2020</v>
      </c>
      <c r="C3" s="79" t="s">
        <v>1</v>
      </c>
      <c r="D3" s="79" t="s">
        <v>31</v>
      </c>
      <c r="E3" s="79" t="s">
        <v>2</v>
      </c>
      <c r="F3" s="80" t="s">
        <v>3</v>
      </c>
      <c r="G3" s="79" t="s">
        <v>16</v>
      </c>
      <c r="H3" s="79" t="s">
        <v>51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67</v>
      </c>
      <c r="N3" s="79" t="s">
        <v>97</v>
      </c>
      <c r="O3" s="80" t="s">
        <v>63</v>
      </c>
      <c r="P3" s="81" t="s">
        <v>9</v>
      </c>
      <c r="Q3" s="38"/>
      <c r="AG3" s="38"/>
      <c r="AH3" s="38"/>
    </row>
    <row r="4" spans="1:34" s="16" customFormat="1" ht="10.199999999999999">
      <c r="A4" s="50" t="s">
        <v>55</v>
      </c>
      <c r="B4" s="82"/>
      <c r="C4" s="83" t="s">
        <v>53</v>
      </c>
      <c r="D4" s="83" t="s">
        <v>54</v>
      </c>
      <c r="E4" s="84"/>
      <c r="F4" s="83" t="s">
        <v>56</v>
      </c>
      <c r="G4" s="84"/>
      <c r="H4" s="84"/>
      <c r="I4" s="83" t="s">
        <v>57</v>
      </c>
      <c r="J4" s="84"/>
      <c r="K4" s="84"/>
      <c r="L4" s="84"/>
      <c r="M4" s="84"/>
      <c r="N4" s="85"/>
      <c r="O4" s="85"/>
      <c r="P4" s="86" t="s">
        <v>61</v>
      </c>
      <c r="Q4" s="17"/>
      <c r="AG4" s="17"/>
      <c r="AH4" s="17"/>
    </row>
    <row r="5" spans="1:34" ht="15.6">
      <c r="A5" s="3" t="s">
        <v>52</v>
      </c>
      <c r="B5" s="58"/>
      <c r="C5" s="60">
        <f>[1]Solceller!$E$12</f>
        <v>2242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>
        <f>SUM(D5:O5)</f>
        <v>0</v>
      </c>
      <c r="Q5" s="38"/>
      <c r="AG5" s="38"/>
      <c r="AH5" s="38"/>
    </row>
    <row r="6" spans="1:34" ht="15.6">
      <c r="A6" s="57" t="s">
        <v>66</v>
      </c>
      <c r="B6" s="58"/>
      <c r="C6" s="60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>
        <f t="shared" ref="P6:P11" si="0">SUM(D6:O6)</f>
        <v>0</v>
      </c>
      <c r="Q6" s="38"/>
      <c r="AG6" s="38"/>
      <c r="AH6" s="38"/>
    </row>
    <row r="7" spans="1:34" ht="15.6">
      <c r="A7" s="3" t="s">
        <v>17</v>
      </c>
      <c r="B7" s="58"/>
      <c r="C7" s="142">
        <f>[1]Elproduktion!$N$322</f>
        <v>0</v>
      </c>
      <c r="D7" s="60">
        <f>[1]Elproduktion!$N$323</f>
        <v>0</v>
      </c>
      <c r="E7" s="60">
        <f>[1]Elproduktion!$Q$324</f>
        <v>0</v>
      </c>
      <c r="F7" s="58">
        <f>[1]Elproduktion!$N$325</f>
        <v>0</v>
      </c>
      <c r="G7" s="58">
        <f>[1]Elproduktion!$R$326</f>
        <v>0</v>
      </c>
      <c r="H7" s="95">
        <f>[1]Elproduktion!$S$327</f>
        <v>0</v>
      </c>
      <c r="I7" s="58">
        <f>[1]Elproduktion!$N$328</f>
        <v>0</v>
      </c>
      <c r="J7" s="58">
        <f>[1]Elproduktion!$T$326</f>
        <v>0</v>
      </c>
      <c r="K7" s="95">
        <f>[1]Elproduktion!$U$324</f>
        <v>0</v>
      </c>
      <c r="L7" s="95">
        <f>[1]Elproduktion!$V$324</f>
        <v>0</v>
      </c>
      <c r="M7" s="95">
        <f>[1]Elproduktion!$W$324</f>
        <v>0</v>
      </c>
      <c r="N7" s="58">
        <f>[1]Elproduktion!$X$326</f>
        <v>0</v>
      </c>
      <c r="O7" s="58"/>
      <c r="P7" s="60">
        <f t="shared" si="0"/>
        <v>0</v>
      </c>
      <c r="Q7" s="38"/>
      <c r="AG7" s="38"/>
      <c r="AH7" s="38"/>
    </row>
    <row r="8" spans="1:34" ht="15.6">
      <c r="A8" s="3" t="s">
        <v>10</v>
      </c>
      <c r="B8" s="58"/>
      <c r="C8" s="138">
        <f>[1]Elproduktion!$N$330</f>
        <v>8</v>
      </c>
      <c r="D8" s="136">
        <f>[1]Elproduktion!$N$331</f>
        <v>19</v>
      </c>
      <c r="E8" s="58">
        <f>[1]Elproduktion!$Q$332</f>
        <v>0</v>
      </c>
      <c r="F8" s="58">
        <f>[1]Elproduktion!$N$333</f>
        <v>0</v>
      </c>
      <c r="G8" s="58">
        <f>[1]Elproduktion!$R$334</f>
        <v>0</v>
      </c>
      <c r="H8" s="95">
        <f>[1]Elproduktion!$S$335</f>
        <v>0</v>
      </c>
      <c r="I8" s="58">
        <f>[1]Elproduktion!$N$336</f>
        <v>0</v>
      </c>
      <c r="J8" s="58">
        <f>[1]Elproduktion!$T$334</f>
        <v>0</v>
      </c>
      <c r="K8" s="95">
        <f>[1]Elproduktion!$U$332</f>
        <v>0</v>
      </c>
      <c r="L8" s="95">
        <f>[1]Elproduktion!$V$332</f>
        <v>0</v>
      </c>
      <c r="M8" s="95">
        <f>[1]Elproduktion!$W$332</f>
        <v>0</v>
      </c>
      <c r="N8" s="58">
        <f>[1]Elproduktion!$X$334</f>
        <v>0</v>
      </c>
      <c r="O8" s="136"/>
      <c r="P8" s="136">
        <f t="shared" si="0"/>
        <v>19</v>
      </c>
      <c r="Q8" s="38"/>
      <c r="AG8" s="38"/>
      <c r="AH8" s="38"/>
    </row>
    <row r="9" spans="1:34" ht="15.6">
      <c r="A9" s="3" t="s">
        <v>11</v>
      </c>
      <c r="B9" s="58"/>
      <c r="C9" s="95">
        <f>[1]Elproduktion!$N$338</f>
        <v>0</v>
      </c>
      <c r="D9" s="58">
        <f>[1]Elproduktion!$N$339</f>
        <v>0</v>
      </c>
      <c r="E9" s="58">
        <f>[1]Elproduktion!$Q$340</f>
        <v>0</v>
      </c>
      <c r="F9" s="58">
        <f>[1]Elproduktion!$N$341</f>
        <v>0</v>
      </c>
      <c r="G9" s="58">
        <f>[1]Elproduktion!$R$342</f>
        <v>0</v>
      </c>
      <c r="H9" s="95">
        <f>[1]Elproduktion!$S$343</f>
        <v>0</v>
      </c>
      <c r="I9" s="58">
        <f>[1]Elproduktion!$N$344</f>
        <v>0</v>
      </c>
      <c r="J9" s="58">
        <f>[1]Elproduktion!$T$342</f>
        <v>0</v>
      </c>
      <c r="K9" s="95">
        <f>[1]Elproduktion!$U$340</f>
        <v>0</v>
      </c>
      <c r="L9" s="95">
        <f>[1]Elproduktion!$V$340</f>
        <v>0</v>
      </c>
      <c r="M9" s="95">
        <f>[1]Elproduktion!$W$340</f>
        <v>0</v>
      </c>
      <c r="N9" s="58">
        <f>[1]Elproduktion!$X$342</f>
        <v>0</v>
      </c>
      <c r="O9" s="58"/>
      <c r="P9" s="58">
        <f t="shared" si="0"/>
        <v>0</v>
      </c>
      <c r="Q9" s="38"/>
      <c r="AG9" s="38"/>
      <c r="AH9" s="38"/>
    </row>
    <row r="10" spans="1:34" ht="15.6">
      <c r="A10" s="3" t="s">
        <v>12</v>
      </c>
      <c r="B10" s="58"/>
      <c r="C10" s="140">
        <f>[1]Elproduktion!$N$346</f>
        <v>18233.152941176471</v>
      </c>
      <c r="D10" s="58">
        <f>[1]Elproduktion!$N$347</f>
        <v>0</v>
      </c>
      <c r="E10" s="58">
        <f>[1]Elproduktion!$Q$348</f>
        <v>0</v>
      </c>
      <c r="F10" s="58">
        <f>[1]Elproduktion!$N$349</f>
        <v>0</v>
      </c>
      <c r="G10" s="58">
        <f>[1]Elproduktion!$R$350</f>
        <v>0</v>
      </c>
      <c r="H10" s="95">
        <f>[1]Elproduktion!$S$351</f>
        <v>0</v>
      </c>
      <c r="I10" s="58">
        <f>[1]Elproduktion!$N$352</f>
        <v>0</v>
      </c>
      <c r="J10" s="58">
        <f>[1]Elproduktion!$T$350</f>
        <v>0</v>
      </c>
      <c r="K10" s="95">
        <f>[1]Elproduktion!$U$348</f>
        <v>0</v>
      </c>
      <c r="L10" s="95">
        <f>[1]Elproduktion!$V$348</f>
        <v>0</v>
      </c>
      <c r="M10" s="95">
        <f>[1]Elproduktion!$W$348</f>
        <v>0</v>
      </c>
      <c r="N10" s="58">
        <f>[1]Elproduktion!$X$350</f>
        <v>0</v>
      </c>
      <c r="O10" s="58"/>
      <c r="P10" s="58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6">
      <c r="A11" s="3" t="s">
        <v>13</v>
      </c>
      <c r="B11" s="58"/>
      <c r="C11" s="141">
        <f>SUM(C5:C10)</f>
        <v>20483.152941176471</v>
      </c>
      <c r="D11" s="136">
        <f t="shared" ref="D11:O11" si="1">SUM(D5:D10)</f>
        <v>19</v>
      </c>
      <c r="E11" s="136">
        <f t="shared" si="1"/>
        <v>0</v>
      </c>
      <c r="F11" s="58">
        <f t="shared" si="1"/>
        <v>0</v>
      </c>
      <c r="G11" s="58">
        <f t="shared" si="1"/>
        <v>0</v>
      </c>
      <c r="H11" s="58">
        <f t="shared" si="1"/>
        <v>0</v>
      </c>
      <c r="I11" s="58">
        <f t="shared" si="1"/>
        <v>0</v>
      </c>
      <c r="J11" s="58">
        <f t="shared" si="1"/>
        <v>0</v>
      </c>
      <c r="K11" s="58">
        <f t="shared" si="1"/>
        <v>0</v>
      </c>
      <c r="L11" s="58">
        <f t="shared" si="1"/>
        <v>0</v>
      </c>
      <c r="M11" s="58">
        <f t="shared" si="1"/>
        <v>0</v>
      </c>
      <c r="N11" s="58">
        <f t="shared" si="1"/>
        <v>0</v>
      </c>
      <c r="O11" s="58">
        <f t="shared" si="1"/>
        <v>0</v>
      </c>
      <c r="P11" s="136">
        <f t="shared" si="0"/>
        <v>19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6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2"/>
      <c r="R12" s="2"/>
      <c r="S12" s="2"/>
      <c r="T12" s="2"/>
    </row>
    <row r="13" spans="1:34" ht="15.6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2"/>
      <c r="R13" s="2"/>
      <c r="S13" s="2"/>
      <c r="T13" s="2"/>
    </row>
    <row r="14" spans="1:34" ht="18">
      <c r="A14" s="1" t="s">
        <v>14</v>
      </c>
      <c r="B14" s="87"/>
      <c r="C14" s="58"/>
      <c r="D14" s="87"/>
      <c r="E14" s="87"/>
      <c r="F14" s="87"/>
      <c r="G14" s="87"/>
      <c r="H14" s="87"/>
      <c r="I14" s="87"/>
      <c r="J14" s="58"/>
      <c r="K14" s="58"/>
      <c r="L14" s="58"/>
      <c r="M14" s="58"/>
      <c r="N14" s="58"/>
      <c r="O14" s="58"/>
      <c r="P14" s="87"/>
      <c r="Q14" s="2"/>
      <c r="R14" s="2"/>
      <c r="S14" s="2"/>
      <c r="T14" s="2"/>
    </row>
    <row r="15" spans="1:34" ht="15.6">
      <c r="A15" s="49" t="str">
        <f>A2</f>
        <v>1881 Kumla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2"/>
      <c r="R15" s="2"/>
      <c r="S15" s="2"/>
      <c r="T15" s="2"/>
    </row>
    <row r="16" spans="1:34" ht="28.8">
      <c r="A16" s="4">
        <f>'Örebro län'!A16</f>
        <v>2020</v>
      </c>
      <c r="B16" s="79" t="s">
        <v>15</v>
      </c>
      <c r="C16" s="88" t="s">
        <v>8</v>
      </c>
      <c r="D16" s="79" t="s">
        <v>31</v>
      </c>
      <c r="E16" s="79" t="s">
        <v>2</v>
      </c>
      <c r="F16" s="80" t="s">
        <v>3</v>
      </c>
      <c r="G16" s="79" t="s">
        <v>16</v>
      </c>
      <c r="H16" s="79" t="s">
        <v>51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67</v>
      </c>
      <c r="N16" s="79" t="s">
        <v>97</v>
      </c>
      <c r="O16" s="80" t="s">
        <v>63</v>
      </c>
      <c r="P16" s="81" t="s">
        <v>9</v>
      </c>
      <c r="Q16" s="38"/>
      <c r="AG16" s="38"/>
      <c r="AH16" s="38"/>
    </row>
    <row r="17" spans="1:34" s="16" customFormat="1" ht="10.199999999999999">
      <c r="A17" s="50" t="s">
        <v>55</v>
      </c>
      <c r="B17" s="83" t="s">
        <v>58</v>
      </c>
      <c r="C17" s="89"/>
      <c r="D17" s="83" t="s">
        <v>54</v>
      </c>
      <c r="E17" s="84"/>
      <c r="F17" s="83" t="s">
        <v>56</v>
      </c>
      <c r="G17" s="84"/>
      <c r="H17" s="84"/>
      <c r="I17" s="83" t="s">
        <v>57</v>
      </c>
      <c r="J17" s="84"/>
      <c r="K17" s="84"/>
      <c r="L17" s="84"/>
      <c r="M17" s="84"/>
      <c r="N17" s="85"/>
      <c r="O17" s="85"/>
      <c r="P17" s="86" t="s">
        <v>61</v>
      </c>
      <c r="Q17" s="17"/>
      <c r="AG17" s="17"/>
      <c r="AH17" s="17"/>
    </row>
    <row r="18" spans="1:34" ht="15.6">
      <c r="A18" s="3" t="s">
        <v>17</v>
      </c>
      <c r="B18" s="60">
        <f>[1]Fjärrvärmeproduktion!$N$450</f>
        <v>0</v>
      </c>
      <c r="C18" s="58"/>
      <c r="D18" s="60">
        <f>[1]Fjärrvärmeproduktion!$N$451</f>
        <v>0</v>
      </c>
      <c r="E18" s="60">
        <f>[1]Fjärrvärmeproduktion!$Q$452</f>
        <v>0</v>
      </c>
      <c r="F18" s="58">
        <f>[1]Fjärrvärmeproduktion!$N$453</f>
        <v>0</v>
      </c>
      <c r="G18" s="58">
        <f>[1]Fjärrvärmeproduktion!$R$454</f>
        <v>0</v>
      </c>
      <c r="H18" s="95">
        <f>[1]Fjärrvärmeproduktion!$S$455</f>
        <v>0</v>
      </c>
      <c r="I18" s="58">
        <f>[1]Fjärrvärmeproduktion!$N$456</f>
        <v>0</v>
      </c>
      <c r="J18" s="58">
        <f>[1]Fjärrvärmeproduktion!$T$454</f>
        <v>0</v>
      </c>
      <c r="K18" s="95">
        <f>[1]Fjärrvärmeproduktion!$U$452</f>
        <v>0</v>
      </c>
      <c r="L18" s="95">
        <f>[1]Fjärrvärmeproduktion!$V$452</f>
        <v>0</v>
      </c>
      <c r="M18" s="95">
        <f>[1]Fjärrvärmeproduktion!$W$452</f>
        <v>0</v>
      </c>
      <c r="N18" s="58">
        <f>[1]Fjärrvärmeproduktion!$X$454</f>
        <v>0</v>
      </c>
      <c r="O18" s="58"/>
      <c r="P18" s="131">
        <f>SUM(C18:O18)</f>
        <v>0</v>
      </c>
      <c r="Q18" s="2"/>
      <c r="R18" s="2"/>
      <c r="S18" s="2"/>
      <c r="T18" s="2"/>
    </row>
    <row r="19" spans="1:34" ht="15.6">
      <c r="A19" s="3" t="s">
        <v>18</v>
      </c>
      <c r="B19" s="58">
        <f>[1]Fjärrvärmeproduktion!$N$458</f>
        <v>6206</v>
      </c>
      <c r="C19" s="58"/>
      <c r="D19" s="58">
        <f>[1]Fjärrvärmeproduktion!$N$459</f>
        <v>6770</v>
      </c>
      <c r="E19" s="58">
        <f>[1]Fjärrvärmeproduktion!$Q$460</f>
        <v>0</v>
      </c>
      <c r="F19" s="58">
        <f>[1]Fjärrvärmeproduktion!$N$461</f>
        <v>0</v>
      </c>
      <c r="G19" s="58">
        <f>[1]Fjärrvärmeproduktion!$R$462</f>
        <v>0</v>
      </c>
      <c r="H19" s="95">
        <f>[1]Fjärrvärmeproduktion!$S$463</f>
        <v>0</v>
      </c>
      <c r="I19" s="58">
        <f>[1]Fjärrvärmeproduktion!$N$464</f>
        <v>0</v>
      </c>
      <c r="J19" s="58">
        <f>[1]Fjärrvärmeproduktion!$T$462</f>
        <v>0</v>
      </c>
      <c r="K19" s="95">
        <f>[1]Fjärrvärmeproduktion!$U$460</f>
        <v>0</v>
      </c>
      <c r="L19" s="95">
        <f>[1]Fjärrvärmeproduktion!$V$460</f>
        <v>0</v>
      </c>
      <c r="M19" s="95">
        <f>[1]Fjärrvärmeproduktion!$W$460</f>
        <v>0</v>
      </c>
      <c r="N19" s="58">
        <f>[1]Fjärrvärmeproduktion!$X$462</f>
        <v>0</v>
      </c>
      <c r="O19" s="58"/>
      <c r="P19" s="61">
        <f t="shared" ref="P19:P24" si="2">SUM(C19:O19)</f>
        <v>6770</v>
      </c>
      <c r="Q19" s="2"/>
      <c r="R19" s="2"/>
      <c r="S19" s="2"/>
      <c r="T19" s="2"/>
    </row>
    <row r="20" spans="1:34" ht="15.6">
      <c r="A20" s="3" t="s">
        <v>19</v>
      </c>
      <c r="B20" s="58">
        <f>[1]Fjärrvärmeproduktion!$N$466</f>
        <v>0</v>
      </c>
      <c r="C20" s="58"/>
      <c r="D20" s="58">
        <f>[1]Fjärrvärmeproduktion!$N$467</f>
        <v>0</v>
      </c>
      <c r="E20" s="58">
        <f>[1]Fjärrvärmeproduktion!$Q$468</f>
        <v>0</v>
      </c>
      <c r="F20" s="58">
        <f>[1]Fjärrvärmeproduktion!$N$469</f>
        <v>0</v>
      </c>
      <c r="G20" s="58">
        <f>[1]Fjärrvärmeproduktion!$R$470</f>
        <v>0</v>
      </c>
      <c r="H20" s="95">
        <f>[1]Fjärrvärmeproduktion!$S$471</f>
        <v>0</v>
      </c>
      <c r="I20" s="58">
        <f>[1]Fjärrvärmeproduktion!$N$472</f>
        <v>0</v>
      </c>
      <c r="J20" s="58">
        <f>[1]Fjärrvärmeproduktion!$T$470</f>
        <v>0</v>
      </c>
      <c r="K20" s="95">
        <f>[1]Fjärrvärmeproduktion!$U$468</f>
        <v>0</v>
      </c>
      <c r="L20" s="95">
        <f>[1]Fjärrvärmeproduktion!$V$468</f>
        <v>0</v>
      </c>
      <c r="M20" s="95">
        <f>[1]Fjärrvärmeproduktion!$W$468</f>
        <v>0</v>
      </c>
      <c r="N20" s="58">
        <f>[1]Fjärrvärmeproduktion!$X$470</f>
        <v>0</v>
      </c>
      <c r="O20" s="58"/>
      <c r="P20" s="61">
        <f t="shared" si="2"/>
        <v>0</v>
      </c>
      <c r="Q20" s="2"/>
      <c r="R20" s="2"/>
      <c r="S20" s="2"/>
      <c r="T20" s="2"/>
    </row>
    <row r="21" spans="1:34" ht="16.2" thickBot="1">
      <c r="A21" s="3" t="s">
        <v>20</v>
      </c>
      <c r="B21" s="58">
        <f>[1]Fjärrvärmeproduktion!$N$474</f>
        <v>0</v>
      </c>
      <c r="C21" s="58"/>
      <c r="D21" s="58">
        <f>[1]Fjärrvärmeproduktion!$N$475</f>
        <v>0</v>
      </c>
      <c r="E21" s="58">
        <f>[1]Fjärrvärmeproduktion!$Q$476</f>
        <v>0</v>
      </c>
      <c r="F21" s="58">
        <f>[1]Fjärrvärmeproduktion!$N$477</f>
        <v>0</v>
      </c>
      <c r="G21" s="58">
        <f>[1]Fjärrvärmeproduktion!$R$478</f>
        <v>0</v>
      </c>
      <c r="H21" s="95">
        <f>[1]Fjärrvärmeproduktion!$S$479</f>
        <v>0</v>
      </c>
      <c r="I21" s="58">
        <f>[1]Fjärrvärmeproduktion!$N$480</f>
        <v>0</v>
      </c>
      <c r="J21" s="58">
        <f>[1]Fjärrvärmeproduktion!$T$478</f>
        <v>0</v>
      </c>
      <c r="K21" s="95">
        <f>[1]Fjärrvärmeproduktion!$U$476</f>
        <v>0</v>
      </c>
      <c r="L21" s="95">
        <f>[1]Fjärrvärmeproduktion!$V$476</f>
        <v>0</v>
      </c>
      <c r="M21" s="95">
        <f>[1]Fjärrvärmeproduktion!$W$476</f>
        <v>0</v>
      </c>
      <c r="N21" s="58">
        <f>[1]Fjärrvärmeproduktion!$X$478</f>
        <v>0</v>
      </c>
      <c r="O21" s="58"/>
      <c r="P21" s="61">
        <f t="shared" si="2"/>
        <v>0</v>
      </c>
      <c r="Q21" s="2"/>
      <c r="R21" s="24"/>
      <c r="S21" s="24"/>
      <c r="T21" s="24"/>
    </row>
    <row r="22" spans="1:34" ht="15.6">
      <c r="A22" s="3" t="s">
        <v>21</v>
      </c>
      <c r="B22" s="58">
        <f>[1]Fjärrvärmeproduktion!$N$482</f>
        <v>52176</v>
      </c>
      <c r="C22" s="58"/>
      <c r="D22" s="58">
        <f>[1]Fjärrvärmeproduktion!$N$483</f>
        <v>0</v>
      </c>
      <c r="E22" s="58">
        <f>[1]Fjärrvärmeproduktion!$Q$484</f>
        <v>0</v>
      </c>
      <c r="F22" s="58">
        <f>[1]Fjärrvärmeproduktion!$N$485</f>
        <v>0</v>
      </c>
      <c r="G22" s="58">
        <f>[1]Fjärrvärmeproduktion!$R$486</f>
        <v>0</v>
      </c>
      <c r="H22" s="95">
        <f>[1]Fjärrvärmeproduktion!$S$487</f>
        <v>0</v>
      </c>
      <c r="I22" s="58">
        <f>[1]Fjärrvärmeproduktion!$N$488</f>
        <v>0</v>
      </c>
      <c r="J22" s="58">
        <f>[1]Fjärrvärmeproduktion!$T$486</f>
        <v>0</v>
      </c>
      <c r="K22" s="95">
        <f>[1]Fjärrvärmeproduktion!$U$484</f>
        <v>0</v>
      </c>
      <c r="L22" s="95">
        <f>[1]Fjärrvärmeproduktion!$V$484</f>
        <v>0</v>
      </c>
      <c r="M22" s="95">
        <f>[1]Fjärrvärmeproduktion!$W$484</f>
        <v>0</v>
      </c>
      <c r="N22" s="58">
        <f>[1]Fjärrvärmeproduktion!$X$486</f>
        <v>0</v>
      </c>
      <c r="O22" s="58"/>
      <c r="P22" s="61">
        <f t="shared" si="2"/>
        <v>0</v>
      </c>
      <c r="Q22" s="18"/>
      <c r="R22" s="30" t="s">
        <v>23</v>
      </c>
      <c r="S22" s="54" t="str">
        <f>ROUND(P43/1000,0) &amp;" GWh"</f>
        <v>484 GWh</v>
      </c>
      <c r="T22" s="25"/>
      <c r="U22" s="23"/>
    </row>
    <row r="23" spans="1:34" ht="15.6">
      <c r="A23" s="3" t="s">
        <v>22</v>
      </c>
      <c r="B23" s="60">
        <f>[1]Fjärrvärmeproduktion!$N$490</f>
        <v>0</v>
      </c>
      <c r="C23" s="58"/>
      <c r="D23" s="58">
        <f>[1]Fjärrvärmeproduktion!$N$491</f>
        <v>0</v>
      </c>
      <c r="E23" s="58">
        <f>[1]Fjärrvärmeproduktion!$Q$492</f>
        <v>0</v>
      </c>
      <c r="F23" s="58">
        <f>[1]Fjärrvärmeproduktion!$N$493</f>
        <v>0</v>
      </c>
      <c r="G23" s="58">
        <f>[1]Fjärrvärmeproduktion!$R$494</f>
        <v>0</v>
      </c>
      <c r="H23" s="95">
        <f>[1]Fjärrvärmeproduktion!$S$495</f>
        <v>0</v>
      </c>
      <c r="I23" s="58">
        <f>[1]Fjärrvärmeproduktion!$N$496</f>
        <v>0</v>
      </c>
      <c r="J23" s="58">
        <f>[1]Fjärrvärmeproduktion!$T$494</f>
        <v>0</v>
      </c>
      <c r="K23" s="95">
        <f>[1]Fjärrvärmeproduktion!$U$492</f>
        <v>0</v>
      </c>
      <c r="L23" s="95">
        <f>[1]Fjärrvärmeproduktion!$V$492</f>
        <v>0</v>
      </c>
      <c r="M23" s="95">
        <f>[1]Fjärrvärmeproduktion!$W$492</f>
        <v>0</v>
      </c>
      <c r="N23" s="58">
        <f>[1]Fjärrvärmeproduktion!$X$494</f>
        <v>0</v>
      </c>
      <c r="O23" s="58"/>
      <c r="P23" s="61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13</v>
      </c>
      <c r="B24" s="136">
        <f>SUM(B18:B23)</f>
        <v>58382</v>
      </c>
      <c r="C24" s="58">
        <f t="shared" ref="C24:O24" si="3">SUM(C18:C23)</f>
        <v>0</v>
      </c>
      <c r="D24" s="136">
        <f t="shared" si="3"/>
        <v>6770</v>
      </c>
      <c r="E24" s="136">
        <f t="shared" si="3"/>
        <v>0</v>
      </c>
      <c r="F24" s="58">
        <f t="shared" si="3"/>
        <v>0</v>
      </c>
      <c r="G24" s="58">
        <f t="shared" si="3"/>
        <v>0</v>
      </c>
      <c r="H24" s="58">
        <f t="shared" si="3"/>
        <v>0</v>
      </c>
      <c r="I24" s="58">
        <f t="shared" si="3"/>
        <v>0</v>
      </c>
      <c r="J24" s="58">
        <f t="shared" si="3"/>
        <v>0</v>
      </c>
      <c r="K24" s="58">
        <f t="shared" si="3"/>
        <v>0</v>
      </c>
      <c r="L24" s="58">
        <f t="shared" si="3"/>
        <v>0</v>
      </c>
      <c r="M24" s="58">
        <f t="shared" si="3"/>
        <v>0</v>
      </c>
      <c r="N24" s="58">
        <f t="shared" si="3"/>
        <v>0</v>
      </c>
      <c r="O24" s="58">
        <f t="shared" si="3"/>
        <v>0</v>
      </c>
      <c r="P24" s="130">
        <f t="shared" si="2"/>
        <v>6770</v>
      </c>
      <c r="Q24" s="18"/>
      <c r="R24" s="28"/>
      <c r="S24" s="2" t="s">
        <v>24</v>
      </c>
      <c r="T24" s="26" t="s">
        <v>25</v>
      </c>
      <c r="U24" s="23"/>
    </row>
    <row r="25" spans="1:34" ht="15.6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18"/>
      <c r="R25" s="51" t="str">
        <f>C30</f>
        <v>El</v>
      </c>
      <c r="S25" s="40" t="str">
        <f>ROUND(C43/1000,0) &amp;" GWh"</f>
        <v>217 GWh</v>
      </c>
      <c r="T25" s="29">
        <f>C$44</f>
        <v>0.44747380435463335</v>
      </c>
      <c r="U25" s="23"/>
    </row>
    <row r="26" spans="1:34" ht="15.6">
      <c r="A26" s="4" t="s">
        <v>95</v>
      </c>
      <c r="B26" s="129">
        <v>20747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18"/>
      <c r="R26" s="52" t="str">
        <f>D30</f>
        <v>Oljeprodukter</v>
      </c>
      <c r="S26" s="40" t="str">
        <f>ROUND(D43/1000,0) &amp;" GWh"</f>
        <v>170 GWh</v>
      </c>
      <c r="T26" s="29">
        <f>D$44</f>
        <v>0.35072285122198438</v>
      </c>
      <c r="U26" s="23"/>
    </row>
    <row r="27" spans="1:34" ht="15.6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18"/>
      <c r="R27" s="52" t="str">
        <f>E30</f>
        <v>Kol och koks</v>
      </c>
      <c r="S27" s="40" t="str">
        <f>ROUND(E43/1000,0) &amp;" GWh"</f>
        <v>0 GWh</v>
      </c>
      <c r="T27" s="29">
        <f>E$44</f>
        <v>0</v>
      </c>
      <c r="U27" s="23"/>
    </row>
    <row r="28" spans="1:34" ht="18">
      <c r="A28" s="1" t="s">
        <v>26</v>
      </c>
      <c r="B28" s="87"/>
      <c r="C28" s="58"/>
      <c r="D28" s="87"/>
      <c r="E28" s="87"/>
      <c r="F28" s="87"/>
      <c r="G28" s="87"/>
      <c r="H28" s="87"/>
      <c r="I28" s="58"/>
      <c r="J28" s="58"/>
      <c r="K28" s="58"/>
      <c r="L28" s="58"/>
      <c r="M28" s="58"/>
      <c r="N28" s="58"/>
      <c r="O28" s="58"/>
      <c r="P28" s="58"/>
      <c r="Q28" s="18"/>
      <c r="R28" s="52" t="str">
        <f>F30</f>
        <v>Gasol/naturgas</v>
      </c>
      <c r="S28" s="40" t="str">
        <f>ROUND(F43/1000,0) &amp;" GWh"</f>
        <v>41 GWh</v>
      </c>
      <c r="T28" s="29">
        <f>F$44</f>
        <v>8.5156774098798654E-2</v>
      </c>
      <c r="U28" s="23"/>
    </row>
    <row r="29" spans="1:34" ht="15.6">
      <c r="A29" s="49" t="str">
        <f>A2</f>
        <v>1881 Kumla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18"/>
      <c r="R29" s="52" t="str">
        <f>G30</f>
        <v>Biodrivmedel</v>
      </c>
      <c r="S29" s="40" t="str">
        <f>ROUND(G43/1000,0) &amp;" GWh"</f>
        <v>31 GWh</v>
      </c>
      <c r="T29" s="29">
        <f>G$44</f>
        <v>6.3027292484463551E-2</v>
      </c>
      <c r="U29" s="23"/>
    </row>
    <row r="30" spans="1:34" ht="28.8">
      <c r="A30" s="4">
        <f>'Örebro län'!A30</f>
        <v>2020</v>
      </c>
      <c r="B30" s="88" t="s">
        <v>65</v>
      </c>
      <c r="C30" s="91" t="s">
        <v>8</v>
      </c>
      <c r="D30" s="79" t="s">
        <v>31</v>
      </c>
      <c r="E30" s="79" t="s">
        <v>2</v>
      </c>
      <c r="F30" s="80" t="s">
        <v>3</v>
      </c>
      <c r="G30" s="79" t="s">
        <v>27</v>
      </c>
      <c r="H30" s="79" t="s">
        <v>51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67</v>
      </c>
      <c r="N30" s="79" t="s">
        <v>97</v>
      </c>
      <c r="O30" s="80" t="s">
        <v>63</v>
      </c>
      <c r="P30" s="81" t="s">
        <v>28</v>
      </c>
      <c r="Q30" s="18"/>
      <c r="R30" s="51" t="str">
        <f>H30</f>
        <v>Biobränslen</v>
      </c>
      <c r="S30" s="40" t="str">
        <f>ROUND(H43/1000,0) &amp;" GWh"</f>
        <v>26 GWh</v>
      </c>
      <c r="T30" s="29">
        <f>H$44</f>
        <v>5.3619277840120147E-2</v>
      </c>
      <c r="U30" s="23"/>
    </row>
    <row r="31" spans="1:34" s="16" customFormat="1">
      <c r="A31" s="15"/>
      <c r="B31" s="83" t="s">
        <v>60</v>
      </c>
      <c r="C31" s="92" t="s">
        <v>59</v>
      </c>
      <c r="D31" s="83" t="s">
        <v>54</v>
      </c>
      <c r="E31" s="84"/>
      <c r="F31" s="83" t="s">
        <v>56</v>
      </c>
      <c r="G31" s="83" t="s">
        <v>68</v>
      </c>
      <c r="H31" s="83" t="s">
        <v>64</v>
      </c>
      <c r="I31" s="83" t="s">
        <v>57</v>
      </c>
      <c r="J31" s="84"/>
      <c r="K31" s="84"/>
      <c r="L31" s="84"/>
      <c r="M31" s="84"/>
      <c r="N31" s="85"/>
      <c r="O31" s="85"/>
      <c r="P31" s="86" t="s">
        <v>62</v>
      </c>
      <c r="Q31" s="19"/>
      <c r="R31" s="51" t="str">
        <f>I30</f>
        <v>Biogas</v>
      </c>
      <c r="S31" s="40" t="str">
        <f>ROUND(I43/1000,0) &amp;" GWh"</f>
        <v>0 GWh</v>
      </c>
      <c r="T31" s="29">
        <f>I$44</f>
        <v>0</v>
      </c>
      <c r="U31" s="22"/>
      <c r="AG31" s="17"/>
      <c r="AH31" s="17"/>
    </row>
    <row r="32" spans="1:34" ht="15.6">
      <c r="A32" s="3" t="s">
        <v>29</v>
      </c>
      <c r="B32" s="58">
        <f>[1]Slutanvändning!$N$656</f>
        <v>0</v>
      </c>
      <c r="C32" s="58">
        <f>[1]Slutanvändning!$N$657</f>
        <v>6343</v>
      </c>
      <c r="D32" s="58">
        <f>[1]Slutanvändning!$N$650</f>
        <v>5896</v>
      </c>
      <c r="E32" s="58">
        <f>[1]Slutanvändning!$Q$651</f>
        <v>0</v>
      </c>
      <c r="F32" s="95">
        <f>[1]Slutanvändning!$N$652</f>
        <v>0</v>
      </c>
      <c r="G32" s="58">
        <f>[1]Slutanvändning!$N$653</f>
        <v>1413</v>
      </c>
      <c r="H32" s="58">
        <f>[1]Slutanvändning!$N$654</f>
        <v>0</v>
      </c>
      <c r="I32" s="58">
        <f>[1]Slutanvändning!$N$655</f>
        <v>0</v>
      </c>
      <c r="J32" s="58"/>
      <c r="K32" s="58">
        <f>[1]Slutanvändning!$U$651</f>
        <v>0</v>
      </c>
      <c r="L32" s="58">
        <f>[1]Slutanvändning!$V$651</f>
        <v>0</v>
      </c>
      <c r="M32" s="58">
        <f>[1]Slutanvändning!$W$651</f>
        <v>0</v>
      </c>
      <c r="N32" s="58"/>
      <c r="O32" s="58"/>
      <c r="P32" s="58">
        <f t="shared" ref="P32:P38" si="4">SUM(B32:N32)</f>
        <v>13652</v>
      </c>
      <c r="Q32" s="20"/>
      <c r="R32" s="52" t="str">
        <f>J30</f>
        <v>Avlutar</v>
      </c>
      <c r="S32" s="40" t="str">
        <f>ROUND(J43/1000,0) &amp;" GWh"</f>
        <v>0 GWh</v>
      </c>
      <c r="T32" s="29">
        <f>J$44</f>
        <v>0</v>
      </c>
      <c r="U32" s="23"/>
    </row>
    <row r="33" spans="1:47" ht="15.6">
      <c r="A33" s="3" t="s">
        <v>32</v>
      </c>
      <c r="B33" s="58">
        <f>[1]Slutanvändning!$N$665</f>
        <v>15499</v>
      </c>
      <c r="C33" s="58">
        <f>[1]Slutanvändning!$N$666</f>
        <v>32713</v>
      </c>
      <c r="D33" s="58">
        <f>[1]Slutanvändning!$N$659</f>
        <v>998</v>
      </c>
      <c r="E33" s="58">
        <f>[1]Slutanvändning!$Q$660</f>
        <v>0</v>
      </c>
      <c r="F33" s="138">
        <f>[1]Slutanvändning!$N$661</f>
        <v>41211.542193436879</v>
      </c>
      <c r="G33" s="58">
        <f>[1]Slutanvändning!$N$662</f>
        <v>0</v>
      </c>
      <c r="H33" s="58">
        <f>[1]Slutanvändning!$N$663</f>
        <v>0</v>
      </c>
      <c r="I33" s="58">
        <f>[1]Slutanvändning!$N$664</f>
        <v>0</v>
      </c>
      <c r="J33" s="58"/>
      <c r="K33" s="58">
        <f>[1]Slutanvändning!$U$660</f>
        <v>0</v>
      </c>
      <c r="L33" s="58">
        <f>[1]Slutanvändning!$V$660</f>
        <v>0</v>
      </c>
      <c r="M33" s="58">
        <f>[1]Slutanvändning!$W$660</f>
        <v>0</v>
      </c>
      <c r="N33" s="58"/>
      <c r="O33" s="58"/>
      <c r="P33" s="136">
        <f t="shared" si="4"/>
        <v>90421.542193436879</v>
      </c>
      <c r="Q33" s="20"/>
      <c r="R33" s="51" t="str">
        <f>K30</f>
        <v>Torv</v>
      </c>
      <c r="S33" s="40" t="str">
        <f>ROUND(K43/1000,0) &amp;" GWh"</f>
        <v>0 GWh</v>
      </c>
      <c r="T33" s="29">
        <f>K$44</f>
        <v>0</v>
      </c>
      <c r="U33" s="23"/>
    </row>
    <row r="34" spans="1:47" ht="15.6">
      <c r="A34" s="3" t="s">
        <v>33</v>
      </c>
      <c r="B34" s="58">
        <f>[1]Slutanvändning!$N$674</f>
        <v>11114</v>
      </c>
      <c r="C34" s="58">
        <f>[1]Slutanvändning!$N$675</f>
        <v>20260</v>
      </c>
      <c r="D34" s="58">
        <f>[1]Slutanvändning!$N$668</f>
        <v>797</v>
      </c>
      <c r="E34" s="58">
        <f>[1]Slutanvändning!$Q$669</f>
        <v>0</v>
      </c>
      <c r="F34" s="95">
        <f>[1]Slutanvändning!$N$670</f>
        <v>0</v>
      </c>
      <c r="G34" s="58">
        <f>[1]Slutanvändning!$N$671</f>
        <v>0</v>
      </c>
      <c r="H34" s="58">
        <f>[1]Slutanvändning!$N$672</f>
        <v>0</v>
      </c>
      <c r="I34" s="58">
        <f>[1]Slutanvändning!$N$673</f>
        <v>0</v>
      </c>
      <c r="J34" s="58"/>
      <c r="K34" s="58">
        <f>[1]Slutanvändning!$U$669</f>
        <v>0</v>
      </c>
      <c r="L34" s="58">
        <f>[1]Slutanvändning!$V$669</f>
        <v>0</v>
      </c>
      <c r="M34" s="58">
        <f>[1]Slutanvändning!$W$669</f>
        <v>0</v>
      </c>
      <c r="N34" s="58"/>
      <c r="O34" s="58"/>
      <c r="P34" s="58">
        <f t="shared" si="4"/>
        <v>32171</v>
      </c>
      <c r="Q34" s="20"/>
      <c r="R34" s="52" t="str">
        <f>L30</f>
        <v>Avfall</v>
      </c>
      <c r="S34" s="40" t="str">
        <f>ROUND(L43/1000,0) &amp;" GWh"</f>
        <v>0 GWh</v>
      </c>
      <c r="T34" s="29">
        <f>L$44</f>
        <v>0</v>
      </c>
      <c r="U34" s="23"/>
      <c r="V34" s="5"/>
      <c r="W34" s="39"/>
    </row>
    <row r="35" spans="1:47" ht="15.6">
      <c r="A35" s="3" t="s">
        <v>34</v>
      </c>
      <c r="B35" s="58">
        <f>[1]Slutanvändning!$N$683</f>
        <v>0</v>
      </c>
      <c r="C35" s="58">
        <f>[1]Slutanvändning!$N$684</f>
        <v>290</v>
      </c>
      <c r="D35" s="58">
        <f>[1]Slutanvändning!$N$677</f>
        <v>153815</v>
      </c>
      <c r="E35" s="58">
        <f>[1]Slutanvändning!$Q$678</f>
        <v>0</v>
      </c>
      <c r="F35" s="95">
        <f>[1]Slutanvändning!$N$679</f>
        <v>0</v>
      </c>
      <c r="G35" s="58">
        <f>[1]Slutanvändning!$N$680</f>
        <v>29089</v>
      </c>
      <c r="H35" s="58">
        <f>[1]Slutanvändning!$N$681</f>
        <v>0</v>
      </c>
      <c r="I35" s="58">
        <f>[1]Slutanvändning!$N$682</f>
        <v>0</v>
      </c>
      <c r="J35" s="58"/>
      <c r="K35" s="58">
        <f>[1]Slutanvändning!$U$678</f>
        <v>0</v>
      </c>
      <c r="L35" s="58">
        <f>[1]Slutanvändning!$V$678</f>
        <v>0</v>
      </c>
      <c r="M35" s="58">
        <f>[1]Slutanvändning!$W$678</f>
        <v>0</v>
      </c>
      <c r="N35" s="58"/>
      <c r="O35" s="58"/>
      <c r="P35" s="58">
        <f>SUM(B35:N35)</f>
        <v>183194</v>
      </c>
      <c r="Q35" s="20"/>
      <c r="R35" s="51" t="str">
        <f>M30</f>
        <v>Kärnbränsle</v>
      </c>
      <c r="S35" s="40" t="str">
        <f>ROUND(M43/1000,0) &amp;" GWh"</f>
        <v>0 GWh</v>
      </c>
      <c r="T35" s="29">
        <f>M$44</f>
        <v>0</v>
      </c>
      <c r="U35" s="23"/>
    </row>
    <row r="36" spans="1:47" ht="15.6">
      <c r="A36" s="3" t="s">
        <v>35</v>
      </c>
      <c r="B36" s="58">
        <f>[1]Slutanvändning!$N$692</f>
        <v>7752</v>
      </c>
      <c r="C36" s="58">
        <f>[1]Slutanvändning!$N$693</f>
        <v>65930</v>
      </c>
      <c r="D36" s="58">
        <f>[1]Slutanvändning!$N$686</f>
        <v>1005</v>
      </c>
      <c r="E36" s="58">
        <f>[1]Slutanvändning!$Q$687</f>
        <v>0</v>
      </c>
      <c r="F36" s="95">
        <f>[1]Slutanvändning!$N$688</f>
        <v>0</v>
      </c>
      <c r="G36" s="58">
        <f>[1]Slutanvändning!$N$689</f>
        <v>0</v>
      </c>
      <c r="H36" s="58">
        <f>[1]Slutanvändning!$N$690</f>
        <v>0</v>
      </c>
      <c r="I36" s="58">
        <f>[1]Slutanvändning!$N$691</f>
        <v>0</v>
      </c>
      <c r="J36" s="58"/>
      <c r="K36" s="58">
        <f>[1]Slutanvändning!$U$687</f>
        <v>0</v>
      </c>
      <c r="L36" s="58">
        <f>[1]Slutanvändning!$V$687</f>
        <v>0</v>
      </c>
      <c r="M36" s="58">
        <f>[1]Slutanvändning!$W$687</f>
        <v>0</v>
      </c>
      <c r="N36" s="58"/>
      <c r="O36" s="58"/>
      <c r="P36" s="58">
        <f t="shared" si="4"/>
        <v>74687</v>
      </c>
      <c r="Q36" s="20"/>
      <c r="R36" s="51" t="str">
        <f>N30</f>
        <v>Beckolja</v>
      </c>
      <c r="S36" s="40" t="str">
        <f>ROUND(N43/1000,0) &amp;" GWh"</f>
        <v>0 GWh</v>
      </c>
      <c r="T36" s="29">
        <f>N$44</f>
        <v>0</v>
      </c>
      <c r="U36" s="23"/>
    </row>
    <row r="37" spans="1:47" ht="15.6">
      <c r="A37" s="3" t="s">
        <v>36</v>
      </c>
      <c r="B37" s="58">
        <f>[1]Slutanvändning!$N$701</f>
        <v>7159</v>
      </c>
      <c r="C37" s="136">
        <f>[1]Slutanvändning!$N$702</f>
        <v>65880.457806563121</v>
      </c>
      <c r="D37" s="58">
        <f>[1]Slutanvändning!$N$695</f>
        <v>432</v>
      </c>
      <c r="E37" s="58">
        <f>[1]Slutanvändning!$Q$696</f>
        <v>0</v>
      </c>
      <c r="F37" s="95">
        <f>[1]Slutanvändning!$N$697</f>
        <v>0</v>
      </c>
      <c r="G37" s="58">
        <f>[1]Slutanvändning!$N$698</f>
        <v>0</v>
      </c>
      <c r="H37" s="58">
        <f>[1]Slutanvändning!$N$699</f>
        <v>25949</v>
      </c>
      <c r="I37" s="58">
        <f>[1]Slutanvändning!$N$700</f>
        <v>0</v>
      </c>
      <c r="J37" s="58"/>
      <c r="K37" s="58">
        <f>[1]Slutanvändning!$U$696</f>
        <v>0</v>
      </c>
      <c r="L37" s="58">
        <f>[1]Slutanvändning!$V$696</f>
        <v>0</v>
      </c>
      <c r="M37" s="58">
        <f>[1]Slutanvändning!$W$696</f>
        <v>0</v>
      </c>
      <c r="N37" s="58"/>
      <c r="O37" s="58"/>
      <c r="P37" s="136">
        <f t="shared" si="4"/>
        <v>99420.457806563121</v>
      </c>
      <c r="Q37" s="20"/>
      <c r="R37" s="52" t="str">
        <f>O30</f>
        <v>Övrigt</v>
      </c>
      <c r="S37" s="40" t="str">
        <f>ROUND(O43/1000,0) &amp;" GWh"</f>
        <v>0 GWh</v>
      </c>
      <c r="T37" s="29">
        <f>O$44</f>
        <v>0</v>
      </c>
      <c r="U37" s="23"/>
    </row>
    <row r="38" spans="1:47" ht="15.6">
      <c r="A38" s="3" t="s">
        <v>37</v>
      </c>
      <c r="B38" s="58">
        <f>[1]Slutanvändning!$N$710</f>
        <v>31746</v>
      </c>
      <c r="C38" s="58">
        <f>[1]Slutanvändning!$N$711</f>
        <v>8087</v>
      </c>
      <c r="D38" s="58">
        <f>[1]Slutanvändning!$N$704</f>
        <v>0</v>
      </c>
      <c r="E38" s="58">
        <f>[1]Slutanvändning!$Q$705</f>
        <v>0</v>
      </c>
      <c r="F38" s="95">
        <f>[1]Slutanvändning!$N$706</f>
        <v>0</v>
      </c>
      <c r="G38" s="58">
        <f>[1]Slutanvändning!$N$707</f>
        <v>0</v>
      </c>
      <c r="H38" s="58">
        <f>[1]Slutanvändning!$N$708</f>
        <v>0</v>
      </c>
      <c r="I38" s="58">
        <f>[1]Slutanvändning!$N$709</f>
        <v>0</v>
      </c>
      <c r="J38" s="58"/>
      <c r="K38" s="58">
        <f>[1]Slutanvändning!$U$705</f>
        <v>0</v>
      </c>
      <c r="L38" s="58">
        <f>[1]Slutanvändning!$V$705</f>
        <v>0</v>
      </c>
      <c r="M38" s="58">
        <f>[1]Slutanvändning!$W$705</f>
        <v>0</v>
      </c>
      <c r="N38" s="58"/>
      <c r="O38" s="58"/>
      <c r="P38" s="58">
        <f t="shared" si="4"/>
        <v>39833</v>
      </c>
      <c r="Q38" s="20"/>
      <c r="R38" s="31"/>
      <c r="S38" s="16"/>
      <c r="T38" s="27"/>
      <c r="U38" s="23"/>
    </row>
    <row r="39" spans="1:47" ht="15.6">
      <c r="A39" s="3" t="s">
        <v>38</v>
      </c>
      <c r="B39" s="58">
        <f>[1]Slutanvändning!$N$719</f>
        <v>0</v>
      </c>
      <c r="C39" s="58">
        <f>[1]Slutanvändning!$N$720</f>
        <v>1010</v>
      </c>
      <c r="D39" s="58">
        <f>[1]Slutanvändning!$N$713</f>
        <v>0</v>
      </c>
      <c r="E39" s="58">
        <f>[1]Slutanvändning!$Q$714</f>
        <v>0</v>
      </c>
      <c r="F39" s="95">
        <f>[1]Slutanvändning!$N$715</f>
        <v>0</v>
      </c>
      <c r="G39" s="58">
        <f>[1]Slutanvändning!$N$716</f>
        <v>0</v>
      </c>
      <c r="H39" s="58">
        <f>[1]Slutanvändning!$N$717</f>
        <v>0</v>
      </c>
      <c r="I39" s="58">
        <f>[1]Slutanvändning!$N$718</f>
        <v>0</v>
      </c>
      <c r="J39" s="58"/>
      <c r="K39" s="58">
        <f>[1]Slutanvändning!$U$714</f>
        <v>0</v>
      </c>
      <c r="L39" s="58">
        <f>[1]Slutanvändning!$V$714</f>
        <v>0</v>
      </c>
      <c r="M39" s="58">
        <f>[1]Slutanvändning!$W$714</f>
        <v>0</v>
      </c>
      <c r="N39" s="58"/>
      <c r="O39" s="58"/>
      <c r="P39" s="58">
        <f>SUM(B39:N39)</f>
        <v>1010</v>
      </c>
      <c r="Q39" s="20"/>
      <c r="R39" s="28"/>
      <c r="S39" s="7"/>
      <c r="T39" s="42"/>
    </row>
    <row r="40" spans="1:47" ht="15.6">
      <c r="A40" s="3" t="s">
        <v>13</v>
      </c>
      <c r="B40" s="58">
        <f>SUM(B32:B39)</f>
        <v>73270</v>
      </c>
      <c r="C40" s="136">
        <f t="shared" ref="C40:O40" si="5">SUM(C32:C39)</f>
        <v>200513.45780656312</v>
      </c>
      <c r="D40" s="58">
        <f t="shared" si="5"/>
        <v>162943</v>
      </c>
      <c r="E40" s="58">
        <f t="shared" si="5"/>
        <v>0</v>
      </c>
      <c r="F40" s="136">
        <f>SUM(F32:F39)</f>
        <v>41211.542193436879</v>
      </c>
      <c r="G40" s="58">
        <f t="shared" si="5"/>
        <v>30502</v>
      </c>
      <c r="H40" s="58">
        <f t="shared" si="5"/>
        <v>25949</v>
      </c>
      <c r="I40" s="58">
        <f t="shared" si="5"/>
        <v>0</v>
      </c>
      <c r="J40" s="58">
        <f t="shared" si="5"/>
        <v>0</v>
      </c>
      <c r="K40" s="58">
        <f t="shared" si="5"/>
        <v>0</v>
      </c>
      <c r="L40" s="58">
        <f t="shared" si="5"/>
        <v>0</v>
      </c>
      <c r="M40" s="58">
        <f t="shared" si="5"/>
        <v>0</v>
      </c>
      <c r="N40" s="58">
        <f t="shared" si="5"/>
        <v>0</v>
      </c>
      <c r="O40" s="58">
        <f t="shared" si="5"/>
        <v>0</v>
      </c>
      <c r="P40" s="58">
        <f>SUM(B40:N40)</f>
        <v>534389</v>
      </c>
      <c r="Q40" s="20"/>
      <c r="R40" s="28"/>
      <c r="S40" s="7" t="s">
        <v>24</v>
      </c>
      <c r="T40" s="42" t="s">
        <v>25</v>
      </c>
    </row>
    <row r="41" spans="1:47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44"/>
      <c r="R41" s="28" t="s">
        <v>39</v>
      </c>
      <c r="S41" s="43" t="str">
        <f>ROUND((B46+C46)/1000,0) &amp;" GWh"</f>
        <v>22 GWh</v>
      </c>
      <c r="T41" s="59"/>
    </row>
    <row r="42" spans="1:47">
      <c r="A42" s="33" t="s">
        <v>42</v>
      </c>
      <c r="B42" s="91">
        <f>B39+B38+B37</f>
        <v>38905</v>
      </c>
      <c r="C42" s="91">
        <f>C39+C38+C37</f>
        <v>74977.457806563121</v>
      </c>
      <c r="D42" s="91">
        <f>D39+D38+D37</f>
        <v>432</v>
      </c>
      <c r="E42" s="91">
        <f t="shared" ref="E42:P42" si="6">E39+E38+E37</f>
        <v>0</v>
      </c>
      <c r="F42" s="88">
        <f t="shared" si="6"/>
        <v>0</v>
      </c>
      <c r="G42" s="91">
        <f t="shared" si="6"/>
        <v>0</v>
      </c>
      <c r="H42" s="91">
        <f t="shared" si="6"/>
        <v>25949</v>
      </c>
      <c r="I42" s="88">
        <f t="shared" si="6"/>
        <v>0</v>
      </c>
      <c r="J42" s="91">
        <f t="shared" si="6"/>
        <v>0</v>
      </c>
      <c r="K42" s="91">
        <f t="shared" si="6"/>
        <v>0</v>
      </c>
      <c r="L42" s="91">
        <f t="shared" si="6"/>
        <v>0</v>
      </c>
      <c r="M42" s="91">
        <f t="shared" si="6"/>
        <v>0</v>
      </c>
      <c r="N42" s="91">
        <f t="shared" si="6"/>
        <v>0</v>
      </c>
      <c r="O42" s="91">
        <f t="shared" si="6"/>
        <v>0</v>
      </c>
      <c r="P42" s="91">
        <f t="shared" si="6"/>
        <v>140263.45780656312</v>
      </c>
      <c r="Q42" s="21"/>
      <c r="R42" s="28" t="s">
        <v>40</v>
      </c>
      <c r="S42" s="8" t="str">
        <f>ROUND(P42/1000,0) &amp;" GWh"</f>
        <v>140 GWh</v>
      </c>
      <c r="T42" s="29">
        <f>P42/P40</f>
        <v>0.26247444802674291</v>
      </c>
    </row>
    <row r="43" spans="1:47">
      <c r="A43" s="34" t="s">
        <v>44</v>
      </c>
      <c r="B43" s="115"/>
      <c r="C43" s="93">
        <f>C40+C24-C7+C46</f>
        <v>216554.53443108816</v>
      </c>
      <c r="D43" s="93">
        <f t="shared" ref="D43:O43" si="7">D11+D24+D40</f>
        <v>169732</v>
      </c>
      <c r="E43" s="93">
        <f t="shared" si="7"/>
        <v>0</v>
      </c>
      <c r="F43" s="93">
        <f t="shared" si="7"/>
        <v>41211.542193436879</v>
      </c>
      <c r="G43" s="93">
        <f t="shared" si="7"/>
        <v>30502</v>
      </c>
      <c r="H43" s="93">
        <f t="shared" si="7"/>
        <v>25949</v>
      </c>
      <c r="I43" s="93">
        <f t="shared" si="7"/>
        <v>0</v>
      </c>
      <c r="J43" s="93">
        <f t="shared" si="7"/>
        <v>0</v>
      </c>
      <c r="K43" s="93">
        <f t="shared" si="7"/>
        <v>0</v>
      </c>
      <c r="L43" s="93">
        <f t="shared" si="7"/>
        <v>0</v>
      </c>
      <c r="M43" s="93">
        <f t="shared" si="7"/>
        <v>0</v>
      </c>
      <c r="N43" s="93">
        <f t="shared" si="7"/>
        <v>0</v>
      </c>
      <c r="O43" s="93">
        <f t="shared" si="7"/>
        <v>0</v>
      </c>
      <c r="P43" s="116">
        <f>SUM(C43:O43)</f>
        <v>483949.07662452501</v>
      </c>
      <c r="Q43" s="21"/>
      <c r="R43" s="28" t="s">
        <v>41</v>
      </c>
      <c r="S43" s="8" t="str">
        <f>ROUND(P36/1000,0) &amp;" GWh"</f>
        <v>75 GWh</v>
      </c>
      <c r="T43" s="41">
        <f>P36/P40</f>
        <v>0.13976148461139731</v>
      </c>
    </row>
    <row r="44" spans="1:47">
      <c r="A44" s="34" t="s">
        <v>45</v>
      </c>
      <c r="B44" s="91"/>
      <c r="C44" s="94">
        <f>C43/$P$43</f>
        <v>0.44747380435463335</v>
      </c>
      <c r="D44" s="94">
        <f t="shared" ref="D44:O44" si="8">D43/$P$43</f>
        <v>0.35072285122198438</v>
      </c>
      <c r="E44" s="94">
        <f t="shared" si="8"/>
        <v>0</v>
      </c>
      <c r="F44" s="94">
        <f t="shared" si="8"/>
        <v>8.5156774098798654E-2</v>
      </c>
      <c r="G44" s="94">
        <f t="shared" si="8"/>
        <v>6.3027292484463551E-2</v>
      </c>
      <c r="H44" s="94">
        <f t="shared" si="8"/>
        <v>5.3619277840120147E-2</v>
      </c>
      <c r="I44" s="94">
        <f t="shared" si="8"/>
        <v>0</v>
      </c>
      <c r="J44" s="94">
        <f t="shared" si="8"/>
        <v>0</v>
      </c>
      <c r="K44" s="94">
        <f t="shared" si="8"/>
        <v>0</v>
      </c>
      <c r="L44" s="94">
        <f t="shared" si="8"/>
        <v>0</v>
      </c>
      <c r="M44" s="94">
        <f t="shared" si="8"/>
        <v>0</v>
      </c>
      <c r="N44" s="94">
        <f t="shared" si="8"/>
        <v>0</v>
      </c>
      <c r="O44" s="94">
        <f t="shared" si="8"/>
        <v>0</v>
      </c>
      <c r="P44" s="94">
        <f>SUM(C44:O44)</f>
        <v>1.0000000000000002</v>
      </c>
      <c r="Q44" s="21"/>
      <c r="R44" s="28" t="s">
        <v>43</v>
      </c>
      <c r="S44" s="8" t="str">
        <f>ROUND(P34/1000,0) &amp;" GWh"</f>
        <v>32 GWh</v>
      </c>
      <c r="T44" s="29">
        <f>P34/P40</f>
        <v>6.0201463727733918E-2</v>
      </c>
      <c r="U44" s="23"/>
    </row>
    <row r="45" spans="1:47">
      <c r="A45" s="35"/>
      <c r="B45" s="95"/>
      <c r="C45" s="91"/>
      <c r="D45" s="91"/>
      <c r="E45" s="91"/>
      <c r="F45" s="88"/>
      <c r="G45" s="91"/>
      <c r="H45" s="91"/>
      <c r="I45" s="88"/>
      <c r="J45" s="91"/>
      <c r="K45" s="91"/>
      <c r="L45" s="91"/>
      <c r="M45" s="91"/>
      <c r="N45" s="88"/>
      <c r="O45" s="88"/>
      <c r="P45" s="88"/>
      <c r="Q45" s="21"/>
      <c r="R45" s="28" t="s">
        <v>30</v>
      </c>
      <c r="S45" s="8" t="str">
        <f>ROUND(P32/1000,0) &amp;" GWh"</f>
        <v>14 GWh</v>
      </c>
      <c r="T45" s="29">
        <f>P32/P40</f>
        <v>2.5546933039415107E-2</v>
      </c>
      <c r="U45" s="23"/>
    </row>
    <row r="46" spans="1:47">
      <c r="A46" s="35" t="s">
        <v>48</v>
      </c>
      <c r="B46" s="93">
        <f>B24+B26-B40-B49</f>
        <v>5859</v>
      </c>
      <c r="C46" s="93">
        <f>(C40+C24)*0.08</f>
        <v>16041.076624525051</v>
      </c>
      <c r="D46" s="91"/>
      <c r="E46" s="91"/>
      <c r="F46" s="88"/>
      <c r="G46" s="91"/>
      <c r="H46" s="91"/>
      <c r="I46" s="88"/>
      <c r="J46" s="91"/>
      <c r="K46" s="91"/>
      <c r="L46" s="91"/>
      <c r="M46" s="91"/>
      <c r="N46" s="88"/>
      <c r="O46" s="88"/>
      <c r="P46" s="77"/>
      <c r="Q46" s="21"/>
      <c r="R46" s="28" t="s">
        <v>46</v>
      </c>
      <c r="S46" s="8" t="str">
        <f>ROUND(P33/1000,0) &amp;" GWh"</f>
        <v>90 GWh</v>
      </c>
      <c r="T46" s="41">
        <f>P33/P40</f>
        <v>0.169205470534455</v>
      </c>
      <c r="U46" s="23"/>
    </row>
    <row r="47" spans="1:47">
      <c r="A47" s="35" t="s">
        <v>50</v>
      </c>
      <c r="B47" s="96">
        <f>B46/(B24+B26)</f>
        <v>7.4043650242009887E-2</v>
      </c>
      <c r="C47" s="96">
        <f>C46/(C40+C24)</f>
        <v>0.08</v>
      </c>
      <c r="D47" s="91"/>
      <c r="E47" s="91"/>
      <c r="F47" s="88"/>
      <c r="G47" s="91"/>
      <c r="H47" s="91"/>
      <c r="I47" s="88"/>
      <c r="J47" s="91"/>
      <c r="K47" s="91"/>
      <c r="L47" s="91"/>
      <c r="M47" s="91"/>
      <c r="N47" s="88"/>
      <c r="O47" s="88"/>
      <c r="P47" s="88"/>
      <c r="Q47" s="21"/>
      <c r="R47" s="28" t="s">
        <v>47</v>
      </c>
      <c r="S47" s="8" t="str">
        <f>ROUND(P35/1000,0) &amp;" GWh"</f>
        <v>183 GWh</v>
      </c>
      <c r="T47" s="41">
        <f>P35/P40</f>
        <v>0.34281020006025575</v>
      </c>
    </row>
    <row r="48" spans="1:47" ht="15" thickBot="1">
      <c r="A48" s="10"/>
      <c r="B48" s="117"/>
      <c r="C48" s="126"/>
      <c r="D48" s="118"/>
      <c r="E48" s="118"/>
      <c r="F48" s="119"/>
      <c r="G48" s="118"/>
      <c r="H48" s="118"/>
      <c r="I48" s="119"/>
      <c r="J48" s="118"/>
      <c r="K48" s="118"/>
      <c r="L48" s="118"/>
      <c r="M48" s="126"/>
      <c r="N48" s="127"/>
      <c r="O48" s="127"/>
      <c r="P48" s="127"/>
      <c r="Q48" s="53"/>
      <c r="R48" s="45" t="s">
        <v>49</v>
      </c>
      <c r="S48" s="8" t="str">
        <f>ROUND(P40/1000,0) &amp;" GWh"</f>
        <v>534 GWh</v>
      </c>
      <c r="T48" s="46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97"/>
      <c r="C49" s="98"/>
      <c r="D49" s="99"/>
      <c r="E49" s="99"/>
      <c r="F49" s="100"/>
      <c r="G49" s="99"/>
      <c r="H49" s="99"/>
      <c r="I49" s="100"/>
      <c r="J49" s="99"/>
      <c r="K49" s="99"/>
      <c r="L49" s="99"/>
      <c r="M49" s="98"/>
      <c r="N49" s="101"/>
      <c r="O49" s="101"/>
      <c r="P49" s="101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97"/>
      <c r="C50" s="102"/>
      <c r="D50" s="99"/>
      <c r="E50" s="99"/>
      <c r="F50" s="100"/>
      <c r="G50" s="99"/>
      <c r="H50" s="99"/>
      <c r="I50" s="100"/>
      <c r="J50" s="99"/>
      <c r="K50" s="99"/>
      <c r="L50" s="99"/>
      <c r="M50" s="98"/>
      <c r="N50" s="101"/>
      <c r="O50" s="101"/>
      <c r="P50" s="101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97"/>
      <c r="C51" s="98"/>
      <c r="D51" s="99"/>
      <c r="E51" s="99"/>
      <c r="F51" s="100"/>
      <c r="G51" s="99"/>
      <c r="H51" s="99"/>
      <c r="I51" s="100"/>
      <c r="J51" s="99"/>
      <c r="K51" s="99"/>
      <c r="L51" s="99"/>
      <c r="M51" s="98"/>
      <c r="N51" s="101"/>
      <c r="O51" s="101"/>
      <c r="P51" s="101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97"/>
      <c r="C52" s="98"/>
      <c r="D52" s="99"/>
      <c r="E52" s="99"/>
      <c r="F52" s="100"/>
      <c r="G52" s="99"/>
      <c r="H52" s="99"/>
      <c r="I52" s="100"/>
      <c r="J52" s="99"/>
      <c r="K52" s="99"/>
      <c r="L52" s="99"/>
      <c r="M52" s="98"/>
      <c r="N52" s="101"/>
      <c r="O52" s="101"/>
      <c r="P52" s="101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97"/>
      <c r="C53" s="98"/>
      <c r="D53" s="99"/>
      <c r="E53" s="99"/>
      <c r="F53" s="100"/>
      <c r="G53" s="99"/>
      <c r="H53" s="99"/>
      <c r="I53" s="100"/>
      <c r="J53" s="99"/>
      <c r="K53" s="99"/>
      <c r="L53" s="99"/>
      <c r="M53" s="98"/>
      <c r="N53" s="101"/>
      <c r="O53" s="101"/>
      <c r="P53" s="101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97"/>
      <c r="C54" s="98"/>
      <c r="D54" s="99"/>
      <c r="E54" s="99"/>
      <c r="F54" s="100"/>
      <c r="G54" s="99"/>
      <c r="H54" s="99"/>
      <c r="I54" s="100"/>
      <c r="J54" s="99"/>
      <c r="K54" s="99"/>
      <c r="L54" s="99"/>
      <c r="M54" s="98"/>
      <c r="N54" s="101"/>
      <c r="O54" s="101"/>
      <c r="P54" s="101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97"/>
      <c r="C55" s="98"/>
      <c r="D55" s="99"/>
      <c r="E55" s="99"/>
      <c r="F55" s="100"/>
      <c r="G55" s="99"/>
      <c r="H55" s="99"/>
      <c r="I55" s="100"/>
      <c r="J55" s="99"/>
      <c r="K55" s="99"/>
      <c r="L55" s="99"/>
      <c r="M55" s="98"/>
      <c r="N55" s="101"/>
      <c r="O55" s="101"/>
      <c r="P55" s="101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97"/>
      <c r="C56" s="98"/>
      <c r="D56" s="99"/>
      <c r="E56" s="99"/>
      <c r="F56" s="100"/>
      <c r="G56" s="99"/>
      <c r="H56" s="99"/>
      <c r="I56" s="100"/>
      <c r="J56" s="99"/>
      <c r="K56" s="99"/>
      <c r="L56" s="99"/>
      <c r="M56" s="98"/>
      <c r="N56" s="101"/>
      <c r="O56" s="101"/>
      <c r="P56" s="101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97"/>
      <c r="C57" s="98"/>
      <c r="D57" s="99"/>
      <c r="E57" s="99"/>
      <c r="F57" s="100"/>
      <c r="G57" s="99"/>
      <c r="H57" s="99"/>
      <c r="I57" s="100"/>
      <c r="J57" s="99"/>
      <c r="K57" s="99"/>
      <c r="L57" s="99"/>
      <c r="M57" s="98"/>
      <c r="N57" s="101"/>
      <c r="O57" s="101"/>
      <c r="P57" s="101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03"/>
      <c r="C58" s="104"/>
      <c r="D58" s="105"/>
      <c r="E58" s="105"/>
      <c r="F58" s="106"/>
      <c r="G58" s="105"/>
      <c r="H58" s="105"/>
      <c r="I58" s="106"/>
      <c r="J58" s="105"/>
      <c r="K58" s="105"/>
      <c r="L58" s="105"/>
      <c r="M58" s="107"/>
      <c r="N58" s="108"/>
      <c r="O58" s="108"/>
      <c r="P58" s="109"/>
      <c r="Q58" s="7"/>
      <c r="R58" s="7"/>
      <c r="S58" s="32"/>
      <c r="T58" s="36"/>
    </row>
    <row r="59" spans="1:47" ht="15.6">
      <c r="A59" s="7"/>
      <c r="B59" s="103"/>
      <c r="C59" s="104"/>
      <c r="D59" s="105"/>
      <c r="E59" s="105"/>
      <c r="F59" s="106"/>
      <c r="G59" s="105"/>
      <c r="H59" s="105"/>
      <c r="I59" s="106"/>
      <c r="J59" s="105"/>
      <c r="K59" s="105"/>
      <c r="L59" s="105"/>
      <c r="M59" s="107"/>
      <c r="N59" s="108"/>
      <c r="O59" s="108"/>
      <c r="P59" s="109"/>
      <c r="Q59" s="7"/>
      <c r="R59" s="7"/>
      <c r="S59" s="12"/>
      <c r="T59" s="13"/>
    </row>
    <row r="60" spans="1:47" ht="15.6">
      <c r="A60" s="7"/>
      <c r="B60" s="103"/>
      <c r="C60" s="104"/>
      <c r="D60" s="105"/>
      <c r="E60" s="105"/>
      <c r="F60" s="106"/>
      <c r="G60" s="105"/>
      <c r="H60" s="105"/>
      <c r="I60" s="106"/>
      <c r="J60" s="105"/>
      <c r="K60" s="105"/>
      <c r="L60" s="105"/>
      <c r="M60" s="107"/>
      <c r="N60" s="108"/>
      <c r="O60" s="108"/>
      <c r="P60" s="109"/>
      <c r="Q60" s="7"/>
      <c r="R60" s="7"/>
      <c r="S60" s="7"/>
      <c r="T60" s="32"/>
    </row>
    <row r="61" spans="1:47" ht="15.6">
      <c r="A61" s="6"/>
      <c r="B61" s="103"/>
      <c r="C61" s="104"/>
      <c r="D61" s="105"/>
      <c r="E61" s="105"/>
      <c r="F61" s="106"/>
      <c r="G61" s="105"/>
      <c r="H61" s="105"/>
      <c r="I61" s="106"/>
      <c r="J61" s="105"/>
      <c r="K61" s="105"/>
      <c r="L61" s="105"/>
      <c r="M61" s="107"/>
      <c r="N61" s="108"/>
      <c r="O61" s="108"/>
      <c r="P61" s="109"/>
      <c r="Q61" s="7"/>
      <c r="R61" s="7"/>
      <c r="S61" s="47"/>
      <c r="T61" s="48"/>
    </row>
    <row r="62" spans="1:47" ht="15.6">
      <c r="A62" s="7"/>
      <c r="B62" s="103"/>
      <c r="C62" s="104"/>
      <c r="D62" s="103"/>
      <c r="E62" s="103"/>
      <c r="F62" s="110"/>
      <c r="G62" s="103"/>
      <c r="H62" s="103"/>
      <c r="I62" s="110"/>
      <c r="J62" s="103"/>
      <c r="K62" s="103"/>
      <c r="L62" s="103"/>
      <c r="M62" s="107"/>
      <c r="N62" s="108"/>
      <c r="O62" s="108"/>
      <c r="P62" s="109"/>
      <c r="Q62" s="7"/>
      <c r="R62" s="7"/>
      <c r="S62" s="32"/>
      <c r="T62" s="36"/>
    </row>
    <row r="63" spans="1:47" ht="15.6">
      <c r="A63" s="7"/>
      <c r="B63" s="103"/>
      <c r="C63" s="111"/>
      <c r="D63" s="103"/>
      <c r="E63" s="103"/>
      <c r="F63" s="110"/>
      <c r="G63" s="103"/>
      <c r="H63" s="103"/>
      <c r="I63" s="110"/>
      <c r="J63" s="103"/>
      <c r="K63" s="103"/>
      <c r="L63" s="103"/>
      <c r="M63" s="111"/>
      <c r="N63" s="109"/>
      <c r="O63" s="109"/>
      <c r="P63" s="109"/>
      <c r="Q63" s="7"/>
      <c r="R63" s="7"/>
      <c r="S63" s="32"/>
      <c r="T63" s="36"/>
    </row>
    <row r="64" spans="1:47" ht="15.6">
      <c r="A64" s="7"/>
      <c r="B64" s="103"/>
      <c r="C64" s="111"/>
      <c r="D64" s="103"/>
      <c r="E64" s="103"/>
      <c r="F64" s="110"/>
      <c r="G64" s="103"/>
      <c r="H64" s="103"/>
      <c r="I64" s="110"/>
      <c r="J64" s="103"/>
      <c r="K64" s="103"/>
      <c r="L64" s="103"/>
      <c r="M64" s="111"/>
      <c r="N64" s="109"/>
      <c r="O64" s="109"/>
      <c r="P64" s="109"/>
      <c r="Q64" s="7"/>
      <c r="R64" s="7"/>
      <c r="S64" s="32"/>
      <c r="T64" s="36"/>
    </row>
    <row r="65" spans="1:20" ht="15.6">
      <c r="A65" s="7"/>
      <c r="B65" s="91"/>
      <c r="C65" s="111"/>
      <c r="D65" s="91"/>
      <c r="E65" s="91"/>
      <c r="F65" s="88"/>
      <c r="G65" s="91"/>
      <c r="H65" s="91"/>
      <c r="I65" s="88"/>
      <c r="J65" s="91"/>
      <c r="K65" s="103"/>
      <c r="L65" s="103"/>
      <c r="M65" s="111"/>
      <c r="N65" s="109"/>
      <c r="O65" s="109"/>
      <c r="P65" s="109"/>
      <c r="Q65" s="7"/>
      <c r="R65" s="7"/>
      <c r="S65" s="32"/>
      <c r="T65" s="36"/>
    </row>
    <row r="66" spans="1:20" ht="15.6">
      <c r="A66" s="7"/>
      <c r="B66" s="91"/>
      <c r="C66" s="111"/>
      <c r="D66" s="91"/>
      <c r="E66" s="91"/>
      <c r="F66" s="88"/>
      <c r="G66" s="91"/>
      <c r="H66" s="91"/>
      <c r="I66" s="88"/>
      <c r="J66" s="91"/>
      <c r="K66" s="103"/>
      <c r="L66" s="103"/>
      <c r="M66" s="111"/>
      <c r="N66" s="109"/>
      <c r="O66" s="109"/>
      <c r="P66" s="109"/>
      <c r="Q66" s="7"/>
      <c r="R66" s="7"/>
      <c r="S66" s="32"/>
      <c r="T66" s="36"/>
    </row>
    <row r="67" spans="1:20" ht="15.6">
      <c r="A67" s="7"/>
      <c r="B67" s="91"/>
      <c r="C67" s="111"/>
      <c r="D67" s="91"/>
      <c r="E67" s="91"/>
      <c r="F67" s="88"/>
      <c r="G67" s="91"/>
      <c r="H67" s="91"/>
      <c r="I67" s="88"/>
      <c r="J67" s="91"/>
      <c r="K67" s="103"/>
      <c r="L67" s="103"/>
      <c r="M67" s="111"/>
      <c r="N67" s="109"/>
      <c r="O67" s="109"/>
      <c r="P67" s="109"/>
      <c r="Q67" s="7"/>
      <c r="R67" s="7"/>
      <c r="S67" s="32"/>
      <c r="T67" s="36"/>
    </row>
    <row r="68" spans="1:20" ht="15.6">
      <c r="A68" s="7"/>
      <c r="B68" s="91"/>
      <c r="C68" s="111"/>
      <c r="D68" s="91"/>
      <c r="E68" s="91"/>
      <c r="F68" s="88"/>
      <c r="G68" s="91"/>
      <c r="H68" s="91"/>
      <c r="I68" s="88"/>
      <c r="J68" s="91"/>
      <c r="K68" s="103"/>
      <c r="L68" s="103"/>
      <c r="M68" s="111"/>
      <c r="N68" s="109"/>
      <c r="O68" s="109"/>
      <c r="P68" s="109"/>
      <c r="Q68" s="7"/>
      <c r="R68" s="37"/>
      <c r="S68" s="12"/>
      <c r="T68" s="14"/>
    </row>
    <row r="69" spans="1:20">
      <c r="A69" s="7"/>
      <c r="B69" s="91"/>
      <c r="C69" s="111"/>
      <c r="D69" s="91"/>
      <c r="E69" s="91"/>
      <c r="F69" s="88"/>
      <c r="G69" s="91"/>
      <c r="H69" s="91"/>
      <c r="I69" s="88"/>
      <c r="J69" s="91"/>
      <c r="K69" s="103"/>
      <c r="L69" s="103"/>
      <c r="M69" s="111"/>
      <c r="N69" s="109"/>
      <c r="O69" s="109"/>
      <c r="P69" s="109"/>
      <c r="Q69" s="7"/>
    </row>
    <row r="70" spans="1:20">
      <c r="A70" s="7"/>
      <c r="B70" s="91"/>
      <c r="C70" s="111"/>
      <c r="D70" s="91"/>
      <c r="E70" s="91"/>
      <c r="F70" s="88"/>
      <c r="G70" s="91"/>
      <c r="H70" s="91"/>
      <c r="I70" s="88"/>
      <c r="J70" s="91"/>
      <c r="K70" s="103"/>
      <c r="L70" s="103"/>
      <c r="M70" s="111"/>
      <c r="N70" s="109"/>
      <c r="O70" s="109"/>
      <c r="P70" s="109"/>
      <c r="Q70" s="7"/>
    </row>
    <row r="71" spans="1:20" ht="15.6">
      <c r="A71" s="7"/>
      <c r="B71" s="112"/>
      <c r="C71" s="111"/>
      <c r="D71" s="112"/>
      <c r="E71" s="112"/>
      <c r="F71" s="113"/>
      <c r="G71" s="112"/>
      <c r="H71" s="112"/>
      <c r="I71" s="113"/>
      <c r="J71" s="112"/>
      <c r="K71" s="103"/>
      <c r="L71" s="103"/>
      <c r="M71" s="111"/>
      <c r="N71" s="109"/>
      <c r="O71" s="109"/>
      <c r="P71" s="109"/>
      <c r="Q71" s="7"/>
    </row>
  </sheetData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U71"/>
  <sheetViews>
    <sheetView zoomScale="80" zoomScaleNormal="80" workbookViewId="0">
      <selection activeCell="B47" sqref="B47"/>
    </sheetView>
  </sheetViews>
  <sheetFormatPr defaultColWidth="8.59765625" defaultRowHeight="14.4"/>
  <cols>
    <col min="1" max="1" width="49.5" style="9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70" t="s">
        <v>90</v>
      </c>
      <c r="Q2" s="3"/>
      <c r="AG2" s="38"/>
      <c r="AH2" s="3"/>
    </row>
    <row r="3" spans="1:34" ht="28.8">
      <c r="A3" s="4">
        <f>'Örebro län'!A3</f>
        <v>2020</v>
      </c>
      <c r="C3" s="79" t="s">
        <v>1</v>
      </c>
      <c r="D3" s="79" t="s">
        <v>31</v>
      </c>
      <c r="E3" s="79" t="s">
        <v>2</v>
      </c>
      <c r="F3" s="80" t="s">
        <v>3</v>
      </c>
      <c r="G3" s="79" t="s">
        <v>16</v>
      </c>
      <c r="H3" s="79" t="s">
        <v>51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67</v>
      </c>
      <c r="N3" s="79" t="s">
        <v>97</v>
      </c>
      <c r="O3" s="80" t="s">
        <v>63</v>
      </c>
      <c r="P3" s="81" t="s">
        <v>9</v>
      </c>
      <c r="Q3" s="38"/>
      <c r="AG3" s="38"/>
      <c r="AH3" s="38"/>
    </row>
    <row r="4" spans="1:34" s="16" customFormat="1" ht="10.199999999999999">
      <c r="A4" s="50" t="s">
        <v>55</v>
      </c>
      <c r="B4" s="82"/>
      <c r="C4" s="83" t="s">
        <v>53</v>
      </c>
      <c r="D4" s="83" t="s">
        <v>54</v>
      </c>
      <c r="E4" s="84"/>
      <c r="F4" s="83" t="s">
        <v>56</v>
      </c>
      <c r="G4" s="84"/>
      <c r="H4" s="84"/>
      <c r="I4" s="83" t="s">
        <v>57</v>
      </c>
      <c r="J4" s="84"/>
      <c r="K4" s="84"/>
      <c r="L4" s="84"/>
      <c r="M4" s="84"/>
      <c r="N4" s="85"/>
      <c r="O4" s="85"/>
      <c r="P4" s="86" t="s">
        <v>61</v>
      </c>
      <c r="Q4" s="17"/>
      <c r="AG4" s="17"/>
      <c r="AH4" s="17"/>
    </row>
    <row r="5" spans="1:34" ht="15.6">
      <c r="A5" s="3" t="s">
        <v>52</v>
      </c>
      <c r="B5" s="58"/>
      <c r="C5" s="60">
        <f>[1]Solceller!$E$13</f>
        <v>2356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>
        <f>SUM(D5:O5)</f>
        <v>0</v>
      </c>
      <c r="Q5" s="38"/>
      <c r="AG5" s="38"/>
      <c r="AH5" s="38"/>
    </row>
    <row r="6" spans="1:34" ht="15.6">
      <c r="A6" s="57" t="s">
        <v>66</v>
      </c>
      <c r="B6" s="58"/>
      <c r="C6" s="58">
        <f>[1]Elproduktion!$N$362</f>
        <v>69235</v>
      </c>
      <c r="D6" s="58">
        <f>[1]Elproduktion!$N$363</f>
        <v>0</v>
      </c>
      <c r="E6" s="58">
        <f>[1]Elproduktion!$Q$364</f>
        <v>0</v>
      </c>
      <c r="F6" s="58">
        <f>[1]Elproduktion!$N$365</f>
        <v>0</v>
      </c>
      <c r="G6" s="58"/>
      <c r="H6" s="58"/>
      <c r="I6" s="58"/>
      <c r="J6" s="58">
        <f>[1]Elproduktion!$T$366</f>
        <v>127781</v>
      </c>
      <c r="K6" s="58"/>
      <c r="L6" s="58"/>
      <c r="M6" s="58"/>
      <c r="N6" s="58"/>
      <c r="O6" s="58"/>
      <c r="P6" s="58">
        <f t="shared" ref="P6:P11" si="0">SUM(D6:O6)</f>
        <v>127781</v>
      </c>
      <c r="Q6" s="38"/>
      <c r="AG6" s="38"/>
      <c r="AH6" s="38"/>
    </row>
    <row r="7" spans="1:34" ht="15.6">
      <c r="A7" s="3" t="s">
        <v>17</v>
      </c>
      <c r="B7" s="58"/>
      <c r="C7" s="95">
        <v>0</v>
      </c>
      <c r="D7" s="95">
        <v>0</v>
      </c>
      <c r="E7" s="58">
        <v>0</v>
      </c>
      <c r="F7" s="58"/>
      <c r="G7" s="58">
        <f>[1]Elproduktion!$R$366</f>
        <v>0</v>
      </c>
      <c r="H7" s="58">
        <f>[1]Elproduktion!$S$367</f>
        <v>0</v>
      </c>
      <c r="I7" s="58">
        <f>[1]Elproduktion!$N$368</f>
        <v>0</v>
      </c>
      <c r="J7" s="58">
        <v>0</v>
      </c>
      <c r="K7" s="58">
        <f>[1]Elproduktion!$U$364</f>
        <v>0</v>
      </c>
      <c r="L7" s="58">
        <f>[1]Elproduktion!$V$364</f>
        <v>0</v>
      </c>
      <c r="M7" s="58">
        <f>[1]Elproduktion!$W$364</f>
        <v>0</v>
      </c>
      <c r="N7" s="58">
        <f>[1]Elproduktion!$X$366</f>
        <v>0</v>
      </c>
      <c r="O7" s="58"/>
      <c r="P7" s="58">
        <f t="shared" si="0"/>
        <v>0</v>
      </c>
      <c r="Q7" s="38"/>
      <c r="AG7" s="38"/>
      <c r="AH7" s="38"/>
    </row>
    <row r="8" spans="1:34" ht="15.6">
      <c r="A8" s="3" t="s">
        <v>10</v>
      </c>
      <c r="B8" s="58"/>
      <c r="C8" s="95">
        <f>[1]Elproduktion!$N$370</f>
        <v>0</v>
      </c>
      <c r="D8" s="95">
        <f>[1]Elproduktion!$N$371</f>
        <v>0</v>
      </c>
      <c r="E8" s="58">
        <f>[1]Elproduktion!$Q$372</f>
        <v>0</v>
      </c>
      <c r="F8" s="58">
        <f>[1]Elproduktion!$N$373</f>
        <v>0</v>
      </c>
      <c r="G8" s="58">
        <f>[1]Elproduktion!$R$374</f>
        <v>0</v>
      </c>
      <c r="H8" s="58">
        <f>[1]Elproduktion!$S$375</f>
        <v>0</v>
      </c>
      <c r="I8" s="58">
        <f>[1]Elproduktion!$N$376</f>
        <v>0</v>
      </c>
      <c r="J8" s="58">
        <f>[1]Elproduktion!$T$374</f>
        <v>0</v>
      </c>
      <c r="K8" s="58">
        <f>[1]Elproduktion!$U$372</f>
        <v>0</v>
      </c>
      <c r="L8" s="58">
        <f>[1]Elproduktion!$V$372</f>
        <v>0</v>
      </c>
      <c r="M8" s="62">
        <f>[1]Elproduktion!$W$372</f>
        <v>0</v>
      </c>
      <c r="N8" s="58">
        <f>[1]Elproduktion!$X$374</f>
        <v>0</v>
      </c>
      <c r="O8" s="58"/>
      <c r="P8" s="58">
        <f t="shared" si="0"/>
        <v>0</v>
      </c>
      <c r="Q8" s="38"/>
      <c r="AG8" s="38"/>
      <c r="AH8" s="38"/>
    </row>
    <row r="9" spans="1:34" ht="15.6">
      <c r="A9" s="3" t="s">
        <v>11</v>
      </c>
      <c r="B9" s="58"/>
      <c r="C9" s="95">
        <f>[1]Elproduktion!$N$378</f>
        <v>477</v>
      </c>
      <c r="D9" s="95">
        <f>[1]Elproduktion!$N$379</f>
        <v>0</v>
      </c>
      <c r="E9" s="58">
        <f>[1]Elproduktion!$Q$380</f>
        <v>0</v>
      </c>
      <c r="F9" s="58">
        <f>[1]Elproduktion!$N$381</f>
        <v>0</v>
      </c>
      <c r="G9" s="58">
        <f>[1]Elproduktion!$R$382</f>
        <v>0</v>
      </c>
      <c r="H9" s="58">
        <f>[1]Elproduktion!$S$383</f>
        <v>0</v>
      </c>
      <c r="I9" s="58">
        <f>[1]Elproduktion!$N$384</f>
        <v>0</v>
      </c>
      <c r="J9" s="58">
        <f>[1]Elproduktion!$T$382</f>
        <v>0</v>
      </c>
      <c r="K9" s="58">
        <f>[1]Elproduktion!$U$380</f>
        <v>0</v>
      </c>
      <c r="L9" s="58">
        <f>[1]Elproduktion!$V$380</f>
        <v>0</v>
      </c>
      <c r="M9" s="58">
        <f>[1]Elproduktion!$W$380</f>
        <v>0</v>
      </c>
      <c r="N9" s="58">
        <f>[1]Elproduktion!$X$382</f>
        <v>0</v>
      </c>
      <c r="O9" s="58"/>
      <c r="P9" s="58">
        <f t="shared" si="0"/>
        <v>0</v>
      </c>
      <c r="Q9" s="38"/>
      <c r="AG9" s="38"/>
      <c r="AH9" s="38"/>
    </row>
    <row r="10" spans="1:34" ht="15.6">
      <c r="A10" s="3" t="s">
        <v>12</v>
      </c>
      <c r="B10" s="58"/>
      <c r="C10" s="95">
        <f>[1]Elproduktion!$N$386</f>
        <v>236942</v>
      </c>
      <c r="D10" s="95">
        <f>[1]Elproduktion!$N$387</f>
        <v>0</v>
      </c>
      <c r="E10" s="58">
        <f>[1]Elproduktion!$Q$388</f>
        <v>0</v>
      </c>
      <c r="F10" s="58">
        <f>[1]Elproduktion!$N$389</f>
        <v>0</v>
      </c>
      <c r="G10" s="58">
        <f>[1]Elproduktion!$R$390</f>
        <v>0</v>
      </c>
      <c r="H10" s="58">
        <f>[1]Elproduktion!$S$391</f>
        <v>0</v>
      </c>
      <c r="I10" s="58">
        <f>[1]Elproduktion!$N$392</f>
        <v>0</v>
      </c>
      <c r="J10" s="58">
        <f>[1]Elproduktion!$T$390</f>
        <v>0</v>
      </c>
      <c r="K10" s="58">
        <f>[1]Elproduktion!$U$388</f>
        <v>0</v>
      </c>
      <c r="L10" s="58">
        <f>[1]Elproduktion!$V$388</f>
        <v>0</v>
      </c>
      <c r="M10" s="58">
        <f>[1]Elproduktion!$W$388</f>
        <v>0</v>
      </c>
      <c r="N10" s="58">
        <f>[1]Elproduktion!$X$390</f>
        <v>0</v>
      </c>
      <c r="O10" s="58"/>
      <c r="P10" s="58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6">
      <c r="A11" s="3" t="s">
        <v>13</v>
      </c>
      <c r="B11" s="58"/>
      <c r="C11" s="60">
        <f>SUM(C5:C10)</f>
        <v>309010</v>
      </c>
      <c r="D11" s="58">
        <f t="shared" ref="D11:O11" si="1">SUM(D5:D10)</f>
        <v>0</v>
      </c>
      <c r="E11" s="58">
        <f t="shared" si="1"/>
        <v>0</v>
      </c>
      <c r="F11" s="58">
        <f t="shared" si="1"/>
        <v>0</v>
      </c>
      <c r="G11" s="58">
        <f t="shared" si="1"/>
        <v>0</v>
      </c>
      <c r="H11" s="58">
        <f t="shared" si="1"/>
        <v>0</v>
      </c>
      <c r="I11" s="58">
        <f t="shared" si="1"/>
        <v>0</v>
      </c>
      <c r="J11" s="58">
        <f t="shared" si="1"/>
        <v>127781</v>
      </c>
      <c r="K11" s="58">
        <f t="shared" si="1"/>
        <v>0</v>
      </c>
      <c r="L11" s="58">
        <f t="shared" si="1"/>
        <v>0</v>
      </c>
      <c r="M11" s="58">
        <f t="shared" si="1"/>
        <v>0</v>
      </c>
      <c r="N11" s="58">
        <f t="shared" si="1"/>
        <v>0</v>
      </c>
      <c r="O11" s="58">
        <f t="shared" si="1"/>
        <v>0</v>
      </c>
      <c r="P11" s="58">
        <f t="shared" si="0"/>
        <v>127781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6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2"/>
      <c r="R12" s="2"/>
      <c r="S12" s="2"/>
      <c r="T12" s="2"/>
    </row>
    <row r="13" spans="1:34" ht="15.6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2"/>
      <c r="R13" s="2"/>
      <c r="S13" s="2"/>
      <c r="T13" s="2"/>
    </row>
    <row r="14" spans="1:34" ht="18">
      <c r="A14" s="1" t="s">
        <v>14</v>
      </c>
      <c r="B14" s="87"/>
      <c r="C14" s="58"/>
      <c r="D14" s="87"/>
      <c r="E14" s="87"/>
      <c r="F14" s="87"/>
      <c r="G14" s="87"/>
      <c r="H14" s="87"/>
      <c r="I14" s="87"/>
      <c r="J14" s="58"/>
      <c r="K14" s="58"/>
      <c r="L14" s="58"/>
      <c r="M14" s="58"/>
      <c r="N14" s="58"/>
      <c r="O14" s="58"/>
      <c r="P14" s="87"/>
      <c r="Q14" s="2"/>
      <c r="R14" s="2"/>
      <c r="S14" s="2"/>
      <c r="T14" s="2"/>
    </row>
    <row r="15" spans="1:34" ht="15.6">
      <c r="A15" s="49" t="str">
        <f>A2</f>
        <v>1882 Askersund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2"/>
      <c r="R15" s="2"/>
      <c r="S15" s="2"/>
      <c r="T15" s="2"/>
    </row>
    <row r="16" spans="1:34" ht="28.8">
      <c r="A16" s="4">
        <f>'Örebro län'!A16</f>
        <v>2020</v>
      </c>
      <c r="B16" s="79" t="s">
        <v>15</v>
      </c>
      <c r="C16" s="88" t="s">
        <v>8</v>
      </c>
      <c r="D16" s="79" t="s">
        <v>31</v>
      </c>
      <c r="E16" s="79" t="s">
        <v>2</v>
      </c>
      <c r="F16" s="80" t="s">
        <v>3</v>
      </c>
      <c r="G16" s="79" t="s">
        <v>16</v>
      </c>
      <c r="H16" s="79" t="s">
        <v>51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67</v>
      </c>
      <c r="N16" s="79" t="s">
        <v>97</v>
      </c>
      <c r="O16" s="80" t="s">
        <v>63</v>
      </c>
      <c r="P16" s="81" t="s">
        <v>9</v>
      </c>
      <c r="Q16" s="38"/>
      <c r="AG16" s="38"/>
      <c r="AH16" s="38"/>
    </row>
    <row r="17" spans="1:34" s="16" customFormat="1" ht="10.199999999999999">
      <c r="A17" s="50" t="s">
        <v>55</v>
      </c>
      <c r="B17" s="83" t="s">
        <v>58</v>
      </c>
      <c r="C17" s="89"/>
      <c r="D17" s="83" t="s">
        <v>54</v>
      </c>
      <c r="E17" s="84"/>
      <c r="F17" s="83" t="s">
        <v>56</v>
      </c>
      <c r="G17" s="84"/>
      <c r="H17" s="84"/>
      <c r="I17" s="83" t="s">
        <v>57</v>
      </c>
      <c r="J17" s="84"/>
      <c r="K17" s="84"/>
      <c r="L17" s="84"/>
      <c r="M17" s="84"/>
      <c r="N17" s="85"/>
      <c r="O17" s="85"/>
      <c r="P17" s="86" t="s">
        <v>61</v>
      </c>
      <c r="Q17" s="17"/>
      <c r="AG17" s="17"/>
      <c r="AH17" s="17"/>
    </row>
    <row r="18" spans="1:34" ht="15.6">
      <c r="A18" s="3" t="s">
        <v>17</v>
      </c>
      <c r="B18" s="58">
        <f>[1]Fjärrvärmeproduktion!$N$506</f>
        <v>0</v>
      </c>
      <c r="C18" s="58"/>
      <c r="D18" s="58">
        <f>[1]Fjärrvärmeproduktion!$N$507</f>
        <v>0</v>
      </c>
      <c r="E18" s="58">
        <f>[1]Fjärrvärmeproduktion!$Q$508</f>
        <v>0</v>
      </c>
      <c r="F18" s="58">
        <f>[1]Fjärrvärmeproduktion!$N$509</f>
        <v>0</v>
      </c>
      <c r="G18" s="58">
        <f>[1]Fjärrvärmeproduktion!$R$510</f>
        <v>0</v>
      </c>
      <c r="H18" s="58">
        <f>[1]Fjärrvärmeproduktion!$S$511</f>
        <v>0</v>
      </c>
      <c r="I18" s="58">
        <f>[1]Fjärrvärmeproduktion!$N$512</f>
        <v>0</v>
      </c>
      <c r="J18" s="58">
        <f>[1]Fjärrvärmeproduktion!$T$510</f>
        <v>0</v>
      </c>
      <c r="K18" s="58">
        <f>[1]Fjärrvärmeproduktion!$U$508</f>
        <v>0</v>
      </c>
      <c r="L18" s="58">
        <f>[1]Fjärrvärmeproduktion!$V$508</f>
        <v>0</v>
      </c>
      <c r="M18" s="58">
        <f>[1]Fjärrvärmeproduktion!$W$508</f>
        <v>0</v>
      </c>
      <c r="N18" s="58">
        <f>[1]Fjärrvärmeproduktion!$X$510</f>
        <v>0</v>
      </c>
      <c r="O18" s="58"/>
      <c r="P18" s="61">
        <f>SUM(C18:O18)</f>
        <v>0</v>
      </c>
      <c r="Q18" s="2"/>
      <c r="R18" s="2"/>
      <c r="S18" s="2"/>
      <c r="T18" s="2"/>
    </row>
    <row r="19" spans="1:34" ht="15.6">
      <c r="A19" s="3" t="s">
        <v>18</v>
      </c>
      <c r="B19" s="60">
        <f>[1]Fjärrvärmeproduktion!$N$514+[1]Fjärrvärmeproduktion!$N$546</f>
        <v>20549</v>
      </c>
      <c r="C19" s="58"/>
      <c r="D19" s="60">
        <f>[1]Fjärrvärmeproduktion!$N$515</f>
        <v>740</v>
      </c>
      <c r="E19" s="58">
        <f>[1]Fjärrvärmeproduktion!$Q$516</f>
        <v>0</v>
      </c>
      <c r="F19" s="58">
        <f>[1]Fjärrvärmeproduktion!$N$517</f>
        <v>0</v>
      </c>
      <c r="G19" s="58">
        <f>[1]Fjärrvärmeproduktion!$R$518</f>
        <v>0</v>
      </c>
      <c r="H19" s="60">
        <f>[1]Fjärrvärmeproduktion!$S$519</f>
        <v>17455</v>
      </c>
      <c r="I19" s="58">
        <f>[1]Fjärrvärmeproduktion!$N$520</f>
        <v>0</v>
      </c>
      <c r="J19" s="58">
        <f>[1]Fjärrvärmeproduktion!$T$518</f>
        <v>0</v>
      </c>
      <c r="K19" s="58">
        <f>[1]Fjärrvärmeproduktion!$U$516</f>
        <v>0</v>
      </c>
      <c r="L19" s="58">
        <f>[1]Fjärrvärmeproduktion!$V$516</f>
        <v>0</v>
      </c>
      <c r="M19" s="58">
        <f>[1]Fjärrvärmeproduktion!$W$516</f>
        <v>0</v>
      </c>
      <c r="N19" s="58">
        <f>[1]Fjärrvärmeproduktion!$X$518</f>
        <v>0</v>
      </c>
      <c r="O19" s="58"/>
      <c r="P19" s="130">
        <f t="shared" ref="P19:P24" si="2">SUM(C19:O19)</f>
        <v>18195</v>
      </c>
      <c r="Q19" s="2"/>
      <c r="R19" s="2"/>
      <c r="S19" s="2"/>
      <c r="T19" s="2"/>
    </row>
    <row r="20" spans="1:34" ht="15.6">
      <c r="A20" s="3" t="s">
        <v>19</v>
      </c>
      <c r="B20" s="58">
        <f>[1]Fjärrvärmeproduktion!$N$522</f>
        <v>0</v>
      </c>
      <c r="C20" s="58"/>
      <c r="D20" s="58">
        <f>[1]Fjärrvärmeproduktion!$N$523</f>
        <v>0</v>
      </c>
      <c r="E20" s="58">
        <f>[1]Fjärrvärmeproduktion!$Q$524</f>
        <v>0</v>
      </c>
      <c r="F20" s="58">
        <f>[1]Fjärrvärmeproduktion!$N$525</f>
        <v>0</v>
      </c>
      <c r="G20" s="58">
        <f>[1]Fjärrvärmeproduktion!$R$526</f>
        <v>0</v>
      </c>
      <c r="H20" s="58">
        <f>[1]Fjärrvärmeproduktion!$S$527</f>
        <v>0</v>
      </c>
      <c r="I20" s="58">
        <f>[1]Fjärrvärmeproduktion!$N$528</f>
        <v>0</v>
      </c>
      <c r="J20" s="58">
        <f>[1]Fjärrvärmeproduktion!$T$526</f>
        <v>0</v>
      </c>
      <c r="K20" s="58">
        <f>[1]Fjärrvärmeproduktion!$U$524</f>
        <v>0</v>
      </c>
      <c r="L20" s="58">
        <f>[1]Fjärrvärmeproduktion!$V$524</f>
        <v>0</v>
      </c>
      <c r="M20" s="58">
        <f>[1]Fjärrvärmeproduktion!$W$524</f>
        <v>0</v>
      </c>
      <c r="N20" s="58">
        <f>[1]Fjärrvärmeproduktion!$X$526</f>
        <v>0</v>
      </c>
      <c r="O20" s="58"/>
      <c r="P20" s="61">
        <f t="shared" si="2"/>
        <v>0</v>
      </c>
      <c r="Q20" s="2"/>
      <c r="R20" s="2"/>
      <c r="S20" s="2"/>
      <c r="T20" s="2"/>
    </row>
    <row r="21" spans="1:34" ht="16.2" thickBot="1">
      <c r="A21" s="3" t="s">
        <v>20</v>
      </c>
      <c r="B21" s="58">
        <f>[1]Fjärrvärmeproduktion!$N$530</f>
        <v>0</v>
      </c>
      <c r="C21" s="58">
        <f>B21*0.33</f>
        <v>0</v>
      </c>
      <c r="D21" s="58">
        <f>[1]Fjärrvärmeproduktion!$N$531</f>
        <v>0</v>
      </c>
      <c r="E21" s="58">
        <f>[1]Fjärrvärmeproduktion!$Q$532</f>
        <v>0</v>
      </c>
      <c r="F21" s="58">
        <f>[1]Fjärrvärmeproduktion!$N$533</f>
        <v>0</v>
      </c>
      <c r="G21" s="58">
        <f>[1]Fjärrvärmeproduktion!$R$534</f>
        <v>0</v>
      </c>
      <c r="H21" s="58">
        <f>[1]Fjärrvärmeproduktion!$S$535</f>
        <v>0</v>
      </c>
      <c r="I21" s="58">
        <f>[1]Fjärrvärmeproduktion!$N$536</f>
        <v>0</v>
      </c>
      <c r="J21" s="58">
        <f>[1]Fjärrvärmeproduktion!$T$534</f>
        <v>0</v>
      </c>
      <c r="K21" s="58">
        <f>[1]Fjärrvärmeproduktion!$U$532</f>
        <v>0</v>
      </c>
      <c r="L21" s="58">
        <f>[1]Fjärrvärmeproduktion!$V$532</f>
        <v>0</v>
      </c>
      <c r="M21" s="58">
        <f>[1]Fjärrvärmeproduktion!$W$532</f>
        <v>0</v>
      </c>
      <c r="N21" s="58">
        <f>[1]Fjärrvärmeproduktion!$X$534</f>
        <v>0</v>
      </c>
      <c r="O21" s="58"/>
      <c r="P21" s="61">
        <f t="shared" si="2"/>
        <v>0</v>
      </c>
      <c r="Q21" s="2"/>
      <c r="R21" s="24"/>
      <c r="S21" s="24"/>
      <c r="T21" s="24"/>
    </row>
    <row r="22" spans="1:34" ht="15.6">
      <c r="A22" s="3" t="s">
        <v>21</v>
      </c>
      <c r="B22" s="58">
        <f>[1]Fjärrvärmeproduktion!$N$538</f>
        <v>0</v>
      </c>
      <c r="C22" s="58"/>
      <c r="D22" s="58">
        <f>[1]Fjärrvärmeproduktion!$N$539</f>
        <v>0</v>
      </c>
      <c r="E22" s="58">
        <f>[1]Fjärrvärmeproduktion!$Q$540</f>
        <v>0</v>
      </c>
      <c r="F22" s="58">
        <f>[1]Fjärrvärmeproduktion!$N$541</f>
        <v>0</v>
      </c>
      <c r="G22" s="58">
        <f>[1]Fjärrvärmeproduktion!$R$542</f>
        <v>0</v>
      </c>
      <c r="H22" s="58">
        <f>[1]Fjärrvärmeproduktion!$S$543</f>
        <v>0</v>
      </c>
      <c r="I22" s="58">
        <f>[1]Fjärrvärmeproduktion!$N$544</f>
        <v>0</v>
      </c>
      <c r="J22" s="58">
        <f>[1]Fjärrvärmeproduktion!$T$542</f>
        <v>0</v>
      </c>
      <c r="K22" s="58">
        <f>[1]Fjärrvärmeproduktion!$U$540</f>
        <v>0</v>
      </c>
      <c r="L22" s="58">
        <f>[1]Fjärrvärmeproduktion!$V$540</f>
        <v>0</v>
      </c>
      <c r="M22" s="58">
        <f>[1]Fjärrvärmeproduktion!$W$540</f>
        <v>0</v>
      </c>
      <c r="N22" s="58">
        <f>[1]Fjärrvärmeproduktion!$X$542</f>
        <v>0</v>
      </c>
      <c r="O22" s="58"/>
      <c r="P22" s="61">
        <f t="shared" si="2"/>
        <v>0</v>
      </c>
      <c r="Q22" s="18"/>
      <c r="R22" s="30" t="s">
        <v>23</v>
      </c>
      <c r="S22" s="54" t="str">
        <f>ROUND(P43/1000,0) &amp;" GWh"</f>
        <v>1763 GWh</v>
      </c>
      <c r="T22" s="25"/>
      <c r="U22" s="23"/>
    </row>
    <row r="23" spans="1:34" ht="15.6">
      <c r="A23" s="3" t="s">
        <v>22</v>
      </c>
      <c r="B23" s="58">
        <v>0</v>
      </c>
      <c r="C23" s="58"/>
      <c r="D23" s="58">
        <f>[1]Fjärrvärmeproduktion!$N$547</f>
        <v>0</v>
      </c>
      <c r="E23" s="58">
        <f>[1]Fjärrvärmeproduktion!$Q$548</f>
        <v>0</v>
      </c>
      <c r="F23" s="58">
        <f>[1]Fjärrvärmeproduktion!$N$549</f>
        <v>0</v>
      </c>
      <c r="G23" s="58">
        <f>[1]Fjärrvärmeproduktion!$R$550</f>
        <v>0</v>
      </c>
      <c r="H23" s="58">
        <f>[1]Fjärrvärmeproduktion!$S$551</f>
        <v>0</v>
      </c>
      <c r="I23" s="58">
        <f>[1]Fjärrvärmeproduktion!$N$552</f>
        <v>0</v>
      </c>
      <c r="J23" s="58">
        <f>[1]Fjärrvärmeproduktion!$T$550</f>
        <v>0</v>
      </c>
      <c r="K23" s="58">
        <f>[1]Fjärrvärmeproduktion!$U$548</f>
        <v>0</v>
      </c>
      <c r="L23" s="58">
        <f>[1]Fjärrvärmeproduktion!$V$548</f>
        <v>0</v>
      </c>
      <c r="M23" s="58">
        <f>[1]Fjärrvärmeproduktion!$W$548</f>
        <v>0</v>
      </c>
      <c r="N23" s="58">
        <f>[1]Fjärrvärmeproduktion!$X$550</f>
        <v>0</v>
      </c>
      <c r="O23" s="58"/>
      <c r="P23" s="61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13</v>
      </c>
      <c r="B24" s="136">
        <f>SUM(B18:B23)</f>
        <v>20549</v>
      </c>
      <c r="C24" s="58">
        <f t="shared" ref="C24:O24" si="3">SUM(C18:C23)</f>
        <v>0</v>
      </c>
      <c r="D24" s="136">
        <f t="shared" si="3"/>
        <v>740</v>
      </c>
      <c r="E24" s="58">
        <f t="shared" si="3"/>
        <v>0</v>
      </c>
      <c r="F24" s="58">
        <f t="shared" si="3"/>
        <v>0</v>
      </c>
      <c r="G24" s="58">
        <f t="shared" si="3"/>
        <v>0</v>
      </c>
      <c r="H24" s="136">
        <f t="shared" si="3"/>
        <v>17455</v>
      </c>
      <c r="I24" s="58">
        <f t="shared" si="3"/>
        <v>0</v>
      </c>
      <c r="J24" s="58">
        <f t="shared" si="3"/>
        <v>0</v>
      </c>
      <c r="K24" s="58">
        <f t="shared" si="3"/>
        <v>0</v>
      </c>
      <c r="L24" s="58">
        <f t="shared" si="3"/>
        <v>0</v>
      </c>
      <c r="M24" s="58">
        <f t="shared" si="3"/>
        <v>0</v>
      </c>
      <c r="N24" s="58">
        <f t="shared" si="3"/>
        <v>0</v>
      </c>
      <c r="O24" s="58">
        <f t="shared" si="3"/>
        <v>0</v>
      </c>
      <c r="P24" s="130">
        <f t="shared" si="2"/>
        <v>18195</v>
      </c>
      <c r="Q24" s="18"/>
      <c r="R24" s="28"/>
      <c r="S24" s="2" t="s">
        <v>24</v>
      </c>
      <c r="T24" s="26" t="s">
        <v>25</v>
      </c>
      <c r="U24" s="23"/>
    </row>
    <row r="25" spans="1:34" ht="15.6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18"/>
      <c r="R25" s="51" t="str">
        <f>C30</f>
        <v>El</v>
      </c>
      <c r="S25" s="40" t="str">
        <f>ROUND(C43/1000,0) &amp;" GWh"</f>
        <v>339 GWh</v>
      </c>
      <c r="T25" s="29">
        <f>C$44</f>
        <v>0.19238562959461789</v>
      </c>
      <c r="U25" s="23"/>
    </row>
    <row r="26" spans="1:34" ht="15.6">
      <c r="B26" s="90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18"/>
      <c r="R26" s="52" t="str">
        <f>D30</f>
        <v>Oljeprodukter</v>
      </c>
      <c r="S26" s="40" t="str">
        <f>ROUND(D43/1000,0) &amp;" GWh"</f>
        <v>214 GWh</v>
      </c>
      <c r="T26" s="29">
        <f>D$44</f>
        <v>0.12121770287215224</v>
      </c>
      <c r="U26" s="23"/>
    </row>
    <row r="27" spans="1:34" ht="15.6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18"/>
      <c r="R27" s="52" t="str">
        <f>E30</f>
        <v>Kol och koks</v>
      </c>
      <c r="S27" s="40" t="str">
        <f>ROUND(E43/1000,0) &amp;" GWh"</f>
        <v>0 GWh</v>
      </c>
      <c r="T27" s="29">
        <f>E$44</f>
        <v>0</v>
      </c>
      <c r="U27" s="23"/>
    </row>
    <row r="28" spans="1:34" ht="18">
      <c r="A28" s="1" t="s">
        <v>26</v>
      </c>
      <c r="B28" s="87"/>
      <c r="C28" s="58"/>
      <c r="D28" s="87"/>
      <c r="E28" s="87"/>
      <c r="F28" s="87"/>
      <c r="G28" s="87"/>
      <c r="H28" s="87"/>
      <c r="I28" s="58"/>
      <c r="J28" s="58"/>
      <c r="K28" s="58"/>
      <c r="L28" s="58"/>
      <c r="M28" s="58"/>
      <c r="N28" s="58"/>
      <c r="O28" s="58"/>
      <c r="P28" s="58"/>
      <c r="Q28" s="18"/>
      <c r="R28" s="52" t="str">
        <f>F30</f>
        <v>Gasol/naturgas</v>
      </c>
      <c r="S28" s="40" t="str">
        <f>ROUND(F43/1000,0) &amp;" GWh"</f>
        <v>1 GWh</v>
      </c>
      <c r="T28" s="29">
        <f>F$44</f>
        <v>7.4583118932861786E-4</v>
      </c>
      <c r="U28" s="23"/>
    </row>
    <row r="29" spans="1:34" ht="15.6">
      <c r="A29" s="49" t="str">
        <f>A2</f>
        <v>1882 Askersund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18"/>
      <c r="R29" s="52" t="str">
        <f>G30</f>
        <v>Biodrivmedel</v>
      </c>
      <c r="S29" s="40" t="str">
        <f>ROUND(G43/1000,0) &amp;" GWh"</f>
        <v>26 GWh</v>
      </c>
      <c r="T29" s="29">
        <f>G$44</f>
        <v>1.4975609675310133E-2</v>
      </c>
      <c r="U29" s="23"/>
    </row>
    <row r="30" spans="1:34" ht="28.8">
      <c r="A30" s="4">
        <f>'Örebro län'!A30</f>
        <v>2020</v>
      </c>
      <c r="B30" s="88" t="s">
        <v>65</v>
      </c>
      <c r="C30" s="91" t="s">
        <v>8</v>
      </c>
      <c r="D30" s="79" t="s">
        <v>31</v>
      </c>
      <c r="E30" s="79" t="s">
        <v>2</v>
      </c>
      <c r="F30" s="80" t="s">
        <v>3</v>
      </c>
      <c r="G30" s="79" t="s">
        <v>27</v>
      </c>
      <c r="H30" s="79" t="s">
        <v>51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67</v>
      </c>
      <c r="N30" s="79" t="s">
        <v>97</v>
      </c>
      <c r="O30" s="80" t="s">
        <v>63</v>
      </c>
      <c r="P30" s="81" t="s">
        <v>28</v>
      </c>
      <c r="Q30" s="18"/>
      <c r="R30" s="51" t="str">
        <f>H30</f>
        <v>Biobränslen</v>
      </c>
      <c r="S30" s="40" t="str">
        <f>ROUND(H43/1000,0) &amp;" GWh"</f>
        <v>45 GWh</v>
      </c>
      <c r="T30" s="29">
        <f>H$44</f>
        <v>2.5781370754465134E-2</v>
      </c>
      <c r="U30" s="23"/>
    </row>
    <row r="31" spans="1:34" s="16" customFormat="1">
      <c r="A31" s="15"/>
      <c r="B31" s="83" t="s">
        <v>60</v>
      </c>
      <c r="C31" s="92" t="s">
        <v>59</v>
      </c>
      <c r="D31" s="83" t="s">
        <v>54</v>
      </c>
      <c r="E31" s="84"/>
      <c r="F31" s="83" t="s">
        <v>56</v>
      </c>
      <c r="G31" s="83" t="s">
        <v>68</v>
      </c>
      <c r="H31" s="83" t="s">
        <v>64</v>
      </c>
      <c r="I31" s="83" t="s">
        <v>57</v>
      </c>
      <c r="J31" s="84"/>
      <c r="K31" s="84"/>
      <c r="L31" s="84"/>
      <c r="M31" s="84"/>
      <c r="N31" s="85"/>
      <c r="O31" s="85"/>
      <c r="P31" s="86" t="s">
        <v>62</v>
      </c>
      <c r="Q31" s="19"/>
      <c r="R31" s="51" t="str">
        <f>I30</f>
        <v>Biogas</v>
      </c>
      <c r="S31" s="40" t="str">
        <f>ROUND(I43/1000,0) &amp;" GWh"</f>
        <v>0 GWh</v>
      </c>
      <c r="T31" s="29">
        <f>I$44</f>
        <v>0</v>
      </c>
      <c r="U31" s="22"/>
      <c r="AG31" s="17"/>
      <c r="AH31" s="17"/>
    </row>
    <row r="32" spans="1:34" ht="15.6">
      <c r="A32" s="3" t="s">
        <v>29</v>
      </c>
      <c r="B32" s="58">
        <f>[1]Slutanvändning!$N$737</f>
        <v>0</v>
      </c>
      <c r="C32" s="58">
        <f>[1]Slutanvändning!$N$738</f>
        <v>5748</v>
      </c>
      <c r="D32" s="58">
        <f>[1]Slutanvändning!$N$731</f>
        <v>10988</v>
      </c>
      <c r="E32" s="58">
        <f>[1]Slutanvändning!$Q$732</f>
        <v>0</v>
      </c>
      <c r="F32" s="58">
        <f>[1]Slutanvändning!$N$733</f>
        <v>0</v>
      </c>
      <c r="G32" s="58">
        <f>[1]Slutanvändning!$N$734</f>
        <v>2609</v>
      </c>
      <c r="H32" s="95">
        <f>[1]Slutanvändning!$N$735</f>
        <v>0</v>
      </c>
      <c r="I32" s="58">
        <f>[1]Slutanvändning!$N$736</f>
        <v>0</v>
      </c>
      <c r="J32" s="58"/>
      <c r="K32" s="58">
        <f>[1]Slutanvändning!$U$732</f>
        <v>0</v>
      </c>
      <c r="L32" s="58">
        <f>[1]Slutanvändning!$V$732</f>
        <v>0</v>
      </c>
      <c r="M32" s="58">
        <f>[1]Slutanvändning!$W$732</f>
        <v>0</v>
      </c>
      <c r="N32" s="58"/>
      <c r="O32" s="58"/>
      <c r="P32" s="58">
        <f t="shared" ref="P32:P38" si="4">SUM(B32:N32)</f>
        <v>19345</v>
      </c>
      <c r="Q32" s="20"/>
      <c r="R32" s="52" t="str">
        <f>J30</f>
        <v>Avlutar</v>
      </c>
      <c r="S32" s="40" t="str">
        <f>ROUND(J43/1000,0) &amp;" GWh"</f>
        <v>1086 GWh</v>
      </c>
      <c r="T32" s="29">
        <f>J$44</f>
        <v>0.6157026470530117</v>
      </c>
      <c r="U32" s="23"/>
    </row>
    <row r="33" spans="1:47" ht="15.6">
      <c r="A33" s="3" t="s">
        <v>32</v>
      </c>
      <c r="B33" s="136">
        <f>[1]Slutanvändning!$N$746</f>
        <v>776.10084355828224</v>
      </c>
      <c r="C33" s="136">
        <f>[1]Slutanvändning!$N$747</f>
        <v>249454.33076181286</v>
      </c>
      <c r="D33" s="58">
        <f>[1]Slutanvändning!$N$740</f>
        <v>87613</v>
      </c>
      <c r="E33" s="58">
        <f>[1]Slutanvändning!$Q$741</f>
        <v>0</v>
      </c>
      <c r="F33" s="58">
        <f>[1]Slutanvändning!$N$742</f>
        <v>1315</v>
      </c>
      <c r="G33" s="136">
        <v>0</v>
      </c>
      <c r="H33" s="95">
        <f>[1]Slutanvändning!$N$744</f>
        <v>2618</v>
      </c>
      <c r="I33" s="58">
        <f>[1]Slutanvändning!$N$745</f>
        <v>0</v>
      </c>
      <c r="J33" s="58">
        <f>[1]Slutanvändning!$S$743</f>
        <v>957785</v>
      </c>
      <c r="K33" s="58">
        <f>[1]Slutanvändning!$U$741</f>
        <v>0</v>
      </c>
      <c r="L33" s="58">
        <f>[1]Slutanvändning!$V$741</f>
        <v>0</v>
      </c>
      <c r="M33" s="58">
        <f>[1]Slutanvändning!$W$741</f>
        <v>0</v>
      </c>
      <c r="N33" s="58">
        <f>[1]Slutanvändning!$Y$743</f>
        <v>51468</v>
      </c>
      <c r="O33" s="58"/>
      <c r="P33" s="136">
        <f t="shared" si="4"/>
        <v>1351029.4316053712</v>
      </c>
      <c r="Q33" s="20"/>
      <c r="R33" s="51" t="str">
        <f>K30</f>
        <v>Torv</v>
      </c>
      <c r="S33" s="40" t="str">
        <f>ROUND(K43/1000,0) &amp;" GWh"</f>
        <v>0 GWh</v>
      </c>
      <c r="T33" s="29">
        <f>K$44</f>
        <v>0</v>
      </c>
      <c r="U33" s="23"/>
    </row>
    <row r="34" spans="1:47" ht="15.6">
      <c r="A34" s="3" t="s">
        <v>33</v>
      </c>
      <c r="B34" s="136">
        <f>[1]Slutanvändning!$N$755</f>
        <v>3184.8991564417179</v>
      </c>
      <c r="C34" s="58">
        <f>[1]Slutanvändning!$N$756</f>
        <v>14070</v>
      </c>
      <c r="D34" s="58">
        <f>[1]Slutanvändning!$N$749</f>
        <v>0</v>
      </c>
      <c r="E34" s="58">
        <f>[1]Slutanvändning!$Q$750</f>
        <v>0</v>
      </c>
      <c r="F34" s="58">
        <f>[1]Slutanvändning!$N$751</f>
        <v>0</v>
      </c>
      <c r="G34" s="58">
        <f>[1]Slutanvändning!$N$752</f>
        <v>0</v>
      </c>
      <c r="H34" s="95">
        <f>[1]Slutanvändning!$N$753</f>
        <v>0</v>
      </c>
      <c r="I34" s="58">
        <f>[1]Slutanvändning!$N$754</f>
        <v>0</v>
      </c>
      <c r="J34" s="58"/>
      <c r="K34" s="58">
        <f>[1]Slutanvändning!$U$750</f>
        <v>0</v>
      </c>
      <c r="L34" s="58">
        <f>[1]Slutanvändning!$V$750</f>
        <v>0</v>
      </c>
      <c r="M34" s="58">
        <f>[1]Slutanvändning!$W$750</f>
        <v>0</v>
      </c>
      <c r="N34" s="58"/>
      <c r="O34" s="58"/>
      <c r="P34" s="136">
        <f t="shared" si="4"/>
        <v>17254.899156441719</v>
      </c>
      <c r="Q34" s="20"/>
      <c r="R34" s="52" t="str">
        <f>L30</f>
        <v>Avfall</v>
      </c>
      <c r="S34" s="40" t="str">
        <f>ROUND(L43/1000,0) &amp;" GWh"</f>
        <v>0 GWh</v>
      </c>
      <c r="T34" s="29">
        <f>L$44</f>
        <v>0</v>
      </c>
      <c r="U34" s="23"/>
      <c r="V34" s="5"/>
      <c r="W34" s="39"/>
    </row>
    <row r="35" spans="1:47" ht="15.6">
      <c r="A35" s="3" t="s">
        <v>34</v>
      </c>
      <c r="B35" s="58">
        <f>[1]Slutanvändning!$N$764</f>
        <v>0</v>
      </c>
      <c r="C35" s="58">
        <f>[1]Slutanvändning!$N$765</f>
        <v>26510</v>
      </c>
      <c r="D35" s="58">
        <f>[1]Slutanvändning!$N$758</f>
        <v>109590</v>
      </c>
      <c r="E35" s="58">
        <f>[1]Slutanvändning!$Q$759</f>
        <v>0</v>
      </c>
      <c r="F35" s="58">
        <f>[1]Slutanvändning!$N$760</f>
        <v>0</v>
      </c>
      <c r="G35" s="58">
        <f>[1]Slutanvändning!$N$761</f>
        <v>23795</v>
      </c>
      <c r="H35" s="95">
        <f>[1]Slutanvändning!$N$762</f>
        <v>0</v>
      </c>
      <c r="I35" s="58">
        <f>[1]Slutanvändning!$N$763</f>
        <v>0</v>
      </c>
      <c r="J35" s="58"/>
      <c r="K35" s="58">
        <f>[1]Slutanvändning!$U$759</f>
        <v>0</v>
      </c>
      <c r="L35" s="58">
        <f>[1]Slutanvändning!$V$759</f>
        <v>0</v>
      </c>
      <c r="M35" s="58">
        <f>[1]Slutanvändning!$W$759</f>
        <v>0</v>
      </c>
      <c r="N35" s="58"/>
      <c r="O35" s="58"/>
      <c r="P35" s="58">
        <f>SUM(B35:N35)</f>
        <v>159895</v>
      </c>
      <c r="Q35" s="20"/>
      <c r="R35" s="51" t="str">
        <f>M30</f>
        <v>Kärnbränsle</v>
      </c>
      <c r="S35" s="40" t="str">
        <f>ROUND(M43/1000,0) &amp;" GWh"</f>
        <v>0 GWh</v>
      </c>
      <c r="T35" s="29">
        <f>M$44</f>
        <v>0</v>
      </c>
      <c r="U35" s="23"/>
    </row>
    <row r="36" spans="1:47" ht="15.6">
      <c r="A36" s="3" t="s">
        <v>35</v>
      </c>
      <c r="B36" s="136">
        <f>[1]Slutanvändning!$N$773</f>
        <v>1895.6307559270738</v>
      </c>
      <c r="C36" s="136">
        <f>[1]Slutanvändning!$N$774</f>
        <v>21407.369244072936</v>
      </c>
      <c r="D36" s="58">
        <f>[1]Slutanvändning!$N$767</f>
        <v>4542</v>
      </c>
      <c r="E36" s="58">
        <f>[1]Slutanvändning!$Q$768</f>
        <v>0</v>
      </c>
      <c r="F36" s="58">
        <f>[1]Slutanvändning!$N$769</f>
        <v>0</v>
      </c>
      <c r="G36" s="58">
        <f>[1]Slutanvändning!$N$770</f>
        <v>0</v>
      </c>
      <c r="H36" s="95">
        <f>[1]Slutanvändning!$N$771</f>
        <v>0</v>
      </c>
      <c r="I36" s="58">
        <f>[1]Slutanvändning!$N$772</f>
        <v>0</v>
      </c>
      <c r="J36" s="58"/>
      <c r="K36" s="58">
        <f>[1]Slutanvändning!$U$768</f>
        <v>0</v>
      </c>
      <c r="L36" s="58">
        <f>[1]Slutanvändning!$V$768</f>
        <v>0</v>
      </c>
      <c r="M36" s="58">
        <f>[1]Slutanvändning!$W$768</f>
        <v>0</v>
      </c>
      <c r="N36" s="58"/>
      <c r="O36" s="58"/>
      <c r="P36" s="58">
        <f t="shared" si="4"/>
        <v>27845.000000000011</v>
      </c>
      <c r="Q36" s="20"/>
      <c r="R36" s="51" t="str">
        <f>N30</f>
        <v>Beckolja</v>
      </c>
      <c r="S36" s="40" t="str">
        <f>ROUND(N43/1000,0) &amp;" GWh"</f>
        <v>51 GWh</v>
      </c>
      <c r="T36" s="29">
        <f>N$44</f>
        <v>2.9191208861114298E-2</v>
      </c>
      <c r="U36" s="23"/>
    </row>
    <row r="37" spans="1:47" ht="15.6">
      <c r="A37" s="3" t="s">
        <v>36</v>
      </c>
      <c r="B37" s="136">
        <f>[1]Slutanvändning!$N$782</f>
        <v>151.24219932262017</v>
      </c>
      <c r="C37" s="136">
        <f>[1]Slutanvändning!$N$783</f>
        <v>46860.299994114204</v>
      </c>
      <c r="D37" s="58">
        <f>[1]Slutanvändning!$N$776</f>
        <v>250</v>
      </c>
      <c r="E37" s="58">
        <f>[1]Slutanvändning!$Q$777</f>
        <v>0</v>
      </c>
      <c r="F37" s="58">
        <f>[1]Slutanvändning!$N$778</f>
        <v>0</v>
      </c>
      <c r="G37" s="58">
        <f>[1]Slutanvändning!$N$779</f>
        <v>0</v>
      </c>
      <c r="H37" s="95">
        <f>[1]Slutanvändning!$N$780</f>
        <v>25383</v>
      </c>
      <c r="I37" s="58">
        <f>[1]Slutanvändning!$N$781</f>
        <v>0</v>
      </c>
      <c r="J37" s="58"/>
      <c r="K37" s="58">
        <f>[1]Slutanvändning!$U$777</f>
        <v>0</v>
      </c>
      <c r="L37" s="58">
        <f>[1]Slutanvändning!$V$777</f>
        <v>0</v>
      </c>
      <c r="M37" s="58">
        <f>[1]Slutanvändning!$W$777</f>
        <v>0</v>
      </c>
      <c r="N37" s="58"/>
      <c r="O37" s="58"/>
      <c r="P37" s="136">
        <f t="shared" si="4"/>
        <v>72644.542193436821</v>
      </c>
      <c r="Q37" s="20"/>
      <c r="R37" s="52" t="str">
        <f>O30</f>
        <v>Övrigt</v>
      </c>
      <c r="S37" s="40" t="str">
        <f>ROUND(O43/1000,0) &amp;" GWh"</f>
        <v>0 GWh</v>
      </c>
      <c r="T37" s="29">
        <f>O$44</f>
        <v>0</v>
      </c>
      <c r="U37" s="23"/>
    </row>
    <row r="38" spans="1:47" ht="15.6">
      <c r="A38" s="3" t="s">
        <v>37</v>
      </c>
      <c r="B38" s="136">
        <f>[1]Slutanvändning!$N$791</f>
        <v>10829.127044750307</v>
      </c>
      <c r="C38" s="58">
        <f>[1]Slutanvändning!$N$792</f>
        <v>4454</v>
      </c>
      <c r="D38" s="58">
        <f>[1]Slutanvändning!$N$785</f>
        <v>0</v>
      </c>
      <c r="E38" s="58">
        <f>[1]Slutanvändning!$Q$786</f>
        <v>0</v>
      </c>
      <c r="F38" s="58">
        <f>[1]Slutanvändning!$N$787</f>
        <v>0</v>
      </c>
      <c r="G38" s="58">
        <f>[1]Slutanvändning!$N$788</f>
        <v>0</v>
      </c>
      <c r="H38" s="95">
        <f>[1]Slutanvändning!$N$789</f>
        <v>0</v>
      </c>
      <c r="I38" s="58">
        <f>[1]Slutanvändning!$N$790</f>
        <v>0</v>
      </c>
      <c r="J38" s="58"/>
      <c r="K38" s="58">
        <f>[1]Slutanvändning!$U$786</f>
        <v>0</v>
      </c>
      <c r="L38" s="58">
        <f>[1]Slutanvändning!$V$786</f>
        <v>0</v>
      </c>
      <c r="M38" s="58">
        <f>[1]Slutanvändning!$W$786</f>
        <v>0</v>
      </c>
      <c r="N38" s="58"/>
      <c r="O38" s="58"/>
      <c r="P38" s="136">
        <f t="shared" si="4"/>
        <v>15283.127044750307</v>
      </c>
      <c r="Q38" s="20"/>
      <c r="R38" s="31"/>
      <c r="S38" s="16"/>
      <c r="T38" s="27"/>
      <c r="U38" s="23"/>
    </row>
    <row r="39" spans="1:47" ht="15.6">
      <c r="A39" s="3" t="s">
        <v>38</v>
      </c>
      <c r="B39" s="58">
        <f>[1]Slutanvändning!$N$800</f>
        <v>0</v>
      </c>
      <c r="C39" s="58">
        <f>[1]Slutanvändning!$N$801</f>
        <v>9678</v>
      </c>
      <c r="D39" s="58">
        <f>[1]Slutanvändning!$N$794</f>
        <v>0</v>
      </c>
      <c r="E39" s="58">
        <f>[1]Slutanvändning!$Q$795</f>
        <v>0</v>
      </c>
      <c r="F39" s="58">
        <f>[1]Slutanvändning!$N$796</f>
        <v>0</v>
      </c>
      <c r="G39" s="58">
        <f>[1]Slutanvändning!$N$797</f>
        <v>0</v>
      </c>
      <c r="H39" s="95">
        <f>[1]Slutanvändning!$N$798</f>
        <v>0</v>
      </c>
      <c r="I39" s="58">
        <f>[1]Slutanvändning!$N$799</f>
        <v>0</v>
      </c>
      <c r="J39" s="58"/>
      <c r="K39" s="58">
        <f>[1]Slutanvändning!$U$795</f>
        <v>0</v>
      </c>
      <c r="L39" s="58">
        <f>[1]Slutanvändning!$V$795</f>
        <v>0</v>
      </c>
      <c r="M39" s="58">
        <f>[1]Slutanvändning!$W$795</f>
        <v>0</v>
      </c>
      <c r="N39" s="58"/>
      <c r="O39" s="58"/>
      <c r="P39" s="58">
        <f>SUM(B39:N39)</f>
        <v>9678</v>
      </c>
      <c r="Q39" s="20"/>
      <c r="R39" s="28"/>
      <c r="S39" s="7"/>
      <c r="T39" s="42"/>
    </row>
    <row r="40" spans="1:47" ht="15.6">
      <c r="A40" s="3" t="s">
        <v>13</v>
      </c>
      <c r="B40" s="58">
        <f>SUM(B32:B39)</f>
        <v>16837</v>
      </c>
      <c r="C40" s="58">
        <f t="shared" ref="C40:O40" si="5">SUM(C32:C39)</f>
        <v>378182</v>
      </c>
      <c r="D40" s="58">
        <f t="shared" si="5"/>
        <v>212983</v>
      </c>
      <c r="E40" s="58">
        <f t="shared" si="5"/>
        <v>0</v>
      </c>
      <c r="F40" s="58">
        <f>SUM(F32:F39)</f>
        <v>1315</v>
      </c>
      <c r="G40" s="58">
        <f t="shared" si="5"/>
        <v>26404</v>
      </c>
      <c r="H40" s="58">
        <f t="shared" si="5"/>
        <v>28001</v>
      </c>
      <c r="I40" s="58">
        <f t="shared" si="5"/>
        <v>0</v>
      </c>
      <c r="J40" s="58">
        <f t="shared" si="5"/>
        <v>957785</v>
      </c>
      <c r="K40" s="58">
        <f t="shared" si="5"/>
        <v>0</v>
      </c>
      <c r="L40" s="58">
        <f t="shared" si="5"/>
        <v>0</v>
      </c>
      <c r="M40" s="58">
        <f t="shared" si="5"/>
        <v>0</v>
      </c>
      <c r="N40" s="58">
        <f t="shared" si="5"/>
        <v>51468</v>
      </c>
      <c r="O40" s="58">
        <f t="shared" si="5"/>
        <v>0</v>
      </c>
      <c r="P40" s="58">
        <f>SUM(B40:N40)</f>
        <v>1672975</v>
      </c>
      <c r="Q40" s="20"/>
      <c r="R40" s="28"/>
      <c r="S40" s="7" t="s">
        <v>24</v>
      </c>
      <c r="T40" s="42" t="s">
        <v>25</v>
      </c>
    </row>
    <row r="41" spans="1:47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44"/>
      <c r="R41" s="28" t="s">
        <v>39</v>
      </c>
      <c r="S41" s="43" t="str">
        <f>ROUND((B46+C46)/1000,0) &amp;" GWh"</f>
        <v>34 GWh</v>
      </c>
      <c r="T41" s="59"/>
    </row>
    <row r="42" spans="1:47">
      <c r="A42" s="33" t="s">
        <v>42</v>
      </c>
      <c r="B42" s="91">
        <f>B39+B38+B37</f>
        <v>10980.369244072926</v>
      </c>
      <c r="C42" s="91">
        <f>C39+C38+C37</f>
        <v>60992.299994114204</v>
      </c>
      <c r="D42" s="91">
        <f>D39+D38+D37</f>
        <v>250</v>
      </c>
      <c r="E42" s="91">
        <f t="shared" ref="E42:P42" si="6">E39+E38+E37</f>
        <v>0</v>
      </c>
      <c r="F42" s="88">
        <f t="shared" si="6"/>
        <v>0</v>
      </c>
      <c r="G42" s="91">
        <f t="shared" si="6"/>
        <v>0</v>
      </c>
      <c r="H42" s="91">
        <f t="shared" si="6"/>
        <v>25383</v>
      </c>
      <c r="I42" s="88">
        <f t="shared" si="6"/>
        <v>0</v>
      </c>
      <c r="J42" s="91">
        <f t="shared" si="6"/>
        <v>0</v>
      </c>
      <c r="K42" s="91">
        <f t="shared" si="6"/>
        <v>0</v>
      </c>
      <c r="L42" s="91">
        <f t="shared" si="6"/>
        <v>0</v>
      </c>
      <c r="M42" s="91">
        <f t="shared" si="6"/>
        <v>0</v>
      </c>
      <c r="N42" s="91">
        <f t="shared" si="6"/>
        <v>0</v>
      </c>
      <c r="O42" s="91">
        <f t="shared" si="6"/>
        <v>0</v>
      </c>
      <c r="P42" s="91">
        <f t="shared" si="6"/>
        <v>97605.669238187125</v>
      </c>
      <c r="Q42" s="21"/>
      <c r="R42" s="28" t="s">
        <v>40</v>
      </c>
      <c r="S42" s="8" t="str">
        <f>ROUND(P42/1000,0) &amp;" GWh"</f>
        <v>98 GWh</v>
      </c>
      <c r="T42" s="29">
        <f>P42/P40</f>
        <v>5.8342574896927402E-2</v>
      </c>
    </row>
    <row r="43" spans="1:47">
      <c r="A43" s="34" t="s">
        <v>44</v>
      </c>
      <c r="B43" s="115"/>
      <c r="C43" s="93">
        <f>C40+C24-C6-C7+C46</f>
        <v>339201.56</v>
      </c>
      <c r="D43" s="93">
        <f t="shared" ref="D43:O43" si="7">D11+D24+D40</f>
        <v>213723</v>
      </c>
      <c r="E43" s="93">
        <f t="shared" si="7"/>
        <v>0</v>
      </c>
      <c r="F43" s="93">
        <f t="shared" si="7"/>
        <v>1315</v>
      </c>
      <c r="G43" s="93">
        <f t="shared" si="7"/>
        <v>26404</v>
      </c>
      <c r="H43" s="93">
        <f t="shared" si="7"/>
        <v>45456</v>
      </c>
      <c r="I43" s="93">
        <f t="shared" si="7"/>
        <v>0</v>
      </c>
      <c r="J43" s="93">
        <f t="shared" si="7"/>
        <v>1085566</v>
      </c>
      <c r="K43" s="93">
        <f t="shared" si="7"/>
        <v>0</v>
      </c>
      <c r="L43" s="93">
        <f t="shared" si="7"/>
        <v>0</v>
      </c>
      <c r="M43" s="93">
        <f>M24+M40</f>
        <v>0</v>
      </c>
      <c r="N43" s="93">
        <f t="shared" si="7"/>
        <v>51468</v>
      </c>
      <c r="O43" s="93">
        <f t="shared" si="7"/>
        <v>0</v>
      </c>
      <c r="P43" s="116">
        <f>SUM(C43:O43)</f>
        <v>1763133.56</v>
      </c>
      <c r="Q43" s="21"/>
      <c r="R43" s="28" t="s">
        <v>41</v>
      </c>
      <c r="S43" s="8" t="str">
        <f>ROUND(P36/1000,0) &amp;" GWh"</f>
        <v>28 GWh</v>
      </c>
      <c r="T43" s="41">
        <f>P36/P40</f>
        <v>1.6644002450724015E-2</v>
      </c>
    </row>
    <row r="44" spans="1:47">
      <c r="A44" s="34" t="s">
        <v>45</v>
      </c>
      <c r="B44" s="91"/>
      <c r="C44" s="94">
        <f>C43/$P$43</f>
        <v>0.19238562959461789</v>
      </c>
      <c r="D44" s="94">
        <f t="shared" ref="D44:O44" si="8">D43/$P$43</f>
        <v>0.12121770287215224</v>
      </c>
      <c r="E44" s="94">
        <f t="shared" si="8"/>
        <v>0</v>
      </c>
      <c r="F44" s="94">
        <f t="shared" si="8"/>
        <v>7.4583118932861786E-4</v>
      </c>
      <c r="G44" s="94">
        <f t="shared" si="8"/>
        <v>1.4975609675310133E-2</v>
      </c>
      <c r="H44" s="94">
        <f t="shared" si="8"/>
        <v>2.5781370754465134E-2</v>
      </c>
      <c r="I44" s="94">
        <f t="shared" si="8"/>
        <v>0</v>
      </c>
      <c r="J44" s="94">
        <f t="shared" si="8"/>
        <v>0.6157026470530117</v>
      </c>
      <c r="K44" s="94">
        <f t="shared" si="8"/>
        <v>0</v>
      </c>
      <c r="L44" s="94">
        <f t="shared" si="8"/>
        <v>0</v>
      </c>
      <c r="M44" s="94">
        <f t="shared" si="8"/>
        <v>0</v>
      </c>
      <c r="N44" s="94">
        <f t="shared" si="8"/>
        <v>2.9191208861114298E-2</v>
      </c>
      <c r="O44" s="94">
        <f t="shared" si="8"/>
        <v>0</v>
      </c>
      <c r="P44" s="94">
        <f>SUM(C44:O44)</f>
        <v>1</v>
      </c>
      <c r="Q44" s="21"/>
      <c r="R44" s="28" t="s">
        <v>43</v>
      </c>
      <c r="S44" s="8" t="str">
        <f>ROUND(P34/1000,0) &amp;" GWh"</f>
        <v>17 GWh</v>
      </c>
      <c r="T44" s="29">
        <f>P34/P40</f>
        <v>1.0313901377152509E-2</v>
      </c>
      <c r="U44" s="23"/>
    </row>
    <row r="45" spans="1:47">
      <c r="A45" s="35"/>
      <c r="B45" s="95"/>
      <c r="C45" s="91"/>
      <c r="D45" s="91"/>
      <c r="E45" s="91"/>
      <c r="F45" s="88"/>
      <c r="G45" s="91"/>
      <c r="H45" s="91"/>
      <c r="I45" s="88"/>
      <c r="J45" s="91"/>
      <c r="K45" s="91"/>
      <c r="L45" s="91"/>
      <c r="M45" s="91"/>
      <c r="N45" s="88"/>
      <c r="O45" s="88"/>
      <c r="P45" s="88"/>
      <c r="Q45" s="21"/>
      <c r="R45" s="28" t="s">
        <v>30</v>
      </c>
      <c r="S45" s="8" t="str">
        <f>ROUND(P32/1000,0) &amp;" GWh"</f>
        <v>19 GWh</v>
      </c>
      <c r="T45" s="29">
        <f>P32/P40</f>
        <v>1.1563233162480013E-2</v>
      </c>
      <c r="U45" s="23"/>
    </row>
    <row r="46" spans="1:47">
      <c r="A46" s="35" t="s">
        <v>48</v>
      </c>
      <c r="B46" s="93">
        <f>B24+B26-B40-B49</f>
        <v>3712</v>
      </c>
      <c r="C46" s="93">
        <f>(C40+C24)*0.08</f>
        <v>30254.560000000001</v>
      </c>
      <c r="D46" s="91"/>
      <c r="E46" s="91"/>
      <c r="F46" s="88"/>
      <c r="G46" s="91"/>
      <c r="H46" s="91"/>
      <c r="I46" s="88"/>
      <c r="J46" s="91"/>
      <c r="K46" s="91"/>
      <c r="L46" s="91"/>
      <c r="M46" s="91"/>
      <c r="N46" s="88"/>
      <c r="O46" s="88"/>
      <c r="P46" s="77"/>
      <c r="Q46" s="21"/>
      <c r="R46" s="28" t="s">
        <v>46</v>
      </c>
      <c r="S46" s="8" t="str">
        <f>ROUND(P33/1000,0) &amp;" GWh"</f>
        <v>1351 GWh</v>
      </c>
      <c r="T46" s="41">
        <f>P33/P40</f>
        <v>0.80756104042521326</v>
      </c>
      <c r="U46" s="23"/>
    </row>
    <row r="47" spans="1:47">
      <c r="A47" s="35" t="s">
        <v>50</v>
      </c>
      <c r="B47" s="96">
        <f>B46/B24</f>
        <v>0.18064139374178792</v>
      </c>
      <c r="C47" s="96">
        <f>C46/(C40+C24)</f>
        <v>0.08</v>
      </c>
      <c r="D47" s="91"/>
      <c r="E47" s="91"/>
      <c r="F47" s="88"/>
      <c r="G47" s="91"/>
      <c r="H47" s="91"/>
      <c r="I47" s="88"/>
      <c r="J47" s="91"/>
      <c r="K47" s="91"/>
      <c r="L47" s="91"/>
      <c r="M47" s="91"/>
      <c r="N47" s="88"/>
      <c r="O47" s="88"/>
      <c r="P47" s="88"/>
      <c r="Q47" s="21"/>
      <c r="R47" s="28" t="s">
        <v>47</v>
      </c>
      <c r="S47" s="8" t="str">
        <f>ROUND(P35/1000,0) &amp;" GWh"</f>
        <v>160 GWh</v>
      </c>
      <c r="T47" s="41">
        <f>P35/P40</f>
        <v>9.5575247687502807E-2</v>
      </c>
    </row>
    <row r="48" spans="1:47" ht="15" thickBot="1">
      <c r="A48" s="10"/>
      <c r="B48" s="117"/>
      <c r="C48" s="126"/>
      <c r="D48" s="118"/>
      <c r="E48" s="118"/>
      <c r="F48" s="119"/>
      <c r="G48" s="118"/>
      <c r="H48" s="118"/>
      <c r="I48" s="119"/>
      <c r="J48" s="118"/>
      <c r="K48" s="118"/>
      <c r="L48" s="118"/>
      <c r="M48" s="126"/>
      <c r="N48" s="127"/>
      <c r="O48" s="127"/>
      <c r="P48" s="127"/>
      <c r="Q48" s="53"/>
      <c r="R48" s="45" t="s">
        <v>49</v>
      </c>
      <c r="S48" s="8" t="str">
        <f>ROUND(P40/1000,0) &amp;" GWh"</f>
        <v>1673 GWh</v>
      </c>
      <c r="T48" s="46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117"/>
      <c r="C49" s="126"/>
      <c r="D49" s="118"/>
      <c r="E49" s="118"/>
      <c r="F49" s="119"/>
      <c r="G49" s="118"/>
      <c r="H49" s="118"/>
      <c r="I49" s="119"/>
      <c r="J49" s="118"/>
      <c r="K49" s="118"/>
      <c r="L49" s="118"/>
      <c r="M49" s="126"/>
      <c r="N49" s="127"/>
      <c r="O49" s="127"/>
      <c r="P49" s="127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117"/>
      <c r="C50" s="128"/>
      <c r="D50" s="118"/>
      <c r="E50" s="118"/>
      <c r="F50" s="119"/>
      <c r="G50" s="118"/>
      <c r="H50" s="118"/>
      <c r="I50" s="119"/>
      <c r="J50" s="118"/>
      <c r="K50" s="118"/>
      <c r="L50" s="118"/>
      <c r="M50" s="126"/>
      <c r="N50" s="127"/>
      <c r="O50" s="127"/>
      <c r="P50" s="127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97"/>
      <c r="C51" s="98"/>
      <c r="D51" s="99"/>
      <c r="E51" s="99"/>
      <c r="F51" s="100"/>
      <c r="G51" s="99"/>
      <c r="H51" s="99"/>
      <c r="I51" s="100"/>
      <c r="J51" s="99"/>
      <c r="K51" s="99"/>
      <c r="L51" s="99"/>
      <c r="M51" s="98"/>
      <c r="N51" s="101"/>
      <c r="O51" s="101"/>
      <c r="P51" s="101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97"/>
      <c r="C52" s="98"/>
      <c r="D52" s="99"/>
      <c r="E52" s="99"/>
      <c r="F52" s="100"/>
      <c r="G52" s="99"/>
      <c r="H52" s="99"/>
      <c r="I52" s="100"/>
      <c r="J52" s="99"/>
      <c r="K52" s="99"/>
      <c r="L52" s="99"/>
      <c r="M52" s="98"/>
      <c r="N52" s="101"/>
      <c r="O52" s="101"/>
      <c r="P52" s="101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97"/>
      <c r="C53" s="98"/>
      <c r="D53" s="99"/>
      <c r="E53" s="99"/>
      <c r="F53" s="100"/>
      <c r="G53" s="99"/>
      <c r="H53" s="99"/>
      <c r="I53" s="100"/>
      <c r="J53" s="99"/>
      <c r="K53" s="99"/>
      <c r="L53" s="99"/>
      <c r="M53" s="98"/>
      <c r="N53" s="101"/>
      <c r="O53" s="101"/>
      <c r="P53" s="101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97"/>
      <c r="C54" s="98"/>
      <c r="D54" s="99"/>
      <c r="E54" s="99"/>
      <c r="F54" s="100"/>
      <c r="G54" s="99"/>
      <c r="H54" s="99"/>
      <c r="I54" s="100"/>
      <c r="J54" s="99"/>
      <c r="K54" s="99"/>
      <c r="L54" s="99"/>
      <c r="M54" s="98"/>
      <c r="N54" s="101"/>
      <c r="O54" s="101"/>
      <c r="P54" s="101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97"/>
      <c r="C55" s="98"/>
      <c r="D55" s="99"/>
      <c r="E55" s="99"/>
      <c r="F55" s="100"/>
      <c r="G55" s="99"/>
      <c r="H55" s="99"/>
      <c r="I55" s="100"/>
      <c r="J55" s="99"/>
      <c r="K55" s="99"/>
      <c r="L55" s="99"/>
      <c r="M55" s="98"/>
      <c r="N55" s="101"/>
      <c r="O55" s="101"/>
      <c r="P55" s="101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97"/>
      <c r="C56" s="98"/>
      <c r="D56" s="99"/>
      <c r="E56" s="99"/>
      <c r="F56" s="100"/>
      <c r="G56" s="99"/>
      <c r="H56" s="99"/>
      <c r="I56" s="100"/>
      <c r="J56" s="99"/>
      <c r="K56" s="99"/>
      <c r="L56" s="99"/>
      <c r="M56" s="98"/>
      <c r="N56" s="101"/>
      <c r="O56" s="101"/>
      <c r="P56" s="101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97"/>
      <c r="C57" s="98"/>
      <c r="D57" s="99"/>
      <c r="E57" s="99"/>
      <c r="F57" s="100"/>
      <c r="G57" s="99"/>
      <c r="H57" s="99"/>
      <c r="I57" s="100"/>
      <c r="J57" s="99"/>
      <c r="K57" s="99"/>
      <c r="L57" s="99"/>
      <c r="M57" s="98"/>
      <c r="N57" s="101"/>
      <c r="O57" s="101"/>
      <c r="P57" s="101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03"/>
      <c r="C58" s="104"/>
      <c r="D58" s="105"/>
      <c r="E58" s="105"/>
      <c r="F58" s="106"/>
      <c r="G58" s="105"/>
      <c r="H58" s="105"/>
      <c r="I58" s="106"/>
      <c r="J58" s="105"/>
      <c r="K58" s="105"/>
      <c r="L58" s="105"/>
      <c r="M58" s="107"/>
      <c r="N58" s="108"/>
      <c r="O58" s="108"/>
      <c r="P58" s="109"/>
      <c r="Q58" s="7"/>
      <c r="R58" s="7"/>
      <c r="S58" s="32"/>
      <c r="T58" s="36"/>
    </row>
    <row r="59" spans="1:47" ht="15.6">
      <c r="A59" s="7"/>
      <c r="B59" s="103"/>
      <c r="C59" s="104"/>
      <c r="D59" s="105"/>
      <c r="E59" s="105"/>
      <c r="F59" s="106"/>
      <c r="G59" s="105"/>
      <c r="H59" s="105"/>
      <c r="I59" s="106"/>
      <c r="J59" s="105"/>
      <c r="K59" s="105"/>
      <c r="L59" s="105"/>
      <c r="M59" s="107"/>
      <c r="N59" s="108"/>
      <c r="O59" s="108"/>
      <c r="P59" s="109"/>
      <c r="Q59" s="7"/>
      <c r="R59" s="7"/>
      <c r="S59" s="12"/>
      <c r="T59" s="13"/>
    </row>
    <row r="60" spans="1:47" ht="15.6">
      <c r="A60" s="7"/>
      <c r="B60" s="103"/>
      <c r="C60" s="104"/>
      <c r="D60" s="105"/>
      <c r="E60" s="105"/>
      <c r="F60" s="106"/>
      <c r="G60" s="105"/>
      <c r="H60" s="105"/>
      <c r="I60" s="106"/>
      <c r="J60" s="105"/>
      <c r="K60" s="105"/>
      <c r="L60" s="105"/>
      <c r="M60" s="107"/>
      <c r="N60" s="108"/>
      <c r="O60" s="108"/>
      <c r="P60" s="109"/>
      <c r="Q60" s="7"/>
      <c r="R60" s="7"/>
      <c r="S60" s="7"/>
      <c r="T60" s="32"/>
    </row>
    <row r="61" spans="1:47" ht="15.6">
      <c r="A61" s="6"/>
      <c r="B61" s="103"/>
      <c r="C61" s="104"/>
      <c r="D61" s="105"/>
      <c r="E61" s="105"/>
      <c r="F61" s="106"/>
      <c r="G61" s="105"/>
      <c r="H61" s="105"/>
      <c r="I61" s="106"/>
      <c r="J61" s="105"/>
      <c r="K61" s="105"/>
      <c r="L61" s="105"/>
      <c r="M61" s="107"/>
      <c r="N61" s="108"/>
      <c r="O61" s="108"/>
      <c r="P61" s="109"/>
      <c r="Q61" s="7"/>
      <c r="R61" s="7"/>
      <c r="S61" s="47"/>
      <c r="T61" s="48"/>
    </row>
    <row r="62" spans="1:47" ht="15.6">
      <c r="A62" s="7"/>
      <c r="B62" s="103"/>
      <c r="C62" s="104"/>
      <c r="D62" s="103"/>
      <c r="E62" s="103"/>
      <c r="F62" s="110"/>
      <c r="G62" s="103"/>
      <c r="H62" s="103"/>
      <c r="I62" s="110"/>
      <c r="J62" s="103"/>
      <c r="K62" s="103"/>
      <c r="L62" s="103"/>
      <c r="M62" s="107"/>
      <c r="N62" s="108"/>
      <c r="O62" s="108"/>
      <c r="P62" s="109"/>
      <c r="Q62" s="7"/>
      <c r="R62" s="7"/>
      <c r="S62" s="32"/>
      <c r="T62" s="36"/>
    </row>
    <row r="63" spans="1:47" ht="15.6">
      <c r="A63" s="7"/>
      <c r="B63" s="103"/>
      <c r="C63" s="111"/>
      <c r="D63" s="103"/>
      <c r="E63" s="103"/>
      <c r="F63" s="110"/>
      <c r="G63" s="103"/>
      <c r="H63" s="103"/>
      <c r="I63" s="110"/>
      <c r="J63" s="103"/>
      <c r="K63" s="103"/>
      <c r="L63" s="103"/>
      <c r="M63" s="111"/>
      <c r="N63" s="109"/>
      <c r="O63" s="109"/>
      <c r="P63" s="109"/>
      <c r="Q63" s="7"/>
      <c r="R63" s="7"/>
      <c r="S63" s="32"/>
      <c r="T63" s="36"/>
    </row>
    <row r="64" spans="1:47" ht="15.6">
      <c r="A64" s="7"/>
      <c r="B64" s="103"/>
      <c r="C64" s="111"/>
      <c r="D64" s="103"/>
      <c r="E64" s="103"/>
      <c r="F64" s="110"/>
      <c r="G64" s="103"/>
      <c r="H64" s="103"/>
      <c r="I64" s="110"/>
      <c r="J64" s="103"/>
      <c r="K64" s="103"/>
      <c r="L64" s="103"/>
      <c r="M64" s="111"/>
      <c r="N64" s="109"/>
      <c r="O64" s="109"/>
      <c r="P64" s="109"/>
      <c r="Q64" s="7"/>
      <c r="R64" s="7"/>
      <c r="S64" s="32"/>
      <c r="T64" s="36"/>
    </row>
    <row r="65" spans="1:20" ht="15.6">
      <c r="A65" s="7"/>
      <c r="B65" s="91"/>
      <c r="C65" s="111"/>
      <c r="D65" s="91"/>
      <c r="E65" s="91"/>
      <c r="F65" s="88"/>
      <c r="G65" s="91"/>
      <c r="H65" s="91"/>
      <c r="I65" s="88"/>
      <c r="J65" s="91"/>
      <c r="K65" s="103"/>
      <c r="L65" s="103"/>
      <c r="M65" s="111"/>
      <c r="N65" s="109"/>
      <c r="O65" s="109"/>
      <c r="P65" s="109"/>
      <c r="Q65" s="7"/>
      <c r="R65" s="7"/>
      <c r="S65" s="32"/>
      <c r="T65" s="36"/>
    </row>
    <row r="66" spans="1:20" ht="15.6">
      <c r="A66" s="7"/>
      <c r="B66" s="91"/>
      <c r="C66" s="111"/>
      <c r="D66" s="91"/>
      <c r="E66" s="91"/>
      <c r="F66" s="88"/>
      <c r="G66" s="91"/>
      <c r="H66" s="91"/>
      <c r="I66" s="88"/>
      <c r="J66" s="91"/>
      <c r="K66" s="103"/>
      <c r="L66" s="103"/>
      <c r="M66" s="111"/>
      <c r="N66" s="109"/>
      <c r="O66" s="109"/>
      <c r="P66" s="109"/>
      <c r="Q66" s="7"/>
      <c r="R66" s="7"/>
      <c r="S66" s="32"/>
      <c r="T66" s="36"/>
    </row>
    <row r="67" spans="1:20" ht="15.6">
      <c r="A67" s="7"/>
      <c r="B67" s="91"/>
      <c r="C67" s="111"/>
      <c r="D67" s="91"/>
      <c r="E67" s="91"/>
      <c r="F67" s="88"/>
      <c r="G67" s="91"/>
      <c r="H67" s="91"/>
      <c r="I67" s="88"/>
      <c r="J67" s="91"/>
      <c r="K67" s="103"/>
      <c r="L67" s="103"/>
      <c r="M67" s="111"/>
      <c r="N67" s="109"/>
      <c r="O67" s="109"/>
      <c r="P67" s="109"/>
      <c r="Q67" s="7"/>
      <c r="R67" s="7"/>
      <c r="S67" s="32"/>
      <c r="T67" s="36"/>
    </row>
    <row r="68" spans="1:20" ht="15.6">
      <c r="A68" s="7"/>
      <c r="B68" s="91"/>
      <c r="C68" s="111"/>
      <c r="D68" s="91"/>
      <c r="E68" s="91"/>
      <c r="F68" s="88"/>
      <c r="G68" s="91"/>
      <c r="H68" s="91"/>
      <c r="I68" s="88"/>
      <c r="J68" s="91"/>
      <c r="K68" s="103"/>
      <c r="L68" s="103"/>
      <c r="M68" s="111"/>
      <c r="N68" s="109"/>
      <c r="O68" s="109"/>
      <c r="P68" s="109"/>
      <c r="Q68" s="7"/>
      <c r="R68" s="37"/>
      <c r="S68" s="12"/>
      <c r="T68" s="14"/>
    </row>
    <row r="69" spans="1:20">
      <c r="A69" s="7"/>
      <c r="B69" s="91"/>
      <c r="C69" s="111"/>
      <c r="D69" s="91"/>
      <c r="E69" s="91"/>
      <c r="F69" s="88"/>
      <c r="G69" s="91"/>
      <c r="H69" s="91"/>
      <c r="I69" s="88"/>
      <c r="J69" s="91"/>
      <c r="K69" s="103"/>
      <c r="L69" s="103"/>
      <c r="M69" s="111"/>
      <c r="N69" s="109"/>
      <c r="O69" s="109"/>
      <c r="P69" s="109"/>
      <c r="Q69" s="7"/>
    </row>
    <row r="70" spans="1:20">
      <c r="A70" s="7"/>
      <c r="B70" s="91"/>
      <c r="C70" s="111"/>
      <c r="D70" s="91"/>
      <c r="E70" s="91"/>
      <c r="F70" s="88"/>
      <c r="G70" s="91"/>
      <c r="H70" s="91"/>
      <c r="I70" s="88"/>
      <c r="J70" s="91"/>
      <c r="K70" s="103"/>
      <c r="L70" s="103"/>
      <c r="M70" s="111"/>
      <c r="N70" s="109"/>
      <c r="O70" s="109"/>
      <c r="P70" s="109"/>
      <c r="Q70" s="7"/>
    </row>
    <row r="71" spans="1:20" ht="15.6">
      <c r="A71" s="7"/>
      <c r="B71" s="112"/>
      <c r="C71" s="111"/>
      <c r="D71" s="112"/>
      <c r="E71" s="112"/>
      <c r="F71" s="113"/>
      <c r="G71" s="112"/>
      <c r="H71" s="112"/>
      <c r="I71" s="113"/>
      <c r="J71" s="112"/>
      <c r="K71" s="103"/>
      <c r="L71" s="103"/>
      <c r="M71" s="111"/>
      <c r="N71" s="109"/>
      <c r="O71" s="109"/>
      <c r="P71" s="109"/>
      <c r="Q71" s="7"/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U71"/>
  <sheetViews>
    <sheetView zoomScale="70" zoomScaleNormal="70" workbookViewId="0">
      <selection activeCell="B47" sqref="B47"/>
    </sheetView>
  </sheetViews>
  <sheetFormatPr defaultColWidth="8.59765625" defaultRowHeight="14.4"/>
  <cols>
    <col min="1" max="1" width="49.5" style="9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70" t="s">
        <v>83</v>
      </c>
      <c r="Q2" s="3"/>
      <c r="AG2" s="38"/>
      <c r="AH2" s="3"/>
    </row>
    <row r="3" spans="1:34" ht="28.8">
      <c r="A3" s="4">
        <f>'Örebro län'!A3</f>
        <v>2020</v>
      </c>
      <c r="C3" s="79" t="s">
        <v>1</v>
      </c>
      <c r="D3" s="79" t="s">
        <v>31</v>
      </c>
      <c r="E3" s="79" t="s">
        <v>2</v>
      </c>
      <c r="F3" s="80" t="s">
        <v>3</v>
      </c>
      <c r="G3" s="79" t="s">
        <v>16</v>
      </c>
      <c r="H3" s="79" t="s">
        <v>51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67</v>
      </c>
      <c r="N3" s="79" t="s">
        <v>97</v>
      </c>
      <c r="O3" s="80" t="s">
        <v>63</v>
      </c>
      <c r="P3" s="81" t="s">
        <v>9</v>
      </c>
      <c r="Q3" s="38"/>
      <c r="AG3" s="38"/>
      <c r="AH3" s="38"/>
    </row>
    <row r="4" spans="1:34" s="16" customFormat="1" ht="10.199999999999999">
      <c r="A4" s="50" t="s">
        <v>55</v>
      </c>
      <c r="B4" s="82"/>
      <c r="C4" s="83" t="s">
        <v>53</v>
      </c>
      <c r="D4" s="83" t="s">
        <v>54</v>
      </c>
      <c r="E4" s="84"/>
      <c r="F4" s="83" t="s">
        <v>56</v>
      </c>
      <c r="G4" s="84"/>
      <c r="H4" s="84"/>
      <c r="I4" s="83" t="s">
        <v>57</v>
      </c>
      <c r="J4" s="84"/>
      <c r="K4" s="84"/>
      <c r="L4" s="84"/>
      <c r="M4" s="84"/>
      <c r="N4" s="85"/>
      <c r="O4" s="85"/>
      <c r="P4" s="86" t="s">
        <v>61</v>
      </c>
      <c r="Q4" s="17"/>
      <c r="AG4" s="17"/>
      <c r="AH4" s="17"/>
    </row>
    <row r="5" spans="1:34" ht="15.6">
      <c r="A5" s="3" t="s">
        <v>52</v>
      </c>
      <c r="B5" s="58"/>
      <c r="C5" s="60">
        <f>[1]Solceller!$E$6</f>
        <v>950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>
        <f>SUM(D5:O5)</f>
        <v>0</v>
      </c>
      <c r="Q5" s="38"/>
      <c r="AG5" s="38"/>
      <c r="AH5" s="38"/>
    </row>
    <row r="6" spans="1:34" ht="15.6">
      <c r="A6" s="57" t="s">
        <v>66</v>
      </c>
      <c r="B6" s="58"/>
      <c r="C6" s="58">
        <v>0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>
        <f t="shared" ref="P6:P11" si="0">SUM(D6:O6)</f>
        <v>0</v>
      </c>
      <c r="Q6" s="38"/>
      <c r="AG6" s="38"/>
      <c r="AH6" s="38"/>
    </row>
    <row r="7" spans="1:34" ht="15.6">
      <c r="A7" s="3" t="s">
        <v>17</v>
      </c>
      <c r="B7" s="58"/>
      <c r="C7" s="95">
        <f>[1]Elproduktion!$N$82</f>
        <v>0</v>
      </c>
      <c r="D7" s="58">
        <f>[1]Elproduktion!$N$83</f>
        <v>0</v>
      </c>
      <c r="E7" s="58">
        <f>[1]Elproduktion!$Q$84</f>
        <v>0</v>
      </c>
      <c r="F7" s="58">
        <f>[1]Elproduktion!$N$85</f>
        <v>0</v>
      </c>
      <c r="G7" s="58">
        <f>[1]Elproduktion!$R$86</f>
        <v>0</v>
      </c>
      <c r="H7" s="58">
        <f>[1]Elproduktion!$S$87</f>
        <v>0</v>
      </c>
      <c r="I7" s="58">
        <f>[1]Elproduktion!$N$88</f>
        <v>0</v>
      </c>
      <c r="J7" s="58">
        <f>[1]Elproduktion!$T$86</f>
        <v>0</v>
      </c>
      <c r="K7" s="58">
        <f>[1]Elproduktion!$U$84</f>
        <v>0</v>
      </c>
      <c r="L7" s="58">
        <f>[1]Elproduktion!$V$84</f>
        <v>0</v>
      </c>
      <c r="M7" s="58">
        <f>[1]Elproduktion!$W$84</f>
        <v>0</v>
      </c>
      <c r="N7" s="58">
        <f>[1]Elproduktion!$X$86</f>
        <v>0</v>
      </c>
      <c r="O7" s="58"/>
      <c r="P7" s="58">
        <f t="shared" si="0"/>
        <v>0</v>
      </c>
      <c r="Q7" s="38"/>
      <c r="AG7" s="38"/>
      <c r="AH7" s="38"/>
    </row>
    <row r="8" spans="1:34" ht="15.6">
      <c r="A8" s="3" t="s">
        <v>10</v>
      </c>
      <c r="B8" s="58"/>
      <c r="C8" s="95">
        <f>[1]Elproduktion!$N$90</f>
        <v>0</v>
      </c>
      <c r="D8" s="58">
        <f>[1]Elproduktion!$N$91</f>
        <v>0</v>
      </c>
      <c r="E8" s="58">
        <f>[1]Elproduktion!$Q$92</f>
        <v>0</v>
      </c>
      <c r="F8" s="58">
        <f>[1]Elproduktion!$N$93</f>
        <v>0</v>
      </c>
      <c r="G8" s="58">
        <f>[1]Elproduktion!$R$94</f>
        <v>0</v>
      </c>
      <c r="H8" s="58">
        <f>[1]Elproduktion!$S$95</f>
        <v>0</v>
      </c>
      <c r="I8" s="58">
        <f>[1]Elproduktion!$N$96</f>
        <v>0</v>
      </c>
      <c r="J8" s="58">
        <f>[1]Elproduktion!$T$94</f>
        <v>0</v>
      </c>
      <c r="K8" s="58">
        <f>[1]Elproduktion!$U$92</f>
        <v>0</v>
      </c>
      <c r="L8" s="58">
        <f>[1]Elproduktion!$V$92</f>
        <v>0</v>
      </c>
      <c r="M8" s="58">
        <f>[1]Elproduktion!$W$92</f>
        <v>0</v>
      </c>
      <c r="N8" s="58">
        <f>[1]Elproduktion!$X$94</f>
        <v>0</v>
      </c>
      <c r="O8" s="58"/>
      <c r="P8" s="58">
        <f t="shared" si="0"/>
        <v>0</v>
      </c>
      <c r="Q8" s="38"/>
      <c r="AG8" s="38"/>
      <c r="AH8" s="38"/>
    </row>
    <row r="9" spans="1:34" ht="15.6">
      <c r="A9" s="3" t="s">
        <v>11</v>
      </c>
      <c r="B9" s="58"/>
      <c r="C9" s="95">
        <f>[1]Elproduktion!$N$98</f>
        <v>2449</v>
      </c>
      <c r="D9" s="58">
        <f>[1]Elproduktion!$N$99</f>
        <v>0</v>
      </c>
      <c r="E9" s="58">
        <f>[1]Elproduktion!$Q$100</f>
        <v>0</v>
      </c>
      <c r="F9" s="58">
        <f>[1]Elproduktion!$N$101</f>
        <v>0</v>
      </c>
      <c r="G9" s="58">
        <f>[1]Elproduktion!$R$102</f>
        <v>0</v>
      </c>
      <c r="H9" s="58">
        <f>[1]Elproduktion!$S$103</f>
        <v>0</v>
      </c>
      <c r="I9" s="58">
        <f>[1]Elproduktion!$N$104</f>
        <v>0</v>
      </c>
      <c r="J9" s="58">
        <f>[1]Elproduktion!$T$102</f>
        <v>0</v>
      </c>
      <c r="K9" s="58">
        <f>[1]Elproduktion!$U$100</f>
        <v>0</v>
      </c>
      <c r="L9" s="58">
        <f>[1]Elproduktion!$V$100</f>
        <v>0</v>
      </c>
      <c r="M9" s="58">
        <f>[1]Elproduktion!$W$100</f>
        <v>0</v>
      </c>
      <c r="N9" s="58">
        <f>[1]Elproduktion!$X$102</f>
        <v>0</v>
      </c>
      <c r="O9" s="58"/>
      <c r="P9" s="58">
        <f t="shared" si="0"/>
        <v>0</v>
      </c>
      <c r="Q9" s="38"/>
      <c r="AG9" s="38"/>
      <c r="AH9" s="38"/>
    </row>
    <row r="10" spans="1:34" ht="15.6">
      <c r="A10" s="3" t="s">
        <v>12</v>
      </c>
      <c r="B10" s="58"/>
      <c r="C10" s="95">
        <f>[1]Elproduktion!$N$106</f>
        <v>176274</v>
      </c>
      <c r="D10" s="58">
        <f>[1]Elproduktion!$N$107</f>
        <v>0</v>
      </c>
      <c r="E10" s="58">
        <f>[1]Elproduktion!$Q$108</f>
        <v>0</v>
      </c>
      <c r="F10" s="58">
        <f>[1]Elproduktion!$N$109</f>
        <v>0</v>
      </c>
      <c r="G10" s="58">
        <f>[1]Elproduktion!$R$110</f>
        <v>0</v>
      </c>
      <c r="H10" s="58">
        <f>[1]Elproduktion!$S$111</f>
        <v>0</v>
      </c>
      <c r="I10" s="58">
        <f>[1]Elproduktion!$N$112</f>
        <v>0</v>
      </c>
      <c r="J10" s="58">
        <f>[1]Elproduktion!$T$110</f>
        <v>0</v>
      </c>
      <c r="K10" s="58">
        <f>[1]Elproduktion!$U$108</f>
        <v>0</v>
      </c>
      <c r="L10" s="58">
        <f>[1]Elproduktion!$V$108</f>
        <v>0</v>
      </c>
      <c r="M10" s="58">
        <f>[1]Elproduktion!$W$108</f>
        <v>0</v>
      </c>
      <c r="N10" s="58">
        <f>[1]Elproduktion!$X$110</f>
        <v>0</v>
      </c>
      <c r="O10" s="58"/>
      <c r="P10" s="58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6">
      <c r="A11" s="3" t="s">
        <v>13</v>
      </c>
      <c r="B11" s="58"/>
      <c r="C11" s="60">
        <f>SUM(C5:C10)</f>
        <v>179673</v>
      </c>
      <c r="D11" s="58">
        <f t="shared" ref="D11:O11" si="1">SUM(D5:D10)</f>
        <v>0</v>
      </c>
      <c r="E11" s="58">
        <f t="shared" si="1"/>
        <v>0</v>
      </c>
      <c r="F11" s="58">
        <f t="shared" si="1"/>
        <v>0</v>
      </c>
      <c r="G11" s="58">
        <f t="shared" si="1"/>
        <v>0</v>
      </c>
      <c r="H11" s="58">
        <f t="shared" si="1"/>
        <v>0</v>
      </c>
      <c r="I11" s="58">
        <f t="shared" si="1"/>
        <v>0</v>
      </c>
      <c r="J11" s="58">
        <f t="shared" si="1"/>
        <v>0</v>
      </c>
      <c r="K11" s="58">
        <f t="shared" si="1"/>
        <v>0</v>
      </c>
      <c r="L11" s="58">
        <f t="shared" si="1"/>
        <v>0</v>
      </c>
      <c r="M11" s="58">
        <f t="shared" si="1"/>
        <v>0</v>
      </c>
      <c r="N11" s="58">
        <f t="shared" si="1"/>
        <v>0</v>
      </c>
      <c r="O11" s="58">
        <f t="shared" si="1"/>
        <v>0</v>
      </c>
      <c r="P11" s="58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6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2"/>
      <c r="R12" s="2"/>
      <c r="S12" s="2"/>
      <c r="T12" s="2"/>
    </row>
    <row r="13" spans="1:34" ht="15.6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2"/>
      <c r="R13" s="2"/>
      <c r="S13" s="2"/>
      <c r="T13" s="2"/>
    </row>
    <row r="14" spans="1:34" ht="18">
      <c r="A14" s="1" t="s">
        <v>14</v>
      </c>
      <c r="B14" s="87"/>
      <c r="C14" s="58"/>
      <c r="D14" s="87"/>
      <c r="E14" s="87"/>
      <c r="F14" s="87"/>
      <c r="G14" s="87"/>
      <c r="H14" s="87"/>
      <c r="I14" s="87"/>
      <c r="J14" s="58"/>
      <c r="K14" s="58"/>
      <c r="L14" s="58"/>
      <c r="M14" s="58"/>
      <c r="N14" s="58"/>
      <c r="O14" s="58"/>
      <c r="P14" s="87"/>
      <c r="Q14" s="2"/>
      <c r="R14" s="2"/>
      <c r="S14" s="2"/>
      <c r="T14" s="2"/>
    </row>
    <row r="15" spans="1:34" ht="15.6">
      <c r="A15" s="49" t="str">
        <f>A2</f>
        <v>1860 Laxå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2"/>
      <c r="R15" s="2"/>
      <c r="S15" s="2"/>
      <c r="T15" s="2"/>
    </row>
    <row r="16" spans="1:34" ht="28.8">
      <c r="A16" s="4">
        <f>'Örebro län'!A16</f>
        <v>2020</v>
      </c>
      <c r="B16" s="79" t="s">
        <v>15</v>
      </c>
      <c r="C16" s="88" t="s">
        <v>8</v>
      </c>
      <c r="D16" s="79" t="s">
        <v>31</v>
      </c>
      <c r="E16" s="79" t="s">
        <v>2</v>
      </c>
      <c r="F16" s="80" t="s">
        <v>3</v>
      </c>
      <c r="G16" s="79" t="s">
        <v>16</v>
      </c>
      <c r="H16" s="79" t="s">
        <v>51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67</v>
      </c>
      <c r="N16" s="79" t="s">
        <v>97</v>
      </c>
      <c r="O16" s="80" t="s">
        <v>63</v>
      </c>
      <c r="P16" s="81" t="s">
        <v>9</v>
      </c>
      <c r="Q16" s="38"/>
      <c r="AG16" s="38"/>
      <c r="AH16" s="38"/>
    </row>
    <row r="17" spans="1:34" s="16" customFormat="1" ht="10.199999999999999">
      <c r="A17" s="50" t="s">
        <v>55</v>
      </c>
      <c r="B17" s="83" t="s">
        <v>58</v>
      </c>
      <c r="C17" s="89"/>
      <c r="D17" s="83" t="s">
        <v>54</v>
      </c>
      <c r="E17" s="84"/>
      <c r="F17" s="83" t="s">
        <v>56</v>
      </c>
      <c r="G17" s="84"/>
      <c r="H17" s="84"/>
      <c r="I17" s="83" t="s">
        <v>57</v>
      </c>
      <c r="J17" s="84"/>
      <c r="K17" s="84"/>
      <c r="L17" s="84"/>
      <c r="M17" s="84"/>
      <c r="N17" s="85"/>
      <c r="O17" s="85"/>
      <c r="P17" s="86" t="s">
        <v>61</v>
      </c>
      <c r="Q17" s="17"/>
      <c r="AG17" s="17"/>
      <c r="AH17" s="17"/>
    </row>
    <row r="18" spans="1:34" ht="15.6">
      <c r="A18" s="3" t="s">
        <v>17</v>
      </c>
      <c r="B18" s="114">
        <f>[1]Fjärrvärmeproduktion!$N$114</f>
        <v>0</v>
      </c>
      <c r="C18" s="61"/>
      <c r="D18" s="61">
        <f>[1]Fjärrvärmeproduktion!$N$115</f>
        <v>0</v>
      </c>
      <c r="E18" s="61">
        <f>[1]Fjärrvärmeproduktion!$Q$116</f>
        <v>0</v>
      </c>
      <c r="F18" s="61">
        <f>[1]Fjärrvärmeproduktion!$N$117</f>
        <v>0</v>
      </c>
      <c r="G18" s="61">
        <f>[1]Fjärrvärmeproduktion!$R$118</f>
        <v>0</v>
      </c>
      <c r="H18" s="61">
        <f>[1]Fjärrvärmeproduktion!$S$119</f>
        <v>0</v>
      </c>
      <c r="I18" s="61">
        <f>[1]Fjärrvärmeproduktion!$N$120</f>
        <v>0</v>
      </c>
      <c r="J18" s="61">
        <f>[1]Fjärrvärmeproduktion!$T$118</f>
        <v>0</v>
      </c>
      <c r="K18" s="61">
        <f>[1]Fjärrvärmeproduktion!$U$116</f>
        <v>0</v>
      </c>
      <c r="L18" s="61">
        <f>[1]Fjärrvärmeproduktion!$V$116</f>
        <v>0</v>
      </c>
      <c r="M18" s="61">
        <f>[1]Fjärrvärmeproduktion!$W$116</f>
        <v>0</v>
      </c>
      <c r="N18" s="61">
        <f>[1]Fjärrvärmeproduktion!$X$118</f>
        <v>0</v>
      </c>
      <c r="O18" s="61"/>
      <c r="P18" s="61">
        <f>SUM(C18:O18)</f>
        <v>0</v>
      </c>
      <c r="Q18" s="2"/>
      <c r="R18" s="2"/>
      <c r="S18" s="2"/>
      <c r="T18" s="2"/>
    </row>
    <row r="19" spans="1:34" ht="15.6">
      <c r="A19" s="3" t="s">
        <v>18</v>
      </c>
      <c r="B19" s="114">
        <f>[1]Fjärrvärmeproduktion!$N$122</f>
        <v>29079</v>
      </c>
      <c r="C19" s="61"/>
      <c r="D19" s="61">
        <f>[1]Fjärrvärmeproduktion!$N$123</f>
        <v>338</v>
      </c>
      <c r="E19" s="61">
        <f>[1]Fjärrvärmeproduktion!$Q$124</f>
        <v>0</v>
      </c>
      <c r="F19" s="61">
        <f>[1]Fjärrvärmeproduktion!$N$125</f>
        <v>0</v>
      </c>
      <c r="G19" s="61">
        <f>[1]Fjärrvärmeproduktion!$R$126</f>
        <v>0</v>
      </c>
      <c r="H19" s="61">
        <f>[1]Fjärrvärmeproduktion!$S$127</f>
        <v>34134</v>
      </c>
      <c r="I19" s="61">
        <f>[1]Fjärrvärmeproduktion!$N$128</f>
        <v>0</v>
      </c>
      <c r="J19" s="61">
        <f>[1]Fjärrvärmeproduktion!$T$126</f>
        <v>0</v>
      </c>
      <c r="K19" s="61">
        <f>[1]Fjärrvärmeproduktion!$U$124</f>
        <v>0</v>
      </c>
      <c r="L19" s="61">
        <f>[1]Fjärrvärmeproduktion!$V$124</f>
        <v>0</v>
      </c>
      <c r="M19" s="61">
        <f>[1]Fjärrvärmeproduktion!$W$124</f>
        <v>0</v>
      </c>
      <c r="N19" s="61">
        <f>[1]Fjärrvärmeproduktion!$X$126</f>
        <v>0</v>
      </c>
      <c r="O19" s="61"/>
      <c r="P19" s="61">
        <f t="shared" ref="P19:P24" si="2">SUM(C19:O19)</f>
        <v>34472</v>
      </c>
      <c r="Q19" s="2"/>
      <c r="R19" s="2"/>
      <c r="S19" s="2"/>
      <c r="T19" s="2"/>
    </row>
    <row r="20" spans="1:34" ht="15.6">
      <c r="A20" s="3" t="s">
        <v>19</v>
      </c>
      <c r="B20" s="114">
        <f>[1]Fjärrvärmeproduktion!$N$130</f>
        <v>0</v>
      </c>
      <c r="C20" s="61"/>
      <c r="D20" s="61">
        <f>[1]Fjärrvärmeproduktion!$N$131</f>
        <v>0</v>
      </c>
      <c r="E20" s="61">
        <f>[1]Fjärrvärmeproduktion!$Q$132</f>
        <v>0</v>
      </c>
      <c r="F20" s="61">
        <f>[1]Fjärrvärmeproduktion!$N$133</f>
        <v>0</v>
      </c>
      <c r="G20" s="61">
        <f>[1]Fjärrvärmeproduktion!$R$134</f>
        <v>0</v>
      </c>
      <c r="H20" s="61">
        <f>[1]Fjärrvärmeproduktion!$S$135</f>
        <v>0</v>
      </c>
      <c r="I20" s="61">
        <f>[1]Fjärrvärmeproduktion!$N$136</f>
        <v>0</v>
      </c>
      <c r="J20" s="61">
        <f>[1]Fjärrvärmeproduktion!$T$134</f>
        <v>0</v>
      </c>
      <c r="K20" s="61">
        <f>[1]Fjärrvärmeproduktion!$U$132</f>
        <v>0</v>
      </c>
      <c r="L20" s="61">
        <f>[1]Fjärrvärmeproduktion!$V$132</f>
        <v>0</v>
      </c>
      <c r="M20" s="61">
        <f>[1]Fjärrvärmeproduktion!$W$132</f>
        <v>0</v>
      </c>
      <c r="N20" s="61">
        <f>[1]Fjärrvärmeproduktion!$X$134</f>
        <v>0</v>
      </c>
      <c r="O20" s="61"/>
      <c r="P20" s="61">
        <f t="shared" si="2"/>
        <v>0</v>
      </c>
      <c r="Q20" s="2"/>
      <c r="R20" s="2"/>
      <c r="S20" s="2"/>
      <c r="T20" s="2"/>
    </row>
    <row r="21" spans="1:34" ht="16.2" thickBot="1">
      <c r="A21" s="3" t="s">
        <v>20</v>
      </c>
      <c r="B21" s="114">
        <f>[1]Fjärrvärmeproduktion!$N$138</f>
        <v>0</v>
      </c>
      <c r="C21" s="61"/>
      <c r="D21" s="61">
        <f>[1]Fjärrvärmeproduktion!$N$139</f>
        <v>0</v>
      </c>
      <c r="E21" s="61">
        <f>[1]Fjärrvärmeproduktion!$Q$140</f>
        <v>0</v>
      </c>
      <c r="F21" s="61">
        <f>[1]Fjärrvärmeproduktion!$N$141</f>
        <v>0</v>
      </c>
      <c r="G21" s="61">
        <f>[1]Fjärrvärmeproduktion!$R$142</f>
        <v>0</v>
      </c>
      <c r="H21" s="61">
        <f>[1]Fjärrvärmeproduktion!$S$143</f>
        <v>0</v>
      </c>
      <c r="I21" s="61">
        <f>[1]Fjärrvärmeproduktion!$N$144</f>
        <v>0</v>
      </c>
      <c r="J21" s="61">
        <f>[1]Fjärrvärmeproduktion!$T$142</f>
        <v>0</v>
      </c>
      <c r="K21" s="61">
        <f>[1]Fjärrvärmeproduktion!$U$140</f>
        <v>0</v>
      </c>
      <c r="L21" s="61">
        <f>[1]Fjärrvärmeproduktion!$V$140</f>
        <v>0</v>
      </c>
      <c r="M21" s="61">
        <f>[1]Fjärrvärmeproduktion!$W$140</f>
        <v>0</v>
      </c>
      <c r="N21" s="61">
        <f>[1]Fjärrvärmeproduktion!$X$142</f>
        <v>0</v>
      </c>
      <c r="O21" s="61"/>
      <c r="P21" s="61">
        <f t="shared" si="2"/>
        <v>0</v>
      </c>
      <c r="Q21" s="2"/>
      <c r="R21" s="24"/>
      <c r="S21" s="24"/>
      <c r="T21" s="24"/>
    </row>
    <row r="22" spans="1:34" ht="15.6">
      <c r="A22" s="3" t="s">
        <v>21</v>
      </c>
      <c r="B22" s="114">
        <f>[1]Fjärrvärmeproduktion!$N$146</f>
        <v>0</v>
      </c>
      <c r="C22" s="61"/>
      <c r="D22" s="61">
        <f>[1]Fjärrvärmeproduktion!$N$147</f>
        <v>0</v>
      </c>
      <c r="E22" s="61">
        <f>[1]Fjärrvärmeproduktion!$Q$148</f>
        <v>0</v>
      </c>
      <c r="F22" s="61">
        <f>[1]Fjärrvärmeproduktion!$N$149</f>
        <v>0</v>
      </c>
      <c r="G22" s="61">
        <f>[1]Fjärrvärmeproduktion!$R$150</f>
        <v>0</v>
      </c>
      <c r="H22" s="61">
        <f>[1]Fjärrvärmeproduktion!$S$151</f>
        <v>0</v>
      </c>
      <c r="I22" s="61">
        <f>[1]Fjärrvärmeproduktion!$N$152</f>
        <v>0</v>
      </c>
      <c r="J22" s="61">
        <f>[1]Fjärrvärmeproduktion!$T$150</f>
        <v>0</v>
      </c>
      <c r="K22" s="61">
        <f>[1]Fjärrvärmeproduktion!$U$148</f>
        <v>0</v>
      </c>
      <c r="L22" s="61">
        <f>[1]Fjärrvärmeproduktion!$V$148</f>
        <v>0</v>
      </c>
      <c r="M22" s="61">
        <f>[1]Fjärrvärmeproduktion!$W$148</f>
        <v>0</v>
      </c>
      <c r="N22" s="61">
        <f>[1]Fjärrvärmeproduktion!$X$150</f>
        <v>0</v>
      </c>
      <c r="O22" s="61"/>
      <c r="P22" s="61">
        <f t="shared" si="2"/>
        <v>0</v>
      </c>
      <c r="Q22" s="18"/>
      <c r="R22" s="30" t="s">
        <v>23</v>
      </c>
      <c r="S22" s="54" t="str">
        <f>ROUND(P43/1000,0) &amp;" GWh"</f>
        <v>311 GWh</v>
      </c>
      <c r="T22" s="25"/>
      <c r="U22" s="23"/>
    </row>
    <row r="23" spans="1:34" ht="15.6">
      <c r="A23" s="3" t="s">
        <v>22</v>
      </c>
      <c r="B23" s="114">
        <f>[1]Fjärrvärmeproduktion!$N$154</f>
        <v>0</v>
      </c>
      <c r="C23" s="61"/>
      <c r="D23" s="61">
        <f>[1]Fjärrvärmeproduktion!$N$155</f>
        <v>0</v>
      </c>
      <c r="E23" s="61">
        <f>[1]Fjärrvärmeproduktion!$Q$156</f>
        <v>0</v>
      </c>
      <c r="F23" s="61">
        <f>[1]Fjärrvärmeproduktion!$N$157</f>
        <v>0</v>
      </c>
      <c r="G23" s="61">
        <f>[1]Fjärrvärmeproduktion!$R$158</f>
        <v>0</v>
      </c>
      <c r="H23" s="61">
        <f>[1]Fjärrvärmeproduktion!$S$159</f>
        <v>0</v>
      </c>
      <c r="I23" s="61">
        <f>[1]Fjärrvärmeproduktion!$N$160</f>
        <v>0</v>
      </c>
      <c r="J23" s="61">
        <f>[1]Fjärrvärmeproduktion!$T$158</f>
        <v>0</v>
      </c>
      <c r="K23" s="61">
        <f>[1]Fjärrvärmeproduktion!$U$156</f>
        <v>0</v>
      </c>
      <c r="L23" s="61">
        <f>[1]Fjärrvärmeproduktion!$V$156</f>
        <v>0</v>
      </c>
      <c r="M23" s="61">
        <f>[1]Fjärrvärmeproduktion!$W$156</f>
        <v>0</v>
      </c>
      <c r="N23" s="61">
        <f>[1]Fjärrvärmeproduktion!$X$158</f>
        <v>0</v>
      </c>
      <c r="O23" s="61"/>
      <c r="P23" s="61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13</v>
      </c>
      <c r="B24" s="61">
        <f>SUM(B18:B23)</f>
        <v>29079</v>
      </c>
      <c r="C24" s="61">
        <f t="shared" ref="C24:O24" si="3">SUM(C18:C23)</f>
        <v>0</v>
      </c>
      <c r="D24" s="61">
        <f t="shared" si="3"/>
        <v>338</v>
      </c>
      <c r="E24" s="61">
        <f t="shared" si="3"/>
        <v>0</v>
      </c>
      <c r="F24" s="61">
        <f t="shared" si="3"/>
        <v>0</v>
      </c>
      <c r="G24" s="61">
        <f t="shared" si="3"/>
        <v>0</v>
      </c>
      <c r="H24" s="61">
        <f t="shared" si="3"/>
        <v>34134</v>
      </c>
      <c r="I24" s="61">
        <f t="shared" si="3"/>
        <v>0</v>
      </c>
      <c r="J24" s="61">
        <f t="shared" si="3"/>
        <v>0</v>
      </c>
      <c r="K24" s="61">
        <f t="shared" si="3"/>
        <v>0</v>
      </c>
      <c r="L24" s="61">
        <f t="shared" si="3"/>
        <v>0</v>
      </c>
      <c r="M24" s="61">
        <f t="shared" si="3"/>
        <v>0</v>
      </c>
      <c r="N24" s="61">
        <f t="shared" si="3"/>
        <v>0</v>
      </c>
      <c r="O24" s="61">
        <f t="shared" si="3"/>
        <v>0</v>
      </c>
      <c r="P24" s="61">
        <f t="shared" si="2"/>
        <v>34472</v>
      </c>
      <c r="Q24" s="18"/>
      <c r="R24" s="28"/>
      <c r="S24" s="2" t="s">
        <v>24</v>
      </c>
      <c r="T24" s="26" t="s">
        <v>25</v>
      </c>
      <c r="U24" s="23"/>
    </row>
    <row r="25" spans="1:34" ht="15.6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18"/>
      <c r="R25" s="51" t="str">
        <f>C30</f>
        <v>El</v>
      </c>
      <c r="S25" s="40" t="str">
        <f>ROUND(C43/1000,0) &amp;" GWh"</f>
        <v>93 GWh</v>
      </c>
      <c r="T25" s="29">
        <f>C$44</f>
        <v>0.29940154863129542</v>
      </c>
      <c r="U25" s="23"/>
    </row>
    <row r="26" spans="1:34" ht="15.6">
      <c r="B26" s="90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18"/>
      <c r="R26" s="52" t="str">
        <f>D30</f>
        <v>Oljeprodukter</v>
      </c>
      <c r="S26" s="40" t="str">
        <f>ROUND(D43/1000,0) &amp;" GWh"</f>
        <v>111 GWh</v>
      </c>
      <c r="T26" s="29">
        <f>D$44</f>
        <v>0.35730949442984006</v>
      </c>
      <c r="U26" s="23"/>
    </row>
    <row r="27" spans="1:34" ht="15.6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18"/>
      <c r="R27" s="52" t="str">
        <f>E30</f>
        <v>Kol och koks</v>
      </c>
      <c r="S27" s="40" t="str">
        <f>ROUND(E43/1000,0) &amp;" GWh"</f>
        <v>0 GWh</v>
      </c>
      <c r="T27" s="29">
        <f>E$44</f>
        <v>0</v>
      </c>
      <c r="U27" s="23"/>
    </row>
    <row r="28" spans="1:34" ht="18">
      <c r="A28" s="1" t="s">
        <v>26</v>
      </c>
      <c r="B28" s="87"/>
      <c r="C28" s="58"/>
      <c r="D28" s="87"/>
      <c r="E28" s="87"/>
      <c r="F28" s="87"/>
      <c r="G28" s="87"/>
      <c r="H28" s="87"/>
      <c r="I28" s="58"/>
      <c r="J28" s="58"/>
      <c r="K28" s="58"/>
      <c r="L28" s="58"/>
      <c r="M28" s="58"/>
      <c r="N28" s="58"/>
      <c r="O28" s="58"/>
      <c r="P28" s="58"/>
      <c r="Q28" s="18"/>
      <c r="R28" s="52" t="str">
        <f>F30</f>
        <v>Gasol/naturgas</v>
      </c>
      <c r="S28" s="40" t="str">
        <f>ROUND(F43/1000,0) &amp;" GWh"</f>
        <v>0 GWh</v>
      </c>
      <c r="T28" s="29">
        <f>F$44</f>
        <v>0</v>
      </c>
      <c r="U28" s="23"/>
    </row>
    <row r="29" spans="1:34" ht="15.6">
      <c r="A29" s="49" t="str">
        <f>A2</f>
        <v>1860 Laxå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18"/>
      <c r="R29" s="52" t="str">
        <f>G30</f>
        <v>Biodrivmedel</v>
      </c>
      <c r="S29" s="40" t="str">
        <f>ROUND(G43/1000,0) &amp;" GWh"</f>
        <v>19 GWh</v>
      </c>
      <c r="T29" s="29">
        <f>G$44</f>
        <v>6.1117700972570355E-2</v>
      </c>
      <c r="U29" s="23"/>
    </row>
    <row r="30" spans="1:34" ht="28.8">
      <c r="A30" s="4">
        <f>'Örebro län'!A30</f>
        <v>2020</v>
      </c>
      <c r="B30" s="88" t="s">
        <v>65</v>
      </c>
      <c r="C30" s="91" t="s">
        <v>8</v>
      </c>
      <c r="D30" s="79" t="s">
        <v>31</v>
      </c>
      <c r="E30" s="79" t="s">
        <v>2</v>
      </c>
      <c r="F30" s="80" t="s">
        <v>3</v>
      </c>
      <c r="G30" s="79" t="s">
        <v>27</v>
      </c>
      <c r="H30" s="79" t="s">
        <v>51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67</v>
      </c>
      <c r="N30" s="79" t="s">
        <v>97</v>
      </c>
      <c r="O30" s="80" t="s">
        <v>63</v>
      </c>
      <c r="P30" s="81" t="s">
        <v>28</v>
      </c>
      <c r="Q30" s="18"/>
      <c r="R30" s="51" t="str">
        <f>H30</f>
        <v>Biobränslen</v>
      </c>
      <c r="S30" s="40" t="str">
        <f>ROUND(H43/1000,0) &amp;" GWh"</f>
        <v>88 GWh</v>
      </c>
      <c r="T30" s="29">
        <f>H$44</f>
        <v>0.28217125596629411</v>
      </c>
      <c r="U30" s="23"/>
    </row>
    <row r="31" spans="1:34" s="16" customFormat="1">
      <c r="A31" s="15"/>
      <c r="B31" s="83" t="s">
        <v>60</v>
      </c>
      <c r="C31" s="92" t="s">
        <v>59</v>
      </c>
      <c r="D31" s="83" t="s">
        <v>54</v>
      </c>
      <c r="E31" s="84"/>
      <c r="F31" s="83" t="s">
        <v>56</v>
      </c>
      <c r="G31" s="83" t="s">
        <v>68</v>
      </c>
      <c r="H31" s="83" t="s">
        <v>64</v>
      </c>
      <c r="I31" s="83" t="s">
        <v>57</v>
      </c>
      <c r="J31" s="84"/>
      <c r="K31" s="84"/>
      <c r="L31" s="84"/>
      <c r="M31" s="84"/>
      <c r="N31" s="85"/>
      <c r="O31" s="85"/>
      <c r="P31" s="86" t="s">
        <v>62</v>
      </c>
      <c r="Q31" s="19"/>
      <c r="R31" s="51" t="str">
        <f>I30</f>
        <v>Biogas</v>
      </c>
      <c r="S31" s="40" t="str">
        <f>ROUND(I43/1000,0) &amp;" GWh"</f>
        <v>0 GWh</v>
      </c>
      <c r="T31" s="29">
        <f>I$44</f>
        <v>0</v>
      </c>
      <c r="U31" s="22"/>
      <c r="AG31" s="17"/>
      <c r="AH31" s="17"/>
    </row>
    <row r="32" spans="1:34" ht="15.6">
      <c r="A32" s="3" t="s">
        <v>29</v>
      </c>
      <c r="B32" s="58">
        <f>[1]Slutanvändning!$N$170</f>
        <v>0</v>
      </c>
      <c r="C32" s="95">
        <f>[1]Slutanvändning!$N$171</f>
        <v>0</v>
      </c>
      <c r="D32" s="58">
        <f>[1]Slutanvändning!$N$164</f>
        <v>1031</v>
      </c>
      <c r="E32" s="58">
        <f>[1]Slutanvändning!$Q$165</f>
        <v>0</v>
      </c>
      <c r="F32" s="95">
        <f>[1]Slutanvändning!$N$166</f>
        <v>0</v>
      </c>
      <c r="G32" s="58">
        <f>[1]Slutanvändning!$N$167</f>
        <v>239</v>
      </c>
      <c r="H32" s="95">
        <f>[1]Slutanvändning!$N$168</f>
        <v>0</v>
      </c>
      <c r="I32" s="58">
        <f>[1]Slutanvändning!$N$169</f>
        <v>0</v>
      </c>
      <c r="J32" s="58"/>
      <c r="K32" s="58">
        <f>[1]Slutanvändning!$U$165</f>
        <v>0</v>
      </c>
      <c r="L32" s="58">
        <f>[1]Slutanvändning!$V$165</f>
        <v>0</v>
      </c>
      <c r="M32" s="58">
        <f>[1]Slutanvändning!$W$165</f>
        <v>0</v>
      </c>
      <c r="N32" s="58"/>
      <c r="O32" s="58"/>
      <c r="P32" s="58">
        <f t="shared" ref="P32:P38" si="4">SUM(B32:N32)</f>
        <v>1270</v>
      </c>
      <c r="Q32" s="20"/>
      <c r="R32" s="52" t="str">
        <f>J30</f>
        <v>Avlutar</v>
      </c>
      <c r="S32" s="40" t="str">
        <f>ROUND(J43/1000,0) &amp;" GWh"</f>
        <v>0 GWh</v>
      </c>
      <c r="T32" s="29">
        <f>J$44</f>
        <v>0</v>
      </c>
      <c r="U32" s="23"/>
    </row>
    <row r="33" spans="1:47" ht="15.6">
      <c r="A33" s="3" t="s">
        <v>32</v>
      </c>
      <c r="B33" s="58">
        <f>[1]Slutanvändning!$N$179</f>
        <v>9965</v>
      </c>
      <c r="C33" s="138">
        <f>[1]Slutanvändning!$N$180</f>
        <v>15909.66923818708</v>
      </c>
      <c r="D33" s="136">
        <f>[1]Slutanvändning!$N$173</f>
        <v>9078.3307618129184</v>
      </c>
      <c r="E33" s="58">
        <f>[1]Slutanvändning!$Q$174</f>
        <v>0</v>
      </c>
      <c r="F33" s="95">
        <f>[1]Slutanvändning!$N$175</f>
        <v>0</v>
      </c>
      <c r="G33" s="58">
        <f>[1]Slutanvändning!$N$176</f>
        <v>0</v>
      </c>
      <c r="H33" s="95">
        <f>[1]Slutanvändning!$N$177</f>
        <v>44132</v>
      </c>
      <c r="I33" s="58">
        <f>[1]Slutanvändning!$N$178</f>
        <v>0</v>
      </c>
      <c r="J33" s="58"/>
      <c r="K33" s="58">
        <f>[1]Slutanvändning!$U$174</f>
        <v>0</v>
      </c>
      <c r="L33" s="58">
        <f>[1]Slutanvändning!$V$174</f>
        <v>0</v>
      </c>
      <c r="M33" s="58">
        <f>[1]Slutanvändning!$W$174</f>
        <v>0</v>
      </c>
      <c r="N33" s="58"/>
      <c r="O33" s="58"/>
      <c r="P33" s="58">
        <f t="shared" si="4"/>
        <v>79085</v>
      </c>
      <c r="Q33" s="20"/>
      <c r="R33" s="51" t="str">
        <f>K30</f>
        <v>Torv</v>
      </c>
      <c r="S33" s="40" t="str">
        <f>ROUND(K43/1000,0) &amp;" GWh"</f>
        <v>0 GWh</v>
      </c>
      <c r="T33" s="29">
        <f>K$44</f>
        <v>0</v>
      </c>
      <c r="U33" s="23"/>
    </row>
    <row r="34" spans="1:47" ht="15.6">
      <c r="A34" s="3" t="s">
        <v>33</v>
      </c>
      <c r="B34" s="58">
        <f>[1]Slutanvändning!$N$188</f>
        <v>1656</v>
      </c>
      <c r="C34" s="95">
        <f>[1]Slutanvändning!$N$189</f>
        <v>3564</v>
      </c>
      <c r="D34" s="58">
        <f>[1]Slutanvändning!$N$182</f>
        <v>0</v>
      </c>
      <c r="E34" s="58">
        <f>[1]Slutanvändning!$Q$183</f>
        <v>0</v>
      </c>
      <c r="F34" s="95">
        <f>[1]Slutanvändning!$N$184</f>
        <v>0</v>
      </c>
      <c r="G34" s="58">
        <f>[1]Slutanvändning!$N$185</f>
        <v>0</v>
      </c>
      <c r="H34" s="95">
        <f>[1]Slutanvändning!$N$186</f>
        <v>0</v>
      </c>
      <c r="I34" s="58">
        <f>[1]Slutanvändning!$N$187</f>
        <v>0</v>
      </c>
      <c r="J34" s="58"/>
      <c r="K34" s="58">
        <f>[1]Slutanvändning!$U$183</f>
        <v>0</v>
      </c>
      <c r="L34" s="58">
        <f>[1]Slutanvändning!$V$183</f>
        <v>0</v>
      </c>
      <c r="M34" s="58">
        <f>[1]Slutanvändning!$W$183</f>
        <v>0</v>
      </c>
      <c r="N34" s="58"/>
      <c r="O34" s="58"/>
      <c r="P34" s="58">
        <f t="shared" si="4"/>
        <v>5220</v>
      </c>
      <c r="Q34" s="20"/>
      <c r="R34" s="52" t="str">
        <f>L30</f>
        <v>Avfall</v>
      </c>
      <c r="S34" s="40" t="str">
        <f>ROUND(L43/1000,0) &amp;" GWh"</f>
        <v>0 GWh</v>
      </c>
      <c r="T34" s="29">
        <f>L$44</f>
        <v>0</v>
      </c>
      <c r="U34" s="23"/>
      <c r="V34" s="5"/>
      <c r="W34" s="39"/>
    </row>
    <row r="35" spans="1:47" ht="15.6">
      <c r="A35" s="3" t="s">
        <v>34</v>
      </c>
      <c r="B35" s="58">
        <f>[1]Slutanvändning!$N$197</f>
        <v>0</v>
      </c>
      <c r="C35" s="95">
        <f>[1]Slutanvändning!$N$198</f>
        <v>317</v>
      </c>
      <c r="D35" s="58">
        <f>[1]Slutanvändning!$N$191</f>
        <v>100150</v>
      </c>
      <c r="E35" s="58">
        <f>[1]Slutanvändning!$Q$192</f>
        <v>0</v>
      </c>
      <c r="F35" s="95">
        <f>[1]Slutanvändning!$N$193</f>
        <v>0</v>
      </c>
      <c r="G35" s="58">
        <f>[1]Slutanvändning!$N$194</f>
        <v>18764</v>
      </c>
      <c r="H35" s="95">
        <f>[1]Slutanvändning!$N$195</f>
        <v>0</v>
      </c>
      <c r="I35" s="58">
        <f>[1]Slutanvändning!$N$196</f>
        <v>0</v>
      </c>
      <c r="J35" s="58"/>
      <c r="K35" s="58">
        <f>[1]Slutanvändning!$U$192</f>
        <v>0</v>
      </c>
      <c r="L35" s="58">
        <f>[1]Slutanvändning!$V$192</f>
        <v>0</v>
      </c>
      <c r="M35" s="58">
        <f>[1]Slutanvändning!$W$192</f>
        <v>0</v>
      </c>
      <c r="N35" s="58"/>
      <c r="O35" s="58"/>
      <c r="P35" s="58">
        <f>SUM(B35:N35)</f>
        <v>119231</v>
      </c>
      <c r="Q35" s="20"/>
      <c r="R35" s="51" t="str">
        <f>M30</f>
        <v>Kärnbränsle</v>
      </c>
      <c r="S35" s="40" t="str">
        <f>ROUND(M43/1000,0) &amp;" GWh"</f>
        <v>0 GWh</v>
      </c>
      <c r="T35" s="29">
        <f>M$44</f>
        <v>0</v>
      </c>
      <c r="U35" s="23"/>
    </row>
    <row r="36" spans="1:47" ht="15.6">
      <c r="A36" s="3" t="s">
        <v>35</v>
      </c>
      <c r="B36" s="58">
        <f>[1]Slutanvändning!$N$206</f>
        <v>2278</v>
      </c>
      <c r="C36" s="95">
        <f>[1]Slutanvändning!$N$207</f>
        <v>39729</v>
      </c>
      <c r="D36" s="58">
        <f>[1]Slutanvändning!$N$200</f>
        <v>246</v>
      </c>
      <c r="E36" s="58">
        <f>[1]Slutanvändning!$Q$201</f>
        <v>0</v>
      </c>
      <c r="F36" s="95">
        <f>[1]Slutanvändning!$N$202</f>
        <v>0</v>
      </c>
      <c r="G36" s="58">
        <f>[1]Slutanvändning!$N$203</f>
        <v>0</v>
      </c>
      <c r="H36" s="95">
        <f>[1]Slutanvändning!$N$204</f>
        <v>0</v>
      </c>
      <c r="I36" s="58">
        <f>[1]Slutanvändning!$N$205</f>
        <v>0</v>
      </c>
      <c r="J36" s="58"/>
      <c r="K36" s="58">
        <f>[1]Slutanvändning!$U$201</f>
        <v>0</v>
      </c>
      <c r="L36" s="58">
        <f>[1]Slutanvändning!$V$201</f>
        <v>0</v>
      </c>
      <c r="M36" s="58">
        <f>[1]Slutanvändning!$W$201</f>
        <v>0</v>
      </c>
      <c r="N36" s="58"/>
      <c r="O36" s="58"/>
      <c r="P36" s="58">
        <f t="shared" si="4"/>
        <v>42253</v>
      </c>
      <c r="Q36" s="20"/>
      <c r="R36" s="51" t="str">
        <f>N30</f>
        <v>Beckolja</v>
      </c>
      <c r="S36" s="40" t="str">
        <f>ROUND(N43/1000,0) &amp;" GWh"</f>
        <v>0 GWh</v>
      </c>
      <c r="T36" s="29">
        <f>N$44</f>
        <v>0</v>
      </c>
      <c r="U36" s="23"/>
    </row>
    <row r="37" spans="1:47" ht="15.6">
      <c r="A37" s="3" t="s">
        <v>36</v>
      </c>
      <c r="B37" s="58">
        <f>[1]Slutanvändning!$N$215</f>
        <v>1465</v>
      </c>
      <c r="C37" s="95">
        <f>[1]Slutanvändning!$N$216</f>
        <v>24529</v>
      </c>
      <c r="D37" s="58">
        <f>[1]Slutanvändning!$N$209</f>
        <v>154</v>
      </c>
      <c r="E37" s="58">
        <f>[1]Slutanvändning!$Q$210</f>
        <v>0</v>
      </c>
      <c r="F37" s="95">
        <f>[1]Slutanvändning!$N$211</f>
        <v>0</v>
      </c>
      <c r="G37" s="58">
        <f>[1]Slutanvändning!$N$212</f>
        <v>0</v>
      </c>
      <c r="H37" s="95">
        <f>[1]Slutanvändning!$N$213</f>
        <v>9468</v>
      </c>
      <c r="I37" s="58">
        <f>[1]Slutanvändning!$N$214</f>
        <v>0</v>
      </c>
      <c r="J37" s="58"/>
      <c r="K37" s="58">
        <f>[1]Slutanvändning!$U$210</f>
        <v>0</v>
      </c>
      <c r="L37" s="58">
        <f>[1]Slutanvändning!$V$210</f>
        <v>0</v>
      </c>
      <c r="M37" s="58">
        <f>[1]Slutanvändning!$W$210</f>
        <v>0</v>
      </c>
      <c r="N37" s="58"/>
      <c r="O37" s="58"/>
      <c r="P37" s="58">
        <f t="shared" si="4"/>
        <v>35616</v>
      </c>
      <c r="Q37" s="20"/>
      <c r="R37" s="52" t="str">
        <f>O30</f>
        <v>Övrigt</v>
      </c>
      <c r="S37" s="40" t="str">
        <f>ROUND(O43/1000,0) &amp;" GWh"</f>
        <v>0 GWh</v>
      </c>
      <c r="T37" s="29">
        <f>O$44</f>
        <v>0</v>
      </c>
      <c r="U37" s="23"/>
    </row>
    <row r="38" spans="1:47" ht="15.6">
      <c r="A38" s="3" t="s">
        <v>37</v>
      </c>
      <c r="B38" s="58">
        <f>[1]Slutanvändning!$N$224</f>
        <v>9682</v>
      </c>
      <c r="C38" s="95">
        <f>[1]Slutanvändning!$N$225</f>
        <v>1758</v>
      </c>
      <c r="D38" s="58">
        <f>[1]Slutanvändning!$N$218</f>
        <v>99</v>
      </c>
      <c r="E38" s="58">
        <f>[1]Slutanvändning!$Q$219</f>
        <v>0</v>
      </c>
      <c r="F38" s="95">
        <f>[1]Slutanvändning!$N$220</f>
        <v>0</v>
      </c>
      <c r="G38" s="58">
        <f>[1]Slutanvändning!$N$221</f>
        <v>0</v>
      </c>
      <c r="H38" s="95">
        <f>[1]Slutanvändning!$N$222</f>
        <v>0</v>
      </c>
      <c r="I38" s="58">
        <f>[1]Slutanvändning!$N$223</f>
        <v>0</v>
      </c>
      <c r="J38" s="58"/>
      <c r="K38" s="58">
        <f>[1]Slutanvändning!$U$219</f>
        <v>0</v>
      </c>
      <c r="L38" s="58">
        <f>[1]Slutanvändning!$V$219</f>
        <v>0</v>
      </c>
      <c r="M38" s="58">
        <f>[1]Slutanvändning!$W$219</f>
        <v>0</v>
      </c>
      <c r="N38" s="58"/>
      <c r="O38" s="58"/>
      <c r="P38" s="58">
        <f t="shared" si="4"/>
        <v>11539</v>
      </c>
      <c r="Q38" s="20"/>
      <c r="R38" s="31"/>
      <c r="S38" s="16"/>
      <c r="T38" s="27"/>
      <c r="U38" s="23"/>
    </row>
    <row r="39" spans="1:47" ht="15.6">
      <c r="A39" s="3" t="s">
        <v>38</v>
      </c>
      <c r="B39" s="58">
        <f>[1]Slutanvändning!$N$233</f>
        <v>0</v>
      </c>
      <c r="C39" s="95">
        <f>[1]Slutanvändning!$N$234</f>
        <v>389</v>
      </c>
      <c r="D39" s="58">
        <f>[1]Slutanvändning!$N$227</f>
        <v>0</v>
      </c>
      <c r="E39" s="58">
        <f>[1]Slutanvändning!$Q$228</f>
        <v>0</v>
      </c>
      <c r="F39" s="95">
        <f>[1]Slutanvändning!$N$229</f>
        <v>0</v>
      </c>
      <c r="G39" s="58">
        <f>[1]Slutanvändning!$N$230</f>
        <v>0</v>
      </c>
      <c r="H39" s="95">
        <f>[1]Slutanvändning!$N$231</f>
        <v>0</v>
      </c>
      <c r="I39" s="58">
        <f>[1]Slutanvändning!$N$232</f>
        <v>0</v>
      </c>
      <c r="J39" s="58"/>
      <c r="K39" s="58">
        <f>[1]Slutanvändning!$U$228</f>
        <v>0</v>
      </c>
      <c r="L39" s="58">
        <f>[1]Slutanvändning!$V$228</f>
        <v>0</v>
      </c>
      <c r="M39" s="58">
        <f>[1]Slutanvändning!$W$228</f>
        <v>0</v>
      </c>
      <c r="N39" s="58"/>
      <c r="O39" s="58"/>
      <c r="P39" s="58">
        <f>SUM(B39:N39)</f>
        <v>389</v>
      </c>
      <c r="Q39" s="20"/>
      <c r="R39" s="28"/>
      <c r="S39" s="7"/>
      <c r="T39" s="42"/>
    </row>
    <row r="40" spans="1:47" ht="15.6">
      <c r="A40" s="3" t="s">
        <v>13</v>
      </c>
      <c r="B40" s="58">
        <f>SUM(B32:B39)</f>
        <v>25046</v>
      </c>
      <c r="C40" s="136">
        <f t="shared" ref="C40:O40" si="5">SUM(C32:C39)</f>
        <v>86195.669238187082</v>
      </c>
      <c r="D40" s="136">
        <f t="shared" si="5"/>
        <v>110758.33076181292</v>
      </c>
      <c r="E40" s="58">
        <f t="shared" si="5"/>
        <v>0</v>
      </c>
      <c r="F40" s="58">
        <f>SUM(F32:F39)</f>
        <v>0</v>
      </c>
      <c r="G40" s="58">
        <f t="shared" si="5"/>
        <v>19003</v>
      </c>
      <c r="H40" s="58">
        <f t="shared" si="5"/>
        <v>53600</v>
      </c>
      <c r="I40" s="58">
        <f t="shared" si="5"/>
        <v>0</v>
      </c>
      <c r="J40" s="58">
        <f t="shared" si="5"/>
        <v>0</v>
      </c>
      <c r="K40" s="58">
        <f t="shared" si="5"/>
        <v>0</v>
      </c>
      <c r="L40" s="58">
        <f t="shared" si="5"/>
        <v>0</v>
      </c>
      <c r="M40" s="58">
        <f t="shared" si="5"/>
        <v>0</v>
      </c>
      <c r="N40" s="58">
        <f t="shared" si="5"/>
        <v>0</v>
      </c>
      <c r="O40" s="58">
        <f t="shared" si="5"/>
        <v>0</v>
      </c>
      <c r="P40" s="58">
        <f>SUM(B40:N40)</f>
        <v>294603</v>
      </c>
      <c r="Q40" s="20"/>
      <c r="R40" s="28"/>
      <c r="S40" s="7" t="s">
        <v>24</v>
      </c>
      <c r="T40" s="42" t="s">
        <v>25</v>
      </c>
    </row>
    <row r="41" spans="1:47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44"/>
      <c r="R41" s="28" t="s">
        <v>39</v>
      </c>
      <c r="S41" s="43" t="str">
        <f>ROUND((B46+C46)/1000,0) &amp;" GWh"</f>
        <v>11 GWh</v>
      </c>
      <c r="T41" s="59"/>
    </row>
    <row r="42" spans="1:47">
      <c r="A42" s="33" t="s">
        <v>42</v>
      </c>
      <c r="B42" s="91">
        <f>B39+B38+B37</f>
        <v>11147</v>
      </c>
      <c r="C42" s="91">
        <f>C39+C38+C37</f>
        <v>26676</v>
      </c>
      <c r="D42" s="91">
        <f>D39+D38+D37</f>
        <v>253</v>
      </c>
      <c r="E42" s="91">
        <f t="shared" ref="E42:P42" si="6">E39+E38+E37</f>
        <v>0</v>
      </c>
      <c r="F42" s="88">
        <f t="shared" si="6"/>
        <v>0</v>
      </c>
      <c r="G42" s="91">
        <f t="shared" si="6"/>
        <v>0</v>
      </c>
      <c r="H42" s="91">
        <f t="shared" si="6"/>
        <v>9468</v>
      </c>
      <c r="I42" s="88">
        <f t="shared" si="6"/>
        <v>0</v>
      </c>
      <c r="J42" s="91">
        <f t="shared" si="6"/>
        <v>0</v>
      </c>
      <c r="K42" s="91">
        <f t="shared" si="6"/>
        <v>0</v>
      </c>
      <c r="L42" s="91">
        <f t="shared" si="6"/>
        <v>0</v>
      </c>
      <c r="M42" s="91">
        <f t="shared" si="6"/>
        <v>0</v>
      </c>
      <c r="N42" s="91">
        <f t="shared" si="6"/>
        <v>0</v>
      </c>
      <c r="O42" s="91">
        <f t="shared" si="6"/>
        <v>0</v>
      </c>
      <c r="P42" s="91">
        <f t="shared" si="6"/>
        <v>47544</v>
      </c>
      <c r="Q42" s="21"/>
      <c r="R42" s="28" t="s">
        <v>40</v>
      </c>
      <c r="S42" s="8" t="str">
        <f>ROUND(P42/1000,0) &amp;" GWh"</f>
        <v>48 GWh</v>
      </c>
      <c r="T42" s="29">
        <f>P42/P40</f>
        <v>0.16138328530259366</v>
      </c>
    </row>
    <row r="43" spans="1:47">
      <c r="A43" s="34" t="s">
        <v>44</v>
      </c>
      <c r="B43" s="115"/>
      <c r="C43" s="93">
        <f>C40+C24-C7+C46</f>
        <v>93091.322777242051</v>
      </c>
      <c r="D43" s="93">
        <f t="shared" ref="D43:O43" si="7">D11+D24+D40</f>
        <v>111096.33076181292</v>
      </c>
      <c r="E43" s="93">
        <f t="shared" si="7"/>
        <v>0</v>
      </c>
      <c r="F43" s="93">
        <f t="shared" si="7"/>
        <v>0</v>
      </c>
      <c r="G43" s="93">
        <f t="shared" si="7"/>
        <v>19003</v>
      </c>
      <c r="H43" s="93">
        <f t="shared" si="7"/>
        <v>87734</v>
      </c>
      <c r="I43" s="93">
        <f t="shared" si="7"/>
        <v>0</v>
      </c>
      <c r="J43" s="93">
        <f t="shared" si="7"/>
        <v>0</v>
      </c>
      <c r="K43" s="93">
        <f t="shared" si="7"/>
        <v>0</v>
      </c>
      <c r="L43" s="93">
        <f t="shared" si="7"/>
        <v>0</v>
      </c>
      <c r="M43" s="93">
        <f t="shared" si="7"/>
        <v>0</v>
      </c>
      <c r="N43" s="93">
        <f t="shared" si="7"/>
        <v>0</v>
      </c>
      <c r="O43" s="93">
        <f t="shared" si="7"/>
        <v>0</v>
      </c>
      <c r="P43" s="116">
        <f>SUM(C43:O43)</f>
        <v>310924.65353905497</v>
      </c>
      <c r="Q43" s="21"/>
      <c r="R43" s="28" t="s">
        <v>41</v>
      </c>
      <c r="S43" s="8" t="str">
        <f>ROUND(P36/1000,0) &amp;" GWh"</f>
        <v>42 GWh</v>
      </c>
      <c r="T43" s="41">
        <f>P36/P40</f>
        <v>0.14342352250316528</v>
      </c>
    </row>
    <row r="44" spans="1:47">
      <c r="A44" s="34" t="s">
        <v>45</v>
      </c>
      <c r="B44" s="91"/>
      <c r="C44" s="94">
        <f>C43/$P$43</f>
        <v>0.29940154863129542</v>
      </c>
      <c r="D44" s="94">
        <f t="shared" ref="D44:O44" si="8">D43/$P$43</f>
        <v>0.35730949442984006</v>
      </c>
      <c r="E44" s="94">
        <f t="shared" si="8"/>
        <v>0</v>
      </c>
      <c r="F44" s="94">
        <f t="shared" si="8"/>
        <v>0</v>
      </c>
      <c r="G44" s="94">
        <f t="shared" si="8"/>
        <v>6.1117700972570355E-2</v>
      </c>
      <c r="H44" s="94">
        <f t="shared" si="8"/>
        <v>0.28217125596629411</v>
      </c>
      <c r="I44" s="94">
        <f t="shared" si="8"/>
        <v>0</v>
      </c>
      <c r="J44" s="94">
        <f t="shared" si="8"/>
        <v>0</v>
      </c>
      <c r="K44" s="94">
        <f t="shared" si="8"/>
        <v>0</v>
      </c>
      <c r="L44" s="94">
        <f t="shared" si="8"/>
        <v>0</v>
      </c>
      <c r="M44" s="94">
        <f t="shared" si="8"/>
        <v>0</v>
      </c>
      <c r="N44" s="94">
        <f t="shared" si="8"/>
        <v>0</v>
      </c>
      <c r="O44" s="94">
        <f t="shared" si="8"/>
        <v>0</v>
      </c>
      <c r="P44" s="94">
        <f>SUM(C44:O44)</f>
        <v>1</v>
      </c>
      <c r="Q44" s="21"/>
      <c r="R44" s="28" t="s">
        <v>43</v>
      </c>
      <c r="S44" s="8" t="str">
        <f>ROUND(P34/1000,0) &amp;" GWh"</f>
        <v>5 GWh</v>
      </c>
      <c r="T44" s="29">
        <f>P34/P40</f>
        <v>1.7718760501420554E-2</v>
      </c>
      <c r="U44" s="23"/>
    </row>
    <row r="45" spans="1:47">
      <c r="A45" s="35"/>
      <c r="B45" s="95"/>
      <c r="C45" s="91"/>
      <c r="D45" s="91"/>
      <c r="E45" s="91"/>
      <c r="F45" s="88"/>
      <c r="G45" s="91"/>
      <c r="H45" s="91"/>
      <c r="I45" s="88"/>
      <c r="J45" s="91"/>
      <c r="K45" s="91"/>
      <c r="L45" s="91"/>
      <c r="M45" s="91"/>
      <c r="N45" s="88"/>
      <c r="O45" s="88"/>
      <c r="P45" s="88"/>
      <c r="Q45" s="21"/>
      <c r="R45" s="28" t="s">
        <v>30</v>
      </c>
      <c r="S45" s="8" t="str">
        <f>ROUND(P32/1000,0) &amp;" GWh"</f>
        <v>1 GWh</v>
      </c>
      <c r="T45" s="29">
        <f>P32/P40</f>
        <v>4.3108861756329707E-3</v>
      </c>
      <c r="U45" s="23"/>
    </row>
    <row r="46" spans="1:47">
      <c r="A46" s="35" t="s">
        <v>48</v>
      </c>
      <c r="B46" s="93">
        <f>B24+B26-B40-B49</f>
        <v>4033</v>
      </c>
      <c r="C46" s="93">
        <f>(C40+C24)*0.08</f>
        <v>6895.653539054967</v>
      </c>
      <c r="D46" s="91"/>
      <c r="E46" s="91"/>
      <c r="F46" s="88"/>
      <c r="G46" s="91"/>
      <c r="H46" s="91"/>
      <c r="I46" s="88"/>
      <c r="J46" s="91"/>
      <c r="K46" s="91"/>
      <c r="L46" s="91"/>
      <c r="M46" s="91"/>
      <c r="N46" s="88"/>
      <c r="O46" s="88"/>
      <c r="P46" s="77"/>
      <c r="Q46" s="21"/>
      <c r="R46" s="28" t="s">
        <v>46</v>
      </c>
      <c r="S46" s="8" t="str">
        <f>ROUND(P33/1000,0) &amp;" GWh"</f>
        <v>79 GWh</v>
      </c>
      <c r="T46" s="41">
        <f>P33/P40</f>
        <v>0.2684460103936484</v>
      </c>
      <c r="U46" s="23"/>
    </row>
    <row r="47" spans="1:47">
      <c r="A47" s="35" t="s">
        <v>50</v>
      </c>
      <c r="B47" s="96">
        <f>B46/B24</f>
        <v>0.1386911516902232</v>
      </c>
      <c r="C47" s="96">
        <f>C46/(C40+C24)</f>
        <v>0.08</v>
      </c>
      <c r="D47" s="91"/>
      <c r="E47" s="91"/>
      <c r="F47" s="88"/>
      <c r="G47" s="91"/>
      <c r="H47" s="91"/>
      <c r="I47" s="88"/>
      <c r="J47" s="91"/>
      <c r="K47" s="91"/>
      <c r="L47" s="91"/>
      <c r="M47" s="91"/>
      <c r="N47" s="88"/>
      <c r="O47" s="88"/>
      <c r="P47" s="88"/>
      <c r="Q47" s="21"/>
      <c r="R47" s="28" t="s">
        <v>47</v>
      </c>
      <c r="S47" s="8" t="str">
        <f>ROUND(P35/1000,0) &amp;" GWh"</f>
        <v>119 GWh</v>
      </c>
      <c r="T47" s="41">
        <f>P35/P40</f>
        <v>0.40471753512353914</v>
      </c>
    </row>
    <row r="48" spans="1:47" ht="15" thickBot="1">
      <c r="A48" s="10"/>
      <c r="B48" s="117"/>
      <c r="C48" s="126"/>
      <c r="D48" s="118"/>
      <c r="E48" s="118"/>
      <c r="F48" s="119"/>
      <c r="G48" s="118"/>
      <c r="H48" s="118"/>
      <c r="I48" s="119"/>
      <c r="J48" s="118"/>
      <c r="K48" s="118"/>
      <c r="L48" s="118"/>
      <c r="M48" s="126"/>
      <c r="N48" s="127"/>
      <c r="O48" s="127"/>
      <c r="P48" s="127"/>
      <c r="Q48" s="53"/>
      <c r="R48" s="45" t="s">
        <v>49</v>
      </c>
      <c r="S48" s="8" t="str">
        <f>ROUND(P40/1000,0) &amp;" GWh"</f>
        <v>295 GWh</v>
      </c>
      <c r="T48" s="46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97"/>
      <c r="C49" s="98"/>
      <c r="D49" s="99"/>
      <c r="E49" s="99"/>
      <c r="F49" s="100"/>
      <c r="G49" s="99"/>
      <c r="H49" s="99"/>
      <c r="I49" s="100"/>
      <c r="J49" s="99"/>
      <c r="K49" s="99"/>
      <c r="L49" s="99"/>
      <c r="M49" s="98"/>
      <c r="N49" s="101"/>
      <c r="O49" s="101"/>
      <c r="P49" s="101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97"/>
      <c r="C50" s="102"/>
      <c r="D50" s="99"/>
      <c r="E50" s="99"/>
      <c r="F50" s="100"/>
      <c r="G50" s="99"/>
      <c r="H50" s="99"/>
      <c r="I50" s="100"/>
      <c r="J50" s="99"/>
      <c r="K50" s="99"/>
      <c r="L50" s="99"/>
      <c r="M50" s="98"/>
      <c r="N50" s="101"/>
      <c r="O50" s="101"/>
      <c r="P50" s="101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97"/>
      <c r="C51" s="98"/>
      <c r="D51" s="99"/>
      <c r="E51" s="99"/>
      <c r="F51" s="100"/>
      <c r="G51" s="99"/>
      <c r="H51" s="99"/>
      <c r="I51" s="100"/>
      <c r="J51" s="99"/>
      <c r="K51" s="99"/>
      <c r="L51" s="99"/>
      <c r="M51" s="98"/>
      <c r="N51" s="101"/>
      <c r="O51" s="101"/>
      <c r="P51" s="101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97"/>
      <c r="C52" s="98"/>
      <c r="D52" s="99"/>
      <c r="E52" s="99"/>
      <c r="F52" s="100"/>
      <c r="G52" s="99"/>
      <c r="H52" s="99"/>
      <c r="I52" s="100"/>
      <c r="J52" s="99"/>
      <c r="K52" s="99"/>
      <c r="L52" s="99"/>
      <c r="M52" s="98"/>
      <c r="N52" s="101"/>
      <c r="O52" s="101"/>
      <c r="P52" s="101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97"/>
      <c r="C53" s="98"/>
      <c r="D53" s="99"/>
      <c r="E53" s="99"/>
      <c r="F53" s="100"/>
      <c r="G53" s="99"/>
      <c r="H53" s="99"/>
      <c r="I53" s="100"/>
      <c r="J53" s="99"/>
      <c r="K53" s="99"/>
      <c r="L53" s="99"/>
      <c r="M53" s="98"/>
      <c r="N53" s="101"/>
      <c r="O53" s="101"/>
      <c r="P53" s="101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97"/>
      <c r="C54" s="98"/>
      <c r="D54" s="99"/>
      <c r="E54" s="99"/>
      <c r="F54" s="100"/>
      <c r="G54" s="99"/>
      <c r="H54" s="99"/>
      <c r="I54" s="100"/>
      <c r="J54" s="99"/>
      <c r="K54" s="99"/>
      <c r="L54" s="99"/>
      <c r="M54" s="98"/>
      <c r="N54" s="101"/>
      <c r="O54" s="101"/>
      <c r="P54" s="101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97"/>
      <c r="C55" s="98"/>
      <c r="D55" s="99"/>
      <c r="E55" s="99"/>
      <c r="F55" s="100"/>
      <c r="G55" s="99"/>
      <c r="H55" s="99"/>
      <c r="I55" s="100"/>
      <c r="J55" s="99"/>
      <c r="K55" s="99"/>
      <c r="L55" s="99"/>
      <c r="M55" s="98"/>
      <c r="N55" s="101"/>
      <c r="O55" s="101"/>
      <c r="P55" s="101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97"/>
      <c r="C56" s="98"/>
      <c r="D56" s="99"/>
      <c r="E56" s="99"/>
      <c r="F56" s="100"/>
      <c r="G56" s="99"/>
      <c r="H56" s="99"/>
      <c r="I56" s="100"/>
      <c r="J56" s="99"/>
      <c r="K56" s="99"/>
      <c r="L56" s="99"/>
      <c r="M56" s="98"/>
      <c r="N56" s="101"/>
      <c r="O56" s="101"/>
      <c r="P56" s="101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97"/>
      <c r="C57" s="98"/>
      <c r="D57" s="99"/>
      <c r="E57" s="99"/>
      <c r="F57" s="100"/>
      <c r="G57" s="99"/>
      <c r="H57" s="99"/>
      <c r="I57" s="100"/>
      <c r="J57" s="99"/>
      <c r="K57" s="99"/>
      <c r="L57" s="99"/>
      <c r="M57" s="98"/>
      <c r="N57" s="101"/>
      <c r="O57" s="101"/>
      <c r="P57" s="101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03"/>
      <c r="C58" s="104"/>
      <c r="D58" s="105"/>
      <c r="E58" s="105"/>
      <c r="F58" s="106"/>
      <c r="G58" s="105"/>
      <c r="H58" s="105"/>
      <c r="I58" s="106"/>
      <c r="J58" s="105"/>
      <c r="K58" s="105"/>
      <c r="L58" s="105"/>
      <c r="M58" s="107"/>
      <c r="N58" s="108"/>
      <c r="O58" s="108"/>
      <c r="P58" s="109"/>
      <c r="Q58" s="7"/>
      <c r="R58" s="7"/>
      <c r="S58" s="32"/>
      <c r="T58" s="36"/>
    </row>
    <row r="59" spans="1:47" ht="15.6">
      <c r="A59" s="7"/>
      <c r="B59" s="103"/>
      <c r="C59" s="104"/>
      <c r="D59" s="105"/>
      <c r="E59" s="105"/>
      <c r="F59" s="106"/>
      <c r="G59" s="105"/>
      <c r="H59" s="105"/>
      <c r="I59" s="106"/>
      <c r="J59" s="105"/>
      <c r="K59" s="105"/>
      <c r="L59" s="105"/>
      <c r="M59" s="107"/>
      <c r="N59" s="108"/>
      <c r="O59" s="108"/>
      <c r="P59" s="109"/>
      <c r="Q59" s="7"/>
      <c r="R59" s="7"/>
      <c r="S59" s="12"/>
      <c r="T59" s="13"/>
    </row>
    <row r="60" spans="1:47" ht="15.6">
      <c r="A60" s="7"/>
      <c r="B60" s="103"/>
      <c r="C60" s="104"/>
      <c r="D60" s="105"/>
      <c r="E60" s="105"/>
      <c r="F60" s="106"/>
      <c r="G60" s="105"/>
      <c r="H60" s="105"/>
      <c r="I60" s="106"/>
      <c r="J60" s="105"/>
      <c r="K60" s="105"/>
      <c r="L60" s="105"/>
      <c r="M60" s="107"/>
      <c r="N60" s="108"/>
      <c r="O60" s="108"/>
      <c r="P60" s="109"/>
      <c r="Q60" s="7"/>
      <c r="R60" s="7"/>
      <c r="S60" s="7"/>
      <c r="T60" s="32"/>
    </row>
    <row r="61" spans="1:47" ht="15.6">
      <c r="A61" s="6"/>
      <c r="B61" s="103"/>
      <c r="C61" s="104"/>
      <c r="D61" s="105"/>
      <c r="E61" s="105"/>
      <c r="F61" s="106"/>
      <c r="G61" s="105"/>
      <c r="H61" s="105"/>
      <c r="I61" s="106"/>
      <c r="J61" s="105"/>
      <c r="K61" s="105"/>
      <c r="L61" s="105"/>
      <c r="M61" s="107"/>
      <c r="N61" s="108"/>
      <c r="O61" s="108"/>
      <c r="P61" s="109"/>
      <c r="Q61" s="7"/>
      <c r="R61" s="7"/>
      <c r="S61" s="47"/>
      <c r="T61" s="48"/>
    </row>
    <row r="62" spans="1:47" ht="15.6">
      <c r="A62" s="7"/>
      <c r="B62" s="103"/>
      <c r="C62" s="104"/>
      <c r="D62" s="103"/>
      <c r="E62" s="103"/>
      <c r="F62" s="110"/>
      <c r="G62" s="103"/>
      <c r="H62" s="103"/>
      <c r="I62" s="110"/>
      <c r="J62" s="103"/>
      <c r="K62" s="103"/>
      <c r="L62" s="103"/>
      <c r="M62" s="107"/>
      <c r="N62" s="108"/>
      <c r="O62" s="108"/>
      <c r="P62" s="109"/>
      <c r="Q62" s="7"/>
      <c r="R62" s="7"/>
      <c r="S62" s="32"/>
      <c r="T62" s="36"/>
    </row>
    <row r="63" spans="1:47" ht="15.6">
      <c r="A63" s="7"/>
      <c r="B63" s="103"/>
      <c r="C63" s="111"/>
      <c r="D63" s="103"/>
      <c r="E63" s="103"/>
      <c r="F63" s="110"/>
      <c r="G63" s="103"/>
      <c r="H63" s="103"/>
      <c r="I63" s="110"/>
      <c r="J63" s="103"/>
      <c r="K63" s="103"/>
      <c r="L63" s="103"/>
      <c r="M63" s="111"/>
      <c r="N63" s="109"/>
      <c r="O63" s="109"/>
      <c r="P63" s="109"/>
      <c r="Q63" s="7"/>
      <c r="R63" s="7"/>
      <c r="S63" s="32"/>
      <c r="T63" s="36"/>
    </row>
    <row r="64" spans="1:47" ht="15.6">
      <c r="A64" s="7"/>
      <c r="B64" s="103"/>
      <c r="C64" s="111"/>
      <c r="D64" s="103"/>
      <c r="E64" s="103"/>
      <c r="F64" s="110"/>
      <c r="G64" s="103"/>
      <c r="H64" s="103"/>
      <c r="I64" s="110"/>
      <c r="J64" s="103"/>
      <c r="K64" s="103"/>
      <c r="L64" s="103"/>
      <c r="M64" s="111"/>
      <c r="N64" s="109"/>
      <c r="O64" s="109"/>
      <c r="P64" s="109"/>
      <c r="Q64" s="7"/>
      <c r="R64" s="7"/>
      <c r="S64" s="32"/>
      <c r="T64" s="36"/>
    </row>
    <row r="65" spans="1:20" ht="15.6">
      <c r="A65" s="7"/>
      <c r="B65" s="91"/>
      <c r="C65" s="111"/>
      <c r="D65" s="91"/>
      <c r="E65" s="91"/>
      <c r="F65" s="88"/>
      <c r="G65" s="91"/>
      <c r="H65" s="91"/>
      <c r="I65" s="88"/>
      <c r="J65" s="91"/>
      <c r="K65" s="103"/>
      <c r="L65" s="103"/>
      <c r="M65" s="111"/>
      <c r="N65" s="109"/>
      <c r="O65" s="109"/>
      <c r="P65" s="109"/>
      <c r="Q65" s="7"/>
      <c r="R65" s="7"/>
      <c r="S65" s="32"/>
      <c r="T65" s="36"/>
    </row>
    <row r="66" spans="1:20" ht="15.6">
      <c r="A66" s="7"/>
      <c r="B66" s="91"/>
      <c r="C66" s="111"/>
      <c r="D66" s="91"/>
      <c r="E66" s="91"/>
      <c r="F66" s="88"/>
      <c r="G66" s="91"/>
      <c r="H66" s="91"/>
      <c r="I66" s="88"/>
      <c r="J66" s="91"/>
      <c r="K66" s="103"/>
      <c r="L66" s="103"/>
      <c r="M66" s="111"/>
      <c r="N66" s="109"/>
      <c r="O66" s="109"/>
      <c r="P66" s="109"/>
      <c r="Q66" s="7"/>
      <c r="R66" s="7"/>
      <c r="S66" s="32"/>
      <c r="T66" s="36"/>
    </row>
    <row r="67" spans="1:20" ht="15.6">
      <c r="A67" s="7"/>
      <c r="B67" s="91"/>
      <c r="C67" s="111"/>
      <c r="D67" s="91"/>
      <c r="E67" s="91"/>
      <c r="F67" s="88"/>
      <c r="G67" s="91"/>
      <c r="H67" s="91"/>
      <c r="I67" s="88"/>
      <c r="J67" s="91"/>
      <c r="K67" s="103"/>
      <c r="L67" s="103"/>
      <c r="M67" s="111"/>
      <c r="N67" s="109"/>
      <c r="O67" s="109"/>
      <c r="P67" s="109"/>
      <c r="Q67" s="7"/>
      <c r="R67" s="7"/>
      <c r="S67" s="32"/>
      <c r="T67" s="36"/>
    </row>
    <row r="68" spans="1:20" ht="15.6">
      <c r="A68" s="7"/>
      <c r="B68" s="91"/>
      <c r="C68" s="111"/>
      <c r="D68" s="91"/>
      <c r="E68" s="91"/>
      <c r="F68" s="88"/>
      <c r="G68" s="91"/>
      <c r="H68" s="91"/>
      <c r="I68" s="88"/>
      <c r="J68" s="91"/>
      <c r="K68" s="103"/>
      <c r="L68" s="103"/>
      <c r="M68" s="111"/>
      <c r="N68" s="109"/>
      <c r="O68" s="109"/>
      <c r="P68" s="109"/>
      <c r="Q68" s="7"/>
      <c r="R68" s="37"/>
      <c r="S68" s="12"/>
      <c r="T68" s="14"/>
    </row>
    <row r="69" spans="1:20">
      <c r="A69" s="7"/>
      <c r="B69" s="91"/>
      <c r="C69" s="111"/>
      <c r="D69" s="91"/>
      <c r="E69" s="91"/>
      <c r="F69" s="88"/>
      <c r="G69" s="91"/>
      <c r="H69" s="91"/>
      <c r="I69" s="88"/>
      <c r="J69" s="91"/>
      <c r="K69" s="103"/>
      <c r="L69" s="103"/>
      <c r="M69" s="111"/>
      <c r="N69" s="109"/>
      <c r="O69" s="109"/>
      <c r="P69" s="109"/>
      <c r="Q69" s="7"/>
    </row>
    <row r="70" spans="1:20">
      <c r="A70" s="7"/>
      <c r="B70" s="91"/>
      <c r="C70" s="111"/>
      <c r="D70" s="91"/>
      <c r="E70" s="91"/>
      <c r="F70" s="88"/>
      <c r="G70" s="91"/>
      <c r="H70" s="91"/>
      <c r="I70" s="88"/>
      <c r="J70" s="91"/>
      <c r="K70" s="103"/>
      <c r="L70" s="103"/>
      <c r="M70" s="111"/>
      <c r="N70" s="109"/>
      <c r="O70" s="109"/>
      <c r="P70" s="109"/>
      <c r="Q70" s="7"/>
    </row>
    <row r="71" spans="1:20" ht="15.6">
      <c r="A71" s="7"/>
      <c r="B71" s="112"/>
      <c r="C71" s="111"/>
      <c r="D71" s="112"/>
      <c r="E71" s="112"/>
      <c r="F71" s="113"/>
      <c r="G71" s="112"/>
      <c r="H71" s="112"/>
      <c r="I71" s="113"/>
      <c r="J71" s="112"/>
      <c r="K71" s="103"/>
      <c r="L71" s="103"/>
      <c r="M71" s="111"/>
      <c r="N71" s="109"/>
      <c r="O71" s="109"/>
      <c r="P71" s="109"/>
      <c r="Q71" s="7"/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U71"/>
  <sheetViews>
    <sheetView zoomScale="70" zoomScaleNormal="70" workbookViewId="0">
      <selection activeCell="B47" sqref="B47"/>
    </sheetView>
  </sheetViews>
  <sheetFormatPr defaultColWidth="8.59765625" defaultRowHeight="14.4"/>
  <cols>
    <col min="1" max="1" width="49.5" style="9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70" t="s">
        <v>92</v>
      </c>
      <c r="Q2" s="3"/>
      <c r="AG2" s="38"/>
      <c r="AH2" s="3"/>
    </row>
    <row r="3" spans="1:34" ht="28.8">
      <c r="A3" s="4">
        <f>'Örebro län'!A3</f>
        <v>2020</v>
      </c>
      <c r="C3" s="79" t="s">
        <v>1</v>
      </c>
      <c r="D3" s="79" t="s">
        <v>31</v>
      </c>
      <c r="E3" s="79" t="s">
        <v>2</v>
      </c>
      <c r="F3" s="80" t="s">
        <v>3</v>
      </c>
      <c r="G3" s="79" t="s">
        <v>16</v>
      </c>
      <c r="H3" s="79" t="s">
        <v>51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67</v>
      </c>
      <c r="N3" s="79" t="s">
        <v>97</v>
      </c>
      <c r="O3" s="80" t="s">
        <v>63</v>
      </c>
      <c r="P3" s="81" t="s">
        <v>9</v>
      </c>
      <c r="Q3" s="38"/>
      <c r="AG3" s="38"/>
      <c r="AH3" s="38"/>
    </row>
    <row r="4" spans="1:34" s="16" customFormat="1" ht="10.199999999999999">
      <c r="A4" s="50" t="s">
        <v>55</v>
      </c>
      <c r="B4" s="82"/>
      <c r="C4" s="83" t="s">
        <v>53</v>
      </c>
      <c r="D4" s="83" t="s">
        <v>54</v>
      </c>
      <c r="E4" s="84"/>
      <c r="F4" s="83" t="s">
        <v>56</v>
      </c>
      <c r="G4" s="84"/>
      <c r="H4" s="84"/>
      <c r="I4" s="83" t="s">
        <v>57</v>
      </c>
      <c r="J4" s="84"/>
      <c r="K4" s="84"/>
      <c r="L4" s="84"/>
      <c r="M4" s="84"/>
      <c r="N4" s="85"/>
      <c r="O4" s="85"/>
      <c r="P4" s="86" t="s">
        <v>61</v>
      </c>
      <c r="Q4" s="17"/>
      <c r="AG4" s="17"/>
      <c r="AH4" s="17"/>
    </row>
    <row r="5" spans="1:34" ht="15.6">
      <c r="A5" s="3" t="s">
        <v>52</v>
      </c>
      <c r="B5" s="58"/>
      <c r="C5" s="60">
        <f>[1]Solceller!$E$15</f>
        <v>1149.5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>
        <f>SUM(D5:O5)</f>
        <v>0</v>
      </c>
      <c r="Q5" s="38"/>
      <c r="AG5" s="38"/>
      <c r="AH5" s="38"/>
    </row>
    <row r="6" spans="1:34" ht="15.6">
      <c r="A6" s="57" t="s">
        <v>66</v>
      </c>
      <c r="B6" s="58"/>
      <c r="C6" s="58">
        <f>[1]Elproduktion!$N$442</f>
        <v>0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>
        <f t="shared" ref="P6:P11" si="0">SUM(D6:O6)</f>
        <v>0</v>
      </c>
      <c r="Q6" s="38"/>
      <c r="AG6" s="38"/>
      <c r="AH6" s="38"/>
    </row>
    <row r="7" spans="1:34" ht="15.6">
      <c r="A7" s="3" t="s">
        <v>17</v>
      </c>
      <c r="B7" s="58"/>
      <c r="C7" s="58">
        <f>[1]Elproduktion!$N$442</f>
        <v>0</v>
      </c>
      <c r="D7" s="58">
        <f>[1]Elproduktion!$N$443</f>
        <v>0</v>
      </c>
      <c r="E7" s="58">
        <f>[1]Elproduktion!$Q$444</f>
        <v>0</v>
      </c>
      <c r="F7" s="58">
        <f>[1]Elproduktion!$N$445</f>
        <v>0</v>
      </c>
      <c r="G7" s="58">
        <f>[1]Elproduktion!$R$446</f>
        <v>0</v>
      </c>
      <c r="H7" s="95">
        <f>[1]Elproduktion!$S$447</f>
        <v>0</v>
      </c>
      <c r="I7" s="58">
        <f>[1]Elproduktion!$N$448</f>
        <v>0</v>
      </c>
      <c r="J7" s="58">
        <f>[1]Elproduktion!$T$446</f>
        <v>0</v>
      </c>
      <c r="K7" s="58">
        <f>[1]Elproduktion!$U$444</f>
        <v>0</v>
      </c>
      <c r="L7" s="58">
        <f>[1]Elproduktion!$V$444</f>
        <v>0</v>
      </c>
      <c r="M7" s="58">
        <f>[1]Elproduktion!$W$444</f>
        <v>0</v>
      </c>
      <c r="N7" s="58">
        <f>[1]Elproduktion!$X$446</f>
        <v>0</v>
      </c>
      <c r="O7" s="58"/>
      <c r="P7" s="58">
        <f t="shared" si="0"/>
        <v>0</v>
      </c>
      <c r="Q7" s="38"/>
      <c r="AG7" s="38"/>
      <c r="AH7" s="38"/>
    </row>
    <row r="8" spans="1:34" ht="15.6">
      <c r="A8" s="3" t="s">
        <v>10</v>
      </c>
      <c r="B8" s="58"/>
      <c r="C8" s="58">
        <f>[1]Elproduktion!$N$450</f>
        <v>0</v>
      </c>
      <c r="D8" s="58">
        <f>[1]Elproduktion!$N$451</f>
        <v>0</v>
      </c>
      <c r="E8" s="58">
        <f>[1]Elproduktion!$Q$452</f>
        <v>0</v>
      </c>
      <c r="F8" s="58">
        <f>[1]Elproduktion!$N$453</f>
        <v>0</v>
      </c>
      <c r="G8" s="58">
        <f>[1]Elproduktion!$R$454</f>
        <v>0</v>
      </c>
      <c r="H8" s="95">
        <f>[1]Elproduktion!$S$455</f>
        <v>0</v>
      </c>
      <c r="I8" s="58">
        <f>[1]Elproduktion!$N$456</f>
        <v>0</v>
      </c>
      <c r="J8" s="58">
        <f>[1]Elproduktion!$T$454</f>
        <v>0</v>
      </c>
      <c r="K8" s="58">
        <f>[1]Elproduktion!$U$452</f>
        <v>0</v>
      </c>
      <c r="L8" s="58">
        <f>[1]Elproduktion!$V$452</f>
        <v>0</v>
      </c>
      <c r="M8" s="58">
        <f>[1]Elproduktion!$W$452</f>
        <v>0</v>
      </c>
      <c r="N8" s="58">
        <f>[1]Elproduktion!$X$454</f>
        <v>0</v>
      </c>
      <c r="O8" s="58"/>
      <c r="P8" s="58">
        <f t="shared" si="0"/>
        <v>0</v>
      </c>
      <c r="Q8" s="38"/>
      <c r="AG8" s="38"/>
      <c r="AH8" s="38"/>
    </row>
    <row r="9" spans="1:34" ht="15.6">
      <c r="A9" s="3" t="s">
        <v>11</v>
      </c>
      <c r="B9" s="58"/>
      <c r="C9" s="58">
        <f>[1]Elproduktion!$N$458</f>
        <v>20421</v>
      </c>
      <c r="D9" s="58">
        <f>[1]Elproduktion!$N$459</f>
        <v>0</v>
      </c>
      <c r="E9" s="58">
        <f>[1]Elproduktion!$Q$460</f>
        <v>0</v>
      </c>
      <c r="F9" s="58">
        <f>[1]Elproduktion!$N$461</f>
        <v>0</v>
      </c>
      <c r="G9" s="58">
        <f>[1]Elproduktion!$R$462</f>
        <v>0</v>
      </c>
      <c r="H9" s="95">
        <f>[1]Elproduktion!$S$463</f>
        <v>0</v>
      </c>
      <c r="I9" s="58">
        <f>[1]Elproduktion!$N$464</f>
        <v>0</v>
      </c>
      <c r="J9" s="58">
        <f>[1]Elproduktion!$T$462</f>
        <v>0</v>
      </c>
      <c r="K9" s="58">
        <f>[1]Elproduktion!$U$460</f>
        <v>0</v>
      </c>
      <c r="L9" s="58">
        <f>[1]Elproduktion!$V$460</f>
        <v>0</v>
      </c>
      <c r="M9" s="58">
        <f>[1]Elproduktion!$W$460</f>
        <v>0</v>
      </c>
      <c r="N9" s="58">
        <f>[1]Elproduktion!$X$462</f>
        <v>0</v>
      </c>
      <c r="O9" s="58"/>
      <c r="P9" s="58">
        <f t="shared" si="0"/>
        <v>0</v>
      </c>
      <c r="Q9" s="38"/>
      <c r="AG9" s="38"/>
      <c r="AH9" s="38"/>
    </row>
    <row r="10" spans="1:34" ht="15.6">
      <c r="A10" s="3" t="s">
        <v>12</v>
      </c>
      <c r="B10" s="58"/>
      <c r="C10" s="58">
        <f>[1]Elproduktion!$N$466</f>
        <v>0</v>
      </c>
      <c r="D10" s="58">
        <f>[1]Elproduktion!$N$467</f>
        <v>0</v>
      </c>
      <c r="E10" s="58">
        <f>[1]Elproduktion!$Q$468</f>
        <v>0</v>
      </c>
      <c r="F10" s="58">
        <f>[1]Elproduktion!$N$469</f>
        <v>0</v>
      </c>
      <c r="G10" s="58">
        <f>[1]Elproduktion!$R$470</f>
        <v>0</v>
      </c>
      <c r="H10" s="95">
        <f>[1]Elproduktion!$S$471</f>
        <v>0</v>
      </c>
      <c r="I10" s="58">
        <f>[1]Elproduktion!$N$472</f>
        <v>0</v>
      </c>
      <c r="J10" s="58">
        <f>[1]Elproduktion!$T$470</f>
        <v>0</v>
      </c>
      <c r="K10" s="58">
        <f>[1]Elproduktion!$U$468</f>
        <v>0</v>
      </c>
      <c r="L10" s="58">
        <f>[1]Elproduktion!$V$468</f>
        <v>0</v>
      </c>
      <c r="M10" s="58">
        <f>[1]Elproduktion!$W$468</f>
        <v>0</v>
      </c>
      <c r="N10" s="58">
        <f>[1]Elproduktion!$X$470</f>
        <v>0</v>
      </c>
      <c r="O10" s="58"/>
      <c r="P10" s="58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6">
      <c r="A11" s="3" t="s">
        <v>13</v>
      </c>
      <c r="B11" s="58"/>
      <c r="C11" s="60">
        <f>SUM(C5:C10)</f>
        <v>21570.5</v>
      </c>
      <c r="D11" s="58">
        <f t="shared" ref="D11:O11" si="1">SUM(D5:D10)</f>
        <v>0</v>
      </c>
      <c r="E11" s="58">
        <f t="shared" si="1"/>
        <v>0</v>
      </c>
      <c r="F11" s="58">
        <f t="shared" si="1"/>
        <v>0</v>
      </c>
      <c r="G11" s="58">
        <f t="shared" si="1"/>
        <v>0</v>
      </c>
      <c r="H11" s="58">
        <f t="shared" si="1"/>
        <v>0</v>
      </c>
      <c r="I11" s="58">
        <f t="shared" si="1"/>
        <v>0</v>
      </c>
      <c r="J11" s="58">
        <f t="shared" si="1"/>
        <v>0</v>
      </c>
      <c r="K11" s="58">
        <f t="shared" si="1"/>
        <v>0</v>
      </c>
      <c r="L11" s="58">
        <f t="shared" si="1"/>
        <v>0</v>
      </c>
      <c r="M11" s="58">
        <f t="shared" si="1"/>
        <v>0</v>
      </c>
      <c r="N11" s="58">
        <f t="shared" si="1"/>
        <v>0</v>
      </c>
      <c r="O11" s="58">
        <f t="shared" si="1"/>
        <v>0</v>
      </c>
      <c r="P11" s="58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6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2"/>
      <c r="R12" s="2"/>
      <c r="S12" s="2"/>
      <c r="T12" s="2"/>
    </row>
    <row r="13" spans="1:34" ht="15.6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2"/>
      <c r="R13" s="2"/>
      <c r="S13" s="2"/>
      <c r="T13" s="2"/>
    </row>
    <row r="14" spans="1:34" ht="18">
      <c r="A14" s="1" t="s">
        <v>14</v>
      </c>
      <c r="B14" s="87"/>
      <c r="C14" s="58"/>
      <c r="D14" s="87"/>
      <c r="E14" s="87"/>
      <c r="F14" s="87"/>
      <c r="G14" s="87"/>
      <c r="H14" s="87"/>
      <c r="I14" s="87"/>
      <c r="J14" s="58"/>
      <c r="K14" s="58"/>
      <c r="L14" s="58"/>
      <c r="M14" s="58"/>
      <c r="N14" s="58"/>
      <c r="O14" s="58"/>
      <c r="P14" s="87"/>
      <c r="Q14" s="2"/>
      <c r="R14" s="2"/>
      <c r="S14" s="2"/>
      <c r="T14" s="2"/>
    </row>
    <row r="15" spans="1:34" ht="15.6">
      <c r="A15" s="49" t="str">
        <f>A2</f>
        <v>1884 Nora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2"/>
      <c r="R15" s="2"/>
      <c r="S15" s="2"/>
      <c r="T15" s="2"/>
    </row>
    <row r="16" spans="1:34" ht="28.8">
      <c r="A16" s="4">
        <f>'Örebro län'!A16</f>
        <v>2020</v>
      </c>
      <c r="B16" s="79" t="s">
        <v>15</v>
      </c>
      <c r="C16" s="88" t="s">
        <v>8</v>
      </c>
      <c r="D16" s="79" t="s">
        <v>31</v>
      </c>
      <c r="E16" s="79" t="s">
        <v>2</v>
      </c>
      <c r="F16" s="80" t="s">
        <v>3</v>
      </c>
      <c r="G16" s="79" t="s">
        <v>16</v>
      </c>
      <c r="H16" s="79" t="s">
        <v>51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67</v>
      </c>
      <c r="N16" s="79" t="s">
        <v>97</v>
      </c>
      <c r="O16" s="80" t="s">
        <v>63</v>
      </c>
      <c r="P16" s="81" t="s">
        <v>9</v>
      </c>
      <c r="Q16" s="38"/>
      <c r="AG16" s="38"/>
      <c r="AH16" s="38"/>
    </row>
    <row r="17" spans="1:34" s="16" customFormat="1" ht="10.199999999999999">
      <c r="A17" s="50" t="s">
        <v>55</v>
      </c>
      <c r="B17" s="83" t="s">
        <v>58</v>
      </c>
      <c r="C17" s="89"/>
      <c r="D17" s="83" t="s">
        <v>54</v>
      </c>
      <c r="E17" s="84"/>
      <c r="F17" s="83" t="s">
        <v>56</v>
      </c>
      <c r="G17" s="84"/>
      <c r="H17" s="84"/>
      <c r="I17" s="83" t="s">
        <v>57</v>
      </c>
      <c r="J17" s="84"/>
      <c r="K17" s="84"/>
      <c r="L17" s="84"/>
      <c r="M17" s="84"/>
      <c r="N17" s="85"/>
      <c r="O17" s="85"/>
      <c r="P17" s="86" t="s">
        <v>61</v>
      </c>
      <c r="Q17" s="17"/>
      <c r="AG17" s="17"/>
      <c r="AH17" s="17"/>
    </row>
    <row r="18" spans="1:34" ht="15.6">
      <c r="A18" s="3" t="s">
        <v>17</v>
      </c>
      <c r="B18" s="114">
        <f>[1]Fjärrvärmeproduktion!$N$618+[1]Fjärrvärmeproduktion!$N$658*([1]Fjärrvärmeproduktion!$N$618/([1]Fjärrvärmeproduktion!$N$618+[1]Fjärrvärmeproduktion!$N$626))</f>
        <v>0</v>
      </c>
      <c r="C18" s="61"/>
      <c r="D18" s="61">
        <f>[1]Fjärrvärmeproduktion!$N$619</f>
        <v>0</v>
      </c>
      <c r="E18" s="61">
        <f>[1]Fjärrvärmeproduktion!$Q$620</f>
        <v>0</v>
      </c>
      <c r="F18" s="61">
        <f>[1]Fjärrvärmeproduktion!$N$621</f>
        <v>0</v>
      </c>
      <c r="G18" s="61">
        <f>[1]Fjärrvärmeproduktion!$R$622</f>
        <v>0</v>
      </c>
      <c r="H18" s="61">
        <f>[1]Fjärrvärmeproduktion!$S$623</f>
        <v>0</v>
      </c>
      <c r="I18" s="61">
        <f>[1]Fjärrvärmeproduktion!$N$624</f>
        <v>0</v>
      </c>
      <c r="J18" s="61">
        <f>[1]Fjärrvärmeproduktion!$T$622</f>
        <v>0</v>
      </c>
      <c r="K18" s="61">
        <f>[1]Fjärrvärmeproduktion!$U$620</f>
        <v>0</v>
      </c>
      <c r="L18" s="61">
        <f>[1]Fjärrvärmeproduktion!$V$620</f>
        <v>0</v>
      </c>
      <c r="M18" s="61">
        <f>[1]Fjärrvärmeproduktion!$W$620</f>
        <v>0</v>
      </c>
      <c r="N18" s="61">
        <f>[1]Fjärrvärmeproduktion!$X$622</f>
        <v>0</v>
      </c>
      <c r="O18" s="61"/>
      <c r="P18" s="61">
        <f>SUM(C18:O18)</f>
        <v>0</v>
      </c>
      <c r="Q18" s="2"/>
      <c r="R18" s="2"/>
      <c r="S18" s="2"/>
      <c r="T18" s="2"/>
    </row>
    <row r="19" spans="1:34" ht="15.6">
      <c r="A19" s="3" t="s">
        <v>18</v>
      </c>
      <c r="B19" s="114">
        <f>[1]Fjärrvärmeproduktion!$N$626+[1]Fjärrvärmeproduktion!$N$658</f>
        <v>29604</v>
      </c>
      <c r="C19" s="61"/>
      <c r="D19" s="61">
        <f>[1]Fjärrvärmeproduktion!$N$627</f>
        <v>279</v>
      </c>
      <c r="E19" s="61">
        <f>[1]Fjärrvärmeproduktion!$Q$628</f>
        <v>0</v>
      </c>
      <c r="F19" s="61">
        <f>[1]Fjärrvärmeproduktion!$N$629</f>
        <v>0</v>
      </c>
      <c r="G19" s="61">
        <f>[1]Fjärrvärmeproduktion!$R$630</f>
        <v>50</v>
      </c>
      <c r="H19" s="61">
        <f>[1]Fjärrvärmeproduktion!$S$631</f>
        <v>30368</v>
      </c>
      <c r="I19" s="61">
        <f>[1]Fjärrvärmeproduktion!$N$632</f>
        <v>0</v>
      </c>
      <c r="J19" s="61">
        <f>[1]Fjärrvärmeproduktion!$T$630</f>
        <v>0</v>
      </c>
      <c r="K19" s="61">
        <f>[1]Fjärrvärmeproduktion!$U$628</f>
        <v>0</v>
      </c>
      <c r="L19" s="61">
        <f>[1]Fjärrvärmeproduktion!$V$628</f>
        <v>0</v>
      </c>
      <c r="M19" s="61">
        <f>[1]Fjärrvärmeproduktion!$W$628</f>
        <v>0</v>
      </c>
      <c r="N19" s="61">
        <f>[1]Fjärrvärmeproduktion!$X$630</f>
        <v>0</v>
      </c>
      <c r="O19" s="61"/>
      <c r="P19" s="61">
        <f t="shared" ref="P19:P24" si="2">SUM(C19:O19)</f>
        <v>30697</v>
      </c>
      <c r="Q19" s="2"/>
      <c r="R19" s="2"/>
      <c r="S19" s="2"/>
      <c r="T19" s="2"/>
    </row>
    <row r="20" spans="1:34" ht="15.6">
      <c r="A20" s="3" t="s">
        <v>19</v>
      </c>
      <c r="B20" s="114">
        <f>[1]Fjärrvärmeproduktion!$N$634</f>
        <v>0</v>
      </c>
      <c r="C20" s="61"/>
      <c r="D20" s="61">
        <f>[1]Fjärrvärmeproduktion!$N$635</f>
        <v>0</v>
      </c>
      <c r="E20" s="61">
        <f>[1]Fjärrvärmeproduktion!$Q$636</f>
        <v>0</v>
      </c>
      <c r="F20" s="61">
        <f>[1]Fjärrvärmeproduktion!$N$637</f>
        <v>0</v>
      </c>
      <c r="G20" s="61">
        <f>[1]Fjärrvärmeproduktion!$R$638</f>
        <v>0</v>
      </c>
      <c r="H20" s="61">
        <f>[1]Fjärrvärmeproduktion!$S$639</f>
        <v>0</v>
      </c>
      <c r="I20" s="61">
        <f>[1]Fjärrvärmeproduktion!$N$640</f>
        <v>0</v>
      </c>
      <c r="J20" s="61">
        <f>[1]Fjärrvärmeproduktion!$T$638</f>
        <v>0</v>
      </c>
      <c r="K20" s="61">
        <f>[1]Fjärrvärmeproduktion!$U$636</f>
        <v>0</v>
      </c>
      <c r="L20" s="61">
        <f>[1]Fjärrvärmeproduktion!$V$636</f>
        <v>0</v>
      </c>
      <c r="M20" s="61">
        <f>[1]Fjärrvärmeproduktion!$W$636</f>
        <v>0</v>
      </c>
      <c r="N20" s="61">
        <f>[1]Fjärrvärmeproduktion!$X$638</f>
        <v>0</v>
      </c>
      <c r="O20" s="61"/>
      <c r="P20" s="61">
        <f t="shared" si="2"/>
        <v>0</v>
      </c>
      <c r="Q20" s="2"/>
      <c r="R20" s="2"/>
      <c r="S20" s="2"/>
      <c r="T20" s="2"/>
    </row>
    <row r="21" spans="1:34" ht="16.2" thickBot="1">
      <c r="A21" s="3" t="s">
        <v>20</v>
      </c>
      <c r="B21" s="114">
        <f>[1]Fjärrvärmeproduktion!$N$642</f>
        <v>0</v>
      </c>
      <c r="C21" s="61"/>
      <c r="D21" s="61">
        <f>[1]Fjärrvärmeproduktion!$N$643</f>
        <v>0</v>
      </c>
      <c r="E21" s="61">
        <f>[1]Fjärrvärmeproduktion!$Q$644</f>
        <v>0</v>
      </c>
      <c r="F21" s="61">
        <f>[1]Fjärrvärmeproduktion!$N$645</f>
        <v>0</v>
      </c>
      <c r="G21" s="61">
        <f>[1]Fjärrvärmeproduktion!$R$646</f>
        <v>0</v>
      </c>
      <c r="H21" s="61">
        <f>[1]Fjärrvärmeproduktion!$S$647</f>
        <v>0</v>
      </c>
      <c r="I21" s="61">
        <f>[1]Fjärrvärmeproduktion!$N$648</f>
        <v>0</v>
      </c>
      <c r="J21" s="61">
        <f>[1]Fjärrvärmeproduktion!$T$646</f>
        <v>0</v>
      </c>
      <c r="K21" s="61">
        <f>[1]Fjärrvärmeproduktion!$U$644</f>
        <v>0</v>
      </c>
      <c r="L21" s="61">
        <f>[1]Fjärrvärmeproduktion!$V$644</f>
        <v>0</v>
      </c>
      <c r="M21" s="61">
        <f>[1]Fjärrvärmeproduktion!$W$644</f>
        <v>0</v>
      </c>
      <c r="N21" s="61">
        <f>[1]Fjärrvärmeproduktion!$X$646</f>
        <v>0</v>
      </c>
      <c r="O21" s="61"/>
      <c r="P21" s="61">
        <f t="shared" si="2"/>
        <v>0</v>
      </c>
      <c r="Q21" s="2"/>
      <c r="R21" s="24"/>
      <c r="S21" s="24"/>
      <c r="T21" s="24"/>
    </row>
    <row r="22" spans="1:34" ht="15.6">
      <c r="A22" s="3" t="s">
        <v>21</v>
      </c>
      <c r="B22" s="114">
        <f>[1]Fjärrvärmeproduktion!$N$650</f>
        <v>0</v>
      </c>
      <c r="C22" s="61"/>
      <c r="D22" s="61">
        <f>[1]Fjärrvärmeproduktion!$N$651</f>
        <v>0</v>
      </c>
      <c r="E22" s="61">
        <f>[1]Fjärrvärmeproduktion!$Q$652</f>
        <v>0</v>
      </c>
      <c r="F22" s="61">
        <f>[1]Fjärrvärmeproduktion!$N$653</f>
        <v>0</v>
      </c>
      <c r="G22" s="61">
        <f>[1]Fjärrvärmeproduktion!$R$654</f>
        <v>0</v>
      </c>
      <c r="H22" s="61">
        <f>[1]Fjärrvärmeproduktion!$S$655</f>
        <v>0</v>
      </c>
      <c r="I22" s="61">
        <f>[1]Fjärrvärmeproduktion!$N$656</f>
        <v>0</v>
      </c>
      <c r="J22" s="61">
        <f>[1]Fjärrvärmeproduktion!$T$654</f>
        <v>0</v>
      </c>
      <c r="K22" s="61">
        <f>[1]Fjärrvärmeproduktion!$U$652</f>
        <v>0</v>
      </c>
      <c r="L22" s="61">
        <f>[1]Fjärrvärmeproduktion!$V$652</f>
        <v>0</v>
      </c>
      <c r="M22" s="61">
        <f>[1]Fjärrvärmeproduktion!$W$652</f>
        <v>0</v>
      </c>
      <c r="N22" s="61">
        <f>[1]Fjärrvärmeproduktion!$X$654</f>
        <v>0</v>
      </c>
      <c r="O22" s="61"/>
      <c r="P22" s="61">
        <f t="shared" si="2"/>
        <v>0</v>
      </c>
      <c r="Q22" s="18"/>
      <c r="R22" s="30" t="s">
        <v>23</v>
      </c>
      <c r="S22" s="54" t="str">
        <f>ROUND(P43/1000,0) &amp;" GWh"</f>
        <v>272 GWh</v>
      </c>
      <c r="T22" s="25"/>
      <c r="U22" s="23"/>
    </row>
    <row r="23" spans="1:34" ht="15.6">
      <c r="A23" s="3" t="s">
        <v>22</v>
      </c>
      <c r="B23" s="114">
        <v>0</v>
      </c>
      <c r="C23" s="61"/>
      <c r="D23" s="61">
        <f>[1]Fjärrvärmeproduktion!$N$659</f>
        <v>0</v>
      </c>
      <c r="E23" s="61">
        <f>[1]Fjärrvärmeproduktion!$Q$660</f>
        <v>0</v>
      </c>
      <c r="F23" s="61">
        <f>[1]Fjärrvärmeproduktion!$N$661</f>
        <v>0</v>
      </c>
      <c r="G23" s="61">
        <f>[1]Fjärrvärmeproduktion!$R$662</f>
        <v>0</v>
      </c>
      <c r="H23" s="61">
        <f>[1]Fjärrvärmeproduktion!$S$663</f>
        <v>0</v>
      </c>
      <c r="I23" s="61">
        <f>[1]Fjärrvärmeproduktion!$N$664</f>
        <v>0</v>
      </c>
      <c r="J23" s="61">
        <f>[1]Fjärrvärmeproduktion!$T$662</f>
        <v>0</v>
      </c>
      <c r="K23" s="61">
        <f>[1]Fjärrvärmeproduktion!$U$660</f>
        <v>0</v>
      </c>
      <c r="L23" s="61">
        <f>[1]Fjärrvärmeproduktion!$V$660</f>
        <v>0</v>
      </c>
      <c r="M23" s="61">
        <f>[1]Fjärrvärmeproduktion!$W$660</f>
        <v>0</v>
      </c>
      <c r="N23" s="61">
        <f>[1]Fjärrvärmeproduktion!$X$662</f>
        <v>0</v>
      </c>
      <c r="O23" s="61"/>
      <c r="P23" s="61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13</v>
      </c>
      <c r="B24" s="61">
        <f>SUM(B18:B23)</f>
        <v>29604</v>
      </c>
      <c r="C24" s="61">
        <f t="shared" ref="C24:O24" si="3">SUM(C18:C23)</f>
        <v>0</v>
      </c>
      <c r="D24" s="61">
        <f t="shared" si="3"/>
        <v>279</v>
      </c>
      <c r="E24" s="61">
        <f t="shared" si="3"/>
        <v>0</v>
      </c>
      <c r="F24" s="61">
        <f t="shared" si="3"/>
        <v>0</v>
      </c>
      <c r="G24" s="61">
        <f t="shared" si="3"/>
        <v>50</v>
      </c>
      <c r="H24" s="61">
        <f t="shared" si="3"/>
        <v>30368</v>
      </c>
      <c r="I24" s="61">
        <f t="shared" si="3"/>
        <v>0</v>
      </c>
      <c r="J24" s="61">
        <f t="shared" si="3"/>
        <v>0</v>
      </c>
      <c r="K24" s="61">
        <f t="shared" si="3"/>
        <v>0</v>
      </c>
      <c r="L24" s="61">
        <f t="shared" si="3"/>
        <v>0</v>
      </c>
      <c r="M24" s="61">
        <f t="shared" si="3"/>
        <v>0</v>
      </c>
      <c r="N24" s="61">
        <f t="shared" si="3"/>
        <v>0</v>
      </c>
      <c r="O24" s="61">
        <f t="shared" si="3"/>
        <v>0</v>
      </c>
      <c r="P24" s="61">
        <f t="shared" si="2"/>
        <v>30697</v>
      </c>
      <c r="Q24" s="18"/>
      <c r="R24" s="28"/>
      <c r="S24" s="2" t="s">
        <v>24</v>
      </c>
      <c r="T24" s="26" t="s">
        <v>25</v>
      </c>
      <c r="U24" s="23"/>
    </row>
    <row r="25" spans="1:34" ht="15.6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18"/>
      <c r="R25" s="51" t="str">
        <f>C30</f>
        <v>El</v>
      </c>
      <c r="S25" s="40" t="str">
        <f>ROUND(C43/1000,0) &amp;" GWh"</f>
        <v>101 GWh</v>
      </c>
      <c r="T25" s="29">
        <f>C$44</f>
        <v>0.37293198742551181</v>
      </c>
      <c r="U25" s="23"/>
    </row>
    <row r="26" spans="1:34" ht="15.6">
      <c r="B26" s="114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18"/>
      <c r="R26" s="52" t="str">
        <f>D30</f>
        <v>Oljeprodukter</v>
      </c>
      <c r="S26" s="40" t="str">
        <f>ROUND(D43/1000,0) &amp;" GWh"</f>
        <v>80 GWh</v>
      </c>
      <c r="T26" s="29">
        <f>D$44</f>
        <v>0.29443389993914765</v>
      </c>
      <c r="U26" s="23"/>
    </row>
    <row r="27" spans="1:34" ht="15.6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18"/>
      <c r="R27" s="52" t="str">
        <f>E30</f>
        <v>Kol och koks</v>
      </c>
      <c r="S27" s="40" t="str">
        <f>ROUND(E43/1000,0) &amp;" GWh"</f>
        <v>0 GWh</v>
      </c>
      <c r="T27" s="29">
        <f>E$44</f>
        <v>0</v>
      </c>
      <c r="U27" s="23"/>
    </row>
    <row r="28" spans="1:34" ht="18">
      <c r="A28" s="1" t="s">
        <v>26</v>
      </c>
      <c r="B28" s="87"/>
      <c r="C28" s="58"/>
      <c r="D28" s="87"/>
      <c r="E28" s="87"/>
      <c r="F28" s="87"/>
      <c r="G28" s="87"/>
      <c r="H28" s="87"/>
      <c r="I28" s="58"/>
      <c r="J28" s="58"/>
      <c r="K28" s="58"/>
      <c r="L28" s="58"/>
      <c r="M28" s="58"/>
      <c r="N28" s="58"/>
      <c r="O28" s="58"/>
      <c r="P28" s="58"/>
      <c r="Q28" s="18"/>
      <c r="R28" s="52" t="str">
        <f>F30</f>
        <v>Gasol/naturgas</v>
      </c>
      <c r="S28" s="40" t="str">
        <f>ROUND(F43/1000,0) &amp;" GWh"</f>
        <v>0 GWh</v>
      </c>
      <c r="T28" s="29">
        <f>F$44</f>
        <v>0</v>
      </c>
      <c r="U28" s="23"/>
    </row>
    <row r="29" spans="1:34" ht="15.6">
      <c r="A29" s="49" t="str">
        <f>A2</f>
        <v>1884 Nora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18"/>
      <c r="R29" s="52" t="str">
        <f>G30</f>
        <v>Biodrivmedel</v>
      </c>
      <c r="S29" s="40" t="str">
        <f>ROUND(G43/1000,0) &amp;" GWh"</f>
        <v>42 GWh</v>
      </c>
      <c r="T29" s="29">
        <f>G$44</f>
        <v>0.15285606404266763</v>
      </c>
      <c r="U29" s="23"/>
    </row>
    <row r="30" spans="1:34" ht="28.8">
      <c r="A30" s="4">
        <f>'Örebro län'!A30</f>
        <v>2020</v>
      </c>
      <c r="B30" s="88" t="s">
        <v>65</v>
      </c>
      <c r="C30" s="91" t="s">
        <v>8</v>
      </c>
      <c r="D30" s="79" t="s">
        <v>31</v>
      </c>
      <c r="E30" s="79" t="s">
        <v>2</v>
      </c>
      <c r="F30" s="80" t="s">
        <v>3</v>
      </c>
      <c r="G30" s="79" t="s">
        <v>27</v>
      </c>
      <c r="H30" s="79" t="s">
        <v>51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67</v>
      </c>
      <c r="N30" s="79" t="s">
        <v>97</v>
      </c>
      <c r="O30" s="80" t="s">
        <v>63</v>
      </c>
      <c r="P30" s="81" t="s">
        <v>28</v>
      </c>
      <c r="Q30" s="18"/>
      <c r="R30" s="51" t="str">
        <f>H30</f>
        <v>Biobränslen</v>
      </c>
      <c r="S30" s="40" t="str">
        <f>ROUND(H43/1000,0) &amp;" GWh"</f>
        <v>49 GWh</v>
      </c>
      <c r="T30" s="29">
        <f>H$44</f>
        <v>0.17977804859267293</v>
      </c>
      <c r="U30" s="23"/>
    </row>
    <row r="31" spans="1:34" s="16" customFormat="1">
      <c r="A31" s="15"/>
      <c r="B31" s="83" t="s">
        <v>60</v>
      </c>
      <c r="C31" s="92" t="s">
        <v>59</v>
      </c>
      <c r="D31" s="83" t="s">
        <v>54</v>
      </c>
      <c r="E31" s="84"/>
      <c r="F31" s="83" t="s">
        <v>56</v>
      </c>
      <c r="G31" s="83" t="s">
        <v>68</v>
      </c>
      <c r="H31" s="83" t="s">
        <v>64</v>
      </c>
      <c r="I31" s="83" t="s">
        <v>57</v>
      </c>
      <c r="J31" s="84"/>
      <c r="K31" s="84"/>
      <c r="L31" s="84"/>
      <c r="M31" s="84"/>
      <c r="N31" s="85"/>
      <c r="O31" s="85"/>
      <c r="P31" s="86" t="s">
        <v>62</v>
      </c>
      <c r="Q31" s="19"/>
      <c r="R31" s="51" t="str">
        <f>I30</f>
        <v>Biogas</v>
      </c>
      <c r="S31" s="40" t="str">
        <f>ROUND(I43/1000,0) &amp;" GWh"</f>
        <v>0 GWh</v>
      </c>
      <c r="T31" s="29">
        <f>I$44</f>
        <v>0</v>
      </c>
      <c r="U31" s="22"/>
      <c r="AG31" s="17"/>
      <c r="AH31" s="17"/>
    </row>
    <row r="32" spans="1:34" ht="15.6">
      <c r="A32" s="3" t="s">
        <v>29</v>
      </c>
      <c r="B32" s="58">
        <f>[1]Slutanvändning!$N$899</f>
        <v>0</v>
      </c>
      <c r="C32" s="58">
        <f>[1]Slutanvändning!$N$900</f>
        <v>1742</v>
      </c>
      <c r="D32" s="58">
        <f>[1]Slutanvändning!$N$893</f>
        <v>525</v>
      </c>
      <c r="E32" s="58">
        <f>[1]Slutanvändning!$Q$894</f>
        <v>0</v>
      </c>
      <c r="F32" s="95">
        <f>[1]Slutanvändning!$N$895</f>
        <v>0</v>
      </c>
      <c r="G32" s="95">
        <f>[1]Slutanvändning!$N$896</f>
        <v>80</v>
      </c>
      <c r="H32" s="95">
        <f>[1]Slutanvändning!$N$897</f>
        <v>0</v>
      </c>
      <c r="I32" s="58">
        <f>[1]Slutanvändning!$N$898</f>
        <v>0</v>
      </c>
      <c r="J32" s="58"/>
      <c r="K32" s="58">
        <f>[1]Slutanvändning!$U$894</f>
        <v>0</v>
      </c>
      <c r="L32" s="58">
        <f>[1]Slutanvändning!$V$894</f>
        <v>0</v>
      </c>
      <c r="M32" s="58">
        <f>[1]Slutanvändning!$W$894</f>
        <v>0</v>
      </c>
      <c r="N32" s="58"/>
      <c r="O32" s="58"/>
      <c r="P32" s="58">
        <f t="shared" ref="P32:P38" si="4">SUM(B32:N32)</f>
        <v>2347</v>
      </c>
      <c r="Q32" s="20"/>
      <c r="R32" s="52" t="str">
        <f>J30</f>
        <v>Avlutar</v>
      </c>
      <c r="S32" s="40" t="str">
        <f>ROUND(J43/1000,0) &amp;" GWh"</f>
        <v>0 GWh</v>
      </c>
      <c r="T32" s="29">
        <f>J$44</f>
        <v>0</v>
      </c>
      <c r="U32" s="23"/>
    </row>
    <row r="33" spans="1:47" ht="15.6">
      <c r="A33" s="3" t="s">
        <v>32</v>
      </c>
      <c r="B33" s="58">
        <f>[1]Slutanvändning!$N$908</f>
        <v>660</v>
      </c>
      <c r="C33" s="58">
        <f>[1]Slutanvändning!$N$909</f>
        <v>15065</v>
      </c>
      <c r="D33" s="136">
        <f>[1]Slutanvändning!$N$902</f>
        <v>13148</v>
      </c>
      <c r="E33" s="58">
        <f>[1]Slutanvändning!$Q$903</f>
        <v>0</v>
      </c>
      <c r="F33" s="138">
        <f>[1]Slutanvändning!$N$904</f>
        <v>0</v>
      </c>
      <c r="G33" s="95">
        <f>[1]Slutanvändning!$N$905</f>
        <v>0</v>
      </c>
      <c r="H33" s="95">
        <f>[1]Slutanvändning!$N$906</f>
        <v>0</v>
      </c>
      <c r="I33" s="58">
        <f>[1]Slutanvändning!$N$907</f>
        <v>0</v>
      </c>
      <c r="J33" s="58"/>
      <c r="K33" s="58">
        <f>[1]Slutanvändning!$U$903</f>
        <v>0</v>
      </c>
      <c r="L33" s="58">
        <f>[1]Slutanvändning!$V$903</f>
        <v>0</v>
      </c>
      <c r="M33" s="58">
        <f>[1]Slutanvändning!$W$903</f>
        <v>0</v>
      </c>
      <c r="N33" s="58"/>
      <c r="O33" s="58"/>
      <c r="P33" s="58">
        <f t="shared" si="4"/>
        <v>28873</v>
      </c>
      <c r="Q33" s="20"/>
      <c r="R33" s="51" t="str">
        <f>K30</f>
        <v>Torv</v>
      </c>
      <c r="S33" s="40" t="str">
        <f>ROUND(K43/1000,0) &amp;" GWh"</f>
        <v>0 GWh</v>
      </c>
      <c r="T33" s="29">
        <f>K$44</f>
        <v>0</v>
      </c>
      <c r="U33" s="23"/>
    </row>
    <row r="34" spans="1:47" ht="15.6">
      <c r="A34" s="3" t="s">
        <v>33</v>
      </c>
      <c r="B34" s="58">
        <f>[1]Slutanvändning!$N$917</f>
        <v>7545</v>
      </c>
      <c r="C34" s="58">
        <f>[1]Slutanvändning!$N$918</f>
        <v>3837</v>
      </c>
      <c r="D34" s="58">
        <f>[1]Slutanvändning!$N$911</f>
        <v>765</v>
      </c>
      <c r="E34" s="58">
        <f>[1]Slutanvändning!$Q$912</f>
        <v>0</v>
      </c>
      <c r="F34" s="95">
        <f>[1]Slutanvändning!$N$913</f>
        <v>0</v>
      </c>
      <c r="G34" s="95">
        <f>[1]Slutanvändning!$N$914</f>
        <v>0</v>
      </c>
      <c r="H34" s="95">
        <f>[1]Slutanvändning!$N$915</f>
        <v>0</v>
      </c>
      <c r="I34" s="58">
        <f>[1]Slutanvändning!$N$916</f>
        <v>0</v>
      </c>
      <c r="J34" s="58"/>
      <c r="K34" s="58">
        <f>[1]Slutanvändning!$U$912</f>
        <v>0</v>
      </c>
      <c r="L34" s="58">
        <f>[1]Slutanvändning!$V$912</f>
        <v>0</v>
      </c>
      <c r="M34" s="58">
        <f>[1]Slutanvändning!$W$912</f>
        <v>0</v>
      </c>
      <c r="N34" s="58"/>
      <c r="O34" s="58"/>
      <c r="P34" s="58">
        <f t="shared" si="4"/>
        <v>12147</v>
      </c>
      <c r="Q34" s="20"/>
      <c r="R34" s="52" t="str">
        <f>L30</f>
        <v>Avfall</v>
      </c>
      <c r="S34" s="40" t="str">
        <f>ROUND(L43/1000,0) &amp;" GWh"</f>
        <v>0 GWh</v>
      </c>
      <c r="T34" s="29">
        <f>L$44</f>
        <v>0</v>
      </c>
      <c r="U34" s="23"/>
      <c r="V34" s="5"/>
      <c r="W34" s="39"/>
    </row>
    <row r="35" spans="1:47" ht="15.6">
      <c r="A35" s="3" t="s">
        <v>34</v>
      </c>
      <c r="B35" s="58">
        <f>[1]Slutanvändning!$N$926</f>
        <v>0</v>
      </c>
      <c r="C35" s="58">
        <f>[1]Slutanvändning!$N$927</f>
        <v>324</v>
      </c>
      <c r="D35" s="58">
        <f>[1]Slutanvändning!$N$920</f>
        <v>65023</v>
      </c>
      <c r="E35" s="58">
        <f>[1]Slutanvändning!$Q$921</f>
        <v>0</v>
      </c>
      <c r="F35" s="95">
        <f>[1]Slutanvändning!$N$922</f>
        <v>0</v>
      </c>
      <c r="G35" s="95">
        <f>[1]Slutanvändning!$N$923</f>
        <v>41397</v>
      </c>
      <c r="H35" s="95">
        <f>[1]Slutanvändning!$N$924</f>
        <v>0</v>
      </c>
      <c r="I35" s="58">
        <f>[1]Slutanvändning!$N$925</f>
        <v>0</v>
      </c>
      <c r="J35" s="58"/>
      <c r="K35" s="58">
        <f>[1]Slutanvändning!$U$921</f>
        <v>0</v>
      </c>
      <c r="L35" s="58">
        <f>[1]Slutanvändning!$V$921</f>
        <v>0</v>
      </c>
      <c r="M35" s="58">
        <f>[1]Slutanvändning!$W$921</f>
        <v>0</v>
      </c>
      <c r="N35" s="58"/>
      <c r="O35" s="58"/>
      <c r="P35" s="58">
        <f>SUM(B35:N35)</f>
        <v>106744</v>
      </c>
      <c r="Q35" s="20"/>
      <c r="R35" s="51" t="str">
        <f>M30</f>
        <v>Kärnbränsle</v>
      </c>
      <c r="S35" s="40" t="str">
        <f>ROUND(M43/1000,0) &amp;" GWh"</f>
        <v>0 GWh</v>
      </c>
      <c r="T35" s="29">
        <f>M$44</f>
        <v>0</v>
      </c>
      <c r="U35" s="23"/>
    </row>
    <row r="36" spans="1:47" ht="15.6">
      <c r="A36" s="3" t="s">
        <v>35</v>
      </c>
      <c r="B36" s="58">
        <f>[1]Slutanvändning!$N$935</f>
        <v>3792</v>
      </c>
      <c r="C36" s="58">
        <f>[1]Slutanvändning!$N$936</f>
        <v>20359</v>
      </c>
      <c r="D36" s="58">
        <f>[1]Slutanvändning!$N$929</f>
        <v>119</v>
      </c>
      <c r="E36" s="58">
        <f>[1]Slutanvändning!$Q$930</f>
        <v>0</v>
      </c>
      <c r="F36" s="95">
        <f>[1]Slutanvändning!$N$931</f>
        <v>0</v>
      </c>
      <c r="G36" s="95">
        <f>[1]Slutanvändning!$N$932</f>
        <v>0</v>
      </c>
      <c r="H36" s="95">
        <f>[1]Slutanvändning!$N$933</f>
        <v>0</v>
      </c>
      <c r="I36" s="58">
        <f>[1]Slutanvändning!$N$934</f>
        <v>0</v>
      </c>
      <c r="J36" s="58"/>
      <c r="K36" s="58">
        <f>[1]Slutanvändning!$U$930</f>
        <v>0</v>
      </c>
      <c r="L36" s="58">
        <f>[1]Slutanvändning!$V$930</f>
        <v>0</v>
      </c>
      <c r="M36" s="58">
        <f>[1]Slutanvändning!$W$930</f>
        <v>0</v>
      </c>
      <c r="N36" s="58"/>
      <c r="O36" s="58"/>
      <c r="P36" s="58">
        <f t="shared" si="4"/>
        <v>24270</v>
      </c>
      <c r="Q36" s="20"/>
      <c r="R36" s="51" t="str">
        <f>N30</f>
        <v>Beckolja</v>
      </c>
      <c r="S36" s="40" t="str">
        <f>ROUND(N43/1000,0) &amp;" GWh"</f>
        <v>0 GWh</v>
      </c>
      <c r="T36" s="29">
        <f>N$44</f>
        <v>0</v>
      </c>
      <c r="U36" s="23"/>
    </row>
    <row r="37" spans="1:47" ht="15.6">
      <c r="A37" s="3" t="s">
        <v>36</v>
      </c>
      <c r="B37" s="58">
        <f>[1]Slutanvändning!$N$944</f>
        <v>653</v>
      </c>
      <c r="C37" s="58">
        <f>[1]Slutanvändning!$N$945</f>
        <v>43524</v>
      </c>
      <c r="D37" s="58">
        <f>[1]Slutanvändning!$N$938</f>
        <v>131</v>
      </c>
      <c r="E37" s="58">
        <f>[1]Slutanvändning!$Q$939</f>
        <v>0</v>
      </c>
      <c r="F37" s="95">
        <f>[1]Slutanvändning!$N$940</f>
        <v>0</v>
      </c>
      <c r="G37" s="95">
        <f>[1]Slutanvändning!$N$941</f>
        <v>0</v>
      </c>
      <c r="H37" s="95">
        <f>[1]Slutanvändning!$N$942</f>
        <v>18473</v>
      </c>
      <c r="I37" s="58">
        <f>[1]Slutanvändning!$N$943</f>
        <v>0</v>
      </c>
      <c r="J37" s="58"/>
      <c r="K37" s="58">
        <f>[1]Slutanvändning!$U$939</f>
        <v>0</v>
      </c>
      <c r="L37" s="58">
        <f>[1]Slutanvändning!$V$939</f>
        <v>0</v>
      </c>
      <c r="M37" s="58">
        <f>[1]Slutanvändning!$W$939</f>
        <v>0</v>
      </c>
      <c r="N37" s="58"/>
      <c r="O37" s="58"/>
      <c r="P37" s="58">
        <f t="shared" si="4"/>
        <v>62781</v>
      </c>
      <c r="Q37" s="20"/>
      <c r="R37" s="52" t="str">
        <f>O30</f>
        <v>Övrigt</v>
      </c>
      <c r="S37" s="40" t="str">
        <f>ROUND(O43/1000,0) &amp;" GWh"</f>
        <v>0 GWh</v>
      </c>
      <c r="T37" s="29">
        <f>O$44</f>
        <v>0</v>
      </c>
      <c r="U37" s="23"/>
    </row>
    <row r="38" spans="1:47" ht="15.6">
      <c r="A38" s="3" t="s">
        <v>37</v>
      </c>
      <c r="B38" s="58">
        <f>[1]Slutanvändning!$N$953</f>
        <v>15516</v>
      </c>
      <c r="C38" s="58">
        <f>[1]Slutanvändning!$N$954</f>
        <v>3705</v>
      </c>
      <c r="D38" s="58">
        <f>[1]Slutanvändning!$N$947</f>
        <v>0</v>
      </c>
      <c r="E38" s="58">
        <f>[1]Slutanvändning!$Q$948</f>
        <v>0</v>
      </c>
      <c r="F38" s="95">
        <f>[1]Slutanvändning!$N$949</f>
        <v>0</v>
      </c>
      <c r="G38" s="95">
        <f>[1]Slutanvändning!$N$950</f>
        <v>0</v>
      </c>
      <c r="H38" s="95">
        <f>[1]Slutanvändning!$N$951</f>
        <v>0</v>
      </c>
      <c r="I38" s="58">
        <f>[1]Slutanvändning!$N$952</f>
        <v>0</v>
      </c>
      <c r="J38" s="58"/>
      <c r="K38" s="58">
        <f>[1]Slutanvändning!$U$948</f>
        <v>0</v>
      </c>
      <c r="L38" s="58">
        <f>[1]Slutanvändning!$V$948</f>
        <v>0</v>
      </c>
      <c r="M38" s="58">
        <f>[1]Slutanvändning!$W$948</f>
        <v>0</v>
      </c>
      <c r="N38" s="58"/>
      <c r="O38" s="58"/>
      <c r="P38" s="58">
        <f t="shared" si="4"/>
        <v>19221</v>
      </c>
      <c r="Q38" s="20"/>
      <c r="R38" s="31"/>
      <c r="S38" s="16"/>
      <c r="T38" s="27"/>
      <c r="U38" s="23"/>
    </row>
    <row r="39" spans="1:47" ht="15.6">
      <c r="A39" s="3" t="s">
        <v>38</v>
      </c>
      <c r="B39" s="58">
        <f>[1]Slutanvändning!$N$962</f>
        <v>0</v>
      </c>
      <c r="C39" s="58">
        <f>[1]Slutanvändning!$N$963</f>
        <v>5255</v>
      </c>
      <c r="D39" s="58">
        <f>[1]Slutanvändning!$N$956</f>
        <v>0</v>
      </c>
      <c r="E39" s="58">
        <f>[1]Slutanvändning!$Q$957</f>
        <v>0</v>
      </c>
      <c r="F39" s="95">
        <f>[1]Slutanvändning!$N$958</f>
        <v>0</v>
      </c>
      <c r="G39" s="95">
        <f>[1]Slutanvändning!$N$959</f>
        <v>0</v>
      </c>
      <c r="H39" s="95">
        <f>[1]Slutanvändning!$N$960</f>
        <v>0</v>
      </c>
      <c r="I39" s="58">
        <f>[1]Slutanvändning!$N$961</f>
        <v>0</v>
      </c>
      <c r="J39" s="58"/>
      <c r="K39" s="58">
        <f>[1]Slutanvändning!$U$957</f>
        <v>0</v>
      </c>
      <c r="L39" s="58">
        <f>[1]Slutanvändning!$V$957</f>
        <v>0</v>
      </c>
      <c r="M39" s="58">
        <f>[1]Slutanvändning!$W$957</f>
        <v>0</v>
      </c>
      <c r="N39" s="58"/>
      <c r="O39" s="58"/>
      <c r="P39" s="58">
        <f>SUM(B39:N39)</f>
        <v>5255</v>
      </c>
      <c r="Q39" s="20"/>
      <c r="R39" s="28"/>
      <c r="S39" s="7"/>
      <c r="T39" s="42"/>
    </row>
    <row r="40" spans="1:47" ht="15.6">
      <c r="A40" s="3" t="s">
        <v>13</v>
      </c>
      <c r="B40" s="58">
        <f>SUM(B32:B39)</f>
        <v>28166</v>
      </c>
      <c r="C40" s="58">
        <f t="shared" ref="C40:O40" si="5">SUM(C32:C39)</f>
        <v>93811</v>
      </c>
      <c r="D40" s="136">
        <f t="shared" si="5"/>
        <v>79711</v>
      </c>
      <c r="E40" s="58">
        <f t="shared" si="5"/>
        <v>0</v>
      </c>
      <c r="F40" s="136">
        <f>SUM(F32:F39)</f>
        <v>0</v>
      </c>
      <c r="G40" s="58">
        <f t="shared" si="5"/>
        <v>41477</v>
      </c>
      <c r="H40" s="58">
        <f t="shared" si="5"/>
        <v>18473</v>
      </c>
      <c r="I40" s="58">
        <f t="shared" si="5"/>
        <v>0</v>
      </c>
      <c r="J40" s="58">
        <f t="shared" si="5"/>
        <v>0</v>
      </c>
      <c r="K40" s="58">
        <f t="shared" si="5"/>
        <v>0</v>
      </c>
      <c r="L40" s="58">
        <f t="shared" si="5"/>
        <v>0</v>
      </c>
      <c r="M40" s="58">
        <f t="shared" si="5"/>
        <v>0</v>
      </c>
      <c r="N40" s="58">
        <f t="shared" si="5"/>
        <v>0</v>
      </c>
      <c r="O40" s="58">
        <f t="shared" si="5"/>
        <v>0</v>
      </c>
      <c r="P40" s="58">
        <f>SUM(B40:N40)</f>
        <v>261638</v>
      </c>
      <c r="Q40" s="20"/>
      <c r="R40" s="28"/>
      <c r="S40" s="7" t="s">
        <v>24</v>
      </c>
      <c r="T40" s="42" t="s">
        <v>25</v>
      </c>
    </row>
    <row r="41" spans="1:47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44"/>
      <c r="R41" s="28" t="s">
        <v>39</v>
      </c>
      <c r="S41" s="43" t="str">
        <f>ROUND((B46+C46)/1000,0) &amp;" GWh"</f>
        <v>9 GWh</v>
      </c>
      <c r="T41" s="59"/>
    </row>
    <row r="42" spans="1:47">
      <c r="A42" s="33" t="s">
        <v>42</v>
      </c>
      <c r="B42" s="91">
        <f>B39+B38+B37</f>
        <v>16169</v>
      </c>
      <c r="C42" s="91">
        <f>C39+C38+C37</f>
        <v>52484</v>
      </c>
      <c r="D42" s="91">
        <f>D39+D38+D37</f>
        <v>131</v>
      </c>
      <c r="E42" s="91">
        <f t="shared" ref="E42:P42" si="6">E39+E38+E37</f>
        <v>0</v>
      </c>
      <c r="F42" s="88">
        <f t="shared" si="6"/>
        <v>0</v>
      </c>
      <c r="G42" s="91">
        <f t="shared" si="6"/>
        <v>0</v>
      </c>
      <c r="H42" s="91">
        <f t="shared" si="6"/>
        <v>18473</v>
      </c>
      <c r="I42" s="88">
        <f t="shared" si="6"/>
        <v>0</v>
      </c>
      <c r="J42" s="91">
        <f t="shared" si="6"/>
        <v>0</v>
      </c>
      <c r="K42" s="91">
        <f t="shared" si="6"/>
        <v>0</v>
      </c>
      <c r="L42" s="91">
        <f t="shared" si="6"/>
        <v>0</v>
      </c>
      <c r="M42" s="91">
        <f t="shared" si="6"/>
        <v>0</v>
      </c>
      <c r="N42" s="91">
        <f t="shared" si="6"/>
        <v>0</v>
      </c>
      <c r="O42" s="91">
        <f t="shared" si="6"/>
        <v>0</v>
      </c>
      <c r="P42" s="91">
        <f t="shared" si="6"/>
        <v>87257</v>
      </c>
      <c r="Q42" s="21"/>
      <c r="R42" s="28" t="s">
        <v>40</v>
      </c>
      <c r="S42" s="8" t="str">
        <f>ROUND(P42/1000,0) &amp;" GWh"</f>
        <v>87 GWh</v>
      </c>
      <c r="T42" s="29">
        <f>P42/P40</f>
        <v>0.33350277864836148</v>
      </c>
    </row>
    <row r="43" spans="1:47">
      <c r="A43" s="34" t="s">
        <v>44</v>
      </c>
      <c r="B43" s="115"/>
      <c r="C43" s="93">
        <f>C40+C24-C7+C46</f>
        <v>101315.88</v>
      </c>
      <c r="D43" s="93">
        <f t="shared" ref="D43:O43" si="7">D11+D24+D40</f>
        <v>79990</v>
      </c>
      <c r="E43" s="93">
        <f t="shared" si="7"/>
        <v>0</v>
      </c>
      <c r="F43" s="93">
        <f t="shared" si="7"/>
        <v>0</v>
      </c>
      <c r="G43" s="93">
        <f t="shared" si="7"/>
        <v>41527</v>
      </c>
      <c r="H43" s="93">
        <f t="shared" si="7"/>
        <v>48841</v>
      </c>
      <c r="I43" s="93">
        <f t="shared" si="7"/>
        <v>0</v>
      </c>
      <c r="J43" s="93">
        <f t="shared" si="7"/>
        <v>0</v>
      </c>
      <c r="K43" s="93">
        <f t="shared" si="7"/>
        <v>0</v>
      </c>
      <c r="L43" s="93">
        <f t="shared" si="7"/>
        <v>0</v>
      </c>
      <c r="M43" s="93">
        <f t="shared" si="7"/>
        <v>0</v>
      </c>
      <c r="N43" s="93">
        <f t="shared" si="7"/>
        <v>0</v>
      </c>
      <c r="O43" s="93">
        <f t="shared" si="7"/>
        <v>0</v>
      </c>
      <c r="P43" s="116">
        <f>SUM(C43:O43)</f>
        <v>271673.88</v>
      </c>
      <c r="Q43" s="21"/>
      <c r="R43" s="28" t="s">
        <v>41</v>
      </c>
      <c r="S43" s="8" t="str">
        <f>ROUND(P36/1000,0) &amp;" GWh"</f>
        <v>24 GWh</v>
      </c>
      <c r="T43" s="41">
        <f>P36/P40</f>
        <v>9.2761754790970735E-2</v>
      </c>
    </row>
    <row r="44" spans="1:47">
      <c r="A44" s="34" t="s">
        <v>45</v>
      </c>
      <c r="B44" s="91"/>
      <c r="C44" s="94">
        <f>C43/$P$43</f>
        <v>0.37293198742551181</v>
      </c>
      <c r="D44" s="94">
        <f t="shared" ref="D44:O44" si="8">D43/$P$43</f>
        <v>0.29443389993914765</v>
      </c>
      <c r="E44" s="94">
        <f t="shared" si="8"/>
        <v>0</v>
      </c>
      <c r="F44" s="94">
        <f t="shared" si="8"/>
        <v>0</v>
      </c>
      <c r="G44" s="94">
        <f t="shared" si="8"/>
        <v>0.15285606404266763</v>
      </c>
      <c r="H44" s="94">
        <f t="shared" si="8"/>
        <v>0.17977804859267293</v>
      </c>
      <c r="I44" s="94">
        <f t="shared" si="8"/>
        <v>0</v>
      </c>
      <c r="J44" s="94">
        <f t="shared" si="8"/>
        <v>0</v>
      </c>
      <c r="K44" s="94">
        <f t="shared" si="8"/>
        <v>0</v>
      </c>
      <c r="L44" s="94">
        <f t="shared" si="8"/>
        <v>0</v>
      </c>
      <c r="M44" s="94">
        <f t="shared" si="8"/>
        <v>0</v>
      </c>
      <c r="N44" s="94">
        <f t="shared" si="8"/>
        <v>0</v>
      </c>
      <c r="O44" s="94">
        <f t="shared" si="8"/>
        <v>0</v>
      </c>
      <c r="P44" s="94">
        <f>SUM(C44:O44)</f>
        <v>1</v>
      </c>
      <c r="Q44" s="21"/>
      <c r="R44" s="28" t="s">
        <v>43</v>
      </c>
      <c r="S44" s="8" t="str">
        <f>ROUND(P34/1000,0) &amp;" GWh"</f>
        <v>12 GWh</v>
      </c>
      <c r="T44" s="29">
        <f>P34/P40</f>
        <v>4.6426742292786219E-2</v>
      </c>
      <c r="U44" s="23"/>
    </row>
    <row r="45" spans="1:47">
      <c r="A45" s="35"/>
      <c r="B45" s="95"/>
      <c r="C45" s="91"/>
      <c r="D45" s="91"/>
      <c r="E45" s="91"/>
      <c r="F45" s="88"/>
      <c r="G45" s="91"/>
      <c r="H45" s="91"/>
      <c r="I45" s="88"/>
      <c r="J45" s="91"/>
      <c r="K45" s="91"/>
      <c r="L45" s="91"/>
      <c r="M45" s="91"/>
      <c r="N45" s="88"/>
      <c r="O45" s="88"/>
      <c r="P45" s="88"/>
      <c r="Q45" s="21"/>
      <c r="R45" s="28" t="s">
        <v>30</v>
      </c>
      <c r="S45" s="8" t="str">
        <f>ROUND(P32/1000,0) &amp;" GWh"</f>
        <v>2 GWh</v>
      </c>
      <c r="T45" s="29">
        <f>P32/P40</f>
        <v>8.9704094970914014E-3</v>
      </c>
      <c r="U45" s="23"/>
    </row>
    <row r="46" spans="1:47">
      <c r="A46" s="35" t="s">
        <v>48</v>
      </c>
      <c r="B46" s="93">
        <f>B24+B26-B40-B49</f>
        <v>1438</v>
      </c>
      <c r="C46" s="93">
        <f>(C40+C24)*0.08</f>
        <v>7504.88</v>
      </c>
      <c r="D46" s="91"/>
      <c r="E46" s="91"/>
      <c r="F46" s="88"/>
      <c r="G46" s="91"/>
      <c r="H46" s="91"/>
      <c r="I46" s="88"/>
      <c r="J46" s="91"/>
      <c r="K46" s="91"/>
      <c r="L46" s="91"/>
      <c r="M46" s="91"/>
      <c r="N46" s="88"/>
      <c r="O46" s="88"/>
      <c r="P46" s="77"/>
      <c r="Q46" s="21"/>
      <c r="R46" s="28" t="s">
        <v>46</v>
      </c>
      <c r="S46" s="8" t="str">
        <f>ROUND(P33/1000,0) &amp;" GWh"</f>
        <v>29 GWh</v>
      </c>
      <c r="T46" s="41">
        <f>P33/P40</f>
        <v>0.11035476498062208</v>
      </c>
      <c r="U46" s="23"/>
    </row>
    <row r="47" spans="1:47">
      <c r="A47" s="35" t="s">
        <v>50</v>
      </c>
      <c r="B47" s="96">
        <f>B46/B24</f>
        <v>4.8574516957167947E-2</v>
      </c>
      <c r="C47" s="96">
        <f>C46/(C40+C24)</f>
        <v>0.08</v>
      </c>
      <c r="D47" s="91"/>
      <c r="E47" s="91"/>
      <c r="F47" s="88"/>
      <c r="G47" s="91"/>
      <c r="H47" s="91"/>
      <c r="I47" s="88"/>
      <c r="J47" s="91"/>
      <c r="K47" s="91"/>
      <c r="L47" s="91"/>
      <c r="M47" s="91"/>
      <c r="N47" s="88"/>
      <c r="O47" s="88"/>
      <c r="P47" s="88"/>
      <c r="Q47" s="21"/>
      <c r="R47" s="28" t="s">
        <v>47</v>
      </c>
      <c r="S47" s="8" t="str">
        <f>ROUND(P35/1000,0) &amp;" GWh"</f>
        <v>107 GWh</v>
      </c>
      <c r="T47" s="41">
        <f>P35/P40</f>
        <v>0.4079835497901681</v>
      </c>
    </row>
    <row r="48" spans="1:47" ht="15" thickBot="1">
      <c r="A48" s="10"/>
      <c r="B48" s="117"/>
      <c r="C48" s="118"/>
      <c r="D48" s="118"/>
      <c r="E48" s="118"/>
      <c r="F48" s="119"/>
      <c r="G48" s="118"/>
      <c r="H48" s="118"/>
      <c r="I48" s="119"/>
      <c r="J48" s="118"/>
      <c r="K48" s="118"/>
      <c r="L48" s="118"/>
      <c r="M48" s="118"/>
      <c r="N48" s="119"/>
      <c r="O48" s="119"/>
      <c r="P48" s="119"/>
      <c r="Q48" s="53"/>
      <c r="R48" s="45" t="s">
        <v>49</v>
      </c>
      <c r="S48" s="8" t="str">
        <f>ROUND(P40/1000,0) &amp;" GWh"</f>
        <v>262 GWh</v>
      </c>
      <c r="T48" s="46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97"/>
      <c r="C49" s="98"/>
      <c r="D49" s="99"/>
      <c r="E49" s="99"/>
      <c r="F49" s="100"/>
      <c r="G49" s="99"/>
      <c r="H49" s="99"/>
      <c r="I49" s="100"/>
      <c r="J49" s="99"/>
      <c r="K49" s="99"/>
      <c r="L49" s="99"/>
      <c r="M49" s="98"/>
      <c r="N49" s="101"/>
      <c r="O49" s="101"/>
      <c r="P49" s="101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97"/>
      <c r="C50" s="102"/>
      <c r="D50" s="99"/>
      <c r="E50" s="99"/>
      <c r="F50" s="100"/>
      <c r="G50" s="99"/>
      <c r="H50" s="99"/>
      <c r="I50" s="100"/>
      <c r="J50" s="99"/>
      <c r="K50" s="99"/>
      <c r="L50" s="99"/>
      <c r="M50" s="98"/>
      <c r="N50" s="101"/>
      <c r="O50" s="101"/>
      <c r="P50" s="101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97"/>
      <c r="C51" s="98"/>
      <c r="D51" s="99"/>
      <c r="E51" s="99"/>
      <c r="F51" s="100"/>
      <c r="G51" s="99"/>
      <c r="H51" s="99"/>
      <c r="I51" s="100"/>
      <c r="J51" s="99"/>
      <c r="K51" s="99"/>
      <c r="L51" s="99"/>
      <c r="M51" s="98"/>
      <c r="N51" s="101"/>
      <c r="O51" s="101"/>
      <c r="P51" s="101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97"/>
      <c r="C52" s="98"/>
      <c r="D52" s="99"/>
      <c r="E52" s="99"/>
      <c r="F52" s="100"/>
      <c r="G52" s="99"/>
      <c r="H52" s="99"/>
      <c r="I52" s="100"/>
      <c r="J52" s="99"/>
      <c r="K52" s="99"/>
      <c r="L52" s="99"/>
      <c r="M52" s="98"/>
      <c r="N52" s="101"/>
      <c r="O52" s="101"/>
      <c r="P52" s="101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97"/>
      <c r="C53" s="98"/>
      <c r="D53" s="99"/>
      <c r="E53" s="99"/>
      <c r="F53" s="100"/>
      <c r="G53" s="99"/>
      <c r="H53" s="99"/>
      <c r="I53" s="100"/>
      <c r="J53" s="99"/>
      <c r="K53" s="99"/>
      <c r="L53" s="99"/>
      <c r="M53" s="98"/>
      <c r="N53" s="101"/>
      <c r="O53" s="101"/>
      <c r="P53" s="101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97"/>
      <c r="C54" s="98"/>
      <c r="D54" s="99"/>
      <c r="E54" s="99"/>
      <c r="F54" s="100"/>
      <c r="G54" s="99"/>
      <c r="H54" s="99"/>
      <c r="I54" s="100"/>
      <c r="J54" s="99"/>
      <c r="K54" s="99"/>
      <c r="L54" s="99"/>
      <c r="M54" s="98"/>
      <c r="N54" s="101"/>
      <c r="O54" s="101"/>
      <c r="P54" s="101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97"/>
      <c r="C55" s="98"/>
      <c r="D55" s="99"/>
      <c r="E55" s="99"/>
      <c r="F55" s="100"/>
      <c r="G55" s="99"/>
      <c r="H55" s="99"/>
      <c r="I55" s="100"/>
      <c r="J55" s="99"/>
      <c r="K55" s="99"/>
      <c r="L55" s="99"/>
      <c r="M55" s="98"/>
      <c r="N55" s="101"/>
      <c r="O55" s="101"/>
      <c r="P55" s="101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97"/>
      <c r="C56" s="98"/>
      <c r="D56" s="99"/>
      <c r="E56" s="99"/>
      <c r="F56" s="100"/>
      <c r="G56" s="99"/>
      <c r="H56" s="99"/>
      <c r="I56" s="100"/>
      <c r="J56" s="99"/>
      <c r="K56" s="99"/>
      <c r="L56" s="99"/>
      <c r="M56" s="98"/>
      <c r="N56" s="101"/>
      <c r="O56" s="101"/>
      <c r="P56" s="101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97"/>
      <c r="C57" s="98"/>
      <c r="D57" s="99"/>
      <c r="E57" s="99"/>
      <c r="F57" s="100"/>
      <c r="G57" s="99"/>
      <c r="H57" s="99"/>
      <c r="I57" s="100"/>
      <c r="J57" s="99"/>
      <c r="K57" s="99"/>
      <c r="L57" s="99"/>
      <c r="M57" s="98"/>
      <c r="N57" s="101"/>
      <c r="O57" s="101"/>
      <c r="P57" s="101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03"/>
      <c r="C58" s="104"/>
      <c r="D58" s="105"/>
      <c r="E58" s="105"/>
      <c r="F58" s="106"/>
      <c r="G58" s="105"/>
      <c r="H58" s="105"/>
      <c r="I58" s="106"/>
      <c r="J58" s="105"/>
      <c r="K58" s="105"/>
      <c r="L58" s="105"/>
      <c r="M58" s="107"/>
      <c r="N58" s="108"/>
      <c r="O58" s="108"/>
      <c r="P58" s="109"/>
      <c r="Q58" s="7"/>
      <c r="R58" s="7"/>
      <c r="S58" s="32"/>
      <c r="T58" s="36"/>
    </row>
    <row r="59" spans="1:47" ht="15.6">
      <c r="A59" s="7"/>
      <c r="B59" s="103"/>
      <c r="C59" s="104"/>
      <c r="D59" s="105"/>
      <c r="E59" s="105"/>
      <c r="F59" s="106"/>
      <c r="G59" s="105"/>
      <c r="H59" s="105"/>
      <c r="I59" s="106"/>
      <c r="J59" s="105"/>
      <c r="K59" s="105"/>
      <c r="L59" s="105"/>
      <c r="M59" s="107"/>
      <c r="N59" s="108"/>
      <c r="O59" s="108"/>
      <c r="P59" s="109"/>
      <c r="Q59" s="7"/>
      <c r="R59" s="7"/>
      <c r="S59" s="12"/>
      <c r="T59" s="13"/>
    </row>
    <row r="60" spans="1:47" ht="15.6">
      <c r="A60" s="7"/>
      <c r="B60" s="103"/>
      <c r="C60" s="104"/>
      <c r="D60" s="105"/>
      <c r="E60" s="105"/>
      <c r="F60" s="106"/>
      <c r="G60" s="105"/>
      <c r="H60" s="105"/>
      <c r="I60" s="106"/>
      <c r="J60" s="105"/>
      <c r="K60" s="105"/>
      <c r="L60" s="105"/>
      <c r="M60" s="107"/>
      <c r="N60" s="108"/>
      <c r="O60" s="108"/>
      <c r="P60" s="109"/>
      <c r="Q60" s="7"/>
      <c r="R60" s="7"/>
      <c r="S60" s="7"/>
      <c r="T60" s="32"/>
    </row>
    <row r="61" spans="1:47" ht="15.6">
      <c r="A61" s="6"/>
      <c r="B61" s="103"/>
      <c r="C61" s="104"/>
      <c r="D61" s="105"/>
      <c r="E61" s="105"/>
      <c r="F61" s="106"/>
      <c r="G61" s="105"/>
      <c r="H61" s="105"/>
      <c r="I61" s="106"/>
      <c r="J61" s="105"/>
      <c r="K61" s="105"/>
      <c r="L61" s="105"/>
      <c r="M61" s="107"/>
      <c r="N61" s="108"/>
      <c r="O61" s="108"/>
      <c r="P61" s="109"/>
      <c r="Q61" s="7"/>
      <c r="R61" s="7"/>
      <c r="S61" s="47"/>
      <c r="T61" s="48"/>
    </row>
    <row r="62" spans="1:47" ht="15.6">
      <c r="A62" s="7"/>
      <c r="B62" s="103"/>
      <c r="C62" s="104"/>
      <c r="D62" s="103"/>
      <c r="E62" s="103"/>
      <c r="F62" s="110"/>
      <c r="G62" s="103"/>
      <c r="H62" s="103"/>
      <c r="I62" s="110"/>
      <c r="J62" s="103"/>
      <c r="K62" s="103"/>
      <c r="L62" s="103"/>
      <c r="M62" s="107"/>
      <c r="N62" s="108"/>
      <c r="O62" s="108"/>
      <c r="P62" s="109"/>
      <c r="Q62" s="7"/>
      <c r="R62" s="7"/>
      <c r="S62" s="32"/>
      <c r="T62" s="36"/>
    </row>
    <row r="63" spans="1:47" ht="15.6">
      <c r="A63" s="7"/>
      <c r="B63" s="103"/>
      <c r="C63" s="111"/>
      <c r="D63" s="103"/>
      <c r="E63" s="103"/>
      <c r="F63" s="110"/>
      <c r="G63" s="103"/>
      <c r="H63" s="103"/>
      <c r="I63" s="110"/>
      <c r="J63" s="103"/>
      <c r="K63" s="103"/>
      <c r="L63" s="103"/>
      <c r="M63" s="111"/>
      <c r="N63" s="109"/>
      <c r="O63" s="109"/>
      <c r="P63" s="109"/>
      <c r="Q63" s="7"/>
      <c r="R63" s="7"/>
      <c r="S63" s="32"/>
      <c r="T63" s="36"/>
    </row>
    <row r="64" spans="1:47" ht="15.6">
      <c r="A64" s="7"/>
      <c r="B64" s="103"/>
      <c r="C64" s="111"/>
      <c r="D64" s="103"/>
      <c r="E64" s="103"/>
      <c r="F64" s="110"/>
      <c r="G64" s="103"/>
      <c r="H64" s="103"/>
      <c r="I64" s="110"/>
      <c r="J64" s="103"/>
      <c r="K64" s="103"/>
      <c r="L64" s="103"/>
      <c r="M64" s="111"/>
      <c r="N64" s="109"/>
      <c r="O64" s="109"/>
      <c r="P64" s="109"/>
      <c r="Q64" s="7"/>
      <c r="R64" s="7"/>
      <c r="S64" s="32"/>
      <c r="T64" s="36"/>
    </row>
    <row r="65" spans="1:20" ht="15.6">
      <c r="A65" s="7"/>
      <c r="B65" s="91"/>
      <c r="C65" s="111"/>
      <c r="D65" s="91"/>
      <c r="E65" s="91"/>
      <c r="F65" s="88"/>
      <c r="G65" s="91"/>
      <c r="H65" s="91"/>
      <c r="I65" s="88"/>
      <c r="J65" s="91"/>
      <c r="K65" s="103"/>
      <c r="L65" s="103"/>
      <c r="M65" s="111"/>
      <c r="N65" s="109"/>
      <c r="O65" s="109"/>
      <c r="P65" s="109"/>
      <c r="Q65" s="7"/>
      <c r="R65" s="7"/>
      <c r="S65" s="32"/>
      <c r="T65" s="36"/>
    </row>
    <row r="66" spans="1:20" ht="15.6">
      <c r="A66" s="7"/>
      <c r="B66" s="91"/>
      <c r="C66" s="111"/>
      <c r="D66" s="91"/>
      <c r="E66" s="91"/>
      <c r="F66" s="88"/>
      <c r="G66" s="91"/>
      <c r="H66" s="91"/>
      <c r="I66" s="88"/>
      <c r="J66" s="91"/>
      <c r="K66" s="103"/>
      <c r="L66" s="103"/>
      <c r="M66" s="111"/>
      <c r="N66" s="109"/>
      <c r="O66" s="109"/>
      <c r="P66" s="109"/>
      <c r="Q66" s="7"/>
      <c r="R66" s="7"/>
      <c r="S66" s="32"/>
      <c r="T66" s="36"/>
    </row>
    <row r="67" spans="1:20" ht="15.6">
      <c r="A67" s="7"/>
      <c r="B67" s="91"/>
      <c r="C67" s="111"/>
      <c r="D67" s="91"/>
      <c r="E67" s="91"/>
      <c r="F67" s="88"/>
      <c r="G67" s="91"/>
      <c r="H67" s="91"/>
      <c r="I67" s="88"/>
      <c r="J67" s="91"/>
      <c r="K67" s="103"/>
      <c r="L67" s="103"/>
      <c r="M67" s="111"/>
      <c r="N67" s="109"/>
      <c r="O67" s="109"/>
      <c r="P67" s="109"/>
      <c r="Q67" s="7"/>
      <c r="R67" s="7"/>
      <c r="S67" s="32"/>
      <c r="T67" s="36"/>
    </row>
    <row r="68" spans="1:20" ht="15.6">
      <c r="A68" s="7"/>
      <c r="B68" s="91"/>
      <c r="C68" s="111"/>
      <c r="D68" s="91"/>
      <c r="E68" s="91"/>
      <c r="F68" s="88"/>
      <c r="G68" s="91"/>
      <c r="H68" s="91"/>
      <c r="I68" s="88"/>
      <c r="J68" s="91"/>
      <c r="K68" s="103"/>
      <c r="L68" s="103"/>
      <c r="M68" s="111"/>
      <c r="N68" s="109"/>
      <c r="O68" s="109"/>
      <c r="P68" s="109"/>
      <c r="Q68" s="7"/>
      <c r="R68" s="37"/>
      <c r="S68" s="12"/>
      <c r="T68" s="14"/>
    </row>
    <row r="69" spans="1:20">
      <c r="A69" s="7"/>
      <c r="B69" s="91"/>
      <c r="C69" s="111"/>
      <c r="D69" s="91"/>
      <c r="E69" s="91"/>
      <c r="F69" s="88"/>
      <c r="G69" s="91"/>
      <c r="H69" s="91"/>
      <c r="I69" s="88"/>
      <c r="J69" s="91"/>
      <c r="K69" s="103"/>
      <c r="L69" s="103"/>
      <c r="M69" s="111"/>
      <c r="N69" s="109"/>
      <c r="O69" s="109"/>
      <c r="P69" s="109"/>
      <c r="Q69" s="7"/>
    </row>
    <row r="70" spans="1:20">
      <c r="A70" s="7"/>
      <c r="B70" s="91"/>
      <c r="C70" s="111"/>
      <c r="D70" s="91"/>
      <c r="E70" s="91"/>
      <c r="F70" s="88"/>
      <c r="G70" s="91"/>
      <c r="H70" s="91"/>
      <c r="I70" s="88"/>
      <c r="J70" s="91"/>
      <c r="K70" s="103"/>
      <c r="L70" s="103"/>
      <c r="M70" s="111"/>
      <c r="N70" s="109"/>
      <c r="O70" s="109"/>
      <c r="P70" s="109"/>
      <c r="Q70" s="7"/>
    </row>
    <row r="71" spans="1:20" ht="15.6">
      <c r="A71" s="7"/>
      <c r="B71" s="112"/>
      <c r="C71" s="111"/>
      <c r="D71" s="112"/>
      <c r="E71" s="112"/>
      <c r="F71" s="113"/>
      <c r="G71" s="112"/>
      <c r="H71" s="112"/>
      <c r="I71" s="113"/>
      <c r="J71" s="112"/>
      <c r="K71" s="103"/>
      <c r="L71" s="103"/>
      <c r="M71" s="111"/>
      <c r="N71" s="109"/>
      <c r="O71" s="109"/>
      <c r="P71" s="109"/>
      <c r="Q71" s="7"/>
    </row>
  </sheetData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U71"/>
  <sheetViews>
    <sheetView topLeftCell="A13" zoomScale="70" zoomScaleNormal="70" workbookViewId="0">
      <selection activeCell="B47" sqref="B47"/>
    </sheetView>
  </sheetViews>
  <sheetFormatPr defaultColWidth="8.59765625" defaultRowHeight="14.4"/>
  <cols>
    <col min="1" max="1" width="49.5" style="9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70" t="s">
        <v>91</v>
      </c>
      <c r="Q2" s="3"/>
      <c r="AG2" s="38"/>
      <c r="AH2" s="3"/>
    </row>
    <row r="3" spans="1:34" ht="28.8">
      <c r="A3" s="4">
        <f>'Örebro län'!A3</f>
        <v>2020</v>
      </c>
      <c r="C3" s="79" t="s">
        <v>1</v>
      </c>
      <c r="D3" s="79" t="s">
        <v>31</v>
      </c>
      <c r="E3" s="79" t="s">
        <v>2</v>
      </c>
      <c r="F3" s="80" t="s">
        <v>3</v>
      </c>
      <c r="G3" s="79" t="s">
        <v>16</v>
      </c>
      <c r="H3" s="79" t="s">
        <v>51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67</v>
      </c>
      <c r="N3" s="79" t="s">
        <v>97</v>
      </c>
      <c r="O3" s="80" t="s">
        <v>63</v>
      </c>
      <c r="P3" s="81" t="s">
        <v>9</v>
      </c>
      <c r="Q3" s="38"/>
      <c r="AG3" s="38"/>
      <c r="AH3" s="38"/>
    </row>
    <row r="4" spans="1:34" s="16" customFormat="1" ht="10.199999999999999">
      <c r="A4" s="50" t="s">
        <v>55</v>
      </c>
      <c r="B4" s="82"/>
      <c r="C4" s="83" t="s">
        <v>53</v>
      </c>
      <c r="D4" s="83" t="s">
        <v>54</v>
      </c>
      <c r="E4" s="84"/>
      <c r="F4" s="83" t="s">
        <v>56</v>
      </c>
      <c r="G4" s="84"/>
      <c r="H4" s="84"/>
      <c r="I4" s="83" t="s">
        <v>57</v>
      </c>
      <c r="J4" s="84"/>
      <c r="K4" s="84"/>
      <c r="L4" s="84"/>
      <c r="M4" s="84"/>
      <c r="N4" s="85"/>
      <c r="O4" s="85"/>
      <c r="P4" s="86" t="s">
        <v>61</v>
      </c>
      <c r="Q4" s="17"/>
      <c r="AG4" s="17"/>
      <c r="AH4" s="17"/>
    </row>
    <row r="5" spans="1:34" ht="15.6">
      <c r="A5" s="3" t="s">
        <v>52</v>
      </c>
      <c r="B5" s="58" t="s">
        <v>69</v>
      </c>
      <c r="C5" s="60">
        <f>[1]Solceller!$E$14</f>
        <v>1824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>
        <f>SUM(D5:O5)</f>
        <v>0</v>
      </c>
      <c r="Q5" s="38"/>
      <c r="AG5" s="38"/>
      <c r="AH5" s="38"/>
    </row>
    <row r="6" spans="1:34" ht="15.6">
      <c r="A6" s="57" t="s">
        <v>66</v>
      </c>
      <c r="B6" s="58"/>
      <c r="C6" s="58">
        <v>0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>
        <f t="shared" ref="P6:P11" si="0">SUM(D6:O6)</f>
        <v>0</v>
      </c>
      <c r="Q6" s="38"/>
      <c r="AG6" s="38"/>
      <c r="AH6" s="38"/>
    </row>
    <row r="7" spans="1:34" ht="15.6">
      <c r="A7" s="3" t="s">
        <v>17</v>
      </c>
      <c r="B7" s="58"/>
      <c r="C7" s="95">
        <f>[1]Elproduktion!$N$402</f>
        <v>23474</v>
      </c>
      <c r="D7" s="58">
        <f>[1]Elproduktion!$N$403</f>
        <v>0</v>
      </c>
      <c r="E7" s="58">
        <f>[1]Elproduktion!$Q$404</f>
        <v>0</v>
      </c>
      <c r="F7" s="58">
        <f>[1]Elproduktion!$N$405</f>
        <v>0</v>
      </c>
      <c r="G7" s="58">
        <f>[1]Elproduktion!$R$406</f>
        <v>0</v>
      </c>
      <c r="H7" s="58">
        <f>[1]Elproduktion!$S$407</f>
        <v>0</v>
      </c>
      <c r="I7" s="58">
        <f>[1]Elproduktion!$N$408</f>
        <v>0</v>
      </c>
      <c r="J7" s="58">
        <f>[1]Elproduktion!$T$406</f>
        <v>0</v>
      </c>
      <c r="K7" s="58">
        <f>[1]Elproduktion!$U$404</f>
        <v>0</v>
      </c>
      <c r="L7" s="58">
        <f>[1]Elproduktion!$V$404</f>
        <v>0</v>
      </c>
      <c r="M7" s="58">
        <f>[1]Elproduktion!$W$404</f>
        <v>0</v>
      </c>
      <c r="N7" s="58">
        <f>[1]Elproduktion!$X$406</f>
        <v>0</v>
      </c>
      <c r="O7" s="58"/>
      <c r="P7" s="58">
        <f t="shared" si="0"/>
        <v>0</v>
      </c>
      <c r="Q7" s="38"/>
      <c r="AG7" s="38"/>
      <c r="AH7" s="38"/>
    </row>
    <row r="8" spans="1:34" ht="15.6">
      <c r="A8" s="3" t="s">
        <v>10</v>
      </c>
      <c r="B8" s="58"/>
      <c r="C8" s="95">
        <f>[1]Elproduktion!$N$410</f>
        <v>0</v>
      </c>
      <c r="D8" s="58">
        <f>[1]Elproduktion!$N$411</f>
        <v>0</v>
      </c>
      <c r="E8" s="58">
        <f>[1]Elproduktion!$Q$412</f>
        <v>0</v>
      </c>
      <c r="F8" s="58">
        <f>[1]Elproduktion!$N$413</f>
        <v>0</v>
      </c>
      <c r="G8" s="58">
        <f>[1]Elproduktion!$R$414</f>
        <v>0</v>
      </c>
      <c r="H8" s="58">
        <f>[1]Elproduktion!$S$415</f>
        <v>0</v>
      </c>
      <c r="I8" s="58">
        <f>[1]Elproduktion!$N$416</f>
        <v>0</v>
      </c>
      <c r="J8" s="58">
        <f>[1]Elproduktion!$T$414</f>
        <v>0</v>
      </c>
      <c r="K8" s="58">
        <f>[1]Elproduktion!$U$412</f>
        <v>0</v>
      </c>
      <c r="L8" s="58">
        <f>[1]Elproduktion!$V$412</f>
        <v>0</v>
      </c>
      <c r="M8" s="58">
        <f>[1]Elproduktion!$W$412</f>
        <v>0</v>
      </c>
      <c r="N8" s="58">
        <f>[1]Elproduktion!$X$414</f>
        <v>0</v>
      </c>
      <c r="O8" s="58"/>
      <c r="P8" s="58">
        <f t="shared" si="0"/>
        <v>0</v>
      </c>
      <c r="Q8" s="38"/>
      <c r="AG8" s="38"/>
      <c r="AH8" s="38"/>
    </row>
    <row r="9" spans="1:34" ht="15.6">
      <c r="A9" s="3" t="s">
        <v>11</v>
      </c>
      <c r="B9" s="58"/>
      <c r="C9" s="95">
        <f>[1]Elproduktion!$N$418</f>
        <v>129365</v>
      </c>
      <c r="D9" s="58">
        <f>[1]Elproduktion!$N$419</f>
        <v>0</v>
      </c>
      <c r="E9" s="58">
        <f>[1]Elproduktion!$Q$420</f>
        <v>0</v>
      </c>
      <c r="F9" s="58">
        <f>[1]Elproduktion!$N$421</f>
        <v>0</v>
      </c>
      <c r="G9" s="58">
        <f>[1]Elproduktion!$R$422</f>
        <v>0</v>
      </c>
      <c r="H9" s="58">
        <f>[1]Elproduktion!$S$423</f>
        <v>0</v>
      </c>
      <c r="I9" s="58">
        <f>[1]Elproduktion!$N$424</f>
        <v>0</v>
      </c>
      <c r="J9" s="58">
        <f>[1]Elproduktion!$T$422</f>
        <v>0</v>
      </c>
      <c r="K9" s="58">
        <f>[1]Elproduktion!$U$420</f>
        <v>0</v>
      </c>
      <c r="L9" s="58">
        <f>[1]Elproduktion!$V$420</f>
        <v>0</v>
      </c>
      <c r="M9" s="58">
        <f>[1]Elproduktion!$W$420</f>
        <v>0</v>
      </c>
      <c r="N9" s="58">
        <f>[1]Elproduktion!$X$422</f>
        <v>0</v>
      </c>
      <c r="O9" s="58"/>
      <c r="P9" s="58">
        <f t="shared" si="0"/>
        <v>0</v>
      </c>
      <c r="Q9" s="38"/>
      <c r="AG9" s="38"/>
      <c r="AH9" s="38"/>
    </row>
    <row r="10" spans="1:34" ht="15.6">
      <c r="A10" s="3" t="s">
        <v>12</v>
      </c>
      <c r="B10" s="58"/>
      <c r="C10" s="95">
        <f>[1]Elproduktion!$N$426</f>
        <v>0</v>
      </c>
      <c r="D10" s="58">
        <f>[1]Elproduktion!$N$427</f>
        <v>0</v>
      </c>
      <c r="E10" s="58">
        <f>[1]Elproduktion!$Q$428</f>
        <v>0</v>
      </c>
      <c r="F10" s="58">
        <f>[1]Elproduktion!$N$429</f>
        <v>0</v>
      </c>
      <c r="G10" s="58">
        <f>[1]Elproduktion!$R$430</f>
        <v>0</v>
      </c>
      <c r="H10" s="58">
        <f>[1]Elproduktion!$S$431</f>
        <v>0</v>
      </c>
      <c r="I10" s="58">
        <f>[1]Elproduktion!$N$432</f>
        <v>0</v>
      </c>
      <c r="J10" s="58">
        <f>[1]Elproduktion!$T$430</f>
        <v>0</v>
      </c>
      <c r="K10" s="58">
        <f>[1]Elproduktion!$U$428</f>
        <v>0</v>
      </c>
      <c r="L10" s="58">
        <f>[1]Elproduktion!$V$428</f>
        <v>0</v>
      </c>
      <c r="M10" s="58">
        <f>[1]Elproduktion!$W$428</f>
        <v>0</v>
      </c>
      <c r="N10" s="58">
        <f>[1]Elproduktion!$X$430</f>
        <v>0</v>
      </c>
      <c r="O10" s="58"/>
      <c r="P10" s="58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6">
      <c r="A11" s="3" t="s">
        <v>13</v>
      </c>
      <c r="B11" s="58"/>
      <c r="C11" s="60">
        <f>SUM(C5:C10)</f>
        <v>154663</v>
      </c>
      <c r="D11" s="58">
        <f t="shared" ref="D11:O11" si="1">SUM(D5:D10)</f>
        <v>0</v>
      </c>
      <c r="E11" s="58">
        <f t="shared" si="1"/>
        <v>0</v>
      </c>
      <c r="F11" s="58">
        <f t="shared" si="1"/>
        <v>0</v>
      </c>
      <c r="G11" s="58">
        <f t="shared" si="1"/>
        <v>0</v>
      </c>
      <c r="H11" s="58">
        <f t="shared" si="1"/>
        <v>0</v>
      </c>
      <c r="I11" s="58">
        <f t="shared" si="1"/>
        <v>0</v>
      </c>
      <c r="J11" s="58">
        <f t="shared" si="1"/>
        <v>0</v>
      </c>
      <c r="K11" s="58">
        <f t="shared" si="1"/>
        <v>0</v>
      </c>
      <c r="L11" s="58">
        <f t="shared" si="1"/>
        <v>0</v>
      </c>
      <c r="M11" s="58">
        <f t="shared" si="1"/>
        <v>0</v>
      </c>
      <c r="N11" s="58">
        <f t="shared" si="1"/>
        <v>0</v>
      </c>
      <c r="O11" s="58">
        <f t="shared" si="1"/>
        <v>0</v>
      </c>
      <c r="P11" s="58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6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2"/>
      <c r="R12" s="2"/>
      <c r="S12" s="2"/>
      <c r="T12" s="2"/>
    </row>
    <row r="13" spans="1:34" ht="15.6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2"/>
      <c r="R13" s="2"/>
      <c r="S13" s="2"/>
      <c r="T13" s="2"/>
    </row>
    <row r="14" spans="1:34" ht="18">
      <c r="A14" s="1" t="s">
        <v>14</v>
      </c>
      <c r="B14" s="87"/>
      <c r="C14" s="58"/>
      <c r="D14" s="87"/>
      <c r="E14" s="87"/>
      <c r="F14" s="87"/>
      <c r="G14" s="87"/>
      <c r="H14" s="87"/>
      <c r="I14" s="87"/>
      <c r="J14" s="58"/>
      <c r="K14" s="58"/>
      <c r="L14" s="58"/>
      <c r="M14" s="58"/>
      <c r="N14" s="58"/>
      <c r="O14" s="58"/>
      <c r="P14" s="87"/>
      <c r="Q14" s="2"/>
      <c r="R14" s="2"/>
      <c r="S14" s="2"/>
      <c r="T14" s="2"/>
    </row>
    <row r="15" spans="1:34" ht="15.6">
      <c r="A15" s="49" t="str">
        <f>A2</f>
        <v>1883 Karlskoga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2"/>
      <c r="R15" s="2"/>
      <c r="S15" s="2"/>
      <c r="T15" s="2"/>
    </row>
    <row r="16" spans="1:34" ht="28.8">
      <c r="A16" s="4">
        <f>'Örebro län'!A16</f>
        <v>2020</v>
      </c>
      <c r="B16" s="79" t="s">
        <v>15</v>
      </c>
      <c r="C16" s="88" t="s">
        <v>8</v>
      </c>
      <c r="D16" s="79" t="s">
        <v>31</v>
      </c>
      <c r="E16" s="79" t="s">
        <v>2</v>
      </c>
      <c r="F16" s="80" t="s">
        <v>3</v>
      </c>
      <c r="G16" s="79" t="s">
        <v>16</v>
      </c>
      <c r="H16" s="79" t="s">
        <v>51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67</v>
      </c>
      <c r="N16" s="79" t="s">
        <v>97</v>
      </c>
      <c r="O16" s="80" t="s">
        <v>63</v>
      </c>
      <c r="P16" s="81" t="s">
        <v>9</v>
      </c>
      <c r="Q16" s="38"/>
      <c r="AG16" s="38"/>
      <c r="AH16" s="38"/>
    </row>
    <row r="17" spans="1:34" s="16" customFormat="1" ht="10.199999999999999">
      <c r="A17" s="50" t="s">
        <v>55</v>
      </c>
      <c r="B17" s="83" t="s">
        <v>58</v>
      </c>
      <c r="C17" s="89"/>
      <c r="D17" s="83" t="s">
        <v>54</v>
      </c>
      <c r="E17" s="84"/>
      <c r="F17" s="83" t="s">
        <v>56</v>
      </c>
      <c r="G17" s="84"/>
      <c r="H17" s="84"/>
      <c r="I17" s="83" t="s">
        <v>57</v>
      </c>
      <c r="J17" s="84"/>
      <c r="K17" s="84"/>
      <c r="L17" s="84"/>
      <c r="M17" s="84"/>
      <c r="N17" s="85"/>
      <c r="O17" s="85"/>
      <c r="P17" s="86" t="s">
        <v>61</v>
      </c>
      <c r="Q17" s="17"/>
      <c r="AG17" s="17"/>
      <c r="AH17" s="17"/>
    </row>
    <row r="18" spans="1:34" ht="15.6">
      <c r="A18" s="3" t="s">
        <v>17</v>
      </c>
      <c r="B18" s="114">
        <f>[1]Fjärrvärmeproduktion!$N$562+[1]Fjärrvärmeproduktion!$N$602</f>
        <v>300654</v>
      </c>
      <c r="C18" s="61"/>
      <c r="D18" s="61">
        <f>[1]Fjärrvärmeproduktion!$N$563</f>
        <v>12706</v>
      </c>
      <c r="E18" s="61">
        <f>[1]Fjärrvärmeproduktion!$Q$564</f>
        <v>0</v>
      </c>
      <c r="F18" s="61">
        <f>[1]Fjärrvärmeproduktion!$N$565</f>
        <v>0</v>
      </c>
      <c r="G18" s="131">
        <f>[1]Fjärrvärmeproduktion!$R$566</f>
        <v>19100</v>
      </c>
      <c r="H18" s="133">
        <f>[1]Fjärrvärmeproduktion!$S$567</f>
        <v>19100</v>
      </c>
      <c r="I18" s="61">
        <f>[1]Fjärrvärmeproduktion!$N$568</f>
        <v>0</v>
      </c>
      <c r="J18" s="61">
        <f>[1]Fjärrvärmeproduktion!$T$566</f>
        <v>0</v>
      </c>
      <c r="K18" s="133">
        <f>[1]Fjärrvärmeproduktion!$U$564</f>
        <v>47100</v>
      </c>
      <c r="L18" s="133">
        <f>[1]Fjärrvärmeproduktion!$V$564</f>
        <v>280200</v>
      </c>
      <c r="M18" s="114">
        <f>[1]Fjärrvärmeproduktion!$W$564</f>
        <v>0</v>
      </c>
      <c r="N18" s="61">
        <f>[1]Fjärrvärmeproduktion!$X$566</f>
        <v>0</v>
      </c>
      <c r="O18" s="61"/>
      <c r="P18" s="61">
        <f>SUM(C18:O18)</f>
        <v>378206</v>
      </c>
      <c r="Q18" s="2"/>
      <c r="R18" s="2"/>
      <c r="S18" s="2"/>
      <c r="T18" s="2"/>
    </row>
    <row r="19" spans="1:34" ht="15.6">
      <c r="A19" s="3" t="s">
        <v>18</v>
      </c>
      <c r="B19" s="114">
        <f>[1]Fjärrvärmeproduktion!$N$570+[1]Fjärrvärmeproduktion!$N$602*([1]Fjärrvärmeproduktion!$N$570/([1]Fjärrvärmeproduktion!$N$570+[1]Fjärrvärmeproduktion!$N$562))</f>
        <v>0</v>
      </c>
      <c r="C19" s="61"/>
      <c r="D19" s="61">
        <f>[1]Fjärrvärmeproduktion!$N$571</f>
        <v>0</v>
      </c>
      <c r="E19" s="61">
        <f>[1]Fjärrvärmeproduktion!$Q$572</f>
        <v>0</v>
      </c>
      <c r="F19" s="61">
        <f>[1]Fjärrvärmeproduktion!$N$573</f>
        <v>0</v>
      </c>
      <c r="G19" s="61">
        <f>[1]Fjärrvärmeproduktion!$R$574</f>
        <v>0</v>
      </c>
      <c r="H19" s="114">
        <f>[1]Fjärrvärmeproduktion!$S$575</f>
        <v>0</v>
      </c>
      <c r="I19" s="61">
        <f>[1]Fjärrvärmeproduktion!$N$576</f>
        <v>0</v>
      </c>
      <c r="J19" s="61">
        <f>[1]Fjärrvärmeproduktion!$T$574</f>
        <v>0</v>
      </c>
      <c r="K19" s="114">
        <f>[1]Fjärrvärmeproduktion!$U$572</f>
        <v>0</v>
      </c>
      <c r="L19" s="114">
        <f>[1]Fjärrvärmeproduktion!$V$572</f>
        <v>0</v>
      </c>
      <c r="M19" s="114">
        <f>[1]Fjärrvärmeproduktion!$W$572</f>
        <v>0</v>
      </c>
      <c r="N19" s="61">
        <f>[1]Fjärrvärmeproduktion!$X$574</f>
        <v>0</v>
      </c>
      <c r="O19" s="61"/>
      <c r="P19" s="61">
        <f t="shared" ref="P19:P24" si="2">SUM(C19:O19)</f>
        <v>0</v>
      </c>
      <c r="Q19" s="2"/>
      <c r="R19" s="2"/>
      <c r="S19" s="2"/>
      <c r="T19" s="2"/>
    </row>
    <row r="20" spans="1:34" ht="15.6">
      <c r="A20" s="3" t="s">
        <v>19</v>
      </c>
      <c r="B20" s="114">
        <f>[1]Fjärrvärmeproduktion!$N$578</f>
        <v>0</v>
      </c>
      <c r="C20" s="61"/>
      <c r="D20" s="61">
        <f>[1]Fjärrvärmeproduktion!$N$579</f>
        <v>0</v>
      </c>
      <c r="E20" s="61">
        <f>[1]Fjärrvärmeproduktion!$Q$580</f>
        <v>0</v>
      </c>
      <c r="F20" s="61">
        <f>[1]Fjärrvärmeproduktion!$N$581</f>
        <v>0</v>
      </c>
      <c r="G20" s="61">
        <f>[1]Fjärrvärmeproduktion!$R$582</f>
        <v>0</v>
      </c>
      <c r="H20" s="114">
        <f>[1]Fjärrvärmeproduktion!$S$583</f>
        <v>0</v>
      </c>
      <c r="I20" s="61">
        <f>[1]Fjärrvärmeproduktion!$N$584</f>
        <v>0</v>
      </c>
      <c r="J20" s="61">
        <f>[1]Fjärrvärmeproduktion!$T$582</f>
        <v>0</v>
      </c>
      <c r="K20" s="114">
        <f>[1]Fjärrvärmeproduktion!$U$580</f>
        <v>0</v>
      </c>
      <c r="L20" s="114">
        <f>[1]Fjärrvärmeproduktion!$V$580</f>
        <v>0</v>
      </c>
      <c r="M20" s="114">
        <f>[1]Fjärrvärmeproduktion!$W$580</f>
        <v>0</v>
      </c>
      <c r="N20" s="61">
        <f>[1]Fjärrvärmeproduktion!$X$582</f>
        <v>0</v>
      </c>
      <c r="O20" s="61"/>
      <c r="P20" s="61">
        <f t="shared" si="2"/>
        <v>0</v>
      </c>
      <c r="Q20" s="2"/>
      <c r="R20" s="2"/>
      <c r="S20" s="2"/>
      <c r="T20" s="2"/>
    </row>
    <row r="21" spans="1:34" ht="16.2" thickBot="1">
      <c r="A21" s="3" t="s">
        <v>20</v>
      </c>
      <c r="B21" s="114">
        <f>[1]Fjärrvärmeproduktion!$N$586</f>
        <v>0</v>
      </c>
      <c r="C21" s="61"/>
      <c r="D21" s="61">
        <f>[1]Fjärrvärmeproduktion!$N$587</f>
        <v>0</v>
      </c>
      <c r="E21" s="61">
        <f>[1]Fjärrvärmeproduktion!$Q$588</f>
        <v>0</v>
      </c>
      <c r="F21" s="61">
        <f>[1]Fjärrvärmeproduktion!$N$589</f>
        <v>0</v>
      </c>
      <c r="G21" s="61">
        <f>[1]Fjärrvärmeproduktion!$R$590</f>
        <v>0</v>
      </c>
      <c r="H21" s="114">
        <f>[1]Fjärrvärmeproduktion!$S$591</f>
        <v>0</v>
      </c>
      <c r="I21" s="61">
        <f>[1]Fjärrvärmeproduktion!$N$592</f>
        <v>0</v>
      </c>
      <c r="J21" s="61">
        <f>[1]Fjärrvärmeproduktion!$T$590</f>
        <v>0</v>
      </c>
      <c r="K21" s="114">
        <f>[1]Fjärrvärmeproduktion!$U$588</f>
        <v>0</v>
      </c>
      <c r="L21" s="114">
        <f>[1]Fjärrvärmeproduktion!$V$588</f>
        <v>0</v>
      </c>
      <c r="M21" s="114">
        <f>[1]Fjärrvärmeproduktion!$W$588</f>
        <v>0</v>
      </c>
      <c r="N21" s="61">
        <f>[1]Fjärrvärmeproduktion!$X$590</f>
        <v>0</v>
      </c>
      <c r="O21" s="61"/>
      <c r="P21" s="61">
        <f t="shared" si="2"/>
        <v>0</v>
      </c>
      <c r="Q21" s="2"/>
      <c r="R21" s="24"/>
      <c r="S21" s="24"/>
      <c r="T21" s="24"/>
    </row>
    <row r="22" spans="1:34" ht="15.6">
      <c r="A22" s="3" t="s">
        <v>21</v>
      </c>
      <c r="B22" s="114">
        <f>[1]Fjärrvärmeproduktion!$N$594</f>
        <v>0</v>
      </c>
      <c r="C22" s="61"/>
      <c r="D22" s="61">
        <f>[1]Fjärrvärmeproduktion!$N$595</f>
        <v>0</v>
      </c>
      <c r="E22" s="61">
        <f>[1]Fjärrvärmeproduktion!$Q$596</f>
        <v>0</v>
      </c>
      <c r="F22" s="61">
        <f>[1]Fjärrvärmeproduktion!$N$597</f>
        <v>0</v>
      </c>
      <c r="G22" s="61">
        <f>[1]Fjärrvärmeproduktion!$R$598</f>
        <v>0</v>
      </c>
      <c r="H22" s="114">
        <f>[1]Fjärrvärmeproduktion!$S$599</f>
        <v>0</v>
      </c>
      <c r="I22" s="61">
        <f>[1]Fjärrvärmeproduktion!$N$600</f>
        <v>0</v>
      </c>
      <c r="J22" s="61">
        <f>[1]Fjärrvärmeproduktion!$T$598</f>
        <v>0</v>
      </c>
      <c r="K22" s="114">
        <f>[1]Fjärrvärmeproduktion!$U$596</f>
        <v>0</v>
      </c>
      <c r="L22" s="114">
        <f>[1]Fjärrvärmeproduktion!$V$596</f>
        <v>0</v>
      </c>
      <c r="M22" s="114">
        <f>[1]Fjärrvärmeproduktion!$W$596</f>
        <v>0</v>
      </c>
      <c r="N22" s="61">
        <f>[1]Fjärrvärmeproduktion!$X$598</f>
        <v>0</v>
      </c>
      <c r="O22" s="61"/>
      <c r="P22" s="61">
        <f t="shared" si="2"/>
        <v>0</v>
      </c>
      <c r="Q22" s="18"/>
      <c r="R22" s="30" t="s">
        <v>23</v>
      </c>
      <c r="S22" s="54" t="str">
        <f>ROUND(P43/1000,0) &amp;" GWh"</f>
        <v>1103 GWh</v>
      </c>
      <c r="T22" s="25"/>
      <c r="U22" s="23"/>
    </row>
    <row r="23" spans="1:34" ht="15.6">
      <c r="A23" s="3" t="s">
        <v>22</v>
      </c>
      <c r="B23" s="114">
        <v>0</v>
      </c>
      <c r="C23" s="61"/>
      <c r="D23" s="61">
        <f>[1]Fjärrvärmeproduktion!$N$603</f>
        <v>0</v>
      </c>
      <c r="E23" s="61">
        <f>[1]Fjärrvärmeproduktion!$Q$604</f>
        <v>0</v>
      </c>
      <c r="F23" s="61">
        <f>[1]Fjärrvärmeproduktion!$N$605</f>
        <v>0</v>
      </c>
      <c r="G23" s="61">
        <f>[1]Fjärrvärmeproduktion!$R$606</f>
        <v>0</v>
      </c>
      <c r="H23" s="114">
        <f>[1]Fjärrvärmeproduktion!$S$607</f>
        <v>0</v>
      </c>
      <c r="I23" s="61">
        <f>[1]Fjärrvärmeproduktion!$N$608</f>
        <v>0</v>
      </c>
      <c r="J23" s="61">
        <f>[1]Fjärrvärmeproduktion!$T$606</f>
        <v>0</v>
      </c>
      <c r="K23" s="114">
        <f>[1]Fjärrvärmeproduktion!$U$604</f>
        <v>0</v>
      </c>
      <c r="L23" s="114">
        <f>[1]Fjärrvärmeproduktion!$V$604</f>
        <v>0</v>
      </c>
      <c r="M23" s="114">
        <f>[1]Fjärrvärmeproduktion!$W$604</f>
        <v>0</v>
      </c>
      <c r="N23" s="61">
        <f>[1]Fjärrvärmeproduktion!$X$606</f>
        <v>0</v>
      </c>
      <c r="O23" s="61"/>
      <c r="P23" s="61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13</v>
      </c>
      <c r="B24" s="61">
        <f>SUM(B18:B23)</f>
        <v>300654</v>
      </c>
      <c r="C24" s="61">
        <f t="shared" ref="C24:O24" si="3">SUM(C18:C23)</f>
        <v>0</v>
      </c>
      <c r="D24" s="61">
        <f t="shared" si="3"/>
        <v>12706</v>
      </c>
      <c r="E24" s="61">
        <f t="shared" si="3"/>
        <v>0</v>
      </c>
      <c r="F24" s="61">
        <f t="shared" si="3"/>
        <v>0</v>
      </c>
      <c r="G24" s="61">
        <f t="shared" si="3"/>
        <v>19100</v>
      </c>
      <c r="H24" s="61">
        <f t="shared" si="3"/>
        <v>19100</v>
      </c>
      <c r="I24" s="61">
        <f t="shared" si="3"/>
        <v>0</v>
      </c>
      <c r="J24" s="61">
        <f t="shared" si="3"/>
        <v>0</v>
      </c>
      <c r="K24" s="61">
        <f t="shared" si="3"/>
        <v>47100</v>
      </c>
      <c r="L24" s="61">
        <f t="shared" si="3"/>
        <v>280200</v>
      </c>
      <c r="M24" s="61">
        <f t="shared" si="3"/>
        <v>0</v>
      </c>
      <c r="N24" s="61">
        <f t="shared" si="3"/>
        <v>0</v>
      </c>
      <c r="O24" s="61">
        <f t="shared" si="3"/>
        <v>0</v>
      </c>
      <c r="P24" s="61">
        <f t="shared" si="2"/>
        <v>378206</v>
      </c>
      <c r="Q24" s="18"/>
      <c r="R24" s="28"/>
      <c r="S24" s="2" t="s">
        <v>24</v>
      </c>
      <c r="T24" s="26" t="s">
        <v>25</v>
      </c>
      <c r="U24" s="23"/>
    </row>
    <row r="25" spans="1:34" ht="15.6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18"/>
      <c r="R25" s="51" t="str">
        <f>C30</f>
        <v>El</v>
      </c>
      <c r="S25" s="40" t="str">
        <f>ROUND(C43/1000,0) &amp;" GWh"</f>
        <v>398 GWh</v>
      </c>
      <c r="T25" s="29">
        <f>C$44</f>
        <v>0.36070277302732828</v>
      </c>
      <c r="U25" s="23"/>
    </row>
    <row r="26" spans="1:34" ht="15.6">
      <c r="B26" s="114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18"/>
      <c r="R26" s="52" t="str">
        <f>D30</f>
        <v>Oljeprodukter</v>
      </c>
      <c r="S26" s="40" t="str">
        <f>ROUND(D43/1000,0) &amp;" GWh"</f>
        <v>274 GWh</v>
      </c>
      <c r="T26" s="29">
        <f>D$44</f>
        <v>0.24880541535022374</v>
      </c>
      <c r="U26" s="23"/>
    </row>
    <row r="27" spans="1:34" ht="15.6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18"/>
      <c r="R27" s="52" t="str">
        <f>E30</f>
        <v>Kol och koks</v>
      </c>
      <c r="S27" s="40" t="str">
        <f>ROUND(E43/1000,0) &amp;" GWh"</f>
        <v>0 GWh</v>
      </c>
      <c r="T27" s="29">
        <f>E$44</f>
        <v>0</v>
      </c>
      <c r="U27" s="23"/>
    </row>
    <row r="28" spans="1:34" ht="18">
      <c r="A28" s="1" t="s">
        <v>26</v>
      </c>
      <c r="B28" s="87"/>
      <c r="C28" s="58"/>
      <c r="D28" s="87"/>
      <c r="E28" s="87"/>
      <c r="F28" s="87"/>
      <c r="G28" s="87"/>
      <c r="H28" s="87"/>
      <c r="I28" s="58"/>
      <c r="J28" s="58"/>
      <c r="K28" s="58"/>
      <c r="L28" s="58"/>
      <c r="M28" s="58"/>
      <c r="N28" s="58"/>
      <c r="O28" s="58"/>
      <c r="P28" s="58"/>
      <c r="Q28" s="18"/>
      <c r="R28" s="52" t="str">
        <f>F30</f>
        <v>Gasol/naturgas</v>
      </c>
      <c r="S28" s="40" t="str">
        <f>ROUND(F43/1000,0) &amp;" GWh"</f>
        <v>8 GWh</v>
      </c>
      <c r="T28" s="29">
        <f>F$44</f>
        <v>7.5697563909968395E-3</v>
      </c>
      <c r="U28" s="23"/>
    </row>
    <row r="29" spans="1:34" ht="15.6">
      <c r="A29" s="49" t="str">
        <f>A2</f>
        <v>1883 Karlskoga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18"/>
      <c r="R29" s="52" t="str">
        <f>G30</f>
        <v>Biodrivmedel</v>
      </c>
      <c r="S29" s="40" t="str">
        <f>ROUND(G43/1000,0) &amp;" GWh"</f>
        <v>51 GWh</v>
      </c>
      <c r="T29" s="29">
        <f>G$44</f>
        <v>4.6386096454134149E-2</v>
      </c>
      <c r="U29" s="23"/>
    </row>
    <row r="30" spans="1:34" ht="28.8">
      <c r="A30" s="4">
        <f>'Örebro län'!A30</f>
        <v>2020</v>
      </c>
      <c r="B30" s="88" t="s">
        <v>65</v>
      </c>
      <c r="C30" s="91" t="s">
        <v>8</v>
      </c>
      <c r="D30" s="79" t="s">
        <v>31</v>
      </c>
      <c r="E30" s="79" t="s">
        <v>2</v>
      </c>
      <c r="F30" s="80" t="s">
        <v>3</v>
      </c>
      <c r="G30" s="79" t="s">
        <v>27</v>
      </c>
      <c r="H30" s="79" t="s">
        <v>51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67</v>
      </c>
      <c r="N30" s="79" t="s">
        <v>97</v>
      </c>
      <c r="O30" s="80" t="s">
        <v>63</v>
      </c>
      <c r="P30" s="81" t="s">
        <v>28</v>
      </c>
      <c r="Q30" s="18"/>
      <c r="R30" s="51" t="str">
        <f>H30</f>
        <v>Biobränslen</v>
      </c>
      <c r="S30" s="40" t="str">
        <f>ROUND(H43/1000,0) &amp;" GWh"</f>
        <v>44 GWh</v>
      </c>
      <c r="T30" s="29">
        <f>H$44</f>
        <v>3.9748552599398107E-2</v>
      </c>
      <c r="U30" s="23"/>
    </row>
    <row r="31" spans="1:34" s="16" customFormat="1">
      <c r="A31" s="15"/>
      <c r="B31" s="83" t="s">
        <v>60</v>
      </c>
      <c r="C31" s="92" t="s">
        <v>59</v>
      </c>
      <c r="D31" s="83" t="s">
        <v>54</v>
      </c>
      <c r="E31" s="84"/>
      <c r="F31" s="83" t="s">
        <v>56</v>
      </c>
      <c r="G31" s="83" t="s">
        <v>68</v>
      </c>
      <c r="H31" s="83" t="s">
        <v>64</v>
      </c>
      <c r="I31" s="83" t="s">
        <v>57</v>
      </c>
      <c r="J31" s="84"/>
      <c r="K31" s="84"/>
      <c r="L31" s="84"/>
      <c r="M31" s="84"/>
      <c r="N31" s="85"/>
      <c r="O31" s="85"/>
      <c r="P31" s="86" t="s">
        <v>62</v>
      </c>
      <c r="Q31" s="19"/>
      <c r="R31" s="51" t="str">
        <f>I30</f>
        <v>Biogas</v>
      </c>
      <c r="S31" s="40" t="str">
        <f>ROUND(I43/1000,0) &amp;" GWh"</f>
        <v>0 GWh</v>
      </c>
      <c r="T31" s="29">
        <f>I$44</f>
        <v>0</v>
      </c>
      <c r="U31" s="22"/>
      <c r="AG31" s="17"/>
      <c r="AH31" s="17"/>
    </row>
    <row r="32" spans="1:34" ht="15.6">
      <c r="A32" s="3" t="s">
        <v>29</v>
      </c>
      <c r="B32" s="58">
        <f>[1]Slutanvändning!$N$818</f>
        <v>0</v>
      </c>
      <c r="C32" s="58">
        <f>[1]Slutanvändning!$N$819</f>
        <v>3935</v>
      </c>
      <c r="D32" s="58">
        <f>[1]Slutanvändning!$N$812</f>
        <v>2992</v>
      </c>
      <c r="E32" s="58">
        <f>[1]Slutanvändning!$Q$813</f>
        <v>0</v>
      </c>
      <c r="F32" s="95">
        <f>[1]Slutanvändning!$N$814</f>
        <v>0</v>
      </c>
      <c r="G32" s="58">
        <f>[1]Slutanvändning!$N$815</f>
        <v>631</v>
      </c>
      <c r="H32" s="95">
        <f>[1]Slutanvändning!$N$816</f>
        <v>0</v>
      </c>
      <c r="I32" s="58">
        <f>[1]Slutanvändning!$N$817</f>
        <v>0</v>
      </c>
      <c r="J32" s="58"/>
      <c r="K32" s="58">
        <f>[1]Slutanvändning!$U$813</f>
        <v>0</v>
      </c>
      <c r="L32" s="58">
        <f>[1]Slutanvändning!$V$813</f>
        <v>0</v>
      </c>
      <c r="M32" s="58">
        <f>[1]Slutanvändning!$W$813</f>
        <v>0</v>
      </c>
      <c r="N32" s="58"/>
      <c r="O32" s="58"/>
      <c r="P32" s="58">
        <f t="shared" ref="P32:P38" si="4">SUM(B32:N32)</f>
        <v>7558</v>
      </c>
      <c r="Q32" s="20"/>
      <c r="R32" s="52" t="str">
        <f>J30</f>
        <v>Avlutar</v>
      </c>
      <c r="S32" s="40" t="str">
        <f>ROUND(J43/1000,0) &amp;" GWh"</f>
        <v>0 GWh</v>
      </c>
      <c r="T32" s="29">
        <f>J$44</f>
        <v>0</v>
      </c>
      <c r="U32" s="23"/>
    </row>
    <row r="33" spans="1:47" ht="15.6">
      <c r="A33" s="3" t="s">
        <v>32</v>
      </c>
      <c r="B33" s="58">
        <f>[1]Slutanvändning!$N$827</f>
        <v>133800</v>
      </c>
      <c r="C33" s="58">
        <f>[1]Slutanvändning!$N$828</f>
        <v>106613</v>
      </c>
      <c r="D33" s="58">
        <f>[1]Slutanvändning!$N$821</f>
        <v>6497</v>
      </c>
      <c r="E33" s="58">
        <f>[1]Slutanvändning!$Q$822</f>
        <v>0</v>
      </c>
      <c r="F33" s="95">
        <f>[1]Slutanvändning!$N$823</f>
        <v>8348</v>
      </c>
      <c r="G33" s="136">
        <f>[1]Slutanvändning!$N$824</f>
        <v>775.0323679727428</v>
      </c>
      <c r="H33" s="138">
        <f>[1]Slutanvändning!$N$825</f>
        <v>685.08530002757971</v>
      </c>
      <c r="I33" s="58">
        <f>[1]Slutanvändning!$N$826</f>
        <v>0</v>
      </c>
      <c r="J33" s="58"/>
      <c r="K33" s="58">
        <f>[1]Slutanvändning!$U$822</f>
        <v>0</v>
      </c>
      <c r="L33" s="58">
        <f>[1]Slutanvändning!$V$822</f>
        <v>0</v>
      </c>
      <c r="M33" s="58">
        <f>[1]Slutanvändning!$W$822</f>
        <v>0</v>
      </c>
      <c r="N33" s="58"/>
      <c r="O33" s="58"/>
      <c r="P33" s="136">
        <f t="shared" si="4"/>
        <v>256718.11766800031</v>
      </c>
      <c r="Q33" s="20"/>
      <c r="R33" s="51" t="str">
        <f>K30</f>
        <v>Torv</v>
      </c>
      <c r="S33" s="40" t="str">
        <f>ROUND(K43/1000,0) &amp;" GWh"</f>
        <v>47 GWh</v>
      </c>
      <c r="T33" s="29">
        <f>K$44</f>
        <v>4.2709095114512596E-2</v>
      </c>
      <c r="U33" s="23"/>
    </row>
    <row r="34" spans="1:47" ht="15.6">
      <c r="A34" s="3" t="s">
        <v>33</v>
      </c>
      <c r="B34" s="58">
        <f>[1]Slutanvändning!$N$836</f>
        <v>26400</v>
      </c>
      <c r="C34" s="58">
        <f>[1]Slutanvändning!$N$837</f>
        <v>30911</v>
      </c>
      <c r="D34" s="58">
        <f>[1]Slutanvändning!$N$830</f>
        <v>263</v>
      </c>
      <c r="E34" s="58">
        <f>[1]Slutanvändning!$Q$831</f>
        <v>0</v>
      </c>
      <c r="F34" s="95">
        <f>[1]Slutanvändning!$N$832</f>
        <v>0</v>
      </c>
      <c r="G34" s="58">
        <f>[1]Slutanvändning!$N$833</f>
        <v>0</v>
      </c>
      <c r="H34" s="95">
        <f>[1]Slutanvändning!$N$834</f>
        <v>0</v>
      </c>
      <c r="I34" s="58">
        <f>[1]Slutanvändning!$N$835</f>
        <v>0</v>
      </c>
      <c r="J34" s="58"/>
      <c r="K34" s="58">
        <f>[1]Slutanvändning!$U$831</f>
        <v>0</v>
      </c>
      <c r="L34" s="58">
        <f>[1]Slutanvändning!$V$831</f>
        <v>0</v>
      </c>
      <c r="M34" s="58">
        <f>[1]Slutanvändning!$W$831</f>
        <v>0</v>
      </c>
      <c r="N34" s="58"/>
      <c r="O34" s="58"/>
      <c r="P34" s="58">
        <f t="shared" si="4"/>
        <v>57574</v>
      </c>
      <c r="Q34" s="20"/>
      <c r="R34" s="52" t="str">
        <f>L30</f>
        <v>Avfall</v>
      </c>
      <c r="S34" s="40" t="str">
        <f>ROUND(L43/1000,0) &amp;" GWh"</f>
        <v>280 GWh</v>
      </c>
      <c r="T34" s="29">
        <f>L$44</f>
        <v>0.25407831106340611</v>
      </c>
      <c r="U34" s="23"/>
      <c r="V34" s="5"/>
      <c r="W34" s="39"/>
    </row>
    <row r="35" spans="1:47" ht="15.6">
      <c r="A35" s="3" t="s">
        <v>34</v>
      </c>
      <c r="B35" s="58">
        <f>[1]Slutanvändning!$N$845</f>
        <v>0</v>
      </c>
      <c r="C35" s="58">
        <f>[1]Slutanvändning!$N$846</f>
        <v>389</v>
      </c>
      <c r="D35" s="58">
        <f>[1]Slutanvändning!$N$839</f>
        <v>184757</v>
      </c>
      <c r="E35" s="58">
        <f>[1]Slutanvändning!$Q$840</f>
        <v>0</v>
      </c>
      <c r="F35" s="95">
        <f>[1]Slutanvändning!$N$841</f>
        <v>0</v>
      </c>
      <c r="G35" s="58">
        <f>[1]Slutanvändning!$N$842</f>
        <v>30649</v>
      </c>
      <c r="H35" s="95">
        <f>[1]Slutanvändning!$N$843</f>
        <v>0</v>
      </c>
      <c r="I35" s="58">
        <f>[1]Slutanvändning!$N$844</f>
        <v>0</v>
      </c>
      <c r="J35" s="58"/>
      <c r="K35" s="58">
        <f>[1]Slutanvändning!$U$840</f>
        <v>0</v>
      </c>
      <c r="L35" s="58">
        <f>[1]Slutanvändning!$V$840</f>
        <v>0</v>
      </c>
      <c r="M35" s="58">
        <f>[1]Slutanvändning!$W$840</f>
        <v>0</v>
      </c>
      <c r="N35" s="58"/>
      <c r="O35" s="58"/>
      <c r="P35" s="58">
        <f>SUM(B35:N35)</f>
        <v>215795</v>
      </c>
      <c r="Q35" s="20"/>
      <c r="R35" s="51" t="str">
        <f>M30</f>
        <v>Kärnbränsle</v>
      </c>
      <c r="S35" s="40" t="str">
        <f>ROUND(M43/1000,0) &amp;" GWh"</f>
        <v>0 GWh</v>
      </c>
      <c r="T35" s="29">
        <f>M$44</f>
        <v>0</v>
      </c>
      <c r="U35" s="23"/>
    </row>
    <row r="36" spans="1:47" ht="15.6">
      <c r="A36" s="3" t="s">
        <v>35</v>
      </c>
      <c r="B36" s="58">
        <f>[1]Slutanvändning!$N$854</f>
        <v>23500</v>
      </c>
      <c r="C36" s="58">
        <f>[1]Slutanvändning!$N$855</f>
        <v>135634</v>
      </c>
      <c r="D36" s="58">
        <f>[1]Slutanvändning!$N$848</f>
        <v>66781</v>
      </c>
      <c r="E36" s="58">
        <f>[1]Slutanvändning!$Q$849</f>
        <v>0</v>
      </c>
      <c r="F36" s="95">
        <f>[1]Slutanvändning!$N$850</f>
        <v>0</v>
      </c>
      <c r="G36" s="58">
        <f>[1]Slutanvändning!$N$851</f>
        <v>0</v>
      </c>
      <c r="H36" s="95">
        <f>[1]Slutanvändning!$N$852</f>
        <v>0</v>
      </c>
      <c r="I36" s="58">
        <f>[1]Slutanvändning!$N$853</f>
        <v>0</v>
      </c>
      <c r="J36" s="58"/>
      <c r="K36" s="58">
        <f>[1]Slutanvändning!$U$849</f>
        <v>0</v>
      </c>
      <c r="L36" s="58">
        <f>[1]Slutanvändning!$V$849</f>
        <v>0</v>
      </c>
      <c r="M36" s="58">
        <f>[1]Slutanvändning!$W$849</f>
        <v>0</v>
      </c>
      <c r="N36" s="58"/>
      <c r="O36" s="58"/>
      <c r="P36" s="58">
        <f t="shared" si="4"/>
        <v>225915</v>
      </c>
      <c r="Q36" s="20"/>
      <c r="R36" s="51" t="str">
        <f>N30</f>
        <v>Beckolja</v>
      </c>
      <c r="S36" s="40" t="str">
        <f>ROUND(N43/1000,0) &amp;" GWh"</f>
        <v>0 GWh</v>
      </c>
      <c r="T36" s="29">
        <f>N$44</f>
        <v>0</v>
      </c>
      <c r="U36" s="23"/>
    </row>
    <row r="37" spans="1:47" ht="15.6">
      <c r="A37" s="3" t="s">
        <v>36</v>
      </c>
      <c r="B37" s="58">
        <f>[1]Slutanvändning!$N$863</f>
        <v>17300</v>
      </c>
      <c r="C37" s="58">
        <f>[1]Slutanvändning!$N$864</f>
        <v>93218</v>
      </c>
      <c r="D37" s="58">
        <f>[1]Slutanvändning!$N$857</f>
        <v>350</v>
      </c>
      <c r="E37" s="58">
        <f>[1]Slutanvändning!$Q$858</f>
        <v>0</v>
      </c>
      <c r="F37" s="95">
        <f>[1]Slutanvändning!$N$859</f>
        <v>0</v>
      </c>
      <c r="G37" s="58">
        <f>[1]Slutanvändning!$N$860</f>
        <v>0</v>
      </c>
      <c r="H37" s="95">
        <f>[1]Slutanvändning!$N$861</f>
        <v>24050</v>
      </c>
      <c r="I37" s="58">
        <f>[1]Slutanvändning!$N$862</f>
        <v>0</v>
      </c>
      <c r="J37" s="58"/>
      <c r="K37" s="58">
        <f>[1]Slutanvändning!$U$858</f>
        <v>0</v>
      </c>
      <c r="L37" s="58">
        <f>[1]Slutanvändning!$V$858</f>
        <v>0</v>
      </c>
      <c r="M37" s="58">
        <f>[1]Slutanvändning!$W$858</f>
        <v>0</v>
      </c>
      <c r="N37" s="58"/>
      <c r="O37" s="58"/>
      <c r="P37" s="58">
        <f t="shared" si="4"/>
        <v>134918</v>
      </c>
      <c r="Q37" s="20"/>
      <c r="R37" s="52" t="str">
        <f>O30</f>
        <v>Övrigt</v>
      </c>
      <c r="S37" s="40" t="str">
        <f>ROUND(O43/1000,0) &amp;" GWh"</f>
        <v>0 GWh</v>
      </c>
      <c r="T37" s="29">
        <f>O$44</f>
        <v>0</v>
      </c>
      <c r="U37" s="23"/>
    </row>
    <row r="38" spans="1:47" ht="15.6">
      <c r="A38" s="3" t="s">
        <v>37</v>
      </c>
      <c r="B38" s="58">
        <f>[1]Slutanvändning!$N$872</f>
        <v>78700</v>
      </c>
      <c r="C38" s="58">
        <f>[1]Slutanvändning!$N$873</f>
        <v>16545</v>
      </c>
      <c r="D38" s="58">
        <f>[1]Slutanvändning!$N$866</f>
        <v>39</v>
      </c>
      <c r="E38" s="58">
        <f>[1]Slutanvändning!$Q$867</f>
        <v>0</v>
      </c>
      <c r="F38" s="95">
        <f>[1]Slutanvändning!$N$868</f>
        <v>0</v>
      </c>
      <c r="G38" s="58">
        <f>[1]Slutanvändning!$N$869</f>
        <v>0</v>
      </c>
      <c r="H38" s="95">
        <f>[1]Slutanvändning!$N$870</f>
        <v>0</v>
      </c>
      <c r="I38" s="58">
        <f>[1]Slutanvändning!$N$871</f>
        <v>0</v>
      </c>
      <c r="J38" s="58"/>
      <c r="K38" s="58">
        <f>[1]Slutanvändning!$U$867</f>
        <v>0</v>
      </c>
      <c r="L38" s="58">
        <f>[1]Slutanvändning!$V$867</f>
        <v>0</v>
      </c>
      <c r="M38" s="58">
        <f>[1]Slutanvändning!$W$867</f>
        <v>0</v>
      </c>
      <c r="N38" s="58"/>
      <c r="O38" s="58"/>
      <c r="P38" s="58">
        <f t="shared" si="4"/>
        <v>95284</v>
      </c>
      <c r="Q38" s="20"/>
      <c r="R38" s="31"/>
      <c r="S38" s="16"/>
      <c r="T38" s="27"/>
      <c r="U38" s="23"/>
    </row>
    <row r="39" spans="1:47" ht="15.6">
      <c r="A39" s="3" t="s">
        <v>38</v>
      </c>
      <c r="B39" s="58">
        <f>[1]Slutanvändning!$N$881</f>
        <v>0</v>
      </c>
      <c r="C39" s="58">
        <f>[1]Slutanvändning!$N$882</f>
        <v>2811</v>
      </c>
      <c r="D39" s="58">
        <f>[1]Slutanvändning!$N$875</f>
        <v>0</v>
      </c>
      <c r="E39" s="58">
        <f>[1]Slutanvändning!$Q$876</f>
        <v>0</v>
      </c>
      <c r="F39" s="95">
        <f>[1]Slutanvändning!$N$877</f>
        <v>0</v>
      </c>
      <c r="G39" s="58">
        <f>[1]Slutanvändning!$N$878</f>
        <v>0</v>
      </c>
      <c r="H39" s="95">
        <f>[1]Slutanvändning!$N$879</f>
        <v>0</v>
      </c>
      <c r="I39" s="58">
        <f>[1]Slutanvändning!$N$880</f>
        <v>0</v>
      </c>
      <c r="J39" s="58"/>
      <c r="K39" s="58">
        <f>[1]Slutanvändning!$U$876</f>
        <v>0</v>
      </c>
      <c r="L39" s="58">
        <f>[1]Slutanvändning!$V$876</f>
        <v>0</v>
      </c>
      <c r="M39" s="58">
        <f>[1]Slutanvändning!$W$876</f>
        <v>0</v>
      </c>
      <c r="N39" s="58"/>
      <c r="O39" s="58"/>
      <c r="P39" s="58">
        <f>SUM(B39:N39)</f>
        <v>2811</v>
      </c>
      <c r="Q39" s="20"/>
      <c r="R39" s="28"/>
      <c r="S39" s="7"/>
      <c r="T39" s="42"/>
    </row>
    <row r="40" spans="1:47" ht="15.6">
      <c r="A40" s="3" t="s">
        <v>13</v>
      </c>
      <c r="B40" s="58">
        <f>SUM(B32:B39)</f>
        <v>279700</v>
      </c>
      <c r="C40" s="58">
        <f t="shared" ref="C40:O40" si="5">SUM(C32:C39)</f>
        <v>390056</v>
      </c>
      <c r="D40" s="58">
        <f t="shared" si="5"/>
        <v>261679</v>
      </c>
      <c r="E40" s="58">
        <f t="shared" si="5"/>
        <v>0</v>
      </c>
      <c r="F40" s="58">
        <f>SUM(F32:F39)</f>
        <v>8348</v>
      </c>
      <c r="G40" s="136">
        <f t="shared" si="5"/>
        <v>32055.032367972744</v>
      </c>
      <c r="H40" s="136">
        <f t="shared" si="5"/>
        <v>24735.085300027578</v>
      </c>
      <c r="I40" s="58">
        <f t="shared" si="5"/>
        <v>0</v>
      </c>
      <c r="J40" s="58">
        <f t="shared" si="5"/>
        <v>0</v>
      </c>
      <c r="K40" s="58">
        <f t="shared" si="5"/>
        <v>0</v>
      </c>
      <c r="L40" s="58">
        <f t="shared" si="5"/>
        <v>0</v>
      </c>
      <c r="M40" s="58">
        <f t="shared" si="5"/>
        <v>0</v>
      </c>
      <c r="N40" s="58">
        <f t="shared" si="5"/>
        <v>0</v>
      </c>
      <c r="O40" s="58">
        <f t="shared" si="5"/>
        <v>0</v>
      </c>
      <c r="P40" s="136">
        <f>SUM(B40:N40)</f>
        <v>996573.1176680004</v>
      </c>
      <c r="Q40" s="20"/>
      <c r="R40" s="28"/>
      <c r="S40" s="7" t="s">
        <v>24</v>
      </c>
      <c r="T40" s="42" t="s">
        <v>25</v>
      </c>
    </row>
    <row r="41" spans="1:47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44"/>
      <c r="R41" s="28" t="s">
        <v>39</v>
      </c>
      <c r="S41" s="43" t="str">
        <f>ROUND((B46+C46)/1000,0) &amp;" GWh"</f>
        <v>52 GWh</v>
      </c>
      <c r="T41" s="59"/>
    </row>
    <row r="42" spans="1:47">
      <c r="A42" s="33" t="s">
        <v>42</v>
      </c>
      <c r="B42" s="91">
        <f>B39+B38+B37</f>
        <v>96000</v>
      </c>
      <c r="C42" s="91">
        <f>C39+C38+C37</f>
        <v>112574</v>
      </c>
      <c r="D42" s="91">
        <f>D39+D38+D37</f>
        <v>389</v>
      </c>
      <c r="E42" s="91">
        <f t="shared" ref="E42:P42" si="6">E39+E38+E37</f>
        <v>0</v>
      </c>
      <c r="F42" s="88">
        <f t="shared" si="6"/>
        <v>0</v>
      </c>
      <c r="G42" s="91">
        <f t="shared" si="6"/>
        <v>0</v>
      </c>
      <c r="H42" s="91">
        <f t="shared" si="6"/>
        <v>24050</v>
      </c>
      <c r="I42" s="88">
        <f t="shared" si="6"/>
        <v>0</v>
      </c>
      <c r="J42" s="91">
        <f t="shared" si="6"/>
        <v>0</v>
      </c>
      <c r="K42" s="91">
        <f t="shared" si="6"/>
        <v>0</v>
      </c>
      <c r="L42" s="91">
        <f t="shared" si="6"/>
        <v>0</v>
      </c>
      <c r="M42" s="91">
        <f t="shared" si="6"/>
        <v>0</v>
      </c>
      <c r="N42" s="91">
        <f t="shared" si="6"/>
        <v>0</v>
      </c>
      <c r="O42" s="91">
        <f t="shared" si="6"/>
        <v>0</v>
      </c>
      <c r="P42" s="91">
        <f t="shared" si="6"/>
        <v>233013</v>
      </c>
      <c r="Q42" s="21"/>
      <c r="R42" s="28" t="s">
        <v>40</v>
      </c>
      <c r="S42" s="8" t="str">
        <f>ROUND(P42/1000,0) &amp;" GWh"</f>
        <v>233 GWh</v>
      </c>
      <c r="T42" s="29">
        <f>P42/P40</f>
        <v>0.2338142539357822</v>
      </c>
    </row>
    <row r="43" spans="1:47">
      <c r="A43" s="34" t="s">
        <v>44</v>
      </c>
      <c r="B43" s="115"/>
      <c r="C43" s="93">
        <f>C40+C24-C7+C46</f>
        <v>397786.48</v>
      </c>
      <c r="D43" s="93">
        <f t="shared" ref="D43:O43" si="7">D11+D24+D40</f>
        <v>274385</v>
      </c>
      <c r="E43" s="93">
        <f t="shared" si="7"/>
        <v>0</v>
      </c>
      <c r="F43" s="93">
        <f t="shared" si="7"/>
        <v>8348</v>
      </c>
      <c r="G43" s="93">
        <f t="shared" si="7"/>
        <v>51155.032367972744</v>
      </c>
      <c r="H43" s="93">
        <f t="shared" si="7"/>
        <v>43835.085300027582</v>
      </c>
      <c r="I43" s="93">
        <f t="shared" si="7"/>
        <v>0</v>
      </c>
      <c r="J43" s="93">
        <f t="shared" si="7"/>
        <v>0</v>
      </c>
      <c r="K43" s="93">
        <f t="shared" si="7"/>
        <v>47100</v>
      </c>
      <c r="L43" s="93">
        <f t="shared" si="7"/>
        <v>280200</v>
      </c>
      <c r="M43" s="93">
        <f t="shared" si="7"/>
        <v>0</v>
      </c>
      <c r="N43" s="93">
        <f t="shared" si="7"/>
        <v>0</v>
      </c>
      <c r="O43" s="93">
        <f t="shared" si="7"/>
        <v>0</v>
      </c>
      <c r="P43" s="116">
        <f>SUM(C43:O43)</f>
        <v>1102809.5976680005</v>
      </c>
      <c r="Q43" s="21"/>
      <c r="R43" s="28" t="s">
        <v>41</v>
      </c>
      <c r="S43" s="8" t="str">
        <f>ROUND(P36/1000,0) &amp;" GWh"</f>
        <v>226 GWh</v>
      </c>
      <c r="T43" s="41">
        <f>P36/P40</f>
        <v>0.22669184628283501</v>
      </c>
    </row>
    <row r="44" spans="1:47">
      <c r="A44" s="34" t="s">
        <v>45</v>
      </c>
      <c r="B44" s="91"/>
      <c r="C44" s="94">
        <f>C43/$P$43</f>
        <v>0.36070277302732828</v>
      </c>
      <c r="D44" s="94">
        <f t="shared" ref="D44:O44" si="8">D43/$P$43</f>
        <v>0.24880541535022374</v>
      </c>
      <c r="E44" s="94">
        <f t="shared" si="8"/>
        <v>0</v>
      </c>
      <c r="F44" s="94">
        <f t="shared" si="8"/>
        <v>7.5697563909968395E-3</v>
      </c>
      <c r="G44" s="94">
        <f t="shared" si="8"/>
        <v>4.6386096454134149E-2</v>
      </c>
      <c r="H44" s="94">
        <f t="shared" si="8"/>
        <v>3.9748552599398107E-2</v>
      </c>
      <c r="I44" s="94">
        <f t="shared" si="8"/>
        <v>0</v>
      </c>
      <c r="J44" s="94">
        <f t="shared" si="8"/>
        <v>0</v>
      </c>
      <c r="K44" s="94">
        <f t="shared" si="8"/>
        <v>4.2709095114512596E-2</v>
      </c>
      <c r="L44" s="94">
        <f t="shared" si="8"/>
        <v>0.25407831106340611</v>
      </c>
      <c r="M44" s="94">
        <f t="shared" si="8"/>
        <v>0</v>
      </c>
      <c r="N44" s="94">
        <f t="shared" si="8"/>
        <v>0</v>
      </c>
      <c r="O44" s="94">
        <f t="shared" si="8"/>
        <v>0</v>
      </c>
      <c r="P44" s="94">
        <f>SUM(C44:O44)</f>
        <v>1</v>
      </c>
      <c r="Q44" s="21"/>
      <c r="R44" s="28" t="s">
        <v>43</v>
      </c>
      <c r="S44" s="8" t="str">
        <f>ROUND(P34/1000,0) &amp;" GWh"</f>
        <v>58 GWh</v>
      </c>
      <c r="T44" s="29">
        <f>P34/P40</f>
        <v>5.7771977769904358E-2</v>
      </c>
      <c r="U44" s="23"/>
    </row>
    <row r="45" spans="1:47">
      <c r="A45" s="35"/>
      <c r="B45" s="95"/>
      <c r="C45" s="91"/>
      <c r="D45" s="91"/>
      <c r="E45" s="91"/>
      <c r="F45" s="88"/>
      <c r="G45" s="91"/>
      <c r="H45" s="91"/>
      <c r="I45" s="88"/>
      <c r="J45" s="91"/>
      <c r="K45" s="91"/>
      <c r="L45" s="91"/>
      <c r="M45" s="91"/>
      <c r="N45" s="88"/>
      <c r="O45" s="88"/>
      <c r="P45" s="88"/>
      <c r="Q45" s="21"/>
      <c r="R45" s="28" t="s">
        <v>30</v>
      </c>
      <c r="S45" s="8" t="str">
        <f>ROUND(P32/1000,0) &amp;" GWh"</f>
        <v>8 GWh</v>
      </c>
      <c r="T45" s="29">
        <f>P32/P40</f>
        <v>7.5839894394160064E-3</v>
      </c>
      <c r="U45" s="23"/>
    </row>
    <row r="46" spans="1:47">
      <c r="A46" s="35" t="s">
        <v>48</v>
      </c>
      <c r="B46" s="93">
        <f>B24+B26-B40-B49</f>
        <v>20954</v>
      </c>
      <c r="C46" s="93">
        <f>(C40+C24)*0.08</f>
        <v>31204.48</v>
      </c>
      <c r="D46" s="91"/>
      <c r="E46" s="91"/>
      <c r="F46" s="88"/>
      <c r="G46" s="91"/>
      <c r="H46" s="91"/>
      <c r="I46" s="88"/>
      <c r="J46" s="91"/>
      <c r="K46" s="91"/>
      <c r="L46" s="91"/>
      <c r="M46" s="91"/>
      <c r="N46" s="88"/>
      <c r="O46" s="88"/>
      <c r="P46" s="77"/>
      <c r="Q46" s="21"/>
      <c r="R46" s="28" t="s">
        <v>46</v>
      </c>
      <c r="S46" s="8" t="str">
        <f>ROUND(P33/1000,0) &amp;" GWh"</f>
        <v>257 GWh</v>
      </c>
      <c r="T46" s="41">
        <f>P33/P40</f>
        <v>0.25760088559154143</v>
      </c>
      <c r="U46" s="23"/>
    </row>
    <row r="47" spans="1:47">
      <c r="A47" s="35" t="s">
        <v>50</v>
      </c>
      <c r="B47" s="96">
        <f>B46/B24</f>
        <v>6.9694732150578406E-2</v>
      </c>
      <c r="C47" s="96">
        <f>C46/(C40+C24)</f>
        <v>0.08</v>
      </c>
      <c r="D47" s="91"/>
      <c r="E47" s="91"/>
      <c r="F47" s="88"/>
      <c r="G47" s="91"/>
      <c r="H47" s="91"/>
      <c r="I47" s="88"/>
      <c r="J47" s="91"/>
      <c r="K47" s="91"/>
      <c r="L47" s="91"/>
      <c r="M47" s="91"/>
      <c r="N47" s="88"/>
      <c r="O47" s="88"/>
      <c r="P47" s="88"/>
      <c r="Q47" s="21"/>
      <c r="R47" s="28" t="s">
        <v>47</v>
      </c>
      <c r="S47" s="8" t="str">
        <f>ROUND(P35/1000,0) &amp;" GWh"</f>
        <v>216 GWh</v>
      </c>
      <c r="T47" s="41">
        <f>P35/P40</f>
        <v>0.21653704698052093</v>
      </c>
    </row>
    <row r="48" spans="1:47" ht="15" thickBot="1">
      <c r="A48" s="10"/>
      <c r="B48" s="117"/>
      <c r="C48" s="126"/>
      <c r="D48" s="118"/>
      <c r="E48" s="118"/>
      <c r="F48" s="119"/>
      <c r="G48" s="118"/>
      <c r="H48" s="118"/>
      <c r="I48" s="119"/>
      <c r="J48" s="118"/>
      <c r="K48" s="118"/>
      <c r="L48" s="118"/>
      <c r="M48" s="126"/>
      <c r="N48" s="127"/>
      <c r="O48" s="127"/>
      <c r="P48" s="127"/>
      <c r="Q48" s="53"/>
      <c r="R48" s="45" t="s">
        <v>49</v>
      </c>
      <c r="S48" s="8" t="str">
        <f>ROUND(P40/1000,0) &amp;" GWh"</f>
        <v>997 GWh</v>
      </c>
      <c r="T48" s="46">
        <f>SUM(T42:T47)</f>
        <v>0.99999999999999989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117"/>
      <c r="C49" s="126"/>
      <c r="D49" s="118"/>
      <c r="E49" s="118"/>
      <c r="F49" s="119"/>
      <c r="G49" s="118"/>
      <c r="H49" s="118"/>
      <c r="I49" s="119"/>
      <c r="J49" s="118"/>
      <c r="K49" s="118"/>
      <c r="L49" s="118"/>
      <c r="M49" s="126"/>
      <c r="N49" s="127"/>
      <c r="O49" s="127"/>
      <c r="P49" s="127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117"/>
      <c r="C50" s="128"/>
      <c r="D50" s="118"/>
      <c r="E50" s="118"/>
      <c r="F50" s="119"/>
      <c r="G50" s="118"/>
      <c r="H50" s="118"/>
      <c r="I50" s="119"/>
      <c r="J50" s="118"/>
      <c r="K50" s="118"/>
      <c r="L50" s="118"/>
      <c r="M50" s="126"/>
      <c r="N50" s="127"/>
      <c r="O50" s="127"/>
      <c r="P50" s="127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117"/>
      <c r="C51" s="126"/>
      <c r="D51" s="118"/>
      <c r="E51" s="118"/>
      <c r="F51" s="119"/>
      <c r="G51" s="118"/>
      <c r="H51" s="118"/>
      <c r="I51" s="119"/>
      <c r="J51" s="118"/>
      <c r="K51" s="118"/>
      <c r="L51" s="118"/>
      <c r="M51" s="126"/>
      <c r="N51" s="127"/>
      <c r="O51" s="127"/>
      <c r="P51" s="127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97"/>
      <c r="C52" s="98"/>
      <c r="D52" s="99"/>
      <c r="E52" s="99"/>
      <c r="F52" s="100"/>
      <c r="G52" s="99"/>
      <c r="H52" s="99"/>
      <c r="I52" s="100"/>
      <c r="J52" s="99"/>
      <c r="K52" s="99"/>
      <c r="L52" s="99"/>
      <c r="M52" s="98"/>
      <c r="N52" s="101"/>
      <c r="O52" s="101"/>
      <c r="P52" s="101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97"/>
      <c r="C53" s="98"/>
      <c r="D53" s="99"/>
      <c r="E53" s="99"/>
      <c r="F53" s="100"/>
      <c r="G53" s="99"/>
      <c r="H53" s="99"/>
      <c r="I53" s="100"/>
      <c r="J53" s="99"/>
      <c r="K53" s="99"/>
      <c r="L53" s="99"/>
      <c r="M53" s="98"/>
      <c r="N53" s="101"/>
      <c r="O53" s="101"/>
      <c r="P53" s="101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97"/>
      <c r="C54" s="98"/>
      <c r="D54" s="99"/>
      <c r="E54" s="99"/>
      <c r="F54" s="100"/>
      <c r="G54" s="99"/>
      <c r="H54" s="99"/>
      <c r="I54" s="100"/>
      <c r="J54" s="99"/>
      <c r="K54" s="99"/>
      <c r="L54" s="99"/>
      <c r="M54" s="98"/>
      <c r="N54" s="101"/>
      <c r="O54" s="101"/>
      <c r="P54" s="101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97"/>
      <c r="C55" s="98"/>
      <c r="D55" s="99"/>
      <c r="E55" s="99"/>
      <c r="F55" s="100"/>
      <c r="G55" s="99"/>
      <c r="H55" s="99"/>
      <c r="I55" s="100"/>
      <c r="J55" s="99"/>
      <c r="K55" s="99"/>
      <c r="L55" s="99"/>
      <c r="M55" s="98"/>
      <c r="N55" s="101"/>
      <c r="O55" s="101"/>
      <c r="P55" s="101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97"/>
      <c r="C56" s="98"/>
      <c r="D56" s="99"/>
      <c r="E56" s="99"/>
      <c r="F56" s="100"/>
      <c r="G56" s="99"/>
      <c r="H56" s="99"/>
      <c r="I56" s="100"/>
      <c r="J56" s="99"/>
      <c r="K56" s="99"/>
      <c r="L56" s="99"/>
      <c r="M56" s="98"/>
      <c r="N56" s="101"/>
      <c r="O56" s="101"/>
      <c r="P56" s="101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97"/>
      <c r="C57" s="98"/>
      <c r="D57" s="99"/>
      <c r="E57" s="99"/>
      <c r="F57" s="100"/>
      <c r="G57" s="99"/>
      <c r="H57" s="99"/>
      <c r="I57" s="100"/>
      <c r="J57" s="99"/>
      <c r="K57" s="99"/>
      <c r="L57" s="99"/>
      <c r="M57" s="98"/>
      <c r="N57" s="101"/>
      <c r="O57" s="101"/>
      <c r="P57" s="101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03"/>
      <c r="C58" s="104"/>
      <c r="D58" s="105"/>
      <c r="E58" s="105"/>
      <c r="F58" s="106"/>
      <c r="G58" s="105"/>
      <c r="H58" s="105"/>
      <c r="I58" s="106"/>
      <c r="J58" s="105"/>
      <c r="K58" s="105"/>
      <c r="L58" s="105"/>
      <c r="M58" s="107"/>
      <c r="N58" s="108"/>
      <c r="O58" s="108"/>
      <c r="P58" s="109"/>
      <c r="Q58" s="7"/>
      <c r="R58" s="7"/>
      <c r="S58" s="32"/>
      <c r="T58" s="36"/>
    </row>
    <row r="59" spans="1:47" ht="15.6">
      <c r="A59" s="7"/>
      <c r="B59" s="103"/>
      <c r="C59" s="104"/>
      <c r="D59" s="105"/>
      <c r="E59" s="105"/>
      <c r="F59" s="106"/>
      <c r="G59" s="105"/>
      <c r="H59" s="105"/>
      <c r="I59" s="106"/>
      <c r="J59" s="105"/>
      <c r="K59" s="105"/>
      <c r="L59" s="105"/>
      <c r="M59" s="107"/>
      <c r="N59" s="108"/>
      <c r="O59" s="108"/>
      <c r="P59" s="109"/>
      <c r="Q59" s="7"/>
      <c r="R59" s="7"/>
      <c r="S59" s="12"/>
      <c r="T59" s="13"/>
    </row>
    <row r="60" spans="1:47" ht="15.6">
      <c r="A60" s="7"/>
      <c r="B60" s="103"/>
      <c r="C60" s="104"/>
      <c r="D60" s="105"/>
      <c r="E60" s="105"/>
      <c r="F60" s="106"/>
      <c r="G60" s="105"/>
      <c r="H60" s="105"/>
      <c r="I60" s="106"/>
      <c r="J60" s="105"/>
      <c r="K60" s="105"/>
      <c r="L60" s="105"/>
      <c r="M60" s="107"/>
      <c r="N60" s="108"/>
      <c r="O60" s="108"/>
      <c r="P60" s="109"/>
      <c r="Q60" s="7"/>
      <c r="R60" s="7"/>
      <c r="S60" s="7"/>
      <c r="T60" s="32"/>
    </row>
    <row r="61" spans="1:47" ht="15.6">
      <c r="A61" s="6"/>
      <c r="B61" s="103"/>
      <c r="C61" s="104"/>
      <c r="D61" s="105"/>
      <c r="E61" s="105"/>
      <c r="F61" s="106"/>
      <c r="G61" s="105"/>
      <c r="H61" s="105"/>
      <c r="I61" s="106"/>
      <c r="J61" s="105"/>
      <c r="K61" s="105"/>
      <c r="L61" s="105"/>
      <c r="M61" s="107"/>
      <c r="N61" s="108"/>
      <c r="O61" s="108"/>
      <c r="P61" s="109"/>
      <c r="Q61" s="7"/>
      <c r="R61" s="7"/>
      <c r="S61" s="47"/>
      <c r="T61" s="48"/>
    </row>
    <row r="62" spans="1:47" ht="15.6">
      <c r="A62" s="7"/>
      <c r="B62" s="103"/>
      <c r="C62" s="104"/>
      <c r="D62" s="103"/>
      <c r="E62" s="103"/>
      <c r="F62" s="110"/>
      <c r="G62" s="103"/>
      <c r="H62" s="103"/>
      <c r="I62" s="110"/>
      <c r="J62" s="103"/>
      <c r="K62" s="103"/>
      <c r="L62" s="103"/>
      <c r="M62" s="107"/>
      <c r="N62" s="108"/>
      <c r="O62" s="108"/>
      <c r="P62" s="109"/>
      <c r="Q62" s="7"/>
      <c r="R62" s="7"/>
      <c r="S62" s="32"/>
      <c r="T62" s="36"/>
    </row>
    <row r="63" spans="1:47" ht="15.6">
      <c r="A63" s="7"/>
      <c r="B63" s="103"/>
      <c r="C63" s="111"/>
      <c r="D63" s="103"/>
      <c r="E63" s="103"/>
      <c r="F63" s="110"/>
      <c r="G63" s="103"/>
      <c r="H63" s="103"/>
      <c r="I63" s="110"/>
      <c r="J63" s="103"/>
      <c r="K63" s="103"/>
      <c r="L63" s="103"/>
      <c r="M63" s="111"/>
      <c r="N63" s="109"/>
      <c r="O63" s="109"/>
      <c r="P63" s="109"/>
      <c r="Q63" s="7"/>
      <c r="R63" s="7"/>
      <c r="S63" s="32"/>
      <c r="T63" s="36"/>
    </row>
    <row r="64" spans="1:47" ht="15.6">
      <c r="A64" s="7"/>
      <c r="B64" s="103"/>
      <c r="C64" s="111"/>
      <c r="D64" s="103"/>
      <c r="E64" s="103"/>
      <c r="F64" s="110"/>
      <c r="G64" s="103"/>
      <c r="H64" s="103"/>
      <c r="I64" s="110"/>
      <c r="J64" s="103"/>
      <c r="K64" s="103"/>
      <c r="L64" s="103"/>
      <c r="M64" s="111"/>
      <c r="N64" s="109"/>
      <c r="O64" s="109"/>
      <c r="P64" s="109"/>
      <c r="Q64" s="7"/>
      <c r="R64" s="7"/>
      <c r="S64" s="32"/>
      <c r="T64" s="36"/>
    </row>
    <row r="65" spans="1:20" ht="15.6">
      <c r="A65" s="7"/>
      <c r="B65" s="91"/>
      <c r="C65" s="111"/>
      <c r="D65" s="91"/>
      <c r="E65" s="91"/>
      <c r="F65" s="88"/>
      <c r="G65" s="91"/>
      <c r="H65" s="91"/>
      <c r="I65" s="88"/>
      <c r="J65" s="91"/>
      <c r="K65" s="103"/>
      <c r="L65" s="103"/>
      <c r="M65" s="111"/>
      <c r="N65" s="109"/>
      <c r="O65" s="109"/>
      <c r="P65" s="109"/>
      <c r="Q65" s="7"/>
      <c r="R65" s="7"/>
      <c r="S65" s="32"/>
      <c r="T65" s="36"/>
    </row>
    <row r="66" spans="1:20" ht="15.6">
      <c r="A66" s="7"/>
      <c r="B66" s="91"/>
      <c r="C66" s="111"/>
      <c r="D66" s="91"/>
      <c r="E66" s="91"/>
      <c r="F66" s="88"/>
      <c r="G66" s="91"/>
      <c r="H66" s="91"/>
      <c r="I66" s="88"/>
      <c r="J66" s="91"/>
      <c r="K66" s="103"/>
      <c r="L66" s="103"/>
      <c r="M66" s="111"/>
      <c r="N66" s="109"/>
      <c r="O66" s="109"/>
      <c r="P66" s="109"/>
      <c r="Q66" s="7"/>
      <c r="R66" s="7"/>
      <c r="S66" s="32"/>
      <c r="T66" s="36"/>
    </row>
    <row r="67" spans="1:20" ht="15.6">
      <c r="A67" s="7"/>
      <c r="B67" s="91"/>
      <c r="C67" s="111"/>
      <c r="D67" s="91"/>
      <c r="E67" s="91"/>
      <c r="F67" s="88"/>
      <c r="G67" s="91"/>
      <c r="H67" s="91"/>
      <c r="I67" s="88"/>
      <c r="J67" s="91"/>
      <c r="K67" s="103"/>
      <c r="L67" s="103"/>
      <c r="M67" s="111"/>
      <c r="N67" s="109"/>
      <c r="O67" s="109"/>
      <c r="P67" s="109"/>
      <c r="Q67" s="7"/>
      <c r="R67" s="7"/>
      <c r="S67" s="32"/>
      <c r="T67" s="36"/>
    </row>
    <row r="68" spans="1:20" ht="15.6">
      <c r="A68" s="7"/>
      <c r="B68" s="91"/>
      <c r="C68" s="111"/>
      <c r="D68" s="91"/>
      <c r="E68" s="91"/>
      <c r="F68" s="88"/>
      <c r="G68" s="91"/>
      <c r="H68" s="91"/>
      <c r="I68" s="88"/>
      <c r="J68" s="91"/>
      <c r="K68" s="103"/>
      <c r="L68" s="103"/>
      <c r="M68" s="111"/>
      <c r="N68" s="109"/>
      <c r="O68" s="109"/>
      <c r="P68" s="109"/>
      <c r="Q68" s="7"/>
      <c r="R68" s="37"/>
      <c r="S68" s="12"/>
      <c r="T68" s="14"/>
    </row>
    <row r="69" spans="1:20">
      <c r="A69" s="7"/>
      <c r="B69" s="91"/>
      <c r="C69" s="111"/>
      <c r="D69" s="91"/>
      <c r="E69" s="91"/>
      <c r="F69" s="88"/>
      <c r="G69" s="91"/>
      <c r="H69" s="91"/>
      <c r="I69" s="88"/>
      <c r="J69" s="91"/>
      <c r="K69" s="103"/>
      <c r="L69" s="103"/>
      <c r="M69" s="111"/>
      <c r="N69" s="109"/>
      <c r="O69" s="109"/>
      <c r="P69" s="109"/>
      <c r="Q69" s="7"/>
    </row>
    <row r="70" spans="1:20">
      <c r="A70" s="7"/>
      <c r="B70" s="91"/>
      <c r="C70" s="111"/>
      <c r="D70" s="91"/>
      <c r="E70" s="91"/>
      <c r="F70" s="88"/>
      <c r="G70" s="91"/>
      <c r="H70" s="91"/>
      <c r="I70" s="88"/>
      <c r="J70" s="91"/>
      <c r="K70" s="103"/>
      <c r="L70" s="103"/>
      <c r="M70" s="111"/>
      <c r="N70" s="109"/>
      <c r="O70" s="109"/>
      <c r="P70" s="109"/>
      <c r="Q70" s="7"/>
    </row>
    <row r="71" spans="1:20" ht="15.6">
      <c r="A71" s="7"/>
      <c r="B71" s="112"/>
      <c r="C71" s="111"/>
      <c r="D71" s="112"/>
      <c r="E71" s="112"/>
      <c r="F71" s="113"/>
      <c r="G71" s="112"/>
      <c r="H71" s="112"/>
      <c r="I71" s="113"/>
      <c r="J71" s="112"/>
      <c r="K71" s="103"/>
      <c r="L71" s="103"/>
      <c r="M71" s="111"/>
      <c r="N71" s="109"/>
      <c r="O71" s="109"/>
      <c r="P71" s="109"/>
      <c r="Q71" s="7"/>
    </row>
  </sheetData>
  <pageMargins left="0.7" right="0.7" top="0.75" bottom="0.75" header="0.3" footer="0.3"/>
  <pageSetup paperSize="9" orientation="portrait" horizont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AU71"/>
  <sheetViews>
    <sheetView tabSelected="1" zoomScale="70" zoomScaleNormal="70" workbookViewId="0">
      <selection activeCell="B9" sqref="B9"/>
    </sheetView>
  </sheetViews>
  <sheetFormatPr defaultColWidth="8.59765625" defaultRowHeight="14.4"/>
  <cols>
    <col min="1" max="1" width="49.5" style="9" customWidth="1"/>
    <col min="2" max="2" width="18.69921875" style="77" bestFit="1" customWidth="1"/>
    <col min="3" max="3" width="19.5" style="78" customWidth="1"/>
    <col min="4" max="12" width="17.59765625" style="77" customWidth="1"/>
    <col min="13" max="16" width="17.59765625" style="78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49" t="s">
        <v>81</v>
      </c>
      <c r="Q2" s="3"/>
      <c r="AG2" s="38"/>
      <c r="AH2" s="3"/>
    </row>
    <row r="3" spans="1:34" ht="28.8">
      <c r="A3" s="4">
        <v>2020</v>
      </c>
      <c r="C3" s="79" t="s">
        <v>1</v>
      </c>
      <c r="D3" s="79" t="s">
        <v>31</v>
      </c>
      <c r="E3" s="79" t="s">
        <v>2</v>
      </c>
      <c r="F3" s="80" t="s">
        <v>3</v>
      </c>
      <c r="G3" s="79" t="s">
        <v>16</v>
      </c>
      <c r="H3" s="79" t="s">
        <v>51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67</v>
      </c>
      <c r="N3" s="79" t="s">
        <v>97</v>
      </c>
      <c r="O3" s="80" t="s">
        <v>63</v>
      </c>
      <c r="P3" s="81" t="s">
        <v>9</v>
      </c>
      <c r="Q3" s="38"/>
      <c r="AG3" s="38"/>
      <c r="AH3" s="38"/>
    </row>
    <row r="4" spans="1:34" s="16" customFormat="1" ht="10.199999999999999">
      <c r="A4" s="50" t="s">
        <v>55</v>
      </c>
      <c r="B4" s="82"/>
      <c r="C4" s="83" t="s">
        <v>53</v>
      </c>
      <c r="D4" s="83" t="s">
        <v>54</v>
      </c>
      <c r="E4" s="84"/>
      <c r="F4" s="83" t="s">
        <v>56</v>
      </c>
      <c r="G4" s="84"/>
      <c r="H4" s="84"/>
      <c r="I4" s="83" t="s">
        <v>57</v>
      </c>
      <c r="J4" s="84"/>
      <c r="K4" s="84"/>
      <c r="L4" s="84"/>
      <c r="M4" s="84"/>
      <c r="N4" s="84"/>
      <c r="O4" s="85"/>
      <c r="P4" s="86" t="s">
        <v>61</v>
      </c>
      <c r="Q4" s="17"/>
      <c r="AG4" s="17"/>
      <c r="AH4" s="17"/>
    </row>
    <row r="5" spans="1:34" ht="15.6">
      <c r="A5" s="3" t="s">
        <v>52</v>
      </c>
      <c r="B5" s="58"/>
      <c r="C5" s="60">
        <f>SUM(Lindesberg:Karlskoga!C5)</f>
        <v>29830</v>
      </c>
      <c r="D5" s="58">
        <f>SUM(Lindesberg:Karlskoga!D5)</f>
        <v>0</v>
      </c>
      <c r="E5" s="58">
        <f>SUM(Lindesberg:Karlskoga!E5)</f>
        <v>0</v>
      </c>
      <c r="F5" s="58">
        <f>SUM(Lindesberg:Karlskoga!F5)</f>
        <v>0</v>
      </c>
      <c r="G5" s="58">
        <f>SUM(Lindesberg:Karlskoga!G5)</f>
        <v>0</v>
      </c>
      <c r="H5" s="58">
        <f>SUM(Lindesberg:Karlskoga!H5)</f>
        <v>0</v>
      </c>
      <c r="I5" s="58">
        <f>SUM(Lindesberg:Karlskoga!I5)</f>
        <v>0</v>
      </c>
      <c r="J5" s="58">
        <f>SUM(Lindesberg:Karlskoga!J5)</f>
        <v>0</v>
      </c>
      <c r="K5" s="58">
        <f>SUM(Lindesberg:Karlskoga!K5)</f>
        <v>0</v>
      </c>
      <c r="L5" s="58">
        <f>SUM(Lindesberg:Karlskoga!L5)</f>
        <v>0</v>
      </c>
      <c r="M5" s="58">
        <f>SUM(Lindesberg:Karlskoga!M5)</f>
        <v>0</v>
      </c>
      <c r="N5" s="58">
        <f>SUM(Lindesberg:Karlskoga!N5)</f>
        <v>0</v>
      </c>
      <c r="O5" s="58">
        <f>SUM(Lindesberg:Karlskoga!O5)</f>
        <v>0</v>
      </c>
      <c r="P5" s="58">
        <f>SUM(Lindesberg:Karlskoga!P5)</f>
        <v>0</v>
      </c>
      <c r="Q5" s="38"/>
      <c r="AG5" s="38"/>
      <c r="AH5" s="38"/>
    </row>
    <row r="6" spans="1:34" s="56" customFormat="1" ht="15.6">
      <c r="A6" s="57" t="s">
        <v>70</v>
      </c>
      <c r="B6" s="58"/>
      <c r="C6" s="137">
        <f>SUM(Lindesberg:Karlskoga!C6)</f>
        <v>216006</v>
      </c>
      <c r="D6" s="136">
        <f>SUM(Lindesberg:Karlskoga!D6)</f>
        <v>2947</v>
      </c>
      <c r="E6" s="136">
        <f>SUM(Lindesberg:Karlskoga!E6)</f>
        <v>0</v>
      </c>
      <c r="F6" s="58">
        <f>SUM(Lindesberg:Karlskoga!F6)</f>
        <v>0</v>
      </c>
      <c r="G6" s="58">
        <f>SUM(Lindesberg:Karlskoga!G6)</f>
        <v>0</v>
      </c>
      <c r="H6" s="58">
        <f>SUM(Lindesberg:Karlskoga!H6)</f>
        <v>56067</v>
      </c>
      <c r="I6" s="58">
        <f>SUM(Lindesberg:Karlskoga!I6)</f>
        <v>0</v>
      </c>
      <c r="J6" s="58">
        <f>SUM(Lindesberg:Karlskoga!J6)</f>
        <v>241709</v>
      </c>
      <c r="K6" s="58">
        <f>SUM(Lindesberg:Karlskoga!K6)</f>
        <v>0</v>
      </c>
      <c r="L6" s="58">
        <f>SUM(Lindesberg:Karlskoga!L6)</f>
        <v>0</v>
      </c>
      <c r="M6" s="58">
        <f>SUM(Lindesberg:Karlskoga!M6)</f>
        <v>0</v>
      </c>
      <c r="N6" s="58">
        <f>SUM(Lindesberg:Karlskoga!N6)</f>
        <v>0</v>
      </c>
      <c r="O6" s="58">
        <f>SUM(Lindesberg:Karlskoga!O6)</f>
        <v>0</v>
      </c>
      <c r="P6" s="136">
        <f>SUM(Lindesberg:Karlskoga!P6)</f>
        <v>300723</v>
      </c>
      <c r="Q6" s="55"/>
      <c r="AG6" s="55"/>
      <c r="AH6" s="55"/>
    </row>
    <row r="7" spans="1:34" ht="15.6">
      <c r="A7" s="3" t="s">
        <v>17</v>
      </c>
      <c r="B7" s="58"/>
      <c r="C7" s="58">
        <f>SUM(Lindesberg:Karlskoga!C7)</f>
        <v>172906</v>
      </c>
      <c r="D7" s="58">
        <f>SUM(Lindesberg:Karlskoga!D7)</f>
        <v>0</v>
      </c>
      <c r="E7" s="58">
        <f>SUM(Lindesberg:Karlskoga!E7)</f>
        <v>0</v>
      </c>
      <c r="F7" s="58">
        <f>SUM(Lindesberg:Karlskoga!F7)</f>
        <v>0</v>
      </c>
      <c r="G7" s="58">
        <f>SUM(Lindesberg:Karlskoga!G7)</f>
        <v>0</v>
      </c>
      <c r="H7" s="58">
        <f>SUM(Lindesberg:Karlskoga!H7)</f>
        <v>0</v>
      </c>
      <c r="I7" s="58">
        <f>SUM(Lindesberg:Karlskoga!I7)</f>
        <v>0</v>
      </c>
      <c r="J7" s="58">
        <f>SUM(Lindesberg:Karlskoga!J7)</f>
        <v>0</v>
      </c>
      <c r="K7" s="58">
        <f>SUM(Lindesberg:Karlskoga!K7)</f>
        <v>0</v>
      </c>
      <c r="L7" s="58">
        <f>SUM(Lindesberg:Karlskoga!L7)</f>
        <v>0</v>
      </c>
      <c r="M7" s="58">
        <f>SUM(Lindesberg:Karlskoga!M7)</f>
        <v>0</v>
      </c>
      <c r="N7" s="58">
        <f>SUM(Lindesberg:Karlskoga!N7)</f>
        <v>0</v>
      </c>
      <c r="O7" s="58">
        <f>SUM(Lindesberg:Karlskoga!O7)</f>
        <v>0</v>
      </c>
      <c r="P7" s="58">
        <f>SUM(Lindesberg:Karlskoga!P7)</f>
        <v>0</v>
      </c>
      <c r="Q7" s="38"/>
      <c r="AG7" s="38"/>
      <c r="AH7" s="38"/>
    </row>
    <row r="8" spans="1:34" ht="15.6">
      <c r="A8" s="3" t="s">
        <v>10</v>
      </c>
      <c r="B8" s="58"/>
      <c r="C8" s="136">
        <f>SUM(Lindesberg:Karlskoga!C8)</f>
        <v>8</v>
      </c>
      <c r="D8" s="136">
        <f>SUM(Lindesberg:Karlskoga!D8)</f>
        <v>19</v>
      </c>
      <c r="E8" s="58">
        <f>SUM(Lindesberg:Karlskoga!E8)</f>
        <v>0</v>
      </c>
      <c r="F8" s="58">
        <f>SUM(Lindesberg:Karlskoga!F8)</f>
        <v>0</v>
      </c>
      <c r="G8" s="58">
        <f>SUM(Lindesberg:Karlskoga!G8)</f>
        <v>0</v>
      </c>
      <c r="H8" s="58">
        <f>SUM(Lindesberg:Karlskoga!H8)</f>
        <v>0</v>
      </c>
      <c r="I8" s="58">
        <f>SUM(Lindesberg:Karlskoga!I8)</f>
        <v>0</v>
      </c>
      <c r="J8" s="58">
        <f>SUM(Lindesberg:Karlskoga!J8)</f>
        <v>0</v>
      </c>
      <c r="K8" s="58">
        <f>SUM(Lindesberg:Karlskoga!K8)</f>
        <v>0</v>
      </c>
      <c r="L8" s="58">
        <f>SUM(Lindesberg:Karlskoga!L8)</f>
        <v>0</v>
      </c>
      <c r="M8" s="58">
        <f>SUM(Lindesberg:Karlskoga!M8)</f>
        <v>0</v>
      </c>
      <c r="N8" s="58">
        <f>SUM(Lindesberg:Karlskoga!N8)</f>
        <v>0</v>
      </c>
      <c r="O8" s="58">
        <f>SUM(Lindesberg:Karlskoga!O8)</f>
        <v>0</v>
      </c>
      <c r="P8" s="136">
        <f>SUM(Lindesberg:Karlskoga!P8)</f>
        <v>19</v>
      </c>
      <c r="Q8" s="38"/>
      <c r="AG8" s="38"/>
      <c r="AH8" s="38"/>
    </row>
    <row r="9" spans="1:34" ht="15.6">
      <c r="A9" s="3" t="s">
        <v>11</v>
      </c>
      <c r="B9" s="58"/>
      <c r="C9" s="136">
        <f>SUM(Lindesberg:Karlskoga!C9)</f>
        <v>358271</v>
      </c>
      <c r="D9" s="58">
        <f>SUM(Lindesberg:Karlskoga!D9)</f>
        <v>0</v>
      </c>
      <c r="E9" s="58">
        <f>SUM(Lindesberg:Karlskoga!E9)</f>
        <v>0</v>
      </c>
      <c r="F9" s="58">
        <f>SUM(Lindesberg:Karlskoga!F9)</f>
        <v>0</v>
      </c>
      <c r="G9" s="58">
        <f>SUM(Lindesberg:Karlskoga!G9)</f>
        <v>0</v>
      </c>
      <c r="H9" s="58">
        <f>SUM(Lindesberg:Karlskoga!H9)</f>
        <v>0</v>
      </c>
      <c r="I9" s="58">
        <f>SUM(Lindesberg:Karlskoga!I9)</f>
        <v>0</v>
      </c>
      <c r="J9" s="58">
        <f>SUM(Lindesberg:Karlskoga!J9)</f>
        <v>0</v>
      </c>
      <c r="K9" s="58">
        <f>SUM(Lindesberg:Karlskoga!K9)</f>
        <v>0</v>
      </c>
      <c r="L9" s="58">
        <f>SUM(Lindesberg:Karlskoga!L9)</f>
        <v>0</v>
      </c>
      <c r="M9" s="58">
        <f>SUM(Lindesberg:Karlskoga!M9)</f>
        <v>0</v>
      </c>
      <c r="N9" s="58">
        <f>SUM(Lindesberg:Karlskoga!N9)</f>
        <v>0</v>
      </c>
      <c r="O9" s="58">
        <f>SUM(Lindesberg:Karlskoga!O9)</f>
        <v>0</v>
      </c>
      <c r="P9" s="58">
        <f>SUM(Lindesberg:Karlskoga!P9)</f>
        <v>0</v>
      </c>
      <c r="Q9" s="38"/>
      <c r="AG9" s="38"/>
      <c r="AH9" s="38"/>
    </row>
    <row r="10" spans="1:34" ht="15.6">
      <c r="A10" s="3" t="s">
        <v>12</v>
      </c>
      <c r="B10" s="58"/>
      <c r="C10" s="58">
        <f>SUM(Lindesberg:Karlskoga!C10)</f>
        <v>699004</v>
      </c>
      <c r="D10" s="58">
        <f>SUM(Lindesberg:Karlskoga!D10)</f>
        <v>0</v>
      </c>
      <c r="E10" s="58">
        <f>SUM(Lindesberg:Karlskoga!E10)</f>
        <v>0</v>
      </c>
      <c r="F10" s="58">
        <f>SUM(Lindesberg:Karlskoga!F10)</f>
        <v>0</v>
      </c>
      <c r="G10" s="58">
        <f>SUM(Lindesberg:Karlskoga!G10)</f>
        <v>0</v>
      </c>
      <c r="H10" s="58">
        <f>SUM(Lindesberg:Karlskoga!H10)</f>
        <v>0</v>
      </c>
      <c r="I10" s="58">
        <f>SUM(Lindesberg:Karlskoga!I10)</f>
        <v>0</v>
      </c>
      <c r="J10" s="58">
        <f>SUM(Lindesberg:Karlskoga!J10)</f>
        <v>0</v>
      </c>
      <c r="K10" s="58">
        <f>SUM(Lindesberg:Karlskoga!K10)</f>
        <v>0</v>
      </c>
      <c r="L10" s="58">
        <f>SUM(Lindesberg:Karlskoga!L10)</f>
        <v>0</v>
      </c>
      <c r="M10" s="58">
        <f>SUM(Lindesberg:Karlskoga!M10)</f>
        <v>0</v>
      </c>
      <c r="N10" s="58">
        <f>SUM(Lindesberg:Karlskoga!N10)</f>
        <v>0</v>
      </c>
      <c r="O10" s="58">
        <f>SUM(Lindesberg:Karlskoga!O10)</f>
        <v>0</v>
      </c>
      <c r="P10" s="58">
        <f>SUM(Lindesberg:Karlskoga!P10)</f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6">
      <c r="A11" s="3" t="s">
        <v>13</v>
      </c>
      <c r="B11" s="58"/>
      <c r="C11" s="60">
        <f>SUM(Lindesberg:Karlskoga!C11)</f>
        <v>1476025</v>
      </c>
      <c r="D11" s="137">
        <f>SUM(Lindesberg:Karlskoga!D11)</f>
        <v>2966</v>
      </c>
      <c r="E11" s="136">
        <f>SUM(Lindesberg:Karlskoga!E11)</f>
        <v>0</v>
      </c>
      <c r="F11" s="58">
        <f>SUM(Lindesberg:Karlskoga!F11)</f>
        <v>0</v>
      </c>
      <c r="G11" s="58">
        <f>SUM(Lindesberg:Karlskoga!G11)</f>
        <v>0</v>
      </c>
      <c r="H11" s="58">
        <f>SUM(Lindesberg:Karlskoga!H11)</f>
        <v>56067</v>
      </c>
      <c r="I11" s="58">
        <f>SUM(Lindesberg:Karlskoga!I11)</f>
        <v>0</v>
      </c>
      <c r="J11" s="58">
        <f>SUM(Lindesberg:Karlskoga!J11)</f>
        <v>241709</v>
      </c>
      <c r="K11" s="58">
        <f>SUM(Lindesberg:Karlskoga!K11)</f>
        <v>0</v>
      </c>
      <c r="L11" s="58">
        <f>SUM(Lindesberg:Karlskoga!L11)</f>
        <v>0</v>
      </c>
      <c r="M11" s="58">
        <f>SUM(Lindesberg:Karlskoga!M11)</f>
        <v>0</v>
      </c>
      <c r="N11" s="58">
        <f>SUM(Lindesberg:Karlskoga!N11)</f>
        <v>0</v>
      </c>
      <c r="O11" s="58">
        <f>SUM(Lindesberg:Karlskoga!O11)</f>
        <v>0</v>
      </c>
      <c r="P11" s="139">
        <f>SUM(Lindesberg:Karlskoga!P11)</f>
        <v>300742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6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2"/>
      <c r="R12" s="2"/>
      <c r="S12" s="2"/>
      <c r="T12" s="2"/>
    </row>
    <row r="13" spans="1:34" ht="15.6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2"/>
      <c r="R13" s="2"/>
      <c r="S13" s="2"/>
      <c r="T13" s="2"/>
    </row>
    <row r="14" spans="1:34" ht="18">
      <c r="A14" s="1" t="s">
        <v>14</v>
      </c>
      <c r="B14" s="87"/>
      <c r="C14" s="58"/>
      <c r="D14" s="87"/>
      <c r="E14" s="87"/>
      <c r="F14" s="87"/>
      <c r="G14" s="87"/>
      <c r="H14" s="87"/>
      <c r="I14" s="87"/>
      <c r="J14" s="58"/>
      <c r="K14" s="58"/>
      <c r="L14" s="58"/>
      <c r="M14" s="58"/>
      <c r="N14" s="58"/>
      <c r="O14" s="58"/>
      <c r="P14" s="87"/>
      <c r="Q14" s="2"/>
      <c r="R14" s="2"/>
      <c r="S14" s="2"/>
      <c r="T14" s="2"/>
    </row>
    <row r="15" spans="1:34" ht="15.6">
      <c r="A15" s="49" t="str">
        <f>A2</f>
        <v>Örebro Län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2"/>
      <c r="R15" s="2"/>
      <c r="S15" s="2"/>
      <c r="T15" s="2"/>
    </row>
    <row r="16" spans="1:34" ht="28.8">
      <c r="A16" s="4">
        <f>A3</f>
        <v>2020</v>
      </c>
      <c r="B16" s="79" t="s">
        <v>15</v>
      </c>
      <c r="C16" s="88" t="s">
        <v>8</v>
      </c>
      <c r="D16" s="79" t="s">
        <v>31</v>
      </c>
      <c r="E16" s="79" t="s">
        <v>2</v>
      </c>
      <c r="F16" s="80" t="s">
        <v>3</v>
      </c>
      <c r="G16" s="79" t="s">
        <v>16</v>
      </c>
      <c r="H16" s="79" t="s">
        <v>51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67</v>
      </c>
      <c r="N16" s="79" t="s">
        <v>97</v>
      </c>
      <c r="O16" s="80" t="s">
        <v>63</v>
      </c>
      <c r="P16" s="81" t="s">
        <v>9</v>
      </c>
      <c r="Q16" s="38"/>
      <c r="AG16" s="38"/>
      <c r="AH16" s="38"/>
    </row>
    <row r="17" spans="1:34" s="16" customFormat="1" ht="10.199999999999999">
      <c r="A17" s="50" t="s">
        <v>55</v>
      </c>
      <c r="B17" s="83" t="s">
        <v>58</v>
      </c>
      <c r="C17" s="89"/>
      <c r="D17" s="83" t="s">
        <v>54</v>
      </c>
      <c r="E17" s="84"/>
      <c r="F17" s="83" t="s">
        <v>56</v>
      </c>
      <c r="G17" s="84"/>
      <c r="H17" s="84"/>
      <c r="I17" s="83" t="s">
        <v>57</v>
      </c>
      <c r="J17" s="84"/>
      <c r="K17" s="84"/>
      <c r="L17" s="84"/>
      <c r="M17" s="84"/>
      <c r="N17" s="84"/>
      <c r="O17" s="85"/>
      <c r="P17" s="86" t="s">
        <v>61</v>
      </c>
      <c r="Q17" s="17"/>
      <c r="AG17" s="17"/>
      <c r="AH17" s="17"/>
    </row>
    <row r="18" spans="1:34" ht="15.6">
      <c r="A18" s="3" t="s">
        <v>17</v>
      </c>
      <c r="B18" s="136">
        <f>SUM(Lindesberg:Karlskoga!B18)</f>
        <v>1043326</v>
      </c>
      <c r="C18" s="58">
        <f>SUM(Lindesberg:Karlskoga!C18)</f>
        <v>0</v>
      </c>
      <c r="D18" s="136">
        <f>SUM(Lindesberg:Karlskoga!D18)</f>
        <v>37061</v>
      </c>
      <c r="E18" s="136">
        <f>SUM(Lindesberg:Karlskoga!E18)</f>
        <v>2371.65</v>
      </c>
      <c r="F18" s="58">
        <f>SUM(Lindesberg:Karlskoga!F18)</f>
        <v>0</v>
      </c>
      <c r="G18" s="58">
        <f>SUM(Lindesberg:Karlskoga!G18)</f>
        <v>19100</v>
      </c>
      <c r="H18" s="58">
        <f>SUM(Lindesberg:Karlskoga!H18)</f>
        <v>769622</v>
      </c>
      <c r="I18" s="58">
        <f>SUM(Lindesberg:Karlskoga!I18)</f>
        <v>0</v>
      </c>
      <c r="J18" s="58">
        <f>SUM(Lindesberg:Karlskoga!J18)</f>
        <v>0</v>
      </c>
      <c r="K18" s="58">
        <f>SUM(Lindesberg:Karlskoga!K18)</f>
        <v>103217.41</v>
      </c>
      <c r="L18" s="58">
        <f>SUM(Lindesberg:Karlskoga!L18)</f>
        <v>280200</v>
      </c>
      <c r="M18" s="58">
        <f>SUM(Lindesberg:Karlskoga!M18)</f>
        <v>0</v>
      </c>
      <c r="N18" s="58">
        <f>SUM(Lindesberg:Karlskoga!N18)</f>
        <v>0</v>
      </c>
      <c r="O18" s="58">
        <f>SUM(Lindesberg:Karlskoga!O18)</f>
        <v>0</v>
      </c>
      <c r="P18" s="136">
        <f>SUM(Lindesberg:Karlskoga!P18)</f>
        <v>1211572.06</v>
      </c>
      <c r="Q18" s="2"/>
      <c r="R18" s="2"/>
      <c r="S18" s="2"/>
      <c r="T18" s="2"/>
    </row>
    <row r="19" spans="1:34" ht="15.6">
      <c r="A19" s="3" t="s">
        <v>18</v>
      </c>
      <c r="B19" s="137">
        <f>SUM(Lindesberg:Karlskoga!B19)</f>
        <v>213270</v>
      </c>
      <c r="C19" s="58">
        <f>SUM(Lindesberg:Karlskoga!C19)</f>
        <v>0</v>
      </c>
      <c r="D19" s="136">
        <f>SUM(Lindesberg:Karlskoga!D19)</f>
        <v>12148</v>
      </c>
      <c r="E19" s="58">
        <f>SUM(Lindesberg:Karlskoga!E19)</f>
        <v>0</v>
      </c>
      <c r="F19" s="58">
        <f>SUM(Lindesberg:Karlskoga!F19)</f>
        <v>0</v>
      </c>
      <c r="G19" s="58">
        <f>SUM(Lindesberg:Karlskoga!G19)</f>
        <v>655</v>
      </c>
      <c r="H19" s="136">
        <f>SUM(Lindesberg:Karlskoga!H19)</f>
        <v>215825</v>
      </c>
      <c r="I19" s="58">
        <f>SUM(Lindesberg:Karlskoga!I19)</f>
        <v>0</v>
      </c>
      <c r="J19" s="58">
        <f>SUM(Lindesberg:Karlskoga!J19)</f>
        <v>0</v>
      </c>
      <c r="K19" s="58">
        <f>SUM(Lindesberg:Karlskoga!K19)</f>
        <v>0</v>
      </c>
      <c r="L19" s="58">
        <f>SUM(Lindesberg:Karlskoga!L19)</f>
        <v>0</v>
      </c>
      <c r="M19" s="58">
        <f>SUM(Lindesberg:Karlskoga!M19)</f>
        <v>0</v>
      </c>
      <c r="N19" s="58">
        <f>SUM(Lindesberg:Karlskoga!N19)</f>
        <v>0</v>
      </c>
      <c r="O19" s="58">
        <f>SUM(Lindesberg:Karlskoga!O19)</f>
        <v>0</v>
      </c>
      <c r="P19" s="137">
        <f>SUM(Lindesberg:Karlskoga!P19)</f>
        <v>228628</v>
      </c>
      <c r="Q19" s="2"/>
      <c r="R19" s="2"/>
      <c r="S19" s="2"/>
      <c r="T19" s="2"/>
    </row>
    <row r="20" spans="1:34" ht="15.6">
      <c r="A20" s="3" t="s">
        <v>19</v>
      </c>
      <c r="B20" s="58">
        <f>SUM(Lindesberg:Karlskoga!B20)</f>
        <v>4812</v>
      </c>
      <c r="C20" s="58">
        <f>SUM(Lindesberg:Karlskoga!C20)</f>
        <v>4884.1799999999994</v>
      </c>
      <c r="D20" s="58">
        <f>SUM(Lindesberg:Karlskoga!D20)</f>
        <v>0</v>
      </c>
      <c r="E20" s="58">
        <f>SUM(Lindesberg:Karlskoga!E20)</f>
        <v>0</v>
      </c>
      <c r="F20" s="58">
        <f>SUM(Lindesberg:Karlskoga!F20)</f>
        <v>0</v>
      </c>
      <c r="G20" s="58">
        <f>SUM(Lindesberg:Karlskoga!G20)</f>
        <v>0</v>
      </c>
      <c r="H20" s="58">
        <f>SUM(Lindesberg:Karlskoga!H20)</f>
        <v>0</v>
      </c>
      <c r="I20" s="58">
        <f>SUM(Lindesberg:Karlskoga!I20)</f>
        <v>0</v>
      </c>
      <c r="J20" s="58">
        <f>SUM(Lindesberg:Karlskoga!J20)</f>
        <v>0</v>
      </c>
      <c r="K20" s="58">
        <f>SUM(Lindesberg:Karlskoga!K20)</f>
        <v>0</v>
      </c>
      <c r="L20" s="58">
        <f>SUM(Lindesberg:Karlskoga!L20)</f>
        <v>0</v>
      </c>
      <c r="M20" s="58">
        <f>SUM(Lindesberg:Karlskoga!M20)</f>
        <v>0</v>
      </c>
      <c r="N20" s="58">
        <f>SUM(Lindesberg:Karlskoga!N20)</f>
        <v>0</v>
      </c>
      <c r="O20" s="58">
        <f>SUM(Lindesberg:Karlskoga!O20)</f>
        <v>0</v>
      </c>
      <c r="P20" s="58">
        <f>SUM(Lindesberg:Karlskoga!P20)</f>
        <v>4884.1799999999994</v>
      </c>
      <c r="Q20" s="2"/>
      <c r="R20" s="2"/>
      <c r="S20" s="2"/>
      <c r="T20" s="2"/>
    </row>
    <row r="21" spans="1:34" ht="16.2" thickBot="1">
      <c r="A21" s="3" t="s">
        <v>20</v>
      </c>
      <c r="B21" s="58">
        <f>SUM(Lindesberg:Karlskoga!B21)</f>
        <v>72747</v>
      </c>
      <c r="C21" s="58">
        <f>SUM(Lindesberg:Karlskoga!C21)</f>
        <v>24006.510000000002</v>
      </c>
      <c r="D21" s="58">
        <f>SUM(Lindesberg:Karlskoga!D21)</f>
        <v>0</v>
      </c>
      <c r="E21" s="58">
        <f>SUM(Lindesberg:Karlskoga!E21)</f>
        <v>0</v>
      </c>
      <c r="F21" s="58">
        <f>SUM(Lindesberg:Karlskoga!F21)</f>
        <v>0</v>
      </c>
      <c r="G21" s="58">
        <f>SUM(Lindesberg:Karlskoga!G21)</f>
        <v>0</v>
      </c>
      <c r="H21" s="58">
        <f>SUM(Lindesberg:Karlskoga!H21)</f>
        <v>0</v>
      </c>
      <c r="I21" s="58">
        <f>SUM(Lindesberg:Karlskoga!I21)</f>
        <v>0</v>
      </c>
      <c r="J21" s="58">
        <f>SUM(Lindesberg:Karlskoga!J21)</f>
        <v>0</v>
      </c>
      <c r="K21" s="58">
        <f>SUM(Lindesberg:Karlskoga!K21)</f>
        <v>0</v>
      </c>
      <c r="L21" s="58">
        <f>SUM(Lindesberg:Karlskoga!L21)</f>
        <v>0</v>
      </c>
      <c r="M21" s="58">
        <f>SUM(Lindesberg:Karlskoga!M21)</f>
        <v>0</v>
      </c>
      <c r="N21" s="58">
        <f>SUM(Lindesberg:Karlskoga!N21)</f>
        <v>0</v>
      </c>
      <c r="O21" s="58">
        <f>SUM(Lindesberg:Karlskoga!O21)</f>
        <v>0</v>
      </c>
      <c r="P21" s="58">
        <f>SUM(Lindesberg:Karlskoga!P21)</f>
        <v>24006.510000000002</v>
      </c>
      <c r="Q21" s="2"/>
      <c r="R21" s="24"/>
      <c r="S21" s="24"/>
      <c r="T21" s="24"/>
    </row>
    <row r="22" spans="1:34" ht="15.6">
      <c r="A22" s="3" t="s">
        <v>21</v>
      </c>
      <c r="B22" s="58">
        <f>SUM(Lindesberg:Karlskoga!B22)</f>
        <v>385086</v>
      </c>
      <c r="C22" s="58">
        <f>SUM(Lindesberg:Karlskoga!C22)</f>
        <v>0</v>
      </c>
      <c r="D22" s="58">
        <f>SUM(Lindesberg:Karlskoga!D22)</f>
        <v>0</v>
      </c>
      <c r="E22" s="58">
        <f>SUM(Lindesberg:Karlskoga!E22)</f>
        <v>0</v>
      </c>
      <c r="F22" s="58">
        <f>SUM(Lindesberg:Karlskoga!F22)</f>
        <v>0</v>
      </c>
      <c r="G22" s="58">
        <f>SUM(Lindesberg:Karlskoga!G22)</f>
        <v>0</v>
      </c>
      <c r="H22" s="58">
        <f>SUM(Lindesberg:Karlskoga!H22)</f>
        <v>0</v>
      </c>
      <c r="I22" s="58">
        <f>SUM(Lindesberg:Karlskoga!I22)</f>
        <v>0</v>
      </c>
      <c r="J22" s="58">
        <f>SUM(Lindesberg:Karlskoga!J22)</f>
        <v>0</v>
      </c>
      <c r="K22" s="58">
        <f>SUM(Lindesberg:Karlskoga!K22)</f>
        <v>0</v>
      </c>
      <c r="L22" s="58">
        <f>SUM(Lindesberg:Karlskoga!L22)</f>
        <v>0</v>
      </c>
      <c r="M22" s="58">
        <f>SUM(Lindesberg:Karlskoga!M22)</f>
        <v>0</v>
      </c>
      <c r="N22" s="58">
        <f>SUM(Lindesberg:Karlskoga!N22)</f>
        <v>0</v>
      </c>
      <c r="O22" s="58">
        <f>SUM(Lindesberg:Karlskoga!O22)</f>
        <v>0</v>
      </c>
      <c r="P22" s="58">
        <f>SUM(Lindesberg:Karlskoga!P22)</f>
        <v>0</v>
      </c>
      <c r="Q22" s="18"/>
      <c r="R22" s="30" t="s">
        <v>23</v>
      </c>
      <c r="S22" s="54" t="str">
        <f>ROUND(P43/1000,0) &amp;" GWh"</f>
        <v>12246 GWh</v>
      </c>
      <c r="T22" s="25"/>
      <c r="U22" s="23"/>
    </row>
    <row r="23" spans="1:34" ht="15.6">
      <c r="A23" s="3" t="s">
        <v>22</v>
      </c>
      <c r="B23" s="58">
        <f>SUM(Lindesberg:Karlskoga!B23)</f>
        <v>0</v>
      </c>
      <c r="C23" s="58">
        <f>SUM(Lindesberg:Karlskoga!C23)</f>
        <v>0</v>
      </c>
      <c r="D23" s="58">
        <f>SUM(Lindesberg:Karlskoga!D23)</f>
        <v>0</v>
      </c>
      <c r="E23" s="58">
        <f>SUM(Lindesberg:Karlskoga!E23)</f>
        <v>0</v>
      </c>
      <c r="F23" s="58">
        <f>SUM(Lindesberg:Karlskoga!F23)</f>
        <v>0</v>
      </c>
      <c r="G23" s="58">
        <f>SUM(Lindesberg:Karlskoga!G23)</f>
        <v>0</v>
      </c>
      <c r="H23" s="58">
        <f>SUM(Lindesberg:Karlskoga!H23)</f>
        <v>0</v>
      </c>
      <c r="I23" s="58">
        <f>SUM(Lindesberg:Karlskoga!I23)</f>
        <v>0</v>
      </c>
      <c r="J23" s="58">
        <f>SUM(Lindesberg:Karlskoga!J23)</f>
        <v>0</v>
      </c>
      <c r="K23" s="58">
        <f>SUM(Lindesberg:Karlskoga!K23)</f>
        <v>0</v>
      </c>
      <c r="L23" s="58">
        <f>SUM(Lindesberg:Karlskoga!L23)</f>
        <v>0</v>
      </c>
      <c r="M23" s="58">
        <f>SUM(Lindesberg:Karlskoga!M23)</f>
        <v>0</v>
      </c>
      <c r="N23" s="58">
        <f>SUM(Lindesberg:Karlskoga!N23)</f>
        <v>0</v>
      </c>
      <c r="O23" s="58">
        <f>SUM(Lindesberg:Karlskoga!O23)</f>
        <v>0</v>
      </c>
      <c r="P23" s="58">
        <f>SUM(Lindesberg:Karlskoga!P23)</f>
        <v>0</v>
      </c>
      <c r="Q23" s="18"/>
      <c r="R23" s="28"/>
      <c r="S23" s="2"/>
      <c r="T23" s="26"/>
      <c r="U23" s="23"/>
    </row>
    <row r="24" spans="1:34" ht="15.6">
      <c r="A24" s="3" t="s">
        <v>13</v>
      </c>
      <c r="B24" s="136">
        <f>SUM(Lindesberg:Karlskoga!B24)</f>
        <v>1719241</v>
      </c>
      <c r="C24" s="58">
        <f>SUM(Lindesberg:Karlskoga!C24)</f>
        <v>28890.690000000002</v>
      </c>
      <c r="D24" s="137">
        <f>SUM(Lindesberg:Karlskoga!D24)</f>
        <v>49209</v>
      </c>
      <c r="E24" s="58">
        <f>SUM(Lindesberg:Karlskoga!E24)</f>
        <v>2371.65</v>
      </c>
      <c r="F24" s="58">
        <f>SUM(Lindesberg:Karlskoga!F24)</f>
        <v>0</v>
      </c>
      <c r="G24" s="58">
        <f>SUM(Lindesberg:Karlskoga!G24)</f>
        <v>19755</v>
      </c>
      <c r="H24" s="137">
        <f>SUM(Lindesberg:Karlskoga!H24)</f>
        <v>985447</v>
      </c>
      <c r="I24" s="58">
        <f>SUM(Lindesberg:Karlskoga!I24)</f>
        <v>0</v>
      </c>
      <c r="J24" s="58">
        <f>SUM(Lindesberg:Karlskoga!J24)</f>
        <v>0</v>
      </c>
      <c r="K24" s="58">
        <f>SUM(Lindesberg:Karlskoga!K24)</f>
        <v>103217.41</v>
      </c>
      <c r="L24" s="58">
        <f>SUM(Lindesberg:Karlskoga!L24)</f>
        <v>280200</v>
      </c>
      <c r="M24" s="58">
        <f>SUM(Lindesberg:Karlskoga!M24)</f>
        <v>0</v>
      </c>
      <c r="N24" s="58">
        <f>SUM(Lindesberg:Karlskoga!N24)</f>
        <v>0</v>
      </c>
      <c r="O24" s="58">
        <f>SUM(Lindesberg:Karlskoga!O24)</f>
        <v>0</v>
      </c>
      <c r="P24" s="136">
        <f>SUM(Lindesberg:Karlskoga!P24)</f>
        <v>1469090.75</v>
      </c>
      <c r="Q24" s="18"/>
      <c r="R24" s="28"/>
      <c r="S24" s="2" t="s">
        <v>24</v>
      </c>
      <c r="T24" s="26" t="s">
        <v>25</v>
      </c>
      <c r="U24" s="23"/>
    </row>
    <row r="25" spans="1:34" ht="15.6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18"/>
      <c r="R25" s="51" t="str">
        <f>C30</f>
        <v>El</v>
      </c>
      <c r="S25" s="40" t="str">
        <f>ROUND(C43/1000,0) &amp;" GWh"</f>
        <v>3766 GWh</v>
      </c>
      <c r="T25" s="29">
        <f>C$44</f>
        <v>0.30755705164315039</v>
      </c>
      <c r="U25" s="23"/>
    </row>
    <row r="26" spans="1:34" ht="15.6">
      <c r="B26" s="129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18"/>
      <c r="R26" s="52" t="str">
        <f>D30</f>
        <v>Oljeprodukter</v>
      </c>
      <c r="S26" s="40" t="str">
        <f>ROUND(D43/1000,0) &amp;" GWh"</f>
        <v>2428 GWh</v>
      </c>
      <c r="T26" s="29">
        <f>D$44</f>
        <v>0.19823118396641606</v>
      </c>
      <c r="U26" s="23"/>
    </row>
    <row r="27" spans="1:34" ht="15.6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18"/>
      <c r="R27" s="52" t="str">
        <f>E30</f>
        <v>Kol och koks</v>
      </c>
      <c r="S27" s="40" t="str">
        <f>ROUND(E43/1000,0) &amp;" GWh"</f>
        <v>2 GWh</v>
      </c>
      <c r="T27" s="29">
        <f>E$44</f>
        <v>1.9366373623073421E-4</v>
      </c>
      <c r="U27" s="23"/>
    </row>
    <row r="28" spans="1:34" ht="18">
      <c r="A28" s="1" t="s">
        <v>26</v>
      </c>
      <c r="B28" s="87"/>
      <c r="C28" s="58"/>
      <c r="D28" s="87"/>
      <c r="E28" s="87"/>
      <c r="F28" s="87"/>
      <c r="G28" s="87"/>
      <c r="H28" s="87"/>
      <c r="I28" s="58"/>
      <c r="J28" s="58"/>
      <c r="K28" s="58"/>
      <c r="L28" s="58"/>
      <c r="M28" s="58"/>
      <c r="N28" s="58"/>
      <c r="O28" s="58"/>
      <c r="P28" s="58"/>
      <c r="Q28" s="18"/>
      <c r="R28" s="52" t="str">
        <f>F30</f>
        <v>Gasol/naturgas</v>
      </c>
      <c r="S28" s="40" t="str">
        <f>ROUND(F43/1000,0) &amp;" GWh"</f>
        <v>336 GWh</v>
      </c>
      <c r="T28" s="29">
        <f>F$44</f>
        <v>2.7442959427888037E-2</v>
      </c>
      <c r="U28" s="23"/>
    </row>
    <row r="29" spans="1:34" ht="15.6">
      <c r="A29" s="49" t="str">
        <f>A2</f>
        <v>Örebro Län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18"/>
      <c r="R29" s="52" t="str">
        <f>G30</f>
        <v>Biodrivmedel</v>
      </c>
      <c r="S29" s="40" t="str">
        <f>ROUND(G43/1000,0) &amp;" GWh"</f>
        <v>471 GWh</v>
      </c>
      <c r="T29" s="29">
        <f>G$44</f>
        <v>3.8434859568888508E-2</v>
      </c>
      <c r="U29" s="23"/>
    </row>
    <row r="30" spans="1:34" ht="28.8">
      <c r="A30" s="4">
        <f>A16</f>
        <v>2020</v>
      </c>
      <c r="B30" s="88" t="s">
        <v>65</v>
      </c>
      <c r="C30" s="91" t="s">
        <v>8</v>
      </c>
      <c r="D30" s="79" t="s">
        <v>31</v>
      </c>
      <c r="E30" s="79" t="s">
        <v>2</v>
      </c>
      <c r="F30" s="80" t="s">
        <v>3</v>
      </c>
      <c r="G30" s="79" t="s">
        <v>27</v>
      </c>
      <c r="H30" s="79" t="s">
        <v>51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67</v>
      </c>
      <c r="N30" s="79" t="s">
        <v>97</v>
      </c>
      <c r="O30" s="80" t="s">
        <v>63</v>
      </c>
      <c r="P30" s="81" t="s">
        <v>28</v>
      </c>
      <c r="Q30" s="18"/>
      <c r="R30" s="51" t="str">
        <f>H30</f>
        <v>Biobränslen</v>
      </c>
      <c r="S30" s="40" t="str">
        <f>ROUND(H43/1000,0) &amp;" GWh"</f>
        <v>2515 GWh</v>
      </c>
      <c r="T30" s="29">
        <f>H$44</f>
        <v>0.20535656248338</v>
      </c>
      <c r="U30" s="23"/>
    </row>
    <row r="31" spans="1:34" s="16" customFormat="1">
      <c r="A31" s="15"/>
      <c r="B31" s="83" t="s">
        <v>60</v>
      </c>
      <c r="C31" s="92" t="s">
        <v>59</v>
      </c>
      <c r="D31" s="83" t="s">
        <v>54</v>
      </c>
      <c r="E31" s="84"/>
      <c r="F31" s="83" t="s">
        <v>56</v>
      </c>
      <c r="G31" s="83" t="s">
        <v>68</v>
      </c>
      <c r="H31" s="83" t="s">
        <v>64</v>
      </c>
      <c r="I31" s="83" t="s">
        <v>57</v>
      </c>
      <c r="J31" s="84"/>
      <c r="K31" s="84"/>
      <c r="L31" s="84"/>
      <c r="M31" s="84"/>
      <c r="N31" s="84"/>
      <c r="O31" s="85"/>
      <c r="P31" s="86" t="s">
        <v>62</v>
      </c>
      <c r="Q31" s="19"/>
      <c r="R31" s="51" t="str">
        <f>I30</f>
        <v>Biogas</v>
      </c>
      <c r="S31" s="40" t="str">
        <f>ROUND(I43/1000,0) &amp;" GWh"</f>
        <v>69 GWh</v>
      </c>
      <c r="T31" s="29">
        <f>I$44</f>
        <v>5.6437384511707368E-3</v>
      </c>
      <c r="U31" s="22"/>
      <c r="AG31" s="17"/>
      <c r="AH31" s="17"/>
    </row>
    <row r="32" spans="1:34" ht="15.6">
      <c r="A32" s="3" t="s">
        <v>29</v>
      </c>
      <c r="B32" s="58">
        <f>SUM(Lindesberg:Karlskoga!B32)</f>
        <v>0</v>
      </c>
      <c r="C32" s="58">
        <f>SUM(Lindesberg:Karlskoga!C32)</f>
        <v>68459</v>
      </c>
      <c r="D32" s="58">
        <f>SUM(Lindesberg:Karlskoga!D32)</f>
        <v>74853</v>
      </c>
      <c r="E32" s="58">
        <f>SUM(Lindesberg:Karlskoga!E32)</f>
        <v>0</v>
      </c>
      <c r="F32" s="58">
        <f>SUM(Lindesberg:Karlskoga!F32)</f>
        <v>0</v>
      </c>
      <c r="G32" s="58">
        <f>SUM(Lindesberg:Karlskoga!G32)</f>
        <v>17144</v>
      </c>
      <c r="H32" s="58">
        <f>SUM(Lindesberg:Karlskoga!H32)</f>
        <v>0</v>
      </c>
      <c r="I32" s="58">
        <f>SUM(Lindesberg:Karlskoga!I32)</f>
        <v>0</v>
      </c>
      <c r="J32" s="58">
        <f>SUM(Lindesberg:Karlskoga!J32)</f>
        <v>0</v>
      </c>
      <c r="K32" s="58">
        <f>SUM(Lindesberg:Karlskoga!K32)</f>
        <v>0</v>
      </c>
      <c r="L32" s="58">
        <f>SUM(Lindesberg:Karlskoga!L32)</f>
        <v>0</v>
      </c>
      <c r="M32" s="58">
        <f>SUM(Lindesberg:Karlskoga!M32)</f>
        <v>0</v>
      </c>
      <c r="N32" s="58">
        <f>SUM(Lindesberg:Karlskoga!N32)</f>
        <v>0</v>
      </c>
      <c r="O32" s="58">
        <f>SUM(Lindesberg:Karlskoga!O32)</f>
        <v>0</v>
      </c>
      <c r="P32" s="58">
        <f>SUM(Lindesberg:Karlskoga!P32)</f>
        <v>160456</v>
      </c>
      <c r="Q32" s="20"/>
      <c r="R32" s="52" t="str">
        <f>J30</f>
        <v>Avlutar</v>
      </c>
      <c r="S32" s="40" t="str">
        <f>ROUND(J43/1000,0) &amp;" GWh"</f>
        <v>2117 GWh</v>
      </c>
      <c r="T32" s="29">
        <f>J$44</f>
        <v>0.1728908068947291</v>
      </c>
      <c r="U32" s="23"/>
    </row>
    <row r="33" spans="1:47" ht="15.6">
      <c r="A33" s="3" t="s">
        <v>32</v>
      </c>
      <c r="B33" s="62">
        <f>SUM(Lindesberg:Karlskoga!B33)</f>
        <v>275772</v>
      </c>
      <c r="C33" s="58">
        <f>SUM(Lindesberg:Karlskoga!C33)</f>
        <v>1416069</v>
      </c>
      <c r="D33" s="58">
        <f>SUM(Lindesberg:Karlskoga!D33)</f>
        <v>210911</v>
      </c>
      <c r="E33" s="58">
        <f>SUM(Lindesberg:Karlskoga!E33)</f>
        <v>0</v>
      </c>
      <c r="F33" s="62">
        <f>SUM(Lindesberg:Karlskoga!F33)</f>
        <v>330785</v>
      </c>
      <c r="G33" s="58">
        <f>SUM(Lindesberg:Karlskoga!G33)</f>
        <v>14113.999999999969</v>
      </c>
      <c r="H33" s="58">
        <f>SUM(Lindesberg:Karlskoga!H33)</f>
        <v>1118301</v>
      </c>
      <c r="I33" s="58">
        <f>SUM(Lindesberg:Karlskoga!I33)</f>
        <v>0</v>
      </c>
      <c r="J33" s="58">
        <f>SUM(Lindesberg:Karlskoga!J33)</f>
        <v>1875551</v>
      </c>
      <c r="K33" s="58">
        <f>SUM(Lindesberg:Karlskoga!K33)</f>
        <v>0</v>
      </c>
      <c r="L33" s="58">
        <f>SUM(Lindesberg:Karlskoga!L33)</f>
        <v>0</v>
      </c>
      <c r="M33" s="58">
        <f>SUM(Lindesberg:Karlskoga!M33)</f>
        <v>0</v>
      </c>
      <c r="N33" s="58">
        <f>SUM(Lindesberg:Karlskoga!N33)</f>
        <v>158468</v>
      </c>
      <c r="O33" s="58">
        <f>SUM(Lindesberg:Karlskoga!O33)</f>
        <v>0</v>
      </c>
      <c r="P33" s="62">
        <f>SUM(Lindesberg:Karlskoga!P33)</f>
        <v>5399970.9999999991</v>
      </c>
      <c r="Q33" s="20"/>
      <c r="R33" s="51" t="str">
        <f>K30</f>
        <v>Torv</v>
      </c>
      <c r="S33" s="40" t="str">
        <f>ROUND(K43/1000,0) &amp;" GWh"</f>
        <v>103 GWh</v>
      </c>
      <c r="T33" s="29">
        <f>K$44</f>
        <v>8.4285072690572158E-3</v>
      </c>
      <c r="U33" s="23"/>
    </row>
    <row r="34" spans="1:47" ht="15.6">
      <c r="A34" s="3" t="s">
        <v>33</v>
      </c>
      <c r="B34" s="58">
        <f>SUM(Lindesberg:Karlskoga!B34)</f>
        <v>171317</v>
      </c>
      <c r="C34" s="58">
        <f>SUM(Lindesberg:Karlskoga!C34)</f>
        <v>247241</v>
      </c>
      <c r="D34" s="58">
        <f>SUM(Lindesberg:Karlskoga!D34)</f>
        <v>8120</v>
      </c>
      <c r="E34" s="58">
        <f>SUM(Lindesberg:Karlskoga!E34)</f>
        <v>0</v>
      </c>
      <c r="F34" s="58">
        <f>SUM(Lindesberg:Karlskoga!F34)</f>
        <v>0</v>
      </c>
      <c r="G34" s="58">
        <f>SUM(Lindesberg:Karlskoga!G34)</f>
        <v>0</v>
      </c>
      <c r="H34" s="58">
        <f>SUM(Lindesberg:Karlskoga!H34)</f>
        <v>0</v>
      </c>
      <c r="I34" s="58">
        <f>SUM(Lindesberg:Karlskoga!I34)</f>
        <v>0</v>
      </c>
      <c r="J34" s="58">
        <f>SUM(Lindesberg:Karlskoga!J34)</f>
        <v>0</v>
      </c>
      <c r="K34" s="58">
        <f>SUM(Lindesberg:Karlskoga!K34)</f>
        <v>0</v>
      </c>
      <c r="L34" s="58">
        <f>SUM(Lindesberg:Karlskoga!L34)</f>
        <v>0</v>
      </c>
      <c r="M34" s="58">
        <f>SUM(Lindesberg:Karlskoga!M34)</f>
        <v>0</v>
      </c>
      <c r="N34" s="58">
        <f>SUM(Lindesberg:Karlskoga!N34)</f>
        <v>0</v>
      </c>
      <c r="O34" s="58">
        <f>SUM(Lindesberg:Karlskoga!O34)</f>
        <v>0</v>
      </c>
      <c r="P34" s="62">
        <f>SUM(Lindesberg:Karlskoga!P34)</f>
        <v>426678.00000000006</v>
      </c>
      <c r="Q34" s="20"/>
      <c r="R34" s="52" t="str">
        <f>L30</f>
        <v>Avfall</v>
      </c>
      <c r="S34" s="40" t="str">
        <f>ROUND(L43/1000,0) &amp;" GWh"</f>
        <v>280 GWh</v>
      </c>
      <c r="T34" s="29">
        <f>L$44</f>
        <v>2.2880517315730282E-2</v>
      </c>
      <c r="U34" s="23"/>
      <c r="V34" s="5"/>
      <c r="W34" s="39"/>
    </row>
    <row r="35" spans="1:47" ht="15.6">
      <c r="A35" s="3" t="s">
        <v>34</v>
      </c>
      <c r="B35" s="58">
        <f>SUM(Lindesberg:Karlskoga!B35)</f>
        <v>0</v>
      </c>
      <c r="C35" s="136">
        <f>SUM(Lindesberg:Karlskoga!C35)</f>
        <v>151476.65507784253</v>
      </c>
      <c r="D35" s="58">
        <f>SUM(Lindesberg:Karlskoga!D35)</f>
        <v>1992338</v>
      </c>
      <c r="E35" s="58">
        <f>SUM(Lindesberg:Karlskoga!E35)</f>
        <v>0</v>
      </c>
      <c r="F35" s="60">
        <f>SUM(Lindesberg:Karlskoga!F35)+'[1]Biogasproduktion och fordonsgas'!$B$23*1000+'[1]Biogasproduktion och fordonsgas'!$B$25*1000</f>
        <v>5287.7</v>
      </c>
      <c r="G35" s="58">
        <f>SUM(Lindesberg:Karlskoga!G35)</f>
        <v>419669</v>
      </c>
      <c r="H35" s="58">
        <f>SUM(Lindesberg:Karlskoga!H35)</f>
        <v>0</v>
      </c>
      <c r="I35" s="60">
        <f>SUM(Lindesberg:Karlskoga!I35)+'[1]Biogasproduktion och fordonsgas'!$B$22*1000+'[1]Biogasproduktion och fordonsgas'!$B$24*1000</f>
        <v>69114.5</v>
      </c>
      <c r="J35" s="58">
        <f>SUM(Lindesberg:Karlskoga!J35)</f>
        <v>0</v>
      </c>
      <c r="K35" s="58">
        <f>SUM(Lindesberg:Karlskoga!K35)</f>
        <v>0</v>
      </c>
      <c r="L35" s="58">
        <f>SUM(Lindesberg:Karlskoga!L35)</f>
        <v>0</v>
      </c>
      <c r="M35" s="58">
        <f>SUM(Lindesberg:Karlskoga!M35)</f>
        <v>0</v>
      </c>
      <c r="N35" s="58">
        <f>SUM(Lindesberg:Karlskoga!N35)</f>
        <v>0</v>
      </c>
      <c r="O35" s="58">
        <f>SUM(Lindesberg:Karlskoga!O35)</f>
        <v>0</v>
      </c>
      <c r="P35" s="137">
        <f>SUM(B35:O35)</f>
        <v>2637885.8550778427</v>
      </c>
      <c r="Q35" s="20"/>
      <c r="R35" s="51" t="str">
        <f>M30</f>
        <v>Kärnbränsle</v>
      </c>
      <c r="S35" s="40" t="str">
        <f>ROUND(M43/1000,0) &amp;" GWh"</f>
        <v>0 GWh</v>
      </c>
      <c r="T35" s="29">
        <f>M$44</f>
        <v>0</v>
      </c>
      <c r="U35" s="23"/>
    </row>
    <row r="36" spans="1:47" ht="15.6">
      <c r="A36" s="3" t="s">
        <v>35</v>
      </c>
      <c r="B36" s="136">
        <f>SUM(Lindesberg:Karlskoga!B36)</f>
        <v>206317.63075592706</v>
      </c>
      <c r="C36" s="136">
        <f>SUM(Lindesberg:Karlskoga!C36)</f>
        <v>909399.36924407294</v>
      </c>
      <c r="D36" s="58">
        <f>SUM(Lindesberg:Karlskoga!D36)</f>
        <v>84065</v>
      </c>
      <c r="E36" s="58">
        <f>SUM(Lindesberg:Karlskoga!E36)</f>
        <v>0</v>
      </c>
      <c r="F36" s="58">
        <f>SUM(Lindesberg:Karlskoga!F36)</f>
        <v>0</v>
      </c>
      <c r="G36" s="58">
        <f>SUM(Lindesberg:Karlskoga!G36)</f>
        <v>0</v>
      </c>
      <c r="H36" s="58">
        <f>SUM(Lindesberg:Karlskoga!H36)</f>
        <v>0</v>
      </c>
      <c r="I36" s="58">
        <f>SUM(Lindesberg:Karlskoga!I36)</f>
        <v>0</v>
      </c>
      <c r="J36" s="58">
        <f>SUM(Lindesberg:Karlskoga!J36)</f>
        <v>0</v>
      </c>
      <c r="K36" s="58">
        <f>SUM(Lindesberg:Karlskoga!K36)</f>
        <v>0</v>
      </c>
      <c r="L36" s="58">
        <f>SUM(Lindesberg:Karlskoga!L36)</f>
        <v>0</v>
      </c>
      <c r="M36" s="58">
        <f>SUM(Lindesberg:Karlskoga!M36)</f>
        <v>0</v>
      </c>
      <c r="N36" s="58">
        <f>SUM(Lindesberg:Karlskoga!N36)</f>
        <v>0</v>
      </c>
      <c r="O36" s="58">
        <f>SUM(Lindesberg:Karlskoga!O36)</f>
        <v>0</v>
      </c>
      <c r="P36" s="58">
        <f>SUM(Lindesberg:Karlskoga!P36)</f>
        <v>1199782</v>
      </c>
      <c r="Q36" s="20"/>
      <c r="R36" s="51" t="str">
        <f>N30</f>
        <v>Beckolja</v>
      </c>
      <c r="S36" s="40" t="str">
        <f>ROUND(N43/1000,0) &amp;" GWh"</f>
        <v>158 GWh</v>
      </c>
      <c r="T36" s="29">
        <f>N$44</f>
        <v>1.2940149243358838E-2</v>
      </c>
      <c r="U36" s="23"/>
    </row>
    <row r="37" spans="1:47" ht="15.6">
      <c r="A37" s="3" t="s">
        <v>36</v>
      </c>
      <c r="B37" s="136">
        <f>SUM(Lindesberg:Karlskoga!B37)</f>
        <v>126023.24219932262</v>
      </c>
      <c r="C37" s="136">
        <f>SUM(Lindesberg:Karlskoga!C37)</f>
        <v>819936.75780067733</v>
      </c>
      <c r="D37" s="58">
        <f>SUM(Lindesberg:Karlskoga!D37)</f>
        <v>4656</v>
      </c>
      <c r="E37" s="58">
        <f>SUM(Lindesberg:Karlskoga!E37)</f>
        <v>0</v>
      </c>
      <c r="F37" s="58">
        <f>SUM(Lindesberg:Karlskoga!F37)</f>
        <v>0</v>
      </c>
      <c r="G37" s="58">
        <f>SUM(Lindesberg:Karlskoga!G37)</f>
        <v>0</v>
      </c>
      <c r="H37" s="58">
        <f>SUM(Lindesberg:Karlskoga!H37)</f>
        <v>355028</v>
      </c>
      <c r="I37" s="58">
        <f>SUM(Lindesberg:Karlskoga!I37)</f>
        <v>0</v>
      </c>
      <c r="J37" s="58">
        <f>SUM(Lindesberg:Karlskoga!J37)</f>
        <v>0</v>
      </c>
      <c r="K37" s="58">
        <f>SUM(Lindesberg:Karlskoga!K37)</f>
        <v>0</v>
      </c>
      <c r="L37" s="58">
        <f>SUM(Lindesberg:Karlskoga!L37)</f>
        <v>0</v>
      </c>
      <c r="M37" s="58">
        <f>SUM(Lindesberg:Karlskoga!M37)</f>
        <v>0</v>
      </c>
      <c r="N37" s="58">
        <f>SUM(Lindesberg:Karlskoga!N37)</f>
        <v>0</v>
      </c>
      <c r="O37" s="58">
        <f>SUM(Lindesberg:Karlskoga!O37)</f>
        <v>0</v>
      </c>
      <c r="P37" s="62">
        <f>SUM(Lindesberg:Karlskoga!P37)</f>
        <v>1305644</v>
      </c>
      <c r="Q37" s="20"/>
      <c r="R37" s="52" t="str">
        <f>O30</f>
        <v>Övrigt</v>
      </c>
      <c r="S37" s="40" t="str">
        <f>ROUND(O43/1000,0) &amp;" GWh"</f>
        <v>0 GWh</v>
      </c>
      <c r="T37" s="29">
        <f>O$44</f>
        <v>0</v>
      </c>
      <c r="U37" s="23"/>
    </row>
    <row r="38" spans="1:47" ht="15.6">
      <c r="A38" s="3" t="s">
        <v>37</v>
      </c>
      <c r="B38" s="136">
        <f>SUM(Lindesberg:Karlskoga!B38)</f>
        <v>679490.12704475026</v>
      </c>
      <c r="C38" s="58">
        <f>SUM(Lindesberg:Karlskoga!C38)</f>
        <v>156492</v>
      </c>
      <c r="D38" s="58">
        <f>SUM(Lindesberg:Karlskoga!D38)</f>
        <v>466</v>
      </c>
      <c r="E38" s="58">
        <f>SUM(Lindesberg:Karlskoga!E38)</f>
        <v>0</v>
      </c>
      <c r="F38" s="58">
        <f>SUM(Lindesberg:Karlskoga!F38)</f>
        <v>0</v>
      </c>
      <c r="G38" s="58">
        <f>SUM(Lindesberg:Karlskoga!G38)</f>
        <v>0</v>
      </c>
      <c r="H38" s="58">
        <f>SUM(Lindesberg:Karlskoga!H38)</f>
        <v>0</v>
      </c>
      <c r="I38" s="58">
        <f>SUM(Lindesberg:Karlskoga!I38)</f>
        <v>0</v>
      </c>
      <c r="J38" s="58">
        <f>SUM(Lindesberg:Karlskoga!J38)</f>
        <v>0</v>
      </c>
      <c r="K38" s="58">
        <f>SUM(Lindesberg:Karlskoga!K38)</f>
        <v>0</v>
      </c>
      <c r="L38" s="58">
        <f>SUM(Lindesberg:Karlskoga!L38)</f>
        <v>0</v>
      </c>
      <c r="M38" s="58">
        <f>SUM(Lindesberg:Karlskoga!M38)</f>
        <v>0</v>
      </c>
      <c r="N38" s="58">
        <f>SUM(Lindesberg:Karlskoga!N38)</f>
        <v>0</v>
      </c>
      <c r="O38" s="58">
        <f>SUM(Lindesberg:Karlskoga!O38)</f>
        <v>0</v>
      </c>
      <c r="P38" s="137">
        <f>SUM(Lindesberg:Karlskoga!P38)</f>
        <v>836448.12704475026</v>
      </c>
      <c r="Q38" s="20"/>
      <c r="R38" s="31"/>
      <c r="S38" s="16"/>
      <c r="T38" s="27"/>
      <c r="U38" s="23"/>
    </row>
    <row r="39" spans="1:47" ht="15.6">
      <c r="A39" s="3" t="s">
        <v>38</v>
      </c>
      <c r="B39" s="58">
        <f>SUM(Lindesberg:Karlskoga!B39)</f>
        <v>0</v>
      </c>
      <c r="C39" s="58">
        <f>SUM(Lindesberg:Karlskoga!C39)</f>
        <v>49559</v>
      </c>
      <c r="D39" s="58">
        <f>SUM(Lindesberg:Karlskoga!D39)</f>
        <v>0</v>
      </c>
      <c r="E39" s="58">
        <f>SUM(Lindesberg:Karlskoga!E39)</f>
        <v>0</v>
      </c>
      <c r="F39" s="58">
        <f>SUM(Lindesberg:Karlskoga!F39)</f>
        <v>0</v>
      </c>
      <c r="G39" s="58">
        <f>SUM(Lindesberg:Karlskoga!G39)</f>
        <v>0</v>
      </c>
      <c r="H39" s="58">
        <f>SUM(Lindesberg:Karlskoga!H39)</f>
        <v>0</v>
      </c>
      <c r="I39" s="58">
        <f>SUM(Lindesberg:Karlskoga!I39)</f>
        <v>0</v>
      </c>
      <c r="J39" s="58">
        <f>SUM(Lindesberg:Karlskoga!J39)</f>
        <v>0</v>
      </c>
      <c r="K39" s="58">
        <f>SUM(Lindesberg:Karlskoga!K39)</f>
        <v>0</v>
      </c>
      <c r="L39" s="58">
        <f>SUM(Lindesberg:Karlskoga!L39)</f>
        <v>0</v>
      </c>
      <c r="M39" s="58">
        <f>SUM(Lindesberg:Karlskoga!M39)</f>
        <v>0</v>
      </c>
      <c r="N39" s="58">
        <f>SUM(Lindesberg:Karlskoga!N39)</f>
        <v>0</v>
      </c>
      <c r="O39" s="58">
        <f>SUM(Lindesberg:Karlskoga!O39)</f>
        <v>0</v>
      </c>
      <c r="P39" s="58">
        <f>SUM(Lindesberg:Karlskoga!P39)</f>
        <v>49559</v>
      </c>
      <c r="Q39" s="20"/>
      <c r="R39" s="28"/>
      <c r="S39" s="7"/>
      <c r="T39" s="42"/>
      <c r="U39" s="23"/>
    </row>
    <row r="40" spans="1:47" ht="15.6">
      <c r="A40" s="3" t="s">
        <v>13</v>
      </c>
      <c r="B40" s="62">
        <f>SUM(Lindesberg:Karlskoga!B40)</f>
        <v>1458920</v>
      </c>
      <c r="C40" s="58">
        <f>SUM(Lindesberg:Karlskoga!C40)</f>
        <v>3818632.7821225924</v>
      </c>
      <c r="D40" s="58">
        <f>SUM(Lindesberg:Karlskoga!D40)</f>
        <v>2375409</v>
      </c>
      <c r="E40" s="58">
        <f>SUM(Lindesberg:Karlskoga!E40)</f>
        <v>0</v>
      </c>
      <c r="F40" s="134">
        <f>SUM(F32:F39)</f>
        <v>336072.7</v>
      </c>
      <c r="G40" s="58">
        <f>SUM(Lindesberg:Karlskoga!G40)</f>
        <v>450927</v>
      </c>
      <c r="H40" s="58">
        <f>SUM(Lindesberg:Karlskoga!H40)</f>
        <v>1473329</v>
      </c>
      <c r="I40" s="60">
        <f>SUM(I32:I39)</f>
        <v>69114.5</v>
      </c>
      <c r="J40" s="58">
        <f>SUM(Lindesberg:Karlskoga!J40)</f>
        <v>1875551</v>
      </c>
      <c r="K40" s="58">
        <f>SUM(Lindesberg:Karlskoga!K40)</f>
        <v>0</v>
      </c>
      <c r="L40" s="58">
        <f>SUM(Lindesberg:Karlskoga!L40)</f>
        <v>0</v>
      </c>
      <c r="M40" s="58">
        <f>SUM(Lindesberg:Karlskoga!M40)</f>
        <v>0</v>
      </c>
      <c r="N40" s="58">
        <f>SUM(Lindesberg:Karlskoga!N40)</f>
        <v>158468</v>
      </c>
      <c r="O40" s="58">
        <f>SUM(Lindesberg:Karlskoga!O40)</f>
        <v>0</v>
      </c>
      <c r="P40" s="135">
        <f>SUM(B40:O40)</f>
        <v>12016423.982122593</v>
      </c>
      <c r="Q40" s="20"/>
      <c r="R40" s="28"/>
      <c r="S40" s="7" t="s">
        <v>24</v>
      </c>
      <c r="T40" s="42" t="s">
        <v>25</v>
      </c>
      <c r="U40" s="23"/>
    </row>
    <row r="41" spans="1:47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44"/>
      <c r="R41" s="28" t="s">
        <v>39</v>
      </c>
      <c r="S41" s="43" t="str">
        <f>ROUND((B46+C46)/1000,0) &amp;" GWh"</f>
        <v>568 GWh</v>
      </c>
      <c r="T41" s="59"/>
      <c r="U41" s="23"/>
    </row>
    <row r="42" spans="1:47">
      <c r="A42" s="33" t="s">
        <v>42</v>
      </c>
      <c r="B42" s="91">
        <f>B39+B38+B37</f>
        <v>805513.36924407282</v>
      </c>
      <c r="C42" s="91">
        <f>C39+C38+C37</f>
        <v>1025987.7578006773</v>
      </c>
      <c r="D42" s="91">
        <f>D39+D38+D37</f>
        <v>5122</v>
      </c>
      <c r="E42" s="91">
        <f t="shared" ref="E42:O42" si="0">E39+E38+E37</f>
        <v>0</v>
      </c>
      <c r="F42" s="88">
        <f t="shared" si="0"/>
        <v>0</v>
      </c>
      <c r="G42" s="91">
        <f t="shared" si="0"/>
        <v>0</v>
      </c>
      <c r="H42" s="91">
        <f t="shared" si="0"/>
        <v>355028</v>
      </c>
      <c r="I42" s="88">
        <f t="shared" si="0"/>
        <v>0</v>
      </c>
      <c r="J42" s="91">
        <f>J39+J38+J37</f>
        <v>0</v>
      </c>
      <c r="K42" s="91">
        <f>K39+K38+K37</f>
        <v>0</v>
      </c>
      <c r="L42" s="91">
        <f>L39+L38+L37</f>
        <v>0</v>
      </c>
      <c r="M42" s="91">
        <f t="shared" si="0"/>
        <v>0</v>
      </c>
      <c r="N42" s="91">
        <f t="shared" si="0"/>
        <v>0</v>
      </c>
      <c r="O42" s="91">
        <f t="shared" si="0"/>
        <v>0</v>
      </c>
      <c r="P42" s="58">
        <f>SUM(Lindesberg:Karlskoga!P42)</f>
        <v>2191651.1270447504</v>
      </c>
      <c r="Q42" s="21"/>
      <c r="R42" s="28" t="s">
        <v>40</v>
      </c>
      <c r="S42" s="8" t="str">
        <f>ROUND(P42/1000,0) &amp;" GWh"</f>
        <v>2192 GWh</v>
      </c>
      <c r="T42" s="29">
        <f>P42/P40</f>
        <v>0.18238796586283693</v>
      </c>
      <c r="U42" s="23"/>
    </row>
    <row r="43" spans="1:47">
      <c r="A43" s="34" t="s">
        <v>44</v>
      </c>
      <c r="B43" s="91"/>
      <c r="C43" s="93">
        <f>SUM(Lindesberg:Karlskoga!C43)</f>
        <v>3766413.3498923997</v>
      </c>
      <c r="D43" s="93">
        <f>SUM(Lindesberg:Karlskoga!D43)</f>
        <v>2427584</v>
      </c>
      <c r="E43" s="93">
        <f>SUM(Lindesberg:Karlskoga!E43)</f>
        <v>2371.65</v>
      </c>
      <c r="F43" s="93">
        <f>F11+F24+F40</f>
        <v>336072.7</v>
      </c>
      <c r="G43" s="93">
        <f>SUM(Lindesberg:Karlskoga!G43)</f>
        <v>470682</v>
      </c>
      <c r="H43" s="93">
        <f>SUM(Lindesberg:Karlskoga!H43)</f>
        <v>2514842.9999999995</v>
      </c>
      <c r="I43" s="93">
        <f>I11+I24+I40</f>
        <v>69114.5</v>
      </c>
      <c r="J43" s="93">
        <f>SUM(Lindesberg:Karlskoga!J43)</f>
        <v>2117260</v>
      </c>
      <c r="K43" s="93">
        <f>SUM(Lindesberg:Karlskoga!K43)</f>
        <v>103217.41</v>
      </c>
      <c r="L43" s="93">
        <f>SUM(Lindesberg:Karlskoga!L43)</f>
        <v>280200</v>
      </c>
      <c r="M43" s="93">
        <f>SUM(Lindesberg:Karlskoga!M43)</f>
        <v>0</v>
      </c>
      <c r="N43" s="93">
        <f>SUM(Lindesberg:Karlskoga!N43)</f>
        <v>158468</v>
      </c>
      <c r="O43" s="93">
        <f>SUM(Lindesberg:Karlskoga!O43)</f>
        <v>0</v>
      </c>
      <c r="P43" s="88">
        <f>SUM(C43:O43)</f>
        <v>12246226.6098924</v>
      </c>
      <c r="Q43" s="21"/>
      <c r="R43" s="28" t="s">
        <v>41</v>
      </c>
      <c r="S43" s="8" t="str">
        <f>ROUND(P36/1000,0) &amp;" GWh"</f>
        <v>1200 GWh</v>
      </c>
      <c r="T43" s="41">
        <f>P36/P40</f>
        <v>9.984517871414765E-2</v>
      </c>
      <c r="U43" s="23"/>
    </row>
    <row r="44" spans="1:47">
      <c r="A44" s="34" t="s">
        <v>45</v>
      </c>
      <c r="B44" s="91"/>
      <c r="C44" s="94">
        <f>C43/$P$43</f>
        <v>0.30755705164315039</v>
      </c>
      <c r="D44" s="94">
        <f t="shared" ref="D44:O44" si="1">D43/$P$43</f>
        <v>0.19823118396641606</v>
      </c>
      <c r="E44" s="94">
        <f>E43/$P$43</f>
        <v>1.9366373623073421E-4</v>
      </c>
      <c r="F44" s="94">
        <f t="shared" si="1"/>
        <v>2.7442959427888037E-2</v>
      </c>
      <c r="G44" s="94">
        <f t="shared" si="1"/>
        <v>3.8434859568888508E-2</v>
      </c>
      <c r="H44" s="94">
        <f t="shared" si="1"/>
        <v>0.20535656248338</v>
      </c>
      <c r="I44" s="94">
        <f t="shared" si="1"/>
        <v>5.6437384511707368E-3</v>
      </c>
      <c r="J44" s="94">
        <f t="shared" si="1"/>
        <v>0.1728908068947291</v>
      </c>
      <c r="K44" s="94">
        <f t="shared" si="1"/>
        <v>8.4285072690572158E-3</v>
      </c>
      <c r="L44" s="94">
        <f t="shared" si="1"/>
        <v>2.2880517315730282E-2</v>
      </c>
      <c r="M44" s="94">
        <f t="shared" si="1"/>
        <v>0</v>
      </c>
      <c r="N44" s="94">
        <f t="shared" si="1"/>
        <v>1.2940149243358838E-2</v>
      </c>
      <c r="O44" s="94">
        <f t="shared" si="1"/>
        <v>0</v>
      </c>
      <c r="P44" s="94">
        <f>SUM(C44:O44)</f>
        <v>0.99999999999999978</v>
      </c>
      <c r="Q44" s="21"/>
      <c r="R44" s="28" t="s">
        <v>43</v>
      </c>
      <c r="S44" s="8" t="str">
        <f>ROUND(P34/1000,0) &amp;" GWh"</f>
        <v>427 GWh</v>
      </c>
      <c r="T44" s="29">
        <f>P34/P40</f>
        <v>3.5507901571614757E-2</v>
      </c>
      <c r="U44" s="23"/>
    </row>
    <row r="45" spans="1:47">
      <c r="A45" s="35"/>
      <c r="B45" s="95"/>
      <c r="C45" s="91"/>
      <c r="D45" s="91"/>
      <c r="E45" s="91"/>
      <c r="F45" s="88"/>
      <c r="G45" s="91"/>
      <c r="H45" s="91"/>
      <c r="I45" s="88"/>
      <c r="J45" s="91"/>
      <c r="K45" s="91"/>
      <c r="L45" s="91"/>
      <c r="M45" s="91"/>
      <c r="N45" s="91"/>
      <c r="O45" s="88"/>
      <c r="P45" s="88"/>
      <c r="Q45" s="21"/>
      <c r="R45" s="28" t="s">
        <v>30</v>
      </c>
      <c r="S45" s="8" t="str">
        <f>ROUND(P32/1000,0) &amp;" GWh"</f>
        <v>160 GWh</v>
      </c>
      <c r="T45" s="29">
        <f>P32/P40</f>
        <v>1.3353057468571187E-2</v>
      </c>
      <c r="U45" s="23"/>
    </row>
    <row r="46" spans="1:47">
      <c r="A46" s="35" t="s">
        <v>48</v>
      </c>
      <c r="B46" s="93">
        <f>SUM(Lindesberg:Karlskoga!B46)</f>
        <v>260321</v>
      </c>
      <c r="C46" s="93">
        <f>SUM(Lindesberg:Karlskoga!C46)</f>
        <v>307801.87776980741</v>
      </c>
      <c r="D46" s="91"/>
      <c r="E46" s="91"/>
      <c r="F46" s="88"/>
      <c r="G46" s="91"/>
      <c r="H46" s="91"/>
      <c r="I46" s="88"/>
      <c r="J46" s="91"/>
      <c r="K46" s="91"/>
      <c r="L46" s="91"/>
      <c r="M46" s="91"/>
      <c r="N46" s="91"/>
      <c r="O46" s="88"/>
      <c r="P46" s="77"/>
      <c r="Q46" s="21"/>
      <c r="R46" s="28" t="s">
        <v>46</v>
      </c>
      <c r="S46" s="8" t="str">
        <f>ROUND(P33/1000,0) &amp;" GWh"</f>
        <v>5400 GWh</v>
      </c>
      <c r="T46" s="41">
        <f>P33/P40</f>
        <v>0.44938252911463455</v>
      </c>
      <c r="U46" s="23"/>
    </row>
    <row r="47" spans="1:47">
      <c r="A47" s="35" t="s">
        <v>50</v>
      </c>
      <c r="B47" s="96">
        <f>B46/B24</f>
        <v>0.15141623542016505</v>
      </c>
      <c r="C47" s="96">
        <f>C46/(C40+C24)</f>
        <v>0.08</v>
      </c>
      <c r="D47" s="91"/>
      <c r="E47" s="91"/>
      <c r="F47" s="88"/>
      <c r="G47" s="91"/>
      <c r="H47" s="91"/>
      <c r="I47" s="88"/>
      <c r="J47" s="91"/>
      <c r="K47" s="91"/>
      <c r="L47" s="91"/>
      <c r="M47" s="91"/>
      <c r="N47" s="91"/>
      <c r="O47" s="88"/>
      <c r="P47" s="88"/>
      <c r="Q47" s="7"/>
      <c r="R47" s="28" t="s">
        <v>47</v>
      </c>
      <c r="S47" s="8" t="str">
        <f>ROUND(P35/1000,0) &amp;" GWh"</f>
        <v>2638 GWh</v>
      </c>
      <c r="T47" s="41">
        <f>P35/P40</f>
        <v>0.21952336726819488</v>
      </c>
    </row>
    <row r="48" spans="1:47" ht="15" thickBot="1">
      <c r="A48" s="10"/>
      <c r="B48" s="97"/>
      <c r="C48" s="98"/>
      <c r="D48" s="99"/>
      <c r="E48" s="99"/>
      <c r="F48" s="100"/>
      <c r="G48" s="99"/>
      <c r="H48" s="99"/>
      <c r="I48" s="100"/>
      <c r="J48" s="99"/>
      <c r="K48" s="99"/>
      <c r="L48" s="99"/>
      <c r="M48" s="98"/>
      <c r="N48" s="98"/>
      <c r="O48" s="101"/>
      <c r="P48" s="101"/>
      <c r="Q48" s="10"/>
      <c r="R48" s="45" t="s">
        <v>49</v>
      </c>
      <c r="S48" s="8" t="str">
        <f>ROUND(P40/1000,0) &amp;" GWh"</f>
        <v>12016 GWh</v>
      </c>
      <c r="T48" s="46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150"/>
      <c r="C49" s="98"/>
      <c r="D49" s="99"/>
      <c r="E49" s="99"/>
      <c r="F49" s="100"/>
      <c r="G49" s="99"/>
      <c r="H49" s="99"/>
      <c r="I49" s="100"/>
      <c r="J49" s="99"/>
      <c r="K49" s="99"/>
      <c r="L49" s="99"/>
      <c r="M49" s="98"/>
      <c r="N49" s="98"/>
      <c r="O49" s="101"/>
      <c r="P49" s="101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97"/>
      <c r="C50" s="102"/>
      <c r="D50" s="99"/>
      <c r="E50" s="99"/>
      <c r="F50" s="100"/>
      <c r="G50" s="99"/>
      <c r="H50" s="99"/>
      <c r="I50" s="100"/>
      <c r="J50" s="99"/>
      <c r="K50" s="99"/>
      <c r="L50" s="99"/>
      <c r="M50" s="98"/>
      <c r="N50" s="98"/>
      <c r="O50" s="101"/>
      <c r="P50" s="101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97"/>
      <c r="C51" s="98"/>
      <c r="D51" s="99"/>
      <c r="E51" s="99"/>
      <c r="F51" s="100"/>
      <c r="G51" s="99"/>
      <c r="H51" s="99"/>
      <c r="I51" s="100"/>
      <c r="J51" s="99"/>
      <c r="K51" s="99"/>
      <c r="L51" s="99"/>
      <c r="M51" s="98"/>
      <c r="N51" s="98"/>
      <c r="O51" s="101"/>
      <c r="P51" s="101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97"/>
      <c r="C52" s="98"/>
      <c r="D52" s="99"/>
      <c r="E52" s="99"/>
      <c r="F52" s="100"/>
      <c r="G52" s="99"/>
      <c r="H52" s="99"/>
      <c r="I52" s="100"/>
      <c r="J52" s="99"/>
      <c r="K52" s="99"/>
      <c r="L52" s="99"/>
      <c r="M52" s="98"/>
      <c r="N52" s="98"/>
      <c r="O52" s="101"/>
      <c r="P52" s="101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97"/>
      <c r="C53" s="98"/>
      <c r="D53" s="99"/>
      <c r="E53" s="99"/>
      <c r="F53" s="100"/>
      <c r="G53" s="99"/>
      <c r="H53" s="99"/>
      <c r="I53" s="100"/>
      <c r="J53" s="99"/>
      <c r="K53" s="99"/>
      <c r="L53" s="99"/>
      <c r="M53" s="98"/>
      <c r="N53" s="98"/>
      <c r="O53" s="101"/>
      <c r="P53" s="101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97"/>
      <c r="C54" s="98"/>
      <c r="D54" s="99"/>
      <c r="E54" s="99"/>
      <c r="F54" s="100"/>
      <c r="G54" s="99"/>
      <c r="H54" s="99"/>
      <c r="I54" s="100"/>
      <c r="J54" s="99"/>
      <c r="K54" s="99"/>
      <c r="L54" s="99"/>
      <c r="M54" s="98"/>
      <c r="N54" s="98"/>
      <c r="O54" s="101"/>
      <c r="P54" s="101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>
      <c r="A55" s="11"/>
      <c r="B55" s="97"/>
      <c r="C55" s="98"/>
      <c r="D55" s="99"/>
      <c r="E55" s="99"/>
      <c r="F55" s="100"/>
      <c r="G55" s="99"/>
      <c r="H55" s="99"/>
      <c r="I55" s="100"/>
      <c r="J55" s="99"/>
      <c r="K55" s="99"/>
      <c r="L55" s="99"/>
      <c r="M55" s="98"/>
      <c r="N55" s="98"/>
      <c r="O55" s="101"/>
      <c r="P55" s="101"/>
      <c r="Q55" s="11"/>
      <c r="R55" s="10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>
      <c r="A56" s="11"/>
      <c r="B56" s="97"/>
      <c r="C56" s="98"/>
      <c r="D56" s="99"/>
      <c r="E56" s="99"/>
      <c r="F56" s="100"/>
      <c r="G56" s="99"/>
      <c r="H56" s="99"/>
      <c r="I56" s="100"/>
      <c r="J56" s="99"/>
      <c r="K56" s="99"/>
      <c r="L56" s="99"/>
      <c r="M56" s="98"/>
      <c r="N56" s="98"/>
      <c r="O56" s="101"/>
      <c r="P56" s="101"/>
      <c r="Q56" s="11"/>
      <c r="R56" s="10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>
      <c r="A57" s="11"/>
      <c r="B57" s="97"/>
      <c r="C57" s="98"/>
      <c r="D57" s="99"/>
      <c r="E57" s="99"/>
      <c r="F57" s="100"/>
      <c r="G57" s="99"/>
      <c r="H57" s="99"/>
      <c r="I57" s="100"/>
      <c r="J57" s="99"/>
      <c r="K57" s="99"/>
      <c r="L57" s="99"/>
      <c r="M57" s="98"/>
      <c r="N57" s="98"/>
      <c r="O57" s="101"/>
      <c r="P57" s="101"/>
      <c r="Q57" s="11"/>
      <c r="R57" s="10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03"/>
      <c r="C58" s="104"/>
      <c r="D58" s="105"/>
      <c r="E58" s="105"/>
      <c r="F58" s="106"/>
      <c r="G58" s="105"/>
      <c r="H58" s="105"/>
      <c r="I58" s="106"/>
      <c r="J58" s="105"/>
      <c r="K58" s="105"/>
      <c r="L58" s="105"/>
      <c r="M58" s="107"/>
      <c r="N58" s="107"/>
      <c r="O58" s="108"/>
      <c r="P58" s="109"/>
      <c r="Q58" s="7"/>
      <c r="R58" s="7"/>
      <c r="S58" s="32"/>
      <c r="T58" s="36"/>
    </row>
    <row r="59" spans="1:47" ht="15.6">
      <c r="A59" s="7"/>
      <c r="B59" s="103"/>
      <c r="C59" s="104"/>
      <c r="D59" s="105"/>
      <c r="E59" s="105"/>
      <c r="F59" s="106"/>
      <c r="G59" s="105"/>
      <c r="H59" s="105"/>
      <c r="I59" s="106"/>
      <c r="J59" s="105"/>
      <c r="K59" s="105"/>
      <c r="L59" s="105"/>
      <c r="M59" s="107"/>
      <c r="N59" s="107"/>
      <c r="O59" s="108"/>
      <c r="P59" s="109"/>
      <c r="Q59" s="7"/>
      <c r="R59" s="7"/>
      <c r="S59" s="32"/>
      <c r="T59" s="36"/>
    </row>
    <row r="60" spans="1:47" ht="15.6">
      <c r="A60" s="7"/>
      <c r="B60" s="103"/>
      <c r="C60" s="104"/>
      <c r="D60" s="105"/>
      <c r="E60" s="105"/>
      <c r="F60" s="106"/>
      <c r="G60" s="105"/>
      <c r="H60" s="105"/>
      <c r="I60" s="106"/>
      <c r="J60" s="105"/>
      <c r="K60" s="105"/>
      <c r="L60" s="105"/>
      <c r="M60" s="107"/>
      <c r="N60" s="107"/>
      <c r="O60" s="108"/>
      <c r="P60" s="109"/>
      <c r="Q60" s="7"/>
      <c r="R60" s="7"/>
      <c r="S60" s="32"/>
      <c r="T60" s="36"/>
    </row>
    <row r="61" spans="1:47" ht="15.6">
      <c r="A61" s="6"/>
      <c r="B61" s="103"/>
      <c r="C61" s="104"/>
      <c r="D61" s="105"/>
      <c r="E61" s="105"/>
      <c r="F61" s="106"/>
      <c r="G61" s="105"/>
      <c r="H61" s="105"/>
      <c r="I61" s="106"/>
      <c r="J61" s="105"/>
      <c r="K61" s="105"/>
      <c r="L61" s="105"/>
      <c r="M61" s="107"/>
      <c r="N61" s="107"/>
      <c r="O61" s="108"/>
      <c r="P61" s="109"/>
      <c r="Q61" s="7"/>
      <c r="R61" s="7"/>
      <c r="S61" s="32"/>
      <c r="T61" s="36"/>
    </row>
    <row r="62" spans="1:47" ht="15.6">
      <c r="A62" s="7"/>
      <c r="B62" s="103"/>
      <c r="C62" s="104"/>
      <c r="D62" s="103"/>
      <c r="E62" s="103"/>
      <c r="F62" s="110"/>
      <c r="G62" s="103"/>
      <c r="H62" s="103"/>
      <c r="I62" s="110"/>
      <c r="J62" s="103"/>
      <c r="K62" s="103"/>
      <c r="L62" s="103"/>
      <c r="M62" s="107"/>
      <c r="N62" s="107"/>
      <c r="O62" s="108"/>
      <c r="P62" s="109"/>
      <c r="Q62" s="7"/>
      <c r="R62" s="7"/>
      <c r="S62" s="12"/>
      <c r="T62" s="13"/>
    </row>
    <row r="63" spans="1:47">
      <c r="A63" s="7"/>
      <c r="B63" s="103"/>
      <c r="C63" s="111"/>
      <c r="D63" s="103"/>
      <c r="E63" s="103"/>
      <c r="F63" s="110"/>
      <c r="G63" s="103"/>
      <c r="H63" s="103"/>
      <c r="I63" s="110"/>
      <c r="J63" s="103"/>
      <c r="K63" s="103"/>
      <c r="L63" s="103"/>
      <c r="M63" s="111"/>
      <c r="N63" s="111"/>
      <c r="O63" s="109"/>
      <c r="P63" s="109"/>
      <c r="Q63" s="7"/>
      <c r="R63" s="7"/>
      <c r="S63" s="7"/>
      <c r="T63" s="32"/>
    </row>
    <row r="64" spans="1:47">
      <c r="A64" s="7"/>
      <c r="B64" s="103"/>
      <c r="C64" s="111"/>
      <c r="D64" s="103"/>
      <c r="E64" s="103"/>
      <c r="F64" s="110"/>
      <c r="G64" s="103"/>
      <c r="H64" s="103"/>
      <c r="I64" s="110"/>
      <c r="J64" s="103"/>
      <c r="K64" s="103"/>
      <c r="L64" s="103"/>
      <c r="M64" s="111"/>
      <c r="N64" s="111"/>
      <c r="O64" s="109"/>
      <c r="P64" s="109"/>
      <c r="Q64" s="7"/>
      <c r="R64" s="7"/>
      <c r="S64" s="47"/>
      <c r="T64" s="48"/>
    </row>
    <row r="65" spans="1:20" ht="15.6">
      <c r="A65" s="7"/>
      <c r="B65" s="91"/>
      <c r="C65" s="111"/>
      <c r="D65" s="91"/>
      <c r="E65" s="91"/>
      <c r="F65" s="88"/>
      <c r="G65" s="91"/>
      <c r="H65" s="91"/>
      <c r="I65" s="88"/>
      <c r="J65" s="91"/>
      <c r="K65" s="103"/>
      <c r="L65" s="103"/>
      <c r="M65" s="111"/>
      <c r="N65" s="111"/>
      <c r="O65" s="109"/>
      <c r="P65" s="109"/>
      <c r="Q65" s="7"/>
      <c r="R65" s="7"/>
      <c r="S65" s="32"/>
      <c r="T65" s="36"/>
    </row>
    <row r="66" spans="1:20" ht="15.6">
      <c r="A66" s="7"/>
      <c r="B66" s="91"/>
      <c r="C66" s="111"/>
      <c r="D66" s="91"/>
      <c r="E66" s="91"/>
      <c r="F66" s="88"/>
      <c r="G66" s="91"/>
      <c r="H66" s="91"/>
      <c r="I66" s="88"/>
      <c r="J66" s="91"/>
      <c r="K66" s="103"/>
      <c r="L66" s="103"/>
      <c r="M66" s="111"/>
      <c r="N66" s="111"/>
      <c r="O66" s="109"/>
      <c r="P66" s="109"/>
      <c r="Q66" s="7"/>
      <c r="R66" s="7"/>
      <c r="S66" s="32"/>
      <c r="T66" s="36"/>
    </row>
    <row r="67" spans="1:20" ht="15.6">
      <c r="A67" s="7"/>
      <c r="B67" s="91"/>
      <c r="C67" s="111"/>
      <c r="D67" s="91"/>
      <c r="E67" s="91"/>
      <c r="F67" s="88"/>
      <c r="G67" s="91"/>
      <c r="H67" s="91"/>
      <c r="I67" s="88"/>
      <c r="J67" s="91"/>
      <c r="K67" s="103"/>
      <c r="L67" s="103"/>
      <c r="M67" s="111"/>
      <c r="N67" s="111"/>
      <c r="O67" s="109"/>
      <c r="P67" s="109"/>
      <c r="Q67" s="7"/>
      <c r="R67" s="7"/>
      <c r="S67" s="32"/>
      <c r="T67" s="36"/>
    </row>
    <row r="68" spans="1:20" ht="15.6">
      <c r="A68" s="7"/>
      <c r="B68" s="91"/>
      <c r="C68" s="111"/>
      <c r="D68" s="91"/>
      <c r="E68" s="91"/>
      <c r="F68" s="88"/>
      <c r="G68" s="91"/>
      <c r="H68" s="91"/>
      <c r="I68" s="88"/>
      <c r="J68" s="91"/>
      <c r="K68" s="103"/>
      <c r="L68" s="103"/>
      <c r="M68" s="111"/>
      <c r="N68" s="111"/>
      <c r="O68" s="109"/>
      <c r="P68" s="109"/>
      <c r="Q68" s="7"/>
      <c r="R68" s="7"/>
      <c r="S68" s="32"/>
      <c r="T68" s="36"/>
    </row>
    <row r="69" spans="1:20" ht="15.6">
      <c r="A69" s="7"/>
      <c r="B69" s="91"/>
      <c r="C69" s="111"/>
      <c r="D69" s="91"/>
      <c r="E69" s="91"/>
      <c r="F69" s="88"/>
      <c r="G69" s="91"/>
      <c r="H69" s="91"/>
      <c r="I69" s="88"/>
      <c r="J69" s="91"/>
      <c r="K69" s="103"/>
      <c r="L69" s="103"/>
      <c r="M69" s="111"/>
      <c r="N69" s="111"/>
      <c r="O69" s="109"/>
      <c r="P69" s="109"/>
      <c r="Q69" s="7"/>
      <c r="R69" s="7"/>
      <c r="S69" s="32"/>
      <c r="T69" s="36"/>
    </row>
    <row r="70" spans="1:20" ht="15.6">
      <c r="A70" s="7"/>
      <c r="B70" s="91"/>
      <c r="C70" s="111"/>
      <c r="D70" s="91"/>
      <c r="E70" s="91"/>
      <c r="F70" s="88"/>
      <c r="G70" s="91"/>
      <c r="H70" s="91"/>
      <c r="I70" s="88"/>
      <c r="J70" s="91"/>
      <c r="K70" s="103"/>
      <c r="L70" s="103"/>
      <c r="M70" s="111"/>
      <c r="N70" s="111"/>
      <c r="O70" s="109"/>
      <c r="P70" s="109"/>
      <c r="Q70" s="7"/>
      <c r="R70" s="7"/>
      <c r="S70" s="32"/>
      <c r="T70" s="36"/>
    </row>
    <row r="71" spans="1:20" ht="15.6">
      <c r="A71" s="7"/>
      <c r="B71" s="112"/>
      <c r="C71" s="111"/>
      <c r="D71" s="112"/>
      <c r="E71" s="112"/>
      <c r="F71" s="113"/>
      <c r="G71" s="112"/>
      <c r="H71" s="112"/>
      <c r="I71" s="113"/>
      <c r="J71" s="112"/>
      <c r="K71" s="103"/>
      <c r="L71" s="103"/>
      <c r="M71" s="111"/>
      <c r="N71" s="111"/>
      <c r="O71" s="109"/>
      <c r="P71" s="109"/>
      <c r="Q71" s="7"/>
      <c r="R71" s="37"/>
      <c r="S71" s="12"/>
      <c r="T71" s="14"/>
    </row>
  </sheetData>
  <pageMargins left="0.75" right="0.75" top="0.75" bottom="0.5" header="0.5" footer="0.75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U71"/>
  <sheetViews>
    <sheetView zoomScale="72" zoomScaleNormal="80" workbookViewId="0">
      <selection activeCell="B47" sqref="B47"/>
    </sheetView>
  </sheetViews>
  <sheetFormatPr defaultColWidth="8.59765625" defaultRowHeight="14.4"/>
  <cols>
    <col min="1" max="1" width="49.5" style="9" customWidth="1"/>
    <col min="2" max="2" width="18.69921875" style="77" bestFit="1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70" t="s">
        <v>93</v>
      </c>
      <c r="Q2" s="3"/>
      <c r="AG2" s="38"/>
      <c r="AH2" s="3"/>
    </row>
    <row r="3" spans="1:34" ht="28.8">
      <c r="A3" s="4">
        <f>'Örebro län'!A3</f>
        <v>2020</v>
      </c>
      <c r="C3" s="79" t="s">
        <v>1</v>
      </c>
      <c r="D3" s="79" t="s">
        <v>31</v>
      </c>
      <c r="E3" s="79" t="s">
        <v>2</v>
      </c>
      <c r="F3" s="80" t="s">
        <v>3</v>
      </c>
      <c r="G3" s="79" t="s">
        <v>16</v>
      </c>
      <c r="H3" s="79" t="s">
        <v>51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67</v>
      </c>
      <c r="N3" s="79" t="s">
        <v>97</v>
      </c>
      <c r="O3" s="80" t="s">
        <v>63</v>
      </c>
      <c r="P3" s="81" t="s">
        <v>9</v>
      </c>
      <c r="Q3" s="38"/>
      <c r="AG3" s="38"/>
      <c r="AH3" s="38"/>
    </row>
    <row r="4" spans="1:34" s="16" customFormat="1" ht="10.199999999999999">
      <c r="A4" s="50" t="s">
        <v>55</v>
      </c>
      <c r="B4" s="82"/>
      <c r="C4" s="83" t="s">
        <v>53</v>
      </c>
      <c r="D4" s="83" t="s">
        <v>54</v>
      </c>
      <c r="E4" s="84"/>
      <c r="F4" s="83" t="s">
        <v>56</v>
      </c>
      <c r="G4" s="84"/>
      <c r="H4" s="84"/>
      <c r="I4" s="83" t="s">
        <v>57</v>
      </c>
      <c r="J4" s="84"/>
      <c r="K4" s="84"/>
      <c r="L4" s="84"/>
      <c r="M4" s="84"/>
      <c r="N4" s="85"/>
      <c r="O4" s="85"/>
      <c r="P4" s="86" t="s">
        <v>61</v>
      </c>
      <c r="Q4" s="17"/>
      <c r="AG4" s="17"/>
      <c r="AH4" s="17"/>
    </row>
    <row r="5" spans="1:34" ht="15.6">
      <c r="A5" s="3" t="s">
        <v>52</v>
      </c>
      <c r="B5" s="58"/>
      <c r="C5" s="60">
        <f>[1]Solceller!$E$16</f>
        <v>2859.5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>
        <f>SUM(D5:O5)</f>
        <v>0</v>
      </c>
      <c r="Q5" s="38"/>
      <c r="AG5" s="38"/>
      <c r="AH5" s="38"/>
    </row>
    <row r="6" spans="1:34" ht="15.6">
      <c r="A6" s="57" t="s">
        <v>66</v>
      </c>
      <c r="B6" s="58"/>
      <c r="C6" s="58">
        <f>[1]Elproduktion!$N$482</f>
        <v>146771</v>
      </c>
      <c r="D6" s="58">
        <f>[1]Elproduktion!$N$483</f>
        <v>2947</v>
      </c>
      <c r="E6" s="58"/>
      <c r="F6" s="58"/>
      <c r="G6" s="58"/>
      <c r="H6" s="58">
        <f>[1]Elproduktion!$S$487</f>
        <v>56067</v>
      </c>
      <c r="I6" s="58"/>
      <c r="J6" s="58">
        <f>[1]Elproduktion!$T$486</f>
        <v>113928</v>
      </c>
      <c r="K6" s="58"/>
      <c r="L6" s="58"/>
      <c r="M6" s="58"/>
      <c r="N6" s="58"/>
      <c r="O6" s="58"/>
      <c r="P6" s="58">
        <f t="shared" ref="P6:P11" si="0">SUM(D6:O6)</f>
        <v>172942</v>
      </c>
      <c r="Q6" s="38"/>
      <c r="AG6" s="38"/>
      <c r="AH6" s="38"/>
    </row>
    <row r="7" spans="1:34" ht="15.6">
      <c r="A7" s="3" t="s">
        <v>17</v>
      </c>
      <c r="B7" s="58"/>
      <c r="C7" s="58">
        <v>0</v>
      </c>
      <c r="D7" s="58">
        <v>0</v>
      </c>
      <c r="E7" s="58">
        <f>[1]Elproduktion!$Q$484</f>
        <v>0</v>
      </c>
      <c r="F7" s="58">
        <f>[1]Elproduktion!$N$485</f>
        <v>0</v>
      </c>
      <c r="G7" s="58">
        <f>[1]Elproduktion!$R$486</f>
        <v>0</v>
      </c>
      <c r="H7" s="58">
        <v>0</v>
      </c>
      <c r="I7" s="58">
        <f>[1]Elproduktion!$N$488</f>
        <v>0</v>
      </c>
      <c r="J7" s="58">
        <v>0</v>
      </c>
      <c r="K7" s="58"/>
      <c r="L7" s="58"/>
      <c r="M7" s="58"/>
      <c r="N7" s="58"/>
      <c r="O7" s="58"/>
      <c r="P7" s="58">
        <f t="shared" si="0"/>
        <v>0</v>
      </c>
      <c r="Q7" s="38"/>
      <c r="AG7" s="38"/>
      <c r="AH7" s="38"/>
    </row>
    <row r="8" spans="1:34" ht="15.6">
      <c r="A8" s="3" t="s">
        <v>10</v>
      </c>
      <c r="B8" s="58"/>
      <c r="C8" s="58">
        <f>[1]Elproduktion!$N$490</f>
        <v>0</v>
      </c>
      <c r="D8" s="58">
        <f>[1]Elproduktion!$N$491</f>
        <v>0</v>
      </c>
      <c r="E8" s="58">
        <f>[1]Elproduktion!$Q$492</f>
        <v>0</v>
      </c>
      <c r="F8" s="58">
        <f>[1]Elproduktion!$N$493</f>
        <v>0</v>
      </c>
      <c r="G8" s="58">
        <f>[1]Elproduktion!$R$494</f>
        <v>0</v>
      </c>
      <c r="H8" s="58">
        <f>[1]Elproduktion!$S$495</f>
        <v>0</v>
      </c>
      <c r="I8" s="58">
        <f>[1]Elproduktion!$N$496</f>
        <v>0</v>
      </c>
      <c r="J8" s="58">
        <f>[1]Elproduktion!$T$494</f>
        <v>0</v>
      </c>
      <c r="K8" s="58"/>
      <c r="L8" s="58"/>
      <c r="M8" s="58"/>
      <c r="N8" s="58"/>
      <c r="O8" s="58"/>
      <c r="P8" s="58">
        <f t="shared" si="0"/>
        <v>0</v>
      </c>
      <c r="Q8" s="38"/>
      <c r="AG8" s="38"/>
      <c r="AH8" s="38"/>
    </row>
    <row r="9" spans="1:34" ht="15.6">
      <c r="A9" s="3" t="s">
        <v>11</v>
      </c>
      <c r="B9" s="58"/>
      <c r="C9" s="58">
        <f>[1]Elproduktion!$N$498</f>
        <v>62667</v>
      </c>
      <c r="D9" s="58">
        <f>[1]Elproduktion!$N$499</f>
        <v>0</v>
      </c>
      <c r="E9" s="58">
        <f>[1]Elproduktion!$Q$500</f>
        <v>0</v>
      </c>
      <c r="F9" s="58">
        <f>[1]Elproduktion!$N$501</f>
        <v>0</v>
      </c>
      <c r="G9" s="58">
        <f>[1]Elproduktion!$R$502</f>
        <v>0</v>
      </c>
      <c r="H9" s="58">
        <f>[1]Elproduktion!$S$503</f>
        <v>0</v>
      </c>
      <c r="I9" s="58">
        <f>[1]Elproduktion!$N$504</f>
        <v>0</v>
      </c>
      <c r="J9" s="58">
        <f>[1]Elproduktion!$T$502</f>
        <v>0</v>
      </c>
      <c r="K9" s="58"/>
      <c r="L9" s="58"/>
      <c r="M9" s="58"/>
      <c r="N9" s="58"/>
      <c r="O9" s="58"/>
      <c r="P9" s="58">
        <f t="shared" si="0"/>
        <v>0</v>
      </c>
      <c r="Q9" s="38"/>
      <c r="AG9" s="38"/>
      <c r="AH9" s="38"/>
    </row>
    <row r="10" spans="1:34" ht="15.6">
      <c r="A10" s="3" t="s">
        <v>12</v>
      </c>
      <c r="B10" s="58"/>
      <c r="C10" s="58">
        <f>[1]Elproduktion!$N$506</f>
        <v>0</v>
      </c>
      <c r="D10" s="58">
        <f>[1]Elproduktion!$N$507</f>
        <v>0</v>
      </c>
      <c r="E10" s="58">
        <f>[1]Elproduktion!$Q$508</f>
        <v>0</v>
      </c>
      <c r="F10" s="58">
        <f>[1]Elproduktion!$N$509</f>
        <v>0</v>
      </c>
      <c r="G10" s="58">
        <f>[1]Elproduktion!$R$510</f>
        <v>0</v>
      </c>
      <c r="H10" s="58">
        <f>[1]Elproduktion!$S$511</f>
        <v>0</v>
      </c>
      <c r="I10" s="58">
        <f>[1]Elproduktion!$N$512</f>
        <v>0</v>
      </c>
      <c r="J10" s="58">
        <f>[1]Elproduktion!$T$510</f>
        <v>0</v>
      </c>
      <c r="K10" s="58"/>
      <c r="L10" s="58"/>
      <c r="M10" s="58"/>
      <c r="N10" s="58"/>
      <c r="O10" s="58"/>
      <c r="P10" s="58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6">
      <c r="A11" s="3" t="s">
        <v>13</v>
      </c>
      <c r="B11" s="58"/>
      <c r="C11" s="60">
        <f>SUM(C5:C10)</f>
        <v>212297.5</v>
      </c>
      <c r="D11" s="58">
        <f t="shared" ref="D11:O11" si="1">SUM(D5:D10)</f>
        <v>2947</v>
      </c>
      <c r="E11" s="58">
        <f t="shared" si="1"/>
        <v>0</v>
      </c>
      <c r="F11" s="58">
        <f t="shared" si="1"/>
        <v>0</v>
      </c>
      <c r="G11" s="58">
        <f t="shared" si="1"/>
        <v>0</v>
      </c>
      <c r="H11" s="58">
        <f t="shared" si="1"/>
        <v>56067</v>
      </c>
      <c r="I11" s="58">
        <f t="shared" si="1"/>
        <v>0</v>
      </c>
      <c r="J11" s="58">
        <f t="shared" si="1"/>
        <v>113928</v>
      </c>
      <c r="K11" s="58">
        <f t="shared" si="1"/>
        <v>0</v>
      </c>
      <c r="L11" s="58">
        <f t="shared" si="1"/>
        <v>0</v>
      </c>
      <c r="M11" s="58">
        <f t="shared" si="1"/>
        <v>0</v>
      </c>
      <c r="N11" s="58">
        <f t="shared" si="1"/>
        <v>0</v>
      </c>
      <c r="O11" s="58">
        <f t="shared" si="1"/>
        <v>0</v>
      </c>
      <c r="P11" s="58">
        <f t="shared" si="0"/>
        <v>172942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6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2"/>
      <c r="R12" s="2"/>
      <c r="S12" s="2"/>
      <c r="T12" s="2"/>
    </row>
    <row r="13" spans="1:34" ht="15.6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2"/>
      <c r="R13" s="2"/>
      <c r="S13" s="2"/>
      <c r="T13" s="2"/>
    </row>
    <row r="14" spans="1:34" ht="18">
      <c r="A14" s="1" t="s">
        <v>14</v>
      </c>
      <c r="B14" s="87"/>
      <c r="C14" s="58"/>
      <c r="D14" s="87"/>
      <c r="E14" s="87"/>
      <c r="F14" s="87"/>
      <c r="G14" s="87"/>
      <c r="H14" s="87"/>
      <c r="I14" s="87"/>
      <c r="J14" s="58"/>
      <c r="K14" s="58"/>
      <c r="L14" s="58"/>
      <c r="M14" s="58"/>
      <c r="N14" s="58"/>
      <c r="O14" s="58"/>
      <c r="P14" s="87"/>
      <c r="Q14" s="2"/>
      <c r="R14" s="2"/>
      <c r="S14" s="2"/>
      <c r="T14" s="2"/>
    </row>
    <row r="15" spans="1:34" ht="15.6">
      <c r="A15" s="49" t="str">
        <f>A2</f>
        <v>1885 Lindesberg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2"/>
      <c r="R15" s="2"/>
      <c r="S15" s="2"/>
      <c r="T15" s="2"/>
    </row>
    <row r="16" spans="1:34" ht="28.8">
      <c r="A16" s="4">
        <f>A3</f>
        <v>2020</v>
      </c>
      <c r="B16" s="79" t="s">
        <v>15</v>
      </c>
      <c r="C16" s="88" t="s">
        <v>8</v>
      </c>
      <c r="D16" s="79" t="s">
        <v>31</v>
      </c>
      <c r="E16" s="79" t="s">
        <v>2</v>
      </c>
      <c r="F16" s="80" t="s">
        <v>3</v>
      </c>
      <c r="G16" s="79" t="s">
        <v>16</v>
      </c>
      <c r="H16" s="79" t="s">
        <v>51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67</v>
      </c>
      <c r="N16" s="79" t="s">
        <v>97</v>
      </c>
      <c r="O16" s="80" t="s">
        <v>63</v>
      </c>
      <c r="P16" s="81" t="s">
        <v>9</v>
      </c>
      <c r="Q16" s="38"/>
      <c r="AG16" s="38"/>
      <c r="AH16" s="38"/>
    </row>
    <row r="17" spans="1:34" s="16" customFormat="1" ht="10.199999999999999">
      <c r="A17" s="50" t="s">
        <v>55</v>
      </c>
      <c r="B17" s="83" t="s">
        <v>58</v>
      </c>
      <c r="C17" s="89"/>
      <c r="D17" s="83" t="s">
        <v>54</v>
      </c>
      <c r="E17" s="84"/>
      <c r="F17" s="83" t="s">
        <v>56</v>
      </c>
      <c r="G17" s="84"/>
      <c r="H17" s="84"/>
      <c r="I17" s="83" t="s">
        <v>57</v>
      </c>
      <c r="J17" s="84"/>
      <c r="K17" s="84"/>
      <c r="L17" s="84"/>
      <c r="M17" s="84"/>
      <c r="N17" s="85"/>
      <c r="O17" s="85"/>
      <c r="P17" s="86" t="s">
        <v>61</v>
      </c>
      <c r="Q17" s="17"/>
      <c r="AG17" s="17"/>
      <c r="AH17" s="17"/>
    </row>
    <row r="18" spans="1:34" ht="15.6">
      <c r="A18" s="3" t="s">
        <v>17</v>
      </c>
      <c r="B18" s="114">
        <f>[1]Fjärrvärmeproduktion!$N$674</f>
        <v>0</v>
      </c>
      <c r="C18" s="61"/>
      <c r="D18" s="61">
        <f>[1]Fjärrvärmeproduktion!$N$675</f>
        <v>0</v>
      </c>
      <c r="E18" s="61">
        <f>[1]Fjärrvärmeproduktion!$Q$676</f>
        <v>0</v>
      </c>
      <c r="F18" s="61">
        <f>[1]Fjärrvärmeproduktion!$N$677</f>
        <v>0</v>
      </c>
      <c r="G18" s="61">
        <f>[1]Fjärrvärmeproduktion!$R$678</f>
        <v>0</v>
      </c>
      <c r="H18" s="61">
        <f>[1]Fjärrvärmeproduktion!$S$679</f>
        <v>0</v>
      </c>
      <c r="I18" s="61">
        <f>[1]Fjärrvärmeproduktion!$N$680</f>
        <v>0</v>
      </c>
      <c r="J18" s="61"/>
      <c r="K18" s="61"/>
      <c r="L18" s="61"/>
      <c r="M18" s="61"/>
      <c r="N18" s="61"/>
      <c r="O18" s="61"/>
      <c r="P18" s="61">
        <f>SUM(C18:O18)</f>
        <v>0</v>
      </c>
      <c r="Q18" s="2"/>
      <c r="R18" s="2"/>
      <c r="S18" s="2"/>
      <c r="T18" s="2"/>
    </row>
    <row r="19" spans="1:34" ht="15.6">
      <c r="A19" s="3" t="s">
        <v>18</v>
      </c>
      <c r="B19" s="114">
        <f>[1]Fjärrvärmeproduktion!$N$714</f>
        <v>0</v>
      </c>
      <c r="C19" s="61"/>
      <c r="D19" s="61">
        <f>[1]Fjärrvärmeproduktion!$N$683</f>
        <v>408</v>
      </c>
      <c r="E19" s="61">
        <f>[1]Fjärrvärmeproduktion!$Q$684</f>
        <v>0</v>
      </c>
      <c r="F19" s="61">
        <f>[1]Fjärrvärmeproduktion!$N$685</f>
        <v>0</v>
      </c>
      <c r="G19" s="61">
        <f>[1]Fjärrvärmeproduktion!$R$686</f>
        <v>538</v>
      </c>
      <c r="H19" s="61">
        <f>[1]Fjärrvärmeproduktion!$S$687</f>
        <v>4851</v>
      </c>
      <c r="I19" s="61">
        <f>[1]Fjärrvärmeproduktion!$N$688</f>
        <v>0</v>
      </c>
      <c r="J19" s="61"/>
      <c r="K19" s="61"/>
      <c r="L19" s="61"/>
      <c r="M19" s="61"/>
      <c r="N19" s="61"/>
      <c r="O19" s="61"/>
      <c r="P19" s="61">
        <f t="shared" ref="P19:P24" si="2">SUM(C19:O19)</f>
        <v>5797</v>
      </c>
      <c r="Q19" s="2"/>
      <c r="R19" s="2"/>
      <c r="S19" s="2"/>
      <c r="T19" s="2"/>
    </row>
    <row r="20" spans="1:34" ht="15.6">
      <c r="A20" s="3" t="s">
        <v>19</v>
      </c>
      <c r="B20" s="114">
        <f>[1]Fjärrvärmeproduktion!$N$690</f>
        <v>3219</v>
      </c>
      <c r="C20" s="130">
        <f>B20*1.015</f>
        <v>3267.2849999999999</v>
      </c>
      <c r="D20" s="61">
        <f>[1]Fjärrvärmeproduktion!$N$691</f>
        <v>0</v>
      </c>
      <c r="E20" s="61">
        <f>[1]Fjärrvärmeproduktion!$Q$692</f>
        <v>0</v>
      </c>
      <c r="F20" s="61">
        <f>[1]Fjärrvärmeproduktion!$N$693</f>
        <v>0</v>
      </c>
      <c r="G20" s="61">
        <f>[1]Fjärrvärmeproduktion!$R$694</f>
        <v>0</v>
      </c>
      <c r="H20" s="61">
        <f>[1]Fjärrvärmeproduktion!$S$695</f>
        <v>0</v>
      </c>
      <c r="I20" s="61">
        <f>[1]Fjärrvärmeproduktion!$N$696</f>
        <v>0</v>
      </c>
      <c r="J20" s="61"/>
      <c r="K20" s="61"/>
      <c r="L20" s="61"/>
      <c r="M20" s="61"/>
      <c r="N20" s="61"/>
      <c r="O20" s="61"/>
      <c r="P20" s="61">
        <f t="shared" si="2"/>
        <v>3267.2849999999999</v>
      </c>
      <c r="Q20" s="2"/>
      <c r="R20" s="2"/>
      <c r="S20" s="2"/>
      <c r="T20" s="2"/>
    </row>
    <row r="21" spans="1:34" ht="16.2" thickBot="1">
      <c r="A21" s="3" t="s">
        <v>20</v>
      </c>
      <c r="B21" s="114">
        <f>[1]Fjärrvärmeproduktion!$N$698</f>
        <v>0</v>
      </c>
      <c r="C21" s="61"/>
      <c r="D21" s="61">
        <f>[1]Fjärrvärmeproduktion!$N$699</f>
        <v>0</v>
      </c>
      <c r="E21" s="61">
        <f>[1]Fjärrvärmeproduktion!$Q$700</f>
        <v>0</v>
      </c>
      <c r="F21" s="61">
        <f>[1]Fjärrvärmeproduktion!$N$701</f>
        <v>0</v>
      </c>
      <c r="G21" s="61">
        <f>[1]Fjärrvärmeproduktion!$R$702</f>
        <v>0</v>
      </c>
      <c r="H21" s="61">
        <f>[1]Fjärrvärmeproduktion!$S$703</f>
        <v>0</v>
      </c>
      <c r="I21" s="61">
        <f>[1]Fjärrvärmeproduktion!$N$704</f>
        <v>0</v>
      </c>
      <c r="J21" s="61"/>
      <c r="K21" s="61"/>
      <c r="L21" s="61"/>
      <c r="M21" s="61"/>
      <c r="N21" s="61"/>
      <c r="O21" s="61"/>
      <c r="P21" s="61">
        <f t="shared" si="2"/>
        <v>0</v>
      </c>
      <c r="Q21" s="2"/>
      <c r="R21" s="24"/>
      <c r="S21" s="24"/>
      <c r="T21" s="24"/>
    </row>
    <row r="22" spans="1:34" ht="15.6">
      <c r="A22" s="3" t="s">
        <v>21</v>
      </c>
      <c r="B22" s="114">
        <f>[1]Fjärrvärmeproduktion!$N$706</f>
        <v>102166</v>
      </c>
      <c r="C22" s="61"/>
      <c r="D22" s="61">
        <f>[1]Fjärrvärmeproduktion!$N$707</f>
        <v>0</v>
      </c>
      <c r="E22" s="61">
        <f>[1]Fjärrvärmeproduktion!$Q$708</f>
        <v>0</v>
      </c>
      <c r="F22" s="61">
        <f>[1]Fjärrvärmeproduktion!$N$709</f>
        <v>0</v>
      </c>
      <c r="G22" s="61">
        <f>[1]Fjärrvärmeproduktion!$R$710</f>
        <v>0</v>
      </c>
      <c r="H22" s="61">
        <f>[1]Fjärrvärmeproduktion!$S$711</f>
        <v>0</v>
      </c>
      <c r="I22" s="61">
        <f>[1]Fjärrvärmeproduktion!$N$712</f>
        <v>0</v>
      </c>
      <c r="J22" s="61"/>
      <c r="K22" s="61"/>
      <c r="L22" s="61"/>
      <c r="M22" s="61"/>
      <c r="N22" s="61"/>
      <c r="O22" s="61"/>
      <c r="P22" s="61">
        <f t="shared" si="2"/>
        <v>0</v>
      </c>
      <c r="Q22" s="18"/>
      <c r="R22" s="30" t="s">
        <v>23</v>
      </c>
      <c r="S22" s="54" t="str">
        <f>ROUND(P43/1000,0) &amp;" GWh"</f>
        <v>3166 GWh</v>
      </c>
      <c r="T22" s="25"/>
      <c r="U22" s="23"/>
    </row>
    <row r="23" spans="1:34" ht="15.6">
      <c r="A23" s="3" t="s">
        <v>22</v>
      </c>
      <c r="B23" s="114">
        <v>0</v>
      </c>
      <c r="C23" s="61"/>
      <c r="D23" s="61">
        <f>[1]Fjärrvärmeproduktion!$N$715</f>
        <v>0</v>
      </c>
      <c r="E23" s="61">
        <f>[1]Fjärrvärmeproduktion!$Q$716</f>
        <v>0</v>
      </c>
      <c r="F23" s="61">
        <f>[1]Fjärrvärmeproduktion!$N$717</f>
        <v>0</v>
      </c>
      <c r="G23" s="61">
        <f>[1]Fjärrvärmeproduktion!$R$718</f>
        <v>0</v>
      </c>
      <c r="H23" s="61">
        <f>[1]Fjärrvärmeproduktion!$S$719</f>
        <v>0</v>
      </c>
      <c r="I23" s="61">
        <f>[1]Fjärrvärmeproduktion!$N$720</f>
        <v>0</v>
      </c>
      <c r="J23" s="61"/>
      <c r="K23" s="61"/>
      <c r="L23" s="61"/>
      <c r="M23" s="61"/>
      <c r="N23" s="61"/>
      <c r="O23" s="61"/>
      <c r="P23" s="61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13</v>
      </c>
      <c r="B24" s="61">
        <f>SUM(B18:B23)</f>
        <v>105385</v>
      </c>
      <c r="C24" s="130">
        <f t="shared" ref="C24:O24" si="3">SUM(C18:C23)</f>
        <v>3267.2849999999999</v>
      </c>
      <c r="D24" s="61">
        <f t="shared" si="3"/>
        <v>408</v>
      </c>
      <c r="E24" s="61">
        <f t="shared" si="3"/>
        <v>0</v>
      </c>
      <c r="F24" s="61">
        <f t="shared" si="3"/>
        <v>0</v>
      </c>
      <c r="G24" s="61">
        <f t="shared" si="3"/>
        <v>538</v>
      </c>
      <c r="H24" s="61">
        <f t="shared" si="3"/>
        <v>4851</v>
      </c>
      <c r="I24" s="61">
        <f t="shared" si="3"/>
        <v>0</v>
      </c>
      <c r="J24" s="61">
        <f t="shared" si="3"/>
        <v>0</v>
      </c>
      <c r="K24" s="61">
        <f t="shared" si="3"/>
        <v>0</v>
      </c>
      <c r="L24" s="61">
        <f t="shared" si="3"/>
        <v>0</v>
      </c>
      <c r="M24" s="61">
        <f t="shared" si="3"/>
        <v>0</v>
      </c>
      <c r="N24" s="61">
        <f t="shared" si="3"/>
        <v>0</v>
      </c>
      <c r="O24" s="61">
        <f t="shared" si="3"/>
        <v>0</v>
      </c>
      <c r="P24" s="61">
        <f t="shared" si="2"/>
        <v>9064.2849999999999</v>
      </c>
      <c r="Q24" s="18"/>
      <c r="R24" s="28"/>
      <c r="S24" s="2" t="s">
        <v>24</v>
      </c>
      <c r="T24" s="26" t="s">
        <v>25</v>
      </c>
      <c r="U24" s="23"/>
    </row>
    <row r="25" spans="1:34" ht="15.6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18"/>
      <c r="R25" s="51" t="str">
        <f>C30</f>
        <v>El</v>
      </c>
      <c r="S25" s="40" t="str">
        <f>ROUND(C43/1000,0) &amp;" GWh"</f>
        <v>770 GWh</v>
      </c>
      <c r="T25" s="29">
        <f>C$44</f>
        <v>0.24313002837466055</v>
      </c>
      <c r="U25" s="23"/>
    </row>
    <row r="26" spans="1:34" ht="15.6">
      <c r="B26" s="90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18"/>
      <c r="R26" s="52" t="str">
        <f>D30</f>
        <v>Oljeprodukter</v>
      </c>
      <c r="S26" s="40" t="str">
        <f>ROUND(D43/1000,0) &amp;" GWh"</f>
        <v>200 GWh</v>
      </c>
      <c r="T26" s="29">
        <f>D$44</f>
        <v>6.3204620699287339E-2</v>
      </c>
      <c r="U26" s="23"/>
    </row>
    <row r="27" spans="1:34" ht="15.6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18"/>
      <c r="R27" s="52" t="str">
        <f>E30</f>
        <v>Kol och koks</v>
      </c>
      <c r="S27" s="40" t="str">
        <f>ROUND(E43/1000,0) &amp;" GWh"</f>
        <v>0 GWh</v>
      </c>
      <c r="T27" s="29">
        <f>E$44</f>
        <v>0</v>
      </c>
      <c r="U27" s="23"/>
    </row>
    <row r="28" spans="1:34" ht="18">
      <c r="A28" s="1" t="s">
        <v>26</v>
      </c>
      <c r="B28" s="87"/>
      <c r="C28" s="58"/>
      <c r="D28" s="87"/>
      <c r="E28" s="87"/>
      <c r="F28" s="87"/>
      <c r="G28" s="87"/>
      <c r="H28" s="87"/>
      <c r="I28" s="58"/>
      <c r="J28" s="58"/>
      <c r="K28" s="58"/>
      <c r="L28" s="58"/>
      <c r="M28" s="58"/>
      <c r="N28" s="58"/>
      <c r="O28" s="58"/>
      <c r="P28" s="58"/>
      <c r="Q28" s="18"/>
      <c r="R28" s="52" t="str">
        <f>F30</f>
        <v>Gasol/naturgas</v>
      </c>
      <c r="S28" s="40" t="str">
        <f>ROUND(F43/1000,0) &amp;" GWh"</f>
        <v>23 GWh</v>
      </c>
      <c r="T28" s="29">
        <f>F$44</f>
        <v>7.2549774490599656E-3</v>
      </c>
      <c r="U28" s="23"/>
    </row>
    <row r="29" spans="1:34" ht="15.6">
      <c r="A29" s="49" t="str">
        <f>A2</f>
        <v>1885 Lindesberg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18"/>
      <c r="R29" s="52" t="str">
        <f>G30</f>
        <v>Biodrivmedel</v>
      </c>
      <c r="S29" s="40" t="str">
        <f>ROUND(G43/1000,0) &amp;" GWh"</f>
        <v>25 GWh</v>
      </c>
      <c r="T29" s="29">
        <f>G$44</f>
        <v>7.7618878493795531E-3</v>
      </c>
      <c r="U29" s="23"/>
    </row>
    <row r="30" spans="1:34" ht="28.8">
      <c r="A30" s="4">
        <f>A16</f>
        <v>2020</v>
      </c>
      <c r="B30" s="88" t="s">
        <v>65</v>
      </c>
      <c r="C30" s="91" t="s">
        <v>8</v>
      </c>
      <c r="D30" s="79" t="s">
        <v>31</v>
      </c>
      <c r="E30" s="79" t="s">
        <v>2</v>
      </c>
      <c r="F30" s="80" t="s">
        <v>3</v>
      </c>
      <c r="G30" s="79" t="s">
        <v>27</v>
      </c>
      <c r="H30" s="79" t="s">
        <v>51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67</v>
      </c>
      <c r="N30" s="79" t="s">
        <v>97</v>
      </c>
      <c r="O30" s="80" t="s">
        <v>63</v>
      </c>
      <c r="P30" s="81" t="s">
        <v>28</v>
      </c>
      <c r="Q30" s="18"/>
      <c r="R30" s="51" t="str">
        <f>H30</f>
        <v>Biobränslen</v>
      </c>
      <c r="S30" s="40" t="str">
        <f>ROUND(H43/1000,0) &amp;" GWh"</f>
        <v>1010 GWh</v>
      </c>
      <c r="T30" s="29">
        <f>H$44</f>
        <v>0.31901245361420921</v>
      </c>
      <c r="U30" s="23"/>
    </row>
    <row r="31" spans="1:34" s="16" customFormat="1">
      <c r="A31" s="15"/>
      <c r="B31" s="83" t="s">
        <v>60</v>
      </c>
      <c r="C31" s="92" t="s">
        <v>59</v>
      </c>
      <c r="D31" s="83" t="s">
        <v>54</v>
      </c>
      <c r="E31" s="84"/>
      <c r="F31" s="83" t="s">
        <v>56</v>
      </c>
      <c r="G31" s="83" t="s">
        <v>68</v>
      </c>
      <c r="H31" s="83" t="s">
        <v>64</v>
      </c>
      <c r="I31" s="83" t="s">
        <v>57</v>
      </c>
      <c r="J31" s="84"/>
      <c r="K31" s="84"/>
      <c r="L31" s="84"/>
      <c r="M31" s="84"/>
      <c r="N31" s="85"/>
      <c r="O31" s="85"/>
      <c r="P31" s="86" t="s">
        <v>62</v>
      </c>
      <c r="Q31" s="19"/>
      <c r="R31" s="51" t="str">
        <f>I30</f>
        <v>Biogas</v>
      </c>
      <c r="S31" s="40" t="str">
        <f>ROUND(I43/1000,0) &amp;" GWh"</f>
        <v>0 GWh</v>
      </c>
      <c r="T31" s="29">
        <f>I$44</f>
        <v>0</v>
      </c>
      <c r="U31" s="22"/>
      <c r="AG31" s="17"/>
      <c r="AH31" s="17"/>
    </row>
    <row r="32" spans="1:34" ht="15.6">
      <c r="A32" s="3" t="s">
        <v>29</v>
      </c>
      <c r="B32" s="58">
        <f>[1]Slutanvändning!$N$980</f>
        <v>0</v>
      </c>
      <c r="C32" s="95">
        <f>[1]Slutanvändning!$N$981</f>
        <v>11257</v>
      </c>
      <c r="D32" s="95">
        <f>[1]Slutanvändning!$N$974</f>
        <v>10022</v>
      </c>
      <c r="E32" s="58">
        <f>[1]Slutanvändning!$Q$975</f>
        <v>0</v>
      </c>
      <c r="F32" s="58">
        <f>[1]Slutanvändning!$N$976</f>
        <v>0</v>
      </c>
      <c r="G32" s="58">
        <f>[1]Slutanvändning!$N$977</f>
        <v>2320</v>
      </c>
      <c r="H32" s="58">
        <f>[1]Slutanvändning!$N$978</f>
        <v>0</v>
      </c>
      <c r="I32" s="58">
        <f>[1]Slutanvändning!$N$979</f>
        <v>0</v>
      </c>
      <c r="J32" s="58"/>
      <c r="K32" s="58">
        <f>[1]Slutanvändning!$U$975</f>
        <v>0</v>
      </c>
      <c r="L32" s="58">
        <f>[1]Slutanvändning!$V$975</f>
        <v>0</v>
      </c>
      <c r="M32" s="58">
        <f>[1]Slutanvändning!$W$975</f>
        <v>0</v>
      </c>
      <c r="N32" s="58"/>
      <c r="O32" s="58"/>
      <c r="P32" s="58">
        <f t="shared" ref="P32:P38" si="4">SUM(B32:N32)</f>
        <v>23599</v>
      </c>
      <c r="Q32" s="20"/>
      <c r="R32" s="52" t="str">
        <f>J30</f>
        <v>Avlutar</v>
      </c>
      <c r="S32" s="40" t="str">
        <f>ROUND(J43/1000,0) &amp;" GWh"</f>
        <v>1032 GWh</v>
      </c>
      <c r="T32" s="29">
        <f>J$44</f>
        <v>0.32584200532543084</v>
      </c>
      <c r="U32" s="23"/>
    </row>
    <row r="33" spans="1:47" ht="15.6">
      <c r="A33" s="3" t="s">
        <v>32</v>
      </c>
      <c r="B33" s="58">
        <f>[1]Slutanvändning!$N$989</f>
        <v>17151</v>
      </c>
      <c r="C33" s="95">
        <f>[1]Slutanvändning!$N$990</f>
        <v>673893</v>
      </c>
      <c r="D33" s="95">
        <f>[1]Slutanvändning!$N$983</f>
        <v>55240</v>
      </c>
      <c r="E33" s="58">
        <f>[1]Slutanvändning!$Q$984</f>
        <v>0</v>
      </c>
      <c r="F33" s="58">
        <f>[1]Slutanvändning!$N$985</f>
        <v>22971</v>
      </c>
      <c r="G33" s="136">
        <v>0</v>
      </c>
      <c r="H33" s="58">
        <f>[1]Slutanvändning!$N$987</f>
        <v>899557</v>
      </c>
      <c r="I33" s="58">
        <f>[1]Slutanvändning!$N$988</f>
        <v>0</v>
      </c>
      <c r="J33" s="58">
        <f>[1]Slutanvändning!$S$986</f>
        <v>917766</v>
      </c>
      <c r="K33" s="58">
        <f>[1]Slutanvändning!$U$984</f>
        <v>0</v>
      </c>
      <c r="L33" s="58">
        <f>[1]Slutanvändning!$V$984</f>
        <v>0</v>
      </c>
      <c r="M33" s="58">
        <f>[1]Slutanvändning!$W$984</f>
        <v>0</v>
      </c>
      <c r="N33" s="58">
        <f>[1]Slutanvändning!$Y$986</f>
        <v>107000</v>
      </c>
      <c r="O33" s="58"/>
      <c r="P33" s="58">
        <f t="shared" si="4"/>
        <v>2693578</v>
      </c>
      <c r="Q33" s="20"/>
      <c r="R33" s="51" t="str">
        <f>K30</f>
        <v>Torv</v>
      </c>
      <c r="S33" s="40" t="str">
        <f>ROUND(K43/1000,0) &amp;" GWh"</f>
        <v>0 GWh</v>
      </c>
      <c r="T33" s="29">
        <f>K$44</f>
        <v>0</v>
      </c>
      <c r="U33" s="23"/>
    </row>
    <row r="34" spans="1:47" ht="15.6">
      <c r="A34" s="3" t="s">
        <v>33</v>
      </c>
      <c r="B34" s="58">
        <f>[1]Slutanvändning!$N$998</f>
        <v>13009</v>
      </c>
      <c r="C34" s="95">
        <f>[1]Slutanvändning!$N$999</f>
        <v>24051</v>
      </c>
      <c r="D34" s="95">
        <f>[1]Slutanvändning!$N$992</f>
        <v>772</v>
      </c>
      <c r="E34" s="58">
        <f>[1]Slutanvändning!$Q$993</f>
        <v>0</v>
      </c>
      <c r="F34" s="58">
        <f>[1]Slutanvändning!$N$994</f>
        <v>0</v>
      </c>
      <c r="G34" s="58">
        <f>[1]Slutanvändning!$N$995</f>
        <v>0</v>
      </c>
      <c r="H34" s="58">
        <f>[1]Slutanvändning!$N$996</f>
        <v>0</v>
      </c>
      <c r="I34" s="58">
        <f>[1]Slutanvändning!$N$997</f>
        <v>0</v>
      </c>
      <c r="J34" s="58"/>
      <c r="K34" s="58">
        <f>[1]Slutanvändning!$U$993</f>
        <v>0</v>
      </c>
      <c r="L34" s="58">
        <f>[1]Slutanvändning!$V$993</f>
        <v>0</v>
      </c>
      <c r="M34" s="58">
        <f>[1]Slutanvändning!$W$993</f>
        <v>0</v>
      </c>
      <c r="N34" s="58"/>
      <c r="O34" s="58"/>
      <c r="P34" s="58">
        <f t="shared" si="4"/>
        <v>37832</v>
      </c>
      <c r="Q34" s="20"/>
      <c r="R34" s="52" t="str">
        <f>L30</f>
        <v>Avfall</v>
      </c>
      <c r="S34" s="40" t="str">
        <f>ROUND(L43/1000,0) &amp;" GWh"</f>
        <v>0 GWh</v>
      </c>
      <c r="T34" s="29">
        <f>L$44</f>
        <v>0</v>
      </c>
      <c r="U34" s="23"/>
      <c r="V34" s="5"/>
      <c r="W34" s="39"/>
    </row>
    <row r="35" spans="1:47" ht="15.6">
      <c r="A35" s="3" t="s">
        <v>34</v>
      </c>
      <c r="B35" s="58">
        <f>[1]Slutanvändning!$N$1007</f>
        <v>0</v>
      </c>
      <c r="C35" s="138">
        <f>[1]Slutanvändning!$N$1008</f>
        <v>559</v>
      </c>
      <c r="D35" s="95">
        <f>[1]Slutanvändning!$N$1001</f>
        <v>123669</v>
      </c>
      <c r="E35" s="58">
        <f>[1]Slutanvändning!$Q$1002</f>
        <v>0</v>
      </c>
      <c r="F35" s="58">
        <f>[1]Slutanvändning!$N$1003</f>
        <v>0</v>
      </c>
      <c r="G35" s="58">
        <f>[1]Slutanvändning!$N$1004</f>
        <v>21718</v>
      </c>
      <c r="H35" s="58">
        <f>[1]Slutanvändning!$N$1005</f>
        <v>0</v>
      </c>
      <c r="I35" s="58">
        <f>[1]Slutanvändning!$N$1006</f>
        <v>0</v>
      </c>
      <c r="J35" s="58"/>
      <c r="K35" s="58">
        <f>[1]Slutanvändning!$U$1002</f>
        <v>0</v>
      </c>
      <c r="L35" s="58">
        <f>[1]Slutanvändning!$V$1002</f>
        <v>0</v>
      </c>
      <c r="M35" s="58">
        <f>[1]Slutanvändning!$W$1002</f>
        <v>0</v>
      </c>
      <c r="N35" s="58"/>
      <c r="O35" s="58"/>
      <c r="P35" s="136">
        <f>SUM(B35:N35)</f>
        <v>145946</v>
      </c>
      <c r="Q35" s="20"/>
      <c r="R35" s="51" t="str">
        <f>M30</f>
        <v>Kärnbränsle</v>
      </c>
      <c r="S35" s="40" t="str">
        <f>ROUND(M43/1000,0) &amp;" GWh"</f>
        <v>0 GWh</v>
      </c>
      <c r="T35" s="29">
        <f>M$44</f>
        <v>0</v>
      </c>
      <c r="U35" s="23"/>
    </row>
    <row r="36" spans="1:47" ht="15.6">
      <c r="A36" s="3" t="s">
        <v>35</v>
      </c>
      <c r="B36" s="58">
        <f>[1]Slutanvändning!$N$1016</f>
        <v>15761</v>
      </c>
      <c r="C36" s="95">
        <f>[1]Slutanvändning!$N$1017</f>
        <v>37788</v>
      </c>
      <c r="D36" s="95">
        <f>[1]Slutanvändning!$N$1010</f>
        <v>6645</v>
      </c>
      <c r="E36" s="58">
        <f>[1]Slutanvändning!$Q$1011</f>
        <v>0</v>
      </c>
      <c r="F36" s="58">
        <f>[1]Slutanvändning!$N$1012</f>
        <v>0</v>
      </c>
      <c r="G36" s="58">
        <f>[1]Slutanvändning!$N$1013</f>
        <v>0</v>
      </c>
      <c r="H36" s="58">
        <f>[1]Slutanvändning!$N$1014</f>
        <v>0</v>
      </c>
      <c r="I36" s="58">
        <f>[1]Slutanvändning!$N$1015</f>
        <v>0</v>
      </c>
      <c r="J36" s="58"/>
      <c r="K36" s="58">
        <f>[1]Slutanvändning!$U$1011</f>
        <v>0</v>
      </c>
      <c r="L36" s="58">
        <f>[1]Slutanvändning!$V$1011</f>
        <v>0</v>
      </c>
      <c r="M36" s="58">
        <f>[1]Slutanvändning!$W$1011</f>
        <v>0</v>
      </c>
      <c r="N36" s="58"/>
      <c r="O36" s="58"/>
      <c r="P36" s="58">
        <f t="shared" si="4"/>
        <v>60194</v>
      </c>
      <c r="Q36" s="20"/>
      <c r="R36" s="51" t="str">
        <f>N30</f>
        <v>Beckolja</v>
      </c>
      <c r="S36" s="40" t="str">
        <f>ROUND(N43/1000,0) &amp;" GWh"</f>
        <v>107 GWh</v>
      </c>
      <c r="T36" s="29">
        <f>N$44</f>
        <v>3.3794026687972503E-2</v>
      </c>
      <c r="U36" s="23"/>
    </row>
    <row r="37" spans="1:47" ht="15.6">
      <c r="A37" s="3" t="s">
        <v>36</v>
      </c>
      <c r="B37" s="58">
        <f>[1]Slutanvändning!$N$1025</f>
        <v>13624</v>
      </c>
      <c r="C37" s="95">
        <f>[1]Slutanvändning!$N$1026</f>
        <v>78895</v>
      </c>
      <c r="D37" s="95">
        <f>[1]Slutanvändning!$N$1019</f>
        <v>404</v>
      </c>
      <c r="E37" s="58">
        <f>[1]Slutanvändning!$Q$1020</f>
        <v>0</v>
      </c>
      <c r="F37" s="58">
        <f>[1]Slutanvändning!$N$1021</f>
        <v>0</v>
      </c>
      <c r="G37" s="58">
        <f>[1]Slutanvändning!$N$1022</f>
        <v>0</v>
      </c>
      <c r="H37" s="58">
        <f>[1]Slutanvändning!$N$1023</f>
        <v>49595</v>
      </c>
      <c r="I37" s="58">
        <f>[1]Slutanvändning!$N$1024</f>
        <v>0</v>
      </c>
      <c r="J37" s="58"/>
      <c r="K37" s="58">
        <f>[1]Slutanvändning!$U$1020</f>
        <v>0</v>
      </c>
      <c r="L37" s="58">
        <f>[1]Slutanvändning!$V$1020</f>
        <v>0</v>
      </c>
      <c r="M37" s="58">
        <f>[1]Slutanvändning!$W$1020</f>
        <v>0</v>
      </c>
      <c r="N37" s="58"/>
      <c r="O37" s="58"/>
      <c r="P37" s="58">
        <f t="shared" si="4"/>
        <v>142518</v>
      </c>
      <c r="Q37" s="20"/>
      <c r="R37" s="52" t="str">
        <f>O30</f>
        <v>Övrigt</v>
      </c>
      <c r="S37" s="40" t="str">
        <f>ROUND(O43/1000,0) &amp;" GWh"</f>
        <v>0 GWh</v>
      </c>
      <c r="T37" s="29">
        <f>O$44</f>
        <v>0</v>
      </c>
      <c r="U37" s="23"/>
    </row>
    <row r="38" spans="1:47" ht="15.6">
      <c r="A38" s="3" t="s">
        <v>37</v>
      </c>
      <c r="B38" s="58">
        <f>[1]Slutanvändning!$N$1034</f>
        <v>35114</v>
      </c>
      <c r="C38" s="95">
        <f>[1]Slutanvändning!$N$1035</f>
        <v>9904</v>
      </c>
      <c r="D38" s="95">
        <f>[1]Slutanvändning!$N$1028</f>
        <v>14</v>
      </c>
      <c r="E38" s="58">
        <f>[1]Slutanvändning!$Q$1029</f>
        <v>0</v>
      </c>
      <c r="F38" s="58">
        <f>[1]Slutanvändning!$N$1030</f>
        <v>0</v>
      </c>
      <c r="G38" s="58">
        <f>[1]Slutanvändning!$N$1031</f>
        <v>0</v>
      </c>
      <c r="H38" s="58">
        <f>[1]Slutanvändning!$N$1032</f>
        <v>0</v>
      </c>
      <c r="I38" s="58">
        <f>[1]Slutanvändning!$N$1033</f>
        <v>0</v>
      </c>
      <c r="J38" s="58"/>
      <c r="K38" s="58">
        <f>[1]Slutanvändning!$U$1029</f>
        <v>0</v>
      </c>
      <c r="L38" s="58">
        <f>[1]Slutanvändning!$V$1029</f>
        <v>0</v>
      </c>
      <c r="M38" s="58">
        <f>[1]Slutanvändning!$W$1029</f>
        <v>0</v>
      </c>
      <c r="N38" s="58"/>
      <c r="O38" s="58"/>
      <c r="P38" s="58">
        <f t="shared" si="4"/>
        <v>45032</v>
      </c>
      <c r="Q38" s="20"/>
      <c r="R38" s="31"/>
      <c r="S38" s="16"/>
      <c r="T38" s="27"/>
      <c r="U38" s="23"/>
    </row>
    <row r="39" spans="1:47" ht="15.6">
      <c r="A39" s="3" t="s">
        <v>38</v>
      </c>
      <c r="B39" s="58">
        <f>[1]Slutanvändning!$N$1043</f>
        <v>0</v>
      </c>
      <c r="C39" s="95">
        <f>[1]Slutanvändning!$N$1044</f>
        <v>9070</v>
      </c>
      <c r="D39" s="95">
        <f>[1]Slutanvändning!$N$1037</f>
        <v>0</v>
      </c>
      <c r="E39" s="58">
        <f>[1]Slutanvändning!$Q$1038</f>
        <v>0</v>
      </c>
      <c r="F39" s="58">
        <f>[1]Slutanvändning!$N$1039</f>
        <v>0</v>
      </c>
      <c r="G39" s="58">
        <f>[1]Slutanvändning!$N$1040</f>
        <v>0</v>
      </c>
      <c r="H39" s="58">
        <f>[1]Slutanvändning!$N$1041</f>
        <v>0</v>
      </c>
      <c r="I39" s="58">
        <f>[1]Slutanvändning!$N$1042</f>
        <v>0</v>
      </c>
      <c r="J39" s="58"/>
      <c r="K39" s="58">
        <f>[1]Slutanvändning!$U$1038</f>
        <v>0</v>
      </c>
      <c r="L39" s="58">
        <f>[1]Slutanvändning!$V$1038</f>
        <v>0</v>
      </c>
      <c r="M39" s="58">
        <f>[1]Slutanvändning!$W$1038</f>
        <v>0</v>
      </c>
      <c r="N39" s="58"/>
      <c r="O39" s="58"/>
      <c r="P39" s="58">
        <f>SUM(B39:N39)</f>
        <v>9070</v>
      </c>
      <c r="Q39" s="20"/>
      <c r="R39" s="28"/>
      <c r="S39" s="7"/>
      <c r="T39" s="42"/>
    </row>
    <row r="40" spans="1:47" ht="15.6">
      <c r="A40" s="3" t="s">
        <v>13</v>
      </c>
      <c r="B40" s="58">
        <f>SUM(B32:B39)</f>
        <v>94659</v>
      </c>
      <c r="C40" s="136">
        <f t="shared" ref="C40:O40" si="5">SUM(C32:C39)</f>
        <v>845417</v>
      </c>
      <c r="D40" s="58">
        <f t="shared" si="5"/>
        <v>196766</v>
      </c>
      <c r="E40" s="58">
        <f t="shared" si="5"/>
        <v>0</v>
      </c>
      <c r="F40" s="58">
        <f>SUM(F32:F39)</f>
        <v>22971</v>
      </c>
      <c r="G40" s="58">
        <f t="shared" si="5"/>
        <v>24038</v>
      </c>
      <c r="H40" s="58">
        <f t="shared" si="5"/>
        <v>949152</v>
      </c>
      <c r="I40" s="58">
        <f t="shared" si="5"/>
        <v>0</v>
      </c>
      <c r="J40" s="58">
        <f t="shared" si="5"/>
        <v>917766</v>
      </c>
      <c r="K40" s="58">
        <f t="shared" si="5"/>
        <v>0</v>
      </c>
      <c r="L40" s="58">
        <f t="shared" si="5"/>
        <v>0</v>
      </c>
      <c r="M40" s="58">
        <f t="shared" si="5"/>
        <v>0</v>
      </c>
      <c r="N40" s="58">
        <f t="shared" si="5"/>
        <v>107000</v>
      </c>
      <c r="O40" s="58">
        <f t="shared" si="5"/>
        <v>0</v>
      </c>
      <c r="P40" s="136">
        <f>SUM(B40:N40)</f>
        <v>3157769</v>
      </c>
      <c r="Q40" s="20"/>
      <c r="R40" s="28"/>
      <c r="S40" s="7" t="s">
        <v>24</v>
      </c>
      <c r="T40" s="42" t="s">
        <v>25</v>
      </c>
    </row>
    <row r="41" spans="1:47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44"/>
      <c r="R41" s="28" t="s">
        <v>39</v>
      </c>
      <c r="S41" s="43" t="str">
        <f>ROUND((B46+C46)/1000,0) &amp;" GWh"</f>
        <v>79 GWh</v>
      </c>
      <c r="T41" s="59"/>
    </row>
    <row r="42" spans="1:47">
      <c r="A42" s="33" t="s">
        <v>42</v>
      </c>
      <c r="B42" s="91">
        <f>B39+B38+B37</f>
        <v>48738</v>
      </c>
      <c r="C42" s="91">
        <f>C39+C38+C37</f>
        <v>97869</v>
      </c>
      <c r="D42" s="91">
        <f>D39+D38+D37</f>
        <v>418</v>
      </c>
      <c r="E42" s="91">
        <f t="shared" ref="E42:I42" si="6">E39+E38+E37</f>
        <v>0</v>
      </c>
      <c r="F42" s="88">
        <f t="shared" si="6"/>
        <v>0</v>
      </c>
      <c r="G42" s="91">
        <f t="shared" si="6"/>
        <v>0</v>
      </c>
      <c r="H42" s="91">
        <f t="shared" si="6"/>
        <v>49595</v>
      </c>
      <c r="I42" s="88">
        <f t="shared" si="6"/>
        <v>0</v>
      </c>
      <c r="J42" s="91">
        <f t="shared" ref="J42:P42" si="7">J39+J38+J37</f>
        <v>0</v>
      </c>
      <c r="K42" s="91">
        <f t="shared" si="7"/>
        <v>0</v>
      </c>
      <c r="L42" s="91">
        <f t="shared" si="7"/>
        <v>0</v>
      </c>
      <c r="M42" s="91">
        <f t="shared" si="7"/>
        <v>0</v>
      </c>
      <c r="N42" s="91">
        <f t="shared" si="7"/>
        <v>0</v>
      </c>
      <c r="O42" s="91">
        <f t="shared" si="7"/>
        <v>0</v>
      </c>
      <c r="P42" s="91">
        <f t="shared" si="7"/>
        <v>196620</v>
      </c>
      <c r="Q42" s="21"/>
      <c r="R42" s="28" t="s">
        <v>40</v>
      </c>
      <c r="S42" s="8" t="str">
        <f>ROUND(P42/1000,0) &amp;" GWh"</f>
        <v>197 GWh</v>
      </c>
      <c r="T42" s="29">
        <f>P42/P40</f>
        <v>6.2265479203830298E-2</v>
      </c>
    </row>
    <row r="43" spans="1:47">
      <c r="A43" s="34" t="s">
        <v>44</v>
      </c>
      <c r="B43" s="115"/>
      <c r="C43" s="93">
        <f>C40+C24-C6-C7+C46</f>
        <v>769808.02780000004</v>
      </c>
      <c r="D43" s="93">
        <f t="shared" ref="D43:O43" si="8">D11+D24+D40</f>
        <v>200121</v>
      </c>
      <c r="E43" s="93">
        <f t="shared" si="8"/>
        <v>0</v>
      </c>
      <c r="F43" s="93">
        <f t="shared" si="8"/>
        <v>22971</v>
      </c>
      <c r="G43" s="93">
        <f t="shared" si="8"/>
        <v>24576</v>
      </c>
      <c r="H43" s="93">
        <f t="shared" si="8"/>
        <v>1010070</v>
      </c>
      <c r="I43" s="93">
        <f t="shared" si="8"/>
        <v>0</v>
      </c>
      <c r="J43" s="93">
        <f t="shared" si="8"/>
        <v>1031694</v>
      </c>
      <c r="K43" s="93">
        <f t="shared" si="8"/>
        <v>0</v>
      </c>
      <c r="L43" s="93">
        <f t="shared" si="8"/>
        <v>0</v>
      </c>
      <c r="M43" s="93">
        <f t="shared" si="8"/>
        <v>0</v>
      </c>
      <c r="N43" s="93">
        <f t="shared" si="8"/>
        <v>107000</v>
      </c>
      <c r="O43" s="93">
        <f t="shared" si="8"/>
        <v>0</v>
      </c>
      <c r="P43" s="116">
        <f>SUM(C43:O43)</f>
        <v>3166240.0278000003</v>
      </c>
      <c r="Q43" s="21"/>
      <c r="R43" s="28" t="s">
        <v>41</v>
      </c>
      <c r="S43" s="8" t="str">
        <f>ROUND(P36/1000,0) &amp;" GWh"</f>
        <v>60 GWh</v>
      </c>
      <c r="T43" s="41">
        <f>P36/P40</f>
        <v>1.9062192326291125E-2</v>
      </c>
    </row>
    <row r="44" spans="1:47">
      <c r="A44" s="34" t="s">
        <v>45</v>
      </c>
      <c r="B44" s="91"/>
      <c r="C44" s="94">
        <f>C43/$P$43</f>
        <v>0.24313002837466055</v>
      </c>
      <c r="D44" s="94">
        <f t="shared" ref="D44:O44" si="9">D43/$P$43</f>
        <v>6.3204620699287339E-2</v>
      </c>
      <c r="E44" s="94">
        <f t="shared" si="9"/>
        <v>0</v>
      </c>
      <c r="F44" s="94">
        <f t="shared" si="9"/>
        <v>7.2549774490599656E-3</v>
      </c>
      <c r="G44" s="94">
        <f t="shared" si="9"/>
        <v>7.7618878493795531E-3</v>
      </c>
      <c r="H44" s="94">
        <f t="shared" si="9"/>
        <v>0.31901245361420921</v>
      </c>
      <c r="I44" s="94">
        <f t="shared" si="9"/>
        <v>0</v>
      </c>
      <c r="J44" s="94">
        <f t="shared" si="9"/>
        <v>0.32584200532543084</v>
      </c>
      <c r="K44" s="94">
        <f t="shared" si="9"/>
        <v>0</v>
      </c>
      <c r="L44" s="94">
        <f t="shared" si="9"/>
        <v>0</v>
      </c>
      <c r="M44" s="94">
        <f t="shared" si="9"/>
        <v>0</v>
      </c>
      <c r="N44" s="94">
        <f t="shared" si="9"/>
        <v>3.3794026687972503E-2</v>
      </c>
      <c r="O44" s="94">
        <f t="shared" si="9"/>
        <v>0</v>
      </c>
      <c r="P44" s="94">
        <f>SUM(C44:O44)</f>
        <v>1</v>
      </c>
      <c r="Q44" s="21"/>
      <c r="R44" s="28" t="s">
        <v>43</v>
      </c>
      <c r="S44" s="8" t="str">
        <f>ROUND(P34/1000,0) &amp;" GWh"</f>
        <v>38 GWh</v>
      </c>
      <c r="T44" s="29">
        <f>P34/P40</f>
        <v>1.1980610361302553E-2</v>
      </c>
      <c r="U44" s="23"/>
    </row>
    <row r="45" spans="1:47">
      <c r="A45" s="35"/>
      <c r="B45" s="95"/>
      <c r="C45" s="91"/>
      <c r="D45" s="91"/>
      <c r="E45" s="91"/>
      <c r="F45" s="88"/>
      <c r="G45" s="91"/>
      <c r="H45" s="91"/>
      <c r="I45" s="88"/>
      <c r="J45" s="91"/>
      <c r="K45" s="91"/>
      <c r="L45" s="91"/>
      <c r="M45" s="91"/>
      <c r="N45" s="88"/>
      <c r="O45" s="88"/>
      <c r="P45" s="88"/>
      <c r="Q45" s="21"/>
      <c r="R45" s="28" t="s">
        <v>30</v>
      </c>
      <c r="S45" s="8" t="str">
        <f>ROUND(P32/1000,0) &amp;" GWh"</f>
        <v>24 GWh</v>
      </c>
      <c r="T45" s="29">
        <f>P32/P40</f>
        <v>7.4733142291282233E-3</v>
      </c>
      <c r="U45" s="23"/>
    </row>
    <row r="46" spans="1:47">
      <c r="A46" s="35" t="s">
        <v>48</v>
      </c>
      <c r="B46" s="93">
        <f>B24+B26-B40-B49</f>
        <v>10726</v>
      </c>
      <c r="C46" s="93">
        <f>(C40+C24)*0.08</f>
        <v>67894.742800000007</v>
      </c>
      <c r="D46" s="91"/>
      <c r="E46" s="91"/>
      <c r="F46" s="88"/>
      <c r="G46" s="91"/>
      <c r="H46" s="91"/>
      <c r="I46" s="88"/>
      <c r="J46" s="91"/>
      <c r="K46" s="91"/>
      <c r="L46" s="91"/>
      <c r="M46" s="91"/>
      <c r="N46" s="88"/>
      <c r="O46" s="88"/>
      <c r="P46" s="77"/>
      <c r="Q46" s="21"/>
      <c r="R46" s="28" t="s">
        <v>46</v>
      </c>
      <c r="S46" s="8" t="str">
        <f>ROUND(P33/1000,0) &amp;" GWh"</f>
        <v>2694 GWh</v>
      </c>
      <c r="T46" s="41">
        <f>P33/P40</f>
        <v>0.85300033029648459</v>
      </c>
      <c r="U46" s="23"/>
    </row>
    <row r="47" spans="1:47">
      <c r="A47" s="35" t="s">
        <v>50</v>
      </c>
      <c r="B47" s="96">
        <f>B46/B24</f>
        <v>0.10177919058689566</v>
      </c>
      <c r="C47" s="96">
        <f>C46/(C40+C24)</f>
        <v>0.08</v>
      </c>
      <c r="D47" s="91"/>
      <c r="E47" s="91"/>
      <c r="F47" s="88"/>
      <c r="G47" s="91"/>
      <c r="H47" s="91"/>
      <c r="I47" s="88"/>
      <c r="J47" s="91"/>
      <c r="K47" s="91"/>
      <c r="L47" s="91"/>
      <c r="M47" s="91"/>
      <c r="N47" s="88"/>
      <c r="O47" s="88"/>
      <c r="P47" s="88"/>
      <c r="Q47" s="21"/>
      <c r="R47" s="28" t="s">
        <v>47</v>
      </c>
      <c r="S47" s="8" t="str">
        <f>ROUND(P35/1000,0) &amp;" GWh"</f>
        <v>146 GWh</v>
      </c>
      <c r="T47" s="41">
        <f>P35/P40</f>
        <v>4.6218073582963162E-2</v>
      </c>
    </row>
    <row r="48" spans="1:47" ht="15" thickBot="1">
      <c r="A48" s="10"/>
      <c r="B48" s="97"/>
      <c r="C48" s="98"/>
      <c r="D48" s="99"/>
      <c r="E48" s="99"/>
      <c r="F48" s="100"/>
      <c r="G48" s="99"/>
      <c r="H48" s="99"/>
      <c r="I48" s="100"/>
      <c r="J48" s="99"/>
      <c r="K48" s="99"/>
      <c r="L48" s="99"/>
      <c r="M48" s="98"/>
      <c r="N48" s="101"/>
      <c r="O48" s="101"/>
      <c r="P48" s="101"/>
      <c r="Q48" s="53"/>
      <c r="R48" s="45" t="s">
        <v>49</v>
      </c>
      <c r="S48" s="8" t="str">
        <f>ROUND(P40/1000,0) &amp;" GWh"</f>
        <v>3158 GWh</v>
      </c>
      <c r="T48" s="46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97"/>
      <c r="C49" s="98"/>
      <c r="D49" s="99"/>
      <c r="E49" s="99"/>
      <c r="F49" s="100"/>
      <c r="G49" s="99"/>
      <c r="H49" s="99"/>
      <c r="I49" s="100"/>
      <c r="J49" s="99"/>
      <c r="K49" s="99"/>
      <c r="L49" s="99"/>
      <c r="M49" s="98"/>
      <c r="N49" s="101"/>
      <c r="O49" s="101"/>
      <c r="P49" s="101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97"/>
      <c r="C50" s="102"/>
      <c r="D50" s="99"/>
      <c r="E50" s="99"/>
      <c r="F50" s="100"/>
      <c r="G50" s="99"/>
      <c r="H50" s="99"/>
      <c r="I50" s="100"/>
      <c r="J50" s="99"/>
      <c r="K50" s="99"/>
      <c r="L50" s="99"/>
      <c r="M50" s="98"/>
      <c r="N50" s="101"/>
      <c r="O50" s="101"/>
      <c r="P50" s="101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97"/>
      <c r="C51" s="98"/>
      <c r="D51" s="99"/>
      <c r="E51" s="99"/>
      <c r="F51" s="100"/>
      <c r="G51" s="99"/>
      <c r="H51" s="99"/>
      <c r="I51" s="100"/>
      <c r="J51" s="99"/>
      <c r="K51" s="99"/>
      <c r="L51" s="99"/>
      <c r="M51" s="98"/>
      <c r="N51" s="101"/>
      <c r="O51" s="101"/>
      <c r="P51" s="101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97"/>
      <c r="C52" s="98"/>
      <c r="D52" s="99"/>
      <c r="E52" s="99"/>
      <c r="F52" s="100"/>
      <c r="G52" s="99"/>
      <c r="H52" s="99"/>
      <c r="I52" s="100"/>
      <c r="J52" s="99"/>
      <c r="K52" s="99"/>
      <c r="L52" s="99"/>
      <c r="M52" s="98"/>
      <c r="N52" s="101"/>
      <c r="O52" s="101"/>
      <c r="P52" s="101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97"/>
      <c r="C53" s="98"/>
      <c r="D53" s="99"/>
      <c r="E53" s="99"/>
      <c r="F53" s="100"/>
      <c r="G53" s="99"/>
      <c r="H53" s="99"/>
      <c r="I53" s="100"/>
      <c r="J53" s="99"/>
      <c r="K53" s="99"/>
      <c r="L53" s="99"/>
      <c r="M53" s="98"/>
      <c r="N53" s="101"/>
      <c r="O53" s="101"/>
      <c r="P53" s="101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97"/>
      <c r="C54" s="98"/>
      <c r="D54" s="99"/>
      <c r="E54" s="99"/>
      <c r="F54" s="100"/>
      <c r="G54" s="99"/>
      <c r="H54" s="99"/>
      <c r="I54" s="100"/>
      <c r="J54" s="99"/>
      <c r="K54" s="99"/>
      <c r="L54" s="99"/>
      <c r="M54" s="98"/>
      <c r="N54" s="101"/>
      <c r="O54" s="101"/>
      <c r="P54" s="101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97"/>
      <c r="C55" s="98"/>
      <c r="D55" s="99"/>
      <c r="E55" s="99"/>
      <c r="F55" s="100"/>
      <c r="G55" s="99"/>
      <c r="H55" s="99"/>
      <c r="I55" s="100"/>
      <c r="J55" s="99"/>
      <c r="K55" s="99"/>
      <c r="L55" s="99"/>
      <c r="M55" s="98"/>
      <c r="N55" s="101"/>
      <c r="O55" s="101"/>
      <c r="P55" s="101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97"/>
      <c r="C56" s="98"/>
      <c r="D56" s="99"/>
      <c r="E56" s="99"/>
      <c r="F56" s="100"/>
      <c r="G56" s="99"/>
      <c r="H56" s="99"/>
      <c r="I56" s="100"/>
      <c r="J56" s="99"/>
      <c r="K56" s="99"/>
      <c r="L56" s="99"/>
      <c r="M56" s="98"/>
      <c r="N56" s="101"/>
      <c r="O56" s="101"/>
      <c r="P56" s="101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97"/>
      <c r="C57" s="98"/>
      <c r="D57" s="99"/>
      <c r="E57" s="99"/>
      <c r="F57" s="100"/>
      <c r="G57" s="99"/>
      <c r="H57" s="99"/>
      <c r="I57" s="100"/>
      <c r="J57" s="99"/>
      <c r="K57" s="99"/>
      <c r="L57" s="99"/>
      <c r="M57" s="98"/>
      <c r="N57" s="101"/>
      <c r="O57" s="101"/>
      <c r="P57" s="101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03"/>
      <c r="C58" s="104"/>
      <c r="D58" s="105"/>
      <c r="E58" s="105"/>
      <c r="F58" s="106"/>
      <c r="G58" s="105"/>
      <c r="H58" s="105"/>
      <c r="I58" s="106"/>
      <c r="J58" s="105"/>
      <c r="K58" s="105"/>
      <c r="L58" s="105"/>
      <c r="M58" s="107"/>
      <c r="N58" s="108"/>
      <c r="O58" s="108"/>
      <c r="P58" s="109"/>
      <c r="Q58" s="7"/>
      <c r="R58" s="7"/>
      <c r="S58" s="32"/>
      <c r="T58" s="36"/>
    </row>
    <row r="59" spans="1:47" ht="15.6">
      <c r="A59" s="7"/>
      <c r="B59" s="103"/>
      <c r="C59" s="104"/>
      <c r="D59" s="105"/>
      <c r="E59" s="105"/>
      <c r="F59" s="106"/>
      <c r="G59" s="105"/>
      <c r="H59" s="105"/>
      <c r="I59" s="106"/>
      <c r="J59" s="105"/>
      <c r="K59" s="105"/>
      <c r="L59" s="105"/>
      <c r="M59" s="107"/>
      <c r="N59" s="108"/>
      <c r="O59" s="108"/>
      <c r="P59" s="109"/>
      <c r="Q59" s="7"/>
      <c r="R59" s="7"/>
      <c r="S59" s="12"/>
      <c r="T59" s="13"/>
    </row>
    <row r="60" spans="1:47" ht="15.6">
      <c r="A60" s="7"/>
      <c r="B60" s="103"/>
      <c r="C60" s="104"/>
      <c r="D60" s="105"/>
      <c r="E60" s="105"/>
      <c r="F60" s="106"/>
      <c r="G60" s="105"/>
      <c r="H60" s="105"/>
      <c r="I60" s="106"/>
      <c r="J60" s="105"/>
      <c r="K60" s="105"/>
      <c r="L60" s="105"/>
      <c r="M60" s="107"/>
      <c r="N60" s="108"/>
      <c r="O60" s="108"/>
      <c r="P60" s="109"/>
      <c r="Q60" s="7"/>
      <c r="R60" s="7"/>
      <c r="S60" s="7"/>
      <c r="T60" s="32"/>
    </row>
    <row r="61" spans="1:47" ht="15.6">
      <c r="A61" s="6"/>
      <c r="B61" s="103"/>
      <c r="C61" s="104"/>
      <c r="D61" s="105"/>
      <c r="E61" s="105"/>
      <c r="F61" s="106"/>
      <c r="G61" s="105"/>
      <c r="H61" s="105"/>
      <c r="I61" s="106"/>
      <c r="J61" s="105"/>
      <c r="K61" s="105"/>
      <c r="L61" s="105"/>
      <c r="M61" s="107"/>
      <c r="N61" s="108"/>
      <c r="O61" s="108"/>
      <c r="P61" s="109"/>
      <c r="Q61" s="7"/>
      <c r="R61" s="7"/>
      <c r="S61" s="47"/>
      <c r="T61" s="48"/>
    </row>
    <row r="62" spans="1:47" ht="15.6">
      <c r="A62" s="7"/>
      <c r="B62" s="103"/>
      <c r="C62" s="104"/>
      <c r="D62" s="103"/>
      <c r="E62" s="103"/>
      <c r="F62" s="110"/>
      <c r="G62" s="103"/>
      <c r="H62" s="103"/>
      <c r="I62" s="110"/>
      <c r="J62" s="103"/>
      <c r="K62" s="103"/>
      <c r="L62" s="103"/>
      <c r="M62" s="107"/>
      <c r="N62" s="108"/>
      <c r="O62" s="108"/>
      <c r="P62" s="109"/>
      <c r="Q62" s="7"/>
      <c r="R62" s="7"/>
      <c r="S62" s="32"/>
      <c r="T62" s="36"/>
    </row>
    <row r="63" spans="1:47" ht="15.6">
      <c r="A63" s="7"/>
      <c r="B63" s="103"/>
      <c r="C63" s="111"/>
      <c r="D63" s="103"/>
      <c r="E63" s="103"/>
      <c r="F63" s="110"/>
      <c r="G63" s="103"/>
      <c r="H63" s="103"/>
      <c r="I63" s="110"/>
      <c r="J63" s="103"/>
      <c r="K63" s="103"/>
      <c r="L63" s="103"/>
      <c r="M63" s="111"/>
      <c r="N63" s="109"/>
      <c r="O63" s="109"/>
      <c r="P63" s="109"/>
      <c r="Q63" s="7"/>
      <c r="R63" s="7"/>
      <c r="S63" s="32"/>
      <c r="T63" s="36"/>
    </row>
    <row r="64" spans="1:47" ht="15.6">
      <c r="A64" s="7"/>
      <c r="B64" s="103"/>
      <c r="C64" s="111"/>
      <c r="D64" s="103"/>
      <c r="E64" s="103"/>
      <c r="F64" s="110"/>
      <c r="G64" s="103"/>
      <c r="H64" s="103"/>
      <c r="I64" s="110"/>
      <c r="J64" s="103"/>
      <c r="K64" s="103"/>
      <c r="L64" s="103"/>
      <c r="M64" s="111"/>
      <c r="N64" s="109"/>
      <c r="O64" s="109"/>
      <c r="P64" s="109"/>
      <c r="Q64" s="7"/>
      <c r="R64" s="7"/>
      <c r="S64" s="32"/>
      <c r="T64" s="36"/>
    </row>
    <row r="65" spans="1:20" ht="15.6">
      <c r="A65" s="7"/>
      <c r="B65" s="91"/>
      <c r="C65" s="111"/>
      <c r="D65" s="91"/>
      <c r="E65" s="91"/>
      <c r="F65" s="88"/>
      <c r="G65" s="91"/>
      <c r="H65" s="91"/>
      <c r="I65" s="88"/>
      <c r="J65" s="91"/>
      <c r="K65" s="103"/>
      <c r="L65" s="103"/>
      <c r="M65" s="111"/>
      <c r="N65" s="109"/>
      <c r="O65" s="109"/>
      <c r="P65" s="109"/>
      <c r="Q65" s="7"/>
      <c r="R65" s="7"/>
      <c r="S65" s="32"/>
      <c r="T65" s="36"/>
    </row>
    <row r="66" spans="1:20" ht="15.6">
      <c r="A66" s="7"/>
      <c r="B66" s="91"/>
      <c r="C66" s="111"/>
      <c r="D66" s="91"/>
      <c r="E66" s="91"/>
      <c r="F66" s="88"/>
      <c r="G66" s="91"/>
      <c r="H66" s="91"/>
      <c r="I66" s="88"/>
      <c r="J66" s="91"/>
      <c r="K66" s="103"/>
      <c r="L66" s="103"/>
      <c r="M66" s="111"/>
      <c r="N66" s="109"/>
      <c r="O66" s="109"/>
      <c r="P66" s="109"/>
      <c r="Q66" s="7"/>
      <c r="R66" s="7"/>
      <c r="S66" s="32"/>
      <c r="T66" s="36"/>
    </row>
    <row r="67" spans="1:20" ht="15.6">
      <c r="A67" s="7"/>
      <c r="B67" s="91"/>
      <c r="C67" s="111"/>
      <c r="D67" s="91"/>
      <c r="E67" s="91"/>
      <c r="F67" s="88"/>
      <c r="G67" s="91"/>
      <c r="H67" s="91"/>
      <c r="I67" s="88"/>
      <c r="J67" s="91"/>
      <c r="K67" s="103"/>
      <c r="L67" s="103"/>
      <c r="M67" s="111"/>
      <c r="N67" s="109"/>
      <c r="O67" s="109"/>
      <c r="P67" s="109"/>
      <c r="Q67" s="7"/>
      <c r="R67" s="7"/>
      <c r="S67" s="32"/>
      <c r="T67" s="36"/>
    </row>
    <row r="68" spans="1:20" ht="15.6">
      <c r="A68" s="7"/>
      <c r="B68" s="91"/>
      <c r="C68" s="111"/>
      <c r="D68" s="91"/>
      <c r="E68" s="91"/>
      <c r="F68" s="88"/>
      <c r="G68" s="91"/>
      <c r="H68" s="91"/>
      <c r="I68" s="88"/>
      <c r="J68" s="91"/>
      <c r="K68" s="103"/>
      <c r="L68" s="103"/>
      <c r="M68" s="111"/>
      <c r="N68" s="109"/>
      <c r="O68" s="109"/>
      <c r="P68" s="109"/>
      <c r="Q68" s="7"/>
      <c r="R68" s="37"/>
      <c r="S68" s="12"/>
      <c r="T68" s="14"/>
    </row>
    <row r="69" spans="1:20">
      <c r="A69" s="7"/>
      <c r="B69" s="91"/>
      <c r="C69" s="111"/>
      <c r="D69" s="91"/>
      <c r="E69" s="91"/>
      <c r="F69" s="88"/>
      <c r="G69" s="91"/>
      <c r="H69" s="91"/>
      <c r="I69" s="88"/>
      <c r="J69" s="91"/>
      <c r="K69" s="103"/>
      <c r="L69" s="103"/>
      <c r="M69" s="111"/>
      <c r="N69" s="109"/>
      <c r="O69" s="109"/>
      <c r="P69" s="109"/>
      <c r="Q69" s="7"/>
    </row>
    <row r="70" spans="1:20">
      <c r="A70" s="7"/>
      <c r="B70" s="91"/>
      <c r="C70" s="111"/>
      <c r="D70" s="91"/>
      <c r="E70" s="91"/>
      <c r="F70" s="88"/>
      <c r="G70" s="91"/>
      <c r="H70" s="91"/>
      <c r="I70" s="88"/>
      <c r="J70" s="91"/>
      <c r="K70" s="103"/>
      <c r="L70" s="103"/>
      <c r="M70" s="111"/>
      <c r="N70" s="109"/>
      <c r="O70" s="109"/>
      <c r="P70" s="109"/>
      <c r="Q70" s="7"/>
    </row>
    <row r="71" spans="1:20" ht="15.6">
      <c r="A71" s="7"/>
      <c r="B71" s="112"/>
      <c r="C71" s="111"/>
      <c r="D71" s="112"/>
      <c r="E71" s="112"/>
      <c r="F71" s="113"/>
      <c r="G71" s="112"/>
      <c r="H71" s="112"/>
      <c r="I71" s="113"/>
      <c r="J71" s="112"/>
      <c r="K71" s="103"/>
      <c r="L71" s="103"/>
      <c r="M71" s="111"/>
      <c r="N71" s="109"/>
      <c r="O71" s="109"/>
      <c r="P71" s="109"/>
      <c r="Q71" s="7"/>
    </row>
  </sheetData>
  <pageMargins left="0.75" right="0.75" top="0.75" bottom="0.5" header="0.5" footer="0.75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4"/>
  <dimension ref="A1:AU71"/>
  <sheetViews>
    <sheetView zoomScale="70" zoomScaleNormal="70" workbookViewId="0">
      <pane xSplit="1" topLeftCell="B1" activePane="topRight" state="frozen"/>
      <selection activeCell="B47" sqref="B47"/>
      <selection pane="topRight" activeCell="B47" sqref="B47"/>
    </sheetView>
  </sheetViews>
  <sheetFormatPr defaultColWidth="8.59765625" defaultRowHeight="14.4"/>
  <cols>
    <col min="1" max="1" width="49.5" style="9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70" t="s">
        <v>87</v>
      </c>
      <c r="Q2" s="3"/>
      <c r="AG2" s="38"/>
      <c r="AH2" s="3"/>
    </row>
    <row r="3" spans="1:34" ht="28.8">
      <c r="A3" s="4">
        <f>Lindesberg!A3</f>
        <v>2020</v>
      </c>
      <c r="C3" s="79" t="s">
        <v>1</v>
      </c>
      <c r="D3" s="79" t="s">
        <v>31</v>
      </c>
      <c r="E3" s="79" t="s">
        <v>2</v>
      </c>
      <c r="F3" s="80" t="s">
        <v>3</v>
      </c>
      <c r="G3" s="79" t="s">
        <v>16</v>
      </c>
      <c r="H3" s="79" t="s">
        <v>51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67</v>
      </c>
      <c r="N3" s="79" t="s">
        <v>97</v>
      </c>
      <c r="O3" s="80" t="s">
        <v>63</v>
      </c>
      <c r="P3" s="81" t="s">
        <v>9</v>
      </c>
      <c r="Q3" s="38"/>
      <c r="AG3" s="38"/>
      <c r="AH3" s="38"/>
    </row>
    <row r="4" spans="1:34" s="16" customFormat="1" ht="10.199999999999999">
      <c r="A4" s="50" t="s">
        <v>55</v>
      </c>
      <c r="B4" s="82"/>
      <c r="C4" s="83" t="s">
        <v>53</v>
      </c>
      <c r="D4" s="83" t="s">
        <v>54</v>
      </c>
      <c r="E4" s="84"/>
      <c r="F4" s="83" t="s">
        <v>56</v>
      </c>
      <c r="G4" s="84"/>
      <c r="H4" s="84"/>
      <c r="I4" s="83" t="s">
        <v>57</v>
      </c>
      <c r="J4" s="84"/>
      <c r="K4" s="84"/>
      <c r="L4" s="84"/>
      <c r="M4" s="84"/>
      <c r="N4" s="85"/>
      <c r="O4" s="85"/>
      <c r="P4" s="86" t="s">
        <v>61</v>
      </c>
      <c r="Q4" s="17"/>
      <c r="AG4" s="17"/>
      <c r="AH4" s="17"/>
    </row>
    <row r="5" spans="1:34" ht="15.6">
      <c r="A5" s="3" t="s">
        <v>52</v>
      </c>
      <c r="B5" s="58"/>
      <c r="C5" s="60">
        <f>[1]Solceller!$E$10</f>
        <v>190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>
        <f>SUM(D5:O5)</f>
        <v>0</v>
      </c>
      <c r="Q5" s="38"/>
      <c r="AG5" s="38"/>
      <c r="AH5" s="38"/>
    </row>
    <row r="6" spans="1:34" ht="15.6">
      <c r="A6" s="57" t="s">
        <v>66</v>
      </c>
      <c r="B6" s="58"/>
      <c r="C6" s="58">
        <v>0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>
        <f t="shared" ref="P6:P11" si="0">SUM(D6:O6)</f>
        <v>0</v>
      </c>
      <c r="Q6" s="38"/>
      <c r="AG6" s="38"/>
      <c r="AH6" s="38"/>
    </row>
    <row r="7" spans="1:34" ht="15.6">
      <c r="A7" s="3" t="s">
        <v>17</v>
      </c>
      <c r="B7" s="58"/>
      <c r="C7" s="58">
        <f>[1]Elproduktion!$N$242</f>
        <v>0</v>
      </c>
      <c r="D7" s="58">
        <f>[1]Elproduktion!$N$243</f>
        <v>0</v>
      </c>
      <c r="E7" s="58">
        <f>[1]Elproduktion!$Q$244</f>
        <v>0</v>
      </c>
      <c r="F7" s="58">
        <f>[1]Elproduktion!$N$245</f>
        <v>0</v>
      </c>
      <c r="G7" s="58">
        <f>[1]Elproduktion!$R$246</f>
        <v>0</v>
      </c>
      <c r="H7" s="58">
        <f>[1]Elproduktion!$S$247</f>
        <v>0</v>
      </c>
      <c r="I7" s="58">
        <f>[1]Elproduktion!$N$248</f>
        <v>0</v>
      </c>
      <c r="J7" s="58">
        <f>[1]Elproduktion!$T$246</f>
        <v>0</v>
      </c>
      <c r="K7" s="58">
        <f>[1]Elproduktion!$U$244</f>
        <v>0</v>
      </c>
      <c r="L7" s="58">
        <f>[1]Elproduktion!$V$244</f>
        <v>0</v>
      </c>
      <c r="M7" s="58">
        <f>[1]Elproduktion!$W$244</f>
        <v>0</v>
      </c>
      <c r="N7" s="58">
        <f>[1]Elproduktion!$X$246</f>
        <v>0</v>
      </c>
      <c r="O7" s="58"/>
      <c r="P7" s="58">
        <f t="shared" si="0"/>
        <v>0</v>
      </c>
      <c r="Q7" s="38"/>
      <c r="AG7" s="38"/>
      <c r="AH7" s="38"/>
    </row>
    <row r="8" spans="1:34" ht="15.6">
      <c r="A8" s="3" t="s">
        <v>10</v>
      </c>
      <c r="B8" s="58"/>
      <c r="C8" s="58">
        <f>[1]Elproduktion!$N$250</f>
        <v>0</v>
      </c>
      <c r="D8" s="58">
        <f>[1]Elproduktion!$N$251</f>
        <v>0</v>
      </c>
      <c r="E8" s="58">
        <f>[1]Elproduktion!$Q$252</f>
        <v>0</v>
      </c>
      <c r="F8" s="58">
        <f>[1]Elproduktion!$N$253</f>
        <v>0</v>
      </c>
      <c r="G8" s="58">
        <f>[1]Elproduktion!$R$254</f>
        <v>0</v>
      </c>
      <c r="H8" s="58">
        <f>[1]Elproduktion!$S$255</f>
        <v>0</v>
      </c>
      <c r="I8" s="58">
        <f>[1]Elproduktion!$N$256</f>
        <v>0</v>
      </c>
      <c r="J8" s="58">
        <f>[1]Elproduktion!$T$254</f>
        <v>0</v>
      </c>
      <c r="K8" s="58">
        <f>[1]Elproduktion!$U$252</f>
        <v>0</v>
      </c>
      <c r="L8" s="58">
        <f>[1]Elproduktion!$V$252</f>
        <v>0</v>
      </c>
      <c r="M8" s="58">
        <f>[1]Elproduktion!$W$252</f>
        <v>0</v>
      </c>
      <c r="N8" s="58">
        <f>[1]Elproduktion!$X$254</f>
        <v>0</v>
      </c>
      <c r="O8" s="58"/>
      <c r="P8" s="58">
        <f t="shared" si="0"/>
        <v>0</v>
      </c>
      <c r="Q8" s="38"/>
      <c r="AG8" s="38"/>
      <c r="AH8" s="38"/>
    </row>
    <row r="9" spans="1:34" ht="15.6">
      <c r="A9" s="3" t="s">
        <v>11</v>
      </c>
      <c r="B9" s="58"/>
      <c r="C9" s="58">
        <f>[1]Elproduktion!$N$258</f>
        <v>19688</v>
      </c>
      <c r="D9" s="58">
        <f>[1]Elproduktion!$N$259</f>
        <v>0</v>
      </c>
      <c r="E9" s="58">
        <f>[1]Elproduktion!$Q$260</f>
        <v>0</v>
      </c>
      <c r="F9" s="58">
        <f>[1]Elproduktion!$N$261</f>
        <v>0</v>
      </c>
      <c r="G9" s="58">
        <f>[1]Elproduktion!$R$262</f>
        <v>0</v>
      </c>
      <c r="H9" s="58">
        <f>[1]Elproduktion!$S$263</f>
        <v>0</v>
      </c>
      <c r="I9" s="58">
        <f>[1]Elproduktion!$N$264</f>
        <v>0</v>
      </c>
      <c r="J9" s="58">
        <f>[1]Elproduktion!$T$262</f>
        <v>0</v>
      </c>
      <c r="K9" s="58">
        <f>[1]Elproduktion!$U$260</f>
        <v>0</v>
      </c>
      <c r="L9" s="58">
        <f>[1]Elproduktion!$V$260</f>
        <v>0</v>
      </c>
      <c r="M9" s="58">
        <f>[1]Elproduktion!$W$260</f>
        <v>0</v>
      </c>
      <c r="N9" s="58">
        <f>[1]Elproduktion!$X$262</f>
        <v>0</v>
      </c>
      <c r="O9" s="58"/>
      <c r="P9" s="58">
        <f t="shared" si="0"/>
        <v>0</v>
      </c>
      <c r="Q9" s="38"/>
      <c r="AG9" s="38"/>
      <c r="AH9" s="38"/>
    </row>
    <row r="10" spans="1:34" ht="15.6">
      <c r="A10" s="3" t="s">
        <v>12</v>
      </c>
      <c r="B10" s="58"/>
      <c r="C10" s="58">
        <f>[1]Elproduktion!$N$266</f>
        <v>0</v>
      </c>
      <c r="D10" s="58">
        <f>[1]Elproduktion!$N$267</f>
        <v>0</v>
      </c>
      <c r="E10" s="58">
        <f>[1]Elproduktion!$Q$268</f>
        <v>0</v>
      </c>
      <c r="F10" s="58">
        <f>[1]Elproduktion!$N$269</f>
        <v>0</v>
      </c>
      <c r="G10" s="58">
        <f>[1]Elproduktion!$R$270</f>
        <v>0</v>
      </c>
      <c r="H10" s="58">
        <f>[1]Elproduktion!$S$271</f>
        <v>0</v>
      </c>
      <c r="I10" s="58">
        <f>[1]Elproduktion!$N$272</f>
        <v>0</v>
      </c>
      <c r="J10" s="58">
        <f>[1]Elproduktion!$T$270</f>
        <v>0</v>
      </c>
      <c r="K10" s="58">
        <f>[1]Elproduktion!$U$268</f>
        <v>0</v>
      </c>
      <c r="L10" s="58">
        <f>[1]Elproduktion!$V$268</f>
        <v>0</v>
      </c>
      <c r="M10" s="58">
        <f>[1]Elproduktion!$W$268</f>
        <v>0</v>
      </c>
      <c r="N10" s="58">
        <f>[1]Elproduktion!$X$270</f>
        <v>0</v>
      </c>
      <c r="O10" s="58"/>
      <c r="P10" s="58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6">
      <c r="A11" s="3" t="s">
        <v>13</v>
      </c>
      <c r="B11" s="58"/>
      <c r="C11" s="60">
        <f>SUM(C5:C10)</f>
        <v>19878</v>
      </c>
      <c r="D11" s="58">
        <f t="shared" ref="D11:O11" si="1">SUM(D5:D10)</f>
        <v>0</v>
      </c>
      <c r="E11" s="58">
        <f t="shared" si="1"/>
        <v>0</v>
      </c>
      <c r="F11" s="58">
        <f t="shared" si="1"/>
        <v>0</v>
      </c>
      <c r="G11" s="58">
        <f t="shared" si="1"/>
        <v>0</v>
      </c>
      <c r="H11" s="58">
        <f t="shared" si="1"/>
        <v>0</v>
      </c>
      <c r="I11" s="58">
        <f t="shared" si="1"/>
        <v>0</v>
      </c>
      <c r="J11" s="58">
        <f t="shared" si="1"/>
        <v>0</v>
      </c>
      <c r="K11" s="58">
        <f t="shared" si="1"/>
        <v>0</v>
      </c>
      <c r="L11" s="58">
        <f t="shared" si="1"/>
        <v>0</v>
      </c>
      <c r="M11" s="58">
        <f t="shared" si="1"/>
        <v>0</v>
      </c>
      <c r="N11" s="58">
        <f t="shared" si="1"/>
        <v>0</v>
      </c>
      <c r="O11" s="58">
        <f t="shared" si="1"/>
        <v>0</v>
      </c>
      <c r="P11" s="58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6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2"/>
      <c r="R12" s="2"/>
      <c r="S12" s="2"/>
      <c r="T12" s="2"/>
    </row>
    <row r="13" spans="1:34" ht="15.6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2"/>
      <c r="R13" s="2"/>
      <c r="S13" s="2"/>
      <c r="T13" s="2"/>
    </row>
    <row r="14" spans="1:34" ht="18">
      <c r="A14" s="1" t="s">
        <v>14</v>
      </c>
      <c r="B14" s="87"/>
      <c r="C14" s="58"/>
      <c r="D14" s="87"/>
      <c r="E14" s="87"/>
      <c r="F14" s="87"/>
      <c r="G14" s="87"/>
      <c r="H14" s="87"/>
      <c r="I14" s="87"/>
      <c r="J14" s="58"/>
      <c r="K14" s="58"/>
      <c r="L14" s="58"/>
      <c r="M14" s="58"/>
      <c r="N14" s="58"/>
      <c r="O14" s="58"/>
      <c r="P14" s="87"/>
      <c r="Q14" s="2"/>
      <c r="R14" s="2"/>
      <c r="S14" s="2"/>
      <c r="T14" s="2"/>
    </row>
    <row r="15" spans="1:34" ht="15.6">
      <c r="A15" s="49" t="str">
        <f>A2</f>
        <v>1864 Ljusnarsberg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2"/>
      <c r="R15" s="2"/>
      <c r="S15" s="2"/>
      <c r="T15" s="2"/>
    </row>
    <row r="16" spans="1:34" ht="28.8">
      <c r="A16" s="4">
        <f>A3</f>
        <v>2020</v>
      </c>
      <c r="B16" s="79" t="s">
        <v>15</v>
      </c>
      <c r="C16" s="88" t="s">
        <v>8</v>
      </c>
      <c r="D16" s="79" t="s">
        <v>31</v>
      </c>
      <c r="E16" s="79" t="s">
        <v>2</v>
      </c>
      <c r="F16" s="80" t="s">
        <v>3</v>
      </c>
      <c r="G16" s="79" t="s">
        <v>16</v>
      </c>
      <c r="H16" s="79" t="s">
        <v>51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67</v>
      </c>
      <c r="N16" s="79" t="s">
        <v>97</v>
      </c>
      <c r="O16" s="80" t="s">
        <v>63</v>
      </c>
      <c r="P16" s="81" t="s">
        <v>9</v>
      </c>
      <c r="Q16" s="38"/>
      <c r="AG16" s="38"/>
      <c r="AH16" s="38"/>
    </row>
    <row r="17" spans="1:34" s="16" customFormat="1" ht="10.199999999999999">
      <c r="A17" s="50" t="s">
        <v>55</v>
      </c>
      <c r="B17" s="83" t="s">
        <v>58</v>
      </c>
      <c r="C17" s="89"/>
      <c r="D17" s="83" t="s">
        <v>54</v>
      </c>
      <c r="E17" s="84"/>
      <c r="F17" s="83" t="s">
        <v>56</v>
      </c>
      <c r="G17" s="84"/>
      <c r="H17" s="84"/>
      <c r="I17" s="83" t="s">
        <v>57</v>
      </c>
      <c r="J17" s="84"/>
      <c r="K17" s="84"/>
      <c r="L17" s="84"/>
      <c r="M17" s="84"/>
      <c r="N17" s="85"/>
      <c r="O17" s="85"/>
      <c r="P17" s="86" t="s">
        <v>61</v>
      </c>
      <c r="Q17" s="17"/>
      <c r="AG17" s="17"/>
      <c r="AH17" s="17"/>
    </row>
    <row r="18" spans="1:34" ht="15.6">
      <c r="A18" s="3" t="s">
        <v>17</v>
      </c>
      <c r="B18" s="114">
        <f>[1]Fjärrvärmeproduktion!$N$338</f>
        <v>0</v>
      </c>
      <c r="C18" s="61"/>
      <c r="D18" s="61">
        <f>[1]Fjärrvärmeproduktion!$N$339</f>
        <v>0</v>
      </c>
      <c r="E18" s="61">
        <f>[1]Fjärrvärmeproduktion!$Q$340</f>
        <v>0</v>
      </c>
      <c r="F18" s="61">
        <f>[1]Fjärrvärmeproduktion!$N$341</f>
        <v>0</v>
      </c>
      <c r="G18" s="61">
        <f>[1]Fjärrvärmeproduktion!$R$342</f>
        <v>0</v>
      </c>
      <c r="H18" s="61">
        <f>[1]Fjärrvärmeproduktion!$S$343</f>
        <v>0</v>
      </c>
      <c r="I18" s="61">
        <f>[1]Fjärrvärmeproduktion!$N$344</f>
        <v>0</v>
      </c>
      <c r="J18" s="61">
        <f>[1]Fjärrvärmeproduktion!$T$342</f>
        <v>0</v>
      </c>
      <c r="K18" s="61">
        <f>[1]Fjärrvärmeproduktion!$U$340</f>
        <v>0</v>
      </c>
      <c r="L18" s="61">
        <f>[1]Fjärrvärmeproduktion!$V$340</f>
        <v>0</v>
      </c>
      <c r="M18" s="61">
        <f>[1]Fjärrvärmeproduktion!$W$340</f>
        <v>0</v>
      </c>
      <c r="N18" s="61">
        <f>[1]Fjärrvärmeproduktion!$X$342</f>
        <v>0</v>
      </c>
      <c r="O18" s="61"/>
      <c r="P18" s="61">
        <f>SUM(C18:O18)</f>
        <v>0</v>
      </c>
      <c r="Q18" s="2"/>
      <c r="R18" s="2"/>
      <c r="S18" s="2"/>
      <c r="T18" s="2"/>
    </row>
    <row r="19" spans="1:34" ht="15.6">
      <c r="A19" s="3" t="s">
        <v>18</v>
      </c>
      <c r="B19" s="114">
        <f>[1]Fjärrvärmeproduktion!$N$346+[1]Fjärrvärmeproduktion!$N$378</f>
        <v>12262</v>
      </c>
      <c r="C19" s="61"/>
      <c r="D19" s="61">
        <f>[1]Fjärrvärmeproduktion!$N$347</f>
        <v>507</v>
      </c>
      <c r="E19" s="61">
        <f>[1]Fjärrvärmeproduktion!$Q$348</f>
        <v>0</v>
      </c>
      <c r="F19" s="61">
        <f>[1]Fjärrvärmeproduktion!$N$349</f>
        <v>0</v>
      </c>
      <c r="G19" s="61">
        <f>[1]Fjärrvärmeproduktion!$R$350</f>
        <v>0</v>
      </c>
      <c r="H19" s="61">
        <f>[1]Fjärrvärmeproduktion!$S$351</f>
        <v>15853</v>
      </c>
      <c r="I19" s="61">
        <f>[1]Fjärrvärmeproduktion!$N$352</f>
        <v>0</v>
      </c>
      <c r="J19" s="61">
        <f>[1]Fjärrvärmeproduktion!$T$350</f>
        <v>0</v>
      </c>
      <c r="K19" s="61">
        <f>[1]Fjärrvärmeproduktion!$U$348</f>
        <v>0</v>
      </c>
      <c r="L19" s="61">
        <f>[1]Fjärrvärmeproduktion!$V$348</f>
        <v>0</v>
      </c>
      <c r="M19" s="61">
        <f>[1]Fjärrvärmeproduktion!$W$348</f>
        <v>0</v>
      </c>
      <c r="N19" s="61">
        <f>[1]Fjärrvärmeproduktion!$X$350</f>
        <v>0</v>
      </c>
      <c r="O19" s="61"/>
      <c r="P19" s="61">
        <f t="shared" ref="P19:P24" si="2">SUM(C19:O19)</f>
        <v>16360</v>
      </c>
      <c r="Q19" s="2"/>
      <c r="R19" s="2"/>
      <c r="S19" s="2"/>
      <c r="T19" s="2"/>
    </row>
    <row r="20" spans="1:34" ht="15.6">
      <c r="A20" s="3" t="s">
        <v>19</v>
      </c>
      <c r="B20" s="114">
        <f>[1]Fjärrvärmeproduktion!$N$354</f>
        <v>0</v>
      </c>
      <c r="C20" s="61"/>
      <c r="D20" s="61">
        <f>[1]Fjärrvärmeproduktion!$N$355</f>
        <v>0</v>
      </c>
      <c r="E20" s="61">
        <f>[1]Fjärrvärmeproduktion!$Q$356</f>
        <v>0</v>
      </c>
      <c r="F20" s="61">
        <f>[1]Fjärrvärmeproduktion!$N$357</f>
        <v>0</v>
      </c>
      <c r="G20" s="61">
        <f>[1]Fjärrvärmeproduktion!$R$358</f>
        <v>0</v>
      </c>
      <c r="H20" s="61">
        <f>[1]Fjärrvärmeproduktion!$S$359</f>
        <v>0</v>
      </c>
      <c r="I20" s="61">
        <f>[1]Fjärrvärmeproduktion!$N$360</f>
        <v>0</v>
      </c>
      <c r="J20" s="61">
        <f>[1]Fjärrvärmeproduktion!$T$358</f>
        <v>0</v>
      </c>
      <c r="K20" s="61">
        <f>[1]Fjärrvärmeproduktion!$U$356</f>
        <v>0</v>
      </c>
      <c r="L20" s="61">
        <f>[1]Fjärrvärmeproduktion!$V$356</f>
        <v>0</v>
      </c>
      <c r="M20" s="61">
        <f>[1]Fjärrvärmeproduktion!$W$356</f>
        <v>0</v>
      </c>
      <c r="N20" s="61">
        <f>[1]Fjärrvärmeproduktion!$X$358</f>
        <v>0</v>
      </c>
      <c r="O20" s="61"/>
      <c r="P20" s="61">
        <f t="shared" si="2"/>
        <v>0</v>
      </c>
      <c r="Q20" s="2"/>
      <c r="R20" s="2"/>
      <c r="S20" s="2"/>
      <c r="T20" s="2"/>
    </row>
    <row r="21" spans="1:34" ht="16.2" thickBot="1">
      <c r="A21" s="3" t="s">
        <v>20</v>
      </c>
      <c r="B21" s="114">
        <f>[1]Fjärrvärmeproduktion!$N$362</f>
        <v>0</v>
      </c>
      <c r="C21" s="61"/>
      <c r="D21" s="61">
        <f>[1]Fjärrvärmeproduktion!$N$363</f>
        <v>0</v>
      </c>
      <c r="E21" s="61">
        <f>[1]Fjärrvärmeproduktion!$Q$364</f>
        <v>0</v>
      </c>
      <c r="F21" s="61">
        <f>[1]Fjärrvärmeproduktion!$N$365</f>
        <v>0</v>
      </c>
      <c r="G21" s="61">
        <f>[1]Fjärrvärmeproduktion!$R$366</f>
        <v>0</v>
      </c>
      <c r="H21" s="61">
        <f>[1]Fjärrvärmeproduktion!$S$367</f>
        <v>0</v>
      </c>
      <c r="I21" s="61">
        <f>[1]Fjärrvärmeproduktion!$N$368</f>
        <v>0</v>
      </c>
      <c r="J21" s="61">
        <f>[1]Fjärrvärmeproduktion!$T$366</f>
        <v>0</v>
      </c>
      <c r="K21" s="61">
        <f>[1]Fjärrvärmeproduktion!$U$364</f>
        <v>0</v>
      </c>
      <c r="L21" s="61">
        <f>[1]Fjärrvärmeproduktion!$V$364</f>
        <v>0</v>
      </c>
      <c r="M21" s="61">
        <f>[1]Fjärrvärmeproduktion!$W$364</f>
        <v>0</v>
      </c>
      <c r="N21" s="61">
        <f>[1]Fjärrvärmeproduktion!$X$366</f>
        <v>0</v>
      </c>
      <c r="O21" s="61"/>
      <c r="P21" s="61">
        <f t="shared" si="2"/>
        <v>0</v>
      </c>
      <c r="Q21" s="2"/>
      <c r="R21" s="24"/>
      <c r="S21" s="24"/>
      <c r="T21" s="24"/>
    </row>
    <row r="22" spans="1:34" ht="15.6">
      <c r="A22" s="3" t="s">
        <v>21</v>
      </c>
      <c r="B22" s="114">
        <f>[1]Fjärrvärmeproduktion!$N$370</f>
        <v>0</v>
      </c>
      <c r="C22" s="61"/>
      <c r="D22" s="61">
        <f>[1]Fjärrvärmeproduktion!$N$371</f>
        <v>0</v>
      </c>
      <c r="E22" s="61">
        <f>[1]Fjärrvärmeproduktion!$Q$372</f>
        <v>0</v>
      </c>
      <c r="F22" s="61">
        <f>[1]Fjärrvärmeproduktion!$N$373</f>
        <v>0</v>
      </c>
      <c r="G22" s="61">
        <f>[1]Fjärrvärmeproduktion!$R$374</f>
        <v>0</v>
      </c>
      <c r="H22" s="61">
        <f>[1]Fjärrvärmeproduktion!$S$375</f>
        <v>0</v>
      </c>
      <c r="I22" s="61">
        <f>[1]Fjärrvärmeproduktion!$N$376</f>
        <v>0</v>
      </c>
      <c r="J22" s="61">
        <f>[1]Fjärrvärmeproduktion!$T$374</f>
        <v>0</v>
      </c>
      <c r="K22" s="61">
        <f>[1]Fjärrvärmeproduktion!$U$372</f>
        <v>0</v>
      </c>
      <c r="L22" s="61">
        <f>[1]Fjärrvärmeproduktion!$V$372</f>
        <v>0</v>
      </c>
      <c r="M22" s="61">
        <f>[1]Fjärrvärmeproduktion!$W$372</f>
        <v>0</v>
      </c>
      <c r="N22" s="61">
        <f>[1]Fjärrvärmeproduktion!$X$374</f>
        <v>0</v>
      </c>
      <c r="O22" s="61"/>
      <c r="P22" s="61">
        <f t="shared" si="2"/>
        <v>0</v>
      </c>
      <c r="Q22" s="18"/>
      <c r="R22" s="30" t="s">
        <v>23</v>
      </c>
      <c r="S22" s="54" t="str">
        <f>ROUND(P43/1000,0) &amp;" GWh"</f>
        <v>323 GWh</v>
      </c>
      <c r="T22" s="25"/>
      <c r="U22" s="23"/>
    </row>
    <row r="23" spans="1:34" ht="15.6">
      <c r="A23" s="3" t="s">
        <v>22</v>
      </c>
      <c r="B23" s="114">
        <v>0</v>
      </c>
      <c r="C23" s="61"/>
      <c r="D23" s="61">
        <f>[1]Fjärrvärmeproduktion!$N$379</f>
        <v>0</v>
      </c>
      <c r="E23" s="61">
        <f>[1]Fjärrvärmeproduktion!$Q$380</f>
        <v>0</v>
      </c>
      <c r="F23" s="61">
        <f>[1]Fjärrvärmeproduktion!$N$381</f>
        <v>0</v>
      </c>
      <c r="G23" s="61">
        <f>[1]Fjärrvärmeproduktion!$R$382</f>
        <v>0</v>
      </c>
      <c r="H23" s="61">
        <f>[1]Fjärrvärmeproduktion!$S$383</f>
        <v>0</v>
      </c>
      <c r="I23" s="61">
        <f>[1]Fjärrvärmeproduktion!$N$384</f>
        <v>0</v>
      </c>
      <c r="J23" s="61">
        <f>[1]Fjärrvärmeproduktion!$T$382</f>
        <v>0</v>
      </c>
      <c r="K23" s="61">
        <f>[1]Fjärrvärmeproduktion!$U$380</f>
        <v>0</v>
      </c>
      <c r="L23" s="61">
        <f>[1]Fjärrvärmeproduktion!$V$380</f>
        <v>0</v>
      </c>
      <c r="M23" s="61">
        <f>[1]Fjärrvärmeproduktion!$W$380</f>
        <v>0</v>
      </c>
      <c r="N23" s="61">
        <f>[1]Fjärrvärmeproduktion!$X$382</f>
        <v>0</v>
      </c>
      <c r="O23" s="61"/>
      <c r="P23" s="61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13</v>
      </c>
      <c r="B24" s="61">
        <f>SUM(B18:B23)</f>
        <v>12262</v>
      </c>
      <c r="C24" s="61">
        <f t="shared" ref="C24:O24" si="3">SUM(C18:C23)</f>
        <v>0</v>
      </c>
      <c r="D24" s="61">
        <f t="shared" si="3"/>
        <v>507</v>
      </c>
      <c r="E24" s="61">
        <f t="shared" si="3"/>
        <v>0</v>
      </c>
      <c r="F24" s="61">
        <f t="shared" si="3"/>
        <v>0</v>
      </c>
      <c r="G24" s="61">
        <f t="shared" si="3"/>
        <v>0</v>
      </c>
      <c r="H24" s="61">
        <f t="shared" si="3"/>
        <v>15853</v>
      </c>
      <c r="I24" s="61">
        <f t="shared" si="3"/>
        <v>0</v>
      </c>
      <c r="J24" s="61">
        <f t="shared" si="3"/>
        <v>0</v>
      </c>
      <c r="K24" s="61">
        <f t="shared" si="3"/>
        <v>0</v>
      </c>
      <c r="L24" s="61">
        <f t="shared" si="3"/>
        <v>0</v>
      </c>
      <c r="M24" s="61">
        <f t="shared" si="3"/>
        <v>0</v>
      </c>
      <c r="N24" s="61">
        <f t="shared" si="3"/>
        <v>0</v>
      </c>
      <c r="O24" s="61">
        <f t="shared" si="3"/>
        <v>0</v>
      </c>
      <c r="P24" s="61">
        <f t="shared" si="2"/>
        <v>16360</v>
      </c>
      <c r="Q24" s="18"/>
      <c r="R24" s="28"/>
      <c r="S24" s="2" t="s">
        <v>24</v>
      </c>
      <c r="T24" s="26" t="s">
        <v>25</v>
      </c>
      <c r="U24" s="23"/>
    </row>
    <row r="25" spans="1:34" ht="15.6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18"/>
      <c r="R25" s="51" t="str">
        <f>C30</f>
        <v>El</v>
      </c>
      <c r="S25" s="40" t="str">
        <f>ROUND(C43/1000,0) &amp;" GWh"</f>
        <v>91 GWh</v>
      </c>
      <c r="T25" s="29">
        <f>C$44</f>
        <v>0.28037693613512132</v>
      </c>
      <c r="U25" s="23"/>
    </row>
    <row r="26" spans="1:34" ht="15.6">
      <c r="B26" s="90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18"/>
      <c r="R26" s="52" t="str">
        <f>D30</f>
        <v>Oljeprodukter</v>
      </c>
      <c r="S26" s="40" t="str">
        <f>ROUND(D43/1000,0) &amp;" GWh"</f>
        <v>23 GWh</v>
      </c>
      <c r="T26" s="29">
        <f>D$44</f>
        <v>7.0132390803875122E-2</v>
      </c>
      <c r="U26" s="23"/>
    </row>
    <row r="27" spans="1:34" ht="15.6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18"/>
      <c r="R27" s="52" t="str">
        <f>E30</f>
        <v>Kol och koks</v>
      </c>
      <c r="S27" s="40" t="str">
        <f>ROUND(E43/1000,0) &amp;" GWh"</f>
        <v>0 GWh</v>
      </c>
      <c r="T27" s="29">
        <f>E$44</f>
        <v>0</v>
      </c>
      <c r="U27" s="23"/>
    </row>
    <row r="28" spans="1:34" ht="18">
      <c r="A28" s="1" t="s">
        <v>26</v>
      </c>
      <c r="B28" s="87"/>
      <c r="C28" s="58"/>
      <c r="D28" s="87"/>
      <c r="E28" s="87"/>
      <c r="F28" s="87"/>
      <c r="G28" s="87"/>
      <c r="H28" s="87"/>
      <c r="I28" s="58"/>
      <c r="J28" s="58"/>
      <c r="K28" s="58"/>
      <c r="L28" s="58"/>
      <c r="M28" s="58"/>
      <c r="N28" s="58"/>
      <c r="O28" s="58"/>
      <c r="P28" s="58"/>
      <c r="Q28" s="18"/>
      <c r="R28" s="52" t="str">
        <f>F30</f>
        <v>Gasol/naturgas</v>
      </c>
      <c r="S28" s="40" t="str">
        <f>ROUND(F43/1000,0) &amp;" GWh"</f>
        <v>45 GWh</v>
      </c>
      <c r="T28" s="29">
        <f>F$44</f>
        <v>0.137667400175042</v>
      </c>
      <c r="U28" s="23"/>
    </row>
    <row r="29" spans="1:34" ht="15.6">
      <c r="A29" s="49" t="str">
        <f>A2</f>
        <v>1864 Ljusnarsberg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18"/>
      <c r="R29" s="52" t="str">
        <f>G30</f>
        <v>Biodrivmedel</v>
      </c>
      <c r="S29" s="40" t="str">
        <f>ROUND(G43/1000,0) &amp;" GWh"</f>
        <v>3 GWh</v>
      </c>
      <c r="T29" s="29">
        <f>G$44</f>
        <v>7.9498424565390829E-3</v>
      </c>
      <c r="U29" s="23"/>
    </row>
    <row r="30" spans="1:34" ht="28.8">
      <c r="A30" s="4">
        <f>A16</f>
        <v>2020</v>
      </c>
      <c r="B30" s="88" t="s">
        <v>65</v>
      </c>
      <c r="C30" s="91" t="s">
        <v>8</v>
      </c>
      <c r="D30" s="79" t="s">
        <v>31</v>
      </c>
      <c r="E30" s="79" t="s">
        <v>2</v>
      </c>
      <c r="F30" s="80" t="s">
        <v>3</v>
      </c>
      <c r="G30" s="79" t="s">
        <v>27</v>
      </c>
      <c r="H30" s="79" t="s">
        <v>51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67</v>
      </c>
      <c r="N30" s="79" t="s">
        <v>97</v>
      </c>
      <c r="O30" s="80" t="s">
        <v>63</v>
      </c>
      <c r="P30" s="81" t="s">
        <v>28</v>
      </c>
      <c r="Q30" s="18"/>
      <c r="R30" s="51" t="str">
        <f>H30</f>
        <v>Biobränslen</v>
      </c>
      <c r="S30" s="40" t="str">
        <f>ROUND(H43/1000,0) &amp;" GWh"</f>
        <v>163 GWh</v>
      </c>
      <c r="T30" s="29">
        <f>H$44</f>
        <v>0.50387343042942245</v>
      </c>
      <c r="U30" s="23"/>
    </row>
    <row r="31" spans="1:34" s="16" customFormat="1">
      <c r="A31" s="15"/>
      <c r="B31" s="83" t="s">
        <v>60</v>
      </c>
      <c r="C31" s="92" t="s">
        <v>59</v>
      </c>
      <c r="D31" s="83" t="s">
        <v>54</v>
      </c>
      <c r="E31" s="84"/>
      <c r="F31" s="83" t="s">
        <v>56</v>
      </c>
      <c r="G31" s="83" t="s">
        <v>68</v>
      </c>
      <c r="H31" s="83" t="s">
        <v>64</v>
      </c>
      <c r="I31" s="83" t="s">
        <v>57</v>
      </c>
      <c r="J31" s="84"/>
      <c r="K31" s="84"/>
      <c r="L31" s="84"/>
      <c r="M31" s="84"/>
      <c r="N31" s="85"/>
      <c r="O31" s="85"/>
      <c r="P31" s="86" t="s">
        <v>62</v>
      </c>
      <c r="Q31" s="19"/>
      <c r="R31" s="51" t="str">
        <f>I30</f>
        <v>Biogas</v>
      </c>
      <c r="S31" s="40" t="str">
        <f>ROUND(I43/1000,0) &amp;" GWh"</f>
        <v>0 GWh</v>
      </c>
      <c r="T31" s="29">
        <f>I$44</f>
        <v>0</v>
      </c>
      <c r="U31" s="22"/>
      <c r="AG31" s="17"/>
      <c r="AH31" s="17"/>
    </row>
    <row r="32" spans="1:34" ht="15.6">
      <c r="A32" s="3" t="s">
        <v>29</v>
      </c>
      <c r="B32" s="58">
        <f>[1]Slutanvändning!$N$494</f>
        <v>0</v>
      </c>
      <c r="C32" s="58">
        <f>[1]Slutanvändning!$N$495</f>
        <v>11</v>
      </c>
      <c r="D32" s="58">
        <f>[1]Slutanvändning!$N$488</f>
        <v>442</v>
      </c>
      <c r="E32" s="58">
        <f>[1]Slutanvändning!$Q$489</f>
        <v>0</v>
      </c>
      <c r="F32" s="95">
        <f>[1]Slutanvändning!$N$490</f>
        <v>0</v>
      </c>
      <c r="G32" s="58">
        <f>[1]Slutanvändning!$N$491</f>
        <v>83</v>
      </c>
      <c r="H32" s="58">
        <f>[1]Slutanvändning!$N$492</f>
        <v>0</v>
      </c>
      <c r="I32" s="58">
        <f>[1]Slutanvändning!$N$493</f>
        <v>0</v>
      </c>
      <c r="J32" s="58"/>
      <c r="K32" s="58">
        <f>[1]Slutanvändning!$U$489</f>
        <v>0</v>
      </c>
      <c r="L32" s="58">
        <f>[1]Slutanvändning!$V$489</f>
        <v>0</v>
      </c>
      <c r="M32" s="58">
        <f>[1]Slutanvändning!$W$489</f>
        <v>0</v>
      </c>
      <c r="N32" s="58"/>
      <c r="O32" s="58"/>
      <c r="P32" s="58">
        <f t="shared" ref="P32:P38" si="4">SUM(B32:N32)</f>
        <v>536</v>
      </c>
      <c r="Q32" s="20"/>
      <c r="R32" s="52" t="str">
        <f>J30</f>
        <v>Avlutar</v>
      </c>
      <c r="S32" s="40" t="str">
        <f>ROUND(J43/1000,0) &amp;" GWh"</f>
        <v>0 GWh</v>
      </c>
      <c r="T32" s="29">
        <f>J$44</f>
        <v>0</v>
      </c>
      <c r="U32" s="23"/>
    </row>
    <row r="33" spans="1:47" ht="15.6">
      <c r="A33" s="3" t="s">
        <v>32</v>
      </c>
      <c r="B33" s="58">
        <f>[1]Slutanvändning!$N$503</f>
        <v>1299</v>
      </c>
      <c r="C33" s="58">
        <f>[1]Slutanvändning!$N$504</f>
        <v>43049</v>
      </c>
      <c r="D33" s="58">
        <f>[1]Slutanvändning!$N$497</f>
        <v>1397</v>
      </c>
      <c r="E33" s="58">
        <f>[1]Slutanvändning!$Q$498</f>
        <v>0</v>
      </c>
      <c r="F33" s="95">
        <f>[1]Slutanvändning!$N$499</f>
        <v>44522</v>
      </c>
      <c r="G33" s="58">
        <f>[1]Slutanvändning!$N$500</f>
        <v>0</v>
      </c>
      <c r="H33" s="136">
        <f>[1]Slutanvändning!$N$501</f>
        <v>132467.99521640525</v>
      </c>
      <c r="I33" s="58">
        <f>[1]Slutanvändning!$N$502</f>
        <v>0</v>
      </c>
      <c r="J33" s="58"/>
      <c r="K33" s="58">
        <f>[1]Slutanvändning!$U$498</f>
        <v>0</v>
      </c>
      <c r="L33" s="58">
        <f>[1]Slutanvändning!$V$498</f>
        <v>0</v>
      </c>
      <c r="M33" s="58">
        <f>[1]Slutanvändning!$W$498</f>
        <v>0</v>
      </c>
      <c r="N33" s="58"/>
      <c r="O33" s="58"/>
      <c r="P33" s="136">
        <f t="shared" si="4"/>
        <v>222734.99521640525</v>
      </c>
      <c r="Q33" s="20"/>
      <c r="R33" s="51" t="str">
        <f>K30</f>
        <v>Torv</v>
      </c>
      <c r="S33" s="40" t="str">
        <f>ROUND(K43/1000,0) &amp;" GWh"</f>
        <v>0 GWh</v>
      </c>
      <c r="T33" s="29">
        <f>K$44</f>
        <v>0</v>
      </c>
      <c r="U33" s="23"/>
    </row>
    <row r="34" spans="1:47" ht="15.6">
      <c r="A34" s="3" t="s">
        <v>33</v>
      </c>
      <c r="B34" s="58">
        <f>[1]Slutanvändning!$N$512</f>
        <v>2649</v>
      </c>
      <c r="C34" s="58">
        <f>[1]Slutanvändning!$N$513</f>
        <v>3240</v>
      </c>
      <c r="D34" s="58">
        <f>[1]Slutanvändning!$N$506</f>
        <v>1170</v>
      </c>
      <c r="E34" s="58">
        <f>[1]Slutanvändning!$Q$507</f>
        <v>0</v>
      </c>
      <c r="F34" s="95">
        <f>[1]Slutanvändning!$N$508</f>
        <v>0</v>
      </c>
      <c r="G34" s="58">
        <f>[1]Slutanvändning!$N$509</f>
        <v>0</v>
      </c>
      <c r="H34" s="58">
        <f>[1]Slutanvändning!$N$510</f>
        <v>0</v>
      </c>
      <c r="I34" s="58">
        <f>[1]Slutanvändning!$N$511</f>
        <v>0</v>
      </c>
      <c r="J34" s="58"/>
      <c r="K34" s="58">
        <f>[1]Slutanvändning!$U$507</f>
        <v>0</v>
      </c>
      <c r="L34" s="58">
        <f>[1]Slutanvändning!$V$507</f>
        <v>0</v>
      </c>
      <c r="M34" s="58">
        <f>[1]Slutanvändning!$W$507</f>
        <v>0</v>
      </c>
      <c r="N34" s="58"/>
      <c r="O34" s="58"/>
      <c r="P34" s="58">
        <f t="shared" si="4"/>
        <v>7059</v>
      </c>
      <c r="Q34" s="20"/>
      <c r="R34" s="52" t="str">
        <f>L30</f>
        <v>Avfall</v>
      </c>
      <c r="S34" s="40" t="str">
        <f>ROUND(L43/1000,0) &amp;" GWh"</f>
        <v>0 GWh</v>
      </c>
      <c r="T34" s="29">
        <f>L$44</f>
        <v>0</v>
      </c>
      <c r="U34" s="23"/>
      <c r="V34" s="5"/>
      <c r="W34" s="39"/>
    </row>
    <row r="35" spans="1:47" ht="15.6">
      <c r="A35" s="3" t="s">
        <v>34</v>
      </c>
      <c r="B35" s="58">
        <f>[1]Slutanvändning!$N$521</f>
        <v>0</v>
      </c>
      <c r="C35" s="58">
        <f>[1]Slutanvändning!$N$522</f>
        <v>30</v>
      </c>
      <c r="D35" s="58">
        <f>[1]Slutanvändning!$N$515</f>
        <v>18610</v>
      </c>
      <c r="E35" s="58">
        <f>[1]Slutanvändning!$Q$516</f>
        <v>0</v>
      </c>
      <c r="F35" s="95">
        <f>[1]Slutanvändning!$N$517</f>
        <v>0</v>
      </c>
      <c r="G35" s="58">
        <f>[1]Slutanvändning!$N$518</f>
        <v>2488</v>
      </c>
      <c r="H35" s="58">
        <f>[1]Slutanvändning!$N$519</f>
        <v>0</v>
      </c>
      <c r="I35" s="58">
        <f>[1]Slutanvändning!$N$520</f>
        <v>0</v>
      </c>
      <c r="J35" s="58"/>
      <c r="K35" s="58">
        <f>[1]Slutanvändning!$U$516</f>
        <v>0</v>
      </c>
      <c r="L35" s="58">
        <f>[1]Slutanvändning!$V$516</f>
        <v>0</v>
      </c>
      <c r="M35" s="58">
        <f>[1]Slutanvändning!$W$516</f>
        <v>0</v>
      </c>
      <c r="N35" s="58"/>
      <c r="O35" s="58"/>
      <c r="P35" s="58">
        <f>SUM(B35:N35)</f>
        <v>21128</v>
      </c>
      <c r="Q35" s="20"/>
      <c r="R35" s="51" t="str">
        <f>M30</f>
        <v>Kärnbränsle</v>
      </c>
      <c r="S35" s="40" t="str">
        <f>ROUND(M43/1000,0) &amp;" GWh"</f>
        <v>0 GWh</v>
      </c>
      <c r="T35" s="29">
        <f>M$44</f>
        <v>0</v>
      </c>
      <c r="U35" s="23"/>
    </row>
    <row r="36" spans="1:47" ht="15.6">
      <c r="A36" s="3" t="s">
        <v>35</v>
      </c>
      <c r="B36" s="58">
        <f>[1]Slutanvändning!$N$530</f>
        <v>835</v>
      </c>
      <c r="C36" s="58">
        <f>[1]Slutanvändning!$N$531</f>
        <v>15136</v>
      </c>
      <c r="D36" s="58">
        <f>[1]Slutanvändning!$N$524</f>
        <v>0</v>
      </c>
      <c r="E36" s="58">
        <f>[1]Slutanvändning!$Q$525</f>
        <v>0</v>
      </c>
      <c r="F36" s="95">
        <f>[1]Slutanvändning!$N$526</f>
        <v>0</v>
      </c>
      <c r="G36" s="58">
        <f>[1]Slutanvändning!$N$527</f>
        <v>0</v>
      </c>
      <c r="H36" s="58">
        <f>[1]Slutanvändning!$N$528</f>
        <v>0</v>
      </c>
      <c r="I36" s="58">
        <f>[1]Slutanvändning!$N$529</f>
        <v>0</v>
      </c>
      <c r="J36" s="58"/>
      <c r="K36" s="58">
        <f>[1]Slutanvändning!$U$525</f>
        <v>0</v>
      </c>
      <c r="L36" s="58">
        <f>[1]Slutanvändning!$V$525</f>
        <v>0</v>
      </c>
      <c r="M36" s="58">
        <f>[1]Slutanvändning!$W$525</f>
        <v>0</v>
      </c>
      <c r="N36" s="58"/>
      <c r="O36" s="58"/>
      <c r="P36" s="58">
        <f t="shared" si="4"/>
        <v>15971</v>
      </c>
      <c r="Q36" s="20"/>
      <c r="R36" s="51" t="str">
        <f>N30</f>
        <v>Beckolja</v>
      </c>
      <c r="S36" s="40" t="str">
        <f>ROUND(N43/1000,0) &amp;" GWh"</f>
        <v>0 GWh</v>
      </c>
      <c r="T36" s="29">
        <f>N$44</f>
        <v>0</v>
      </c>
      <c r="U36" s="23"/>
    </row>
    <row r="37" spans="1:47" ht="15.6">
      <c r="A37" s="3" t="s">
        <v>36</v>
      </c>
      <c r="B37" s="58">
        <f>[1]Slutanvändning!$N$539</f>
        <v>343</v>
      </c>
      <c r="C37" s="58">
        <f>[1]Slutanvändning!$N$540</f>
        <v>21873</v>
      </c>
      <c r="D37" s="58">
        <f>[1]Slutanvändning!$N$533</f>
        <v>477</v>
      </c>
      <c r="E37" s="58">
        <f>[1]Slutanvändning!$Q$534</f>
        <v>0</v>
      </c>
      <c r="F37" s="95">
        <f>[1]Slutanvändning!$N$535</f>
        <v>0</v>
      </c>
      <c r="G37" s="58">
        <f>[1]Slutanvändning!$N$536</f>
        <v>0</v>
      </c>
      <c r="H37" s="58">
        <f>[1]Slutanvändning!$N$537</f>
        <v>14633</v>
      </c>
      <c r="I37" s="58">
        <f>[1]Slutanvändning!$N$538</f>
        <v>0</v>
      </c>
      <c r="J37" s="58"/>
      <c r="K37" s="58">
        <f>[1]Slutanvändning!$U$534</f>
        <v>0</v>
      </c>
      <c r="L37" s="58">
        <f>[1]Slutanvändning!$V$534</f>
        <v>0</v>
      </c>
      <c r="M37" s="58">
        <f>[1]Slutanvändning!$W$534</f>
        <v>0</v>
      </c>
      <c r="N37" s="58"/>
      <c r="O37" s="58"/>
      <c r="P37" s="58">
        <f t="shared" si="4"/>
        <v>37326</v>
      </c>
      <c r="Q37" s="20"/>
      <c r="R37" s="52" t="str">
        <f>O30</f>
        <v>Övrigt</v>
      </c>
      <c r="S37" s="40" t="str">
        <f>ROUND(O43/1000,0) &amp;" GWh"</f>
        <v>0 GWh</v>
      </c>
      <c r="T37" s="29">
        <f>O$44</f>
        <v>0</v>
      </c>
      <c r="U37" s="23"/>
    </row>
    <row r="38" spans="1:47" ht="15.6">
      <c r="A38" s="3" t="s">
        <v>37</v>
      </c>
      <c r="B38" s="58">
        <f>[1]Slutanvändning!$N$548</f>
        <v>6982</v>
      </c>
      <c r="C38" s="58">
        <f>[1]Slutanvändning!$N$549</f>
        <v>158</v>
      </c>
      <c r="D38" s="58">
        <f>[1]Slutanvändning!$N$542</f>
        <v>78</v>
      </c>
      <c r="E38" s="58">
        <f>[1]Slutanvändning!$Q$543</f>
        <v>0</v>
      </c>
      <c r="F38" s="95">
        <f>[1]Slutanvändning!$N$544</f>
        <v>0</v>
      </c>
      <c r="G38" s="58">
        <f>[1]Slutanvändning!$N$545</f>
        <v>0</v>
      </c>
      <c r="H38" s="58">
        <f>[1]Slutanvändning!$N$546</f>
        <v>0</v>
      </c>
      <c r="I38" s="58">
        <f>[1]Slutanvändning!$N$547</f>
        <v>0</v>
      </c>
      <c r="J38" s="58"/>
      <c r="K38" s="58">
        <f>[1]Slutanvändning!$U$543</f>
        <v>0</v>
      </c>
      <c r="L38" s="58">
        <f>[1]Slutanvändning!$V$543</f>
        <v>0</v>
      </c>
      <c r="M38" s="58">
        <f>[1]Slutanvändning!$W$543</f>
        <v>0</v>
      </c>
      <c r="N38" s="58"/>
      <c r="O38" s="58"/>
      <c r="P38" s="58">
        <f t="shared" si="4"/>
        <v>7218</v>
      </c>
      <c r="Q38" s="20"/>
      <c r="R38" s="31"/>
      <c r="S38" s="16"/>
      <c r="T38" s="27"/>
      <c r="U38" s="23"/>
    </row>
    <row r="39" spans="1:47" ht="15.6">
      <c r="A39" s="3" t="s">
        <v>38</v>
      </c>
      <c r="B39" s="58">
        <f>[1]Slutanvändning!$N$557</f>
        <v>0</v>
      </c>
      <c r="C39" s="58">
        <f>[1]Slutanvändning!$N$558</f>
        <v>461</v>
      </c>
      <c r="D39" s="58">
        <f>[1]Slutanvändning!$N$551</f>
        <v>0</v>
      </c>
      <c r="E39" s="58">
        <f>[1]Slutanvändning!$Q$552</f>
        <v>0</v>
      </c>
      <c r="F39" s="95">
        <f>[1]Slutanvändning!$N$553</f>
        <v>0</v>
      </c>
      <c r="G39" s="58">
        <f>[1]Slutanvändning!$N$554</f>
        <v>0</v>
      </c>
      <c r="H39" s="58">
        <f>[1]Slutanvändning!$N$555</f>
        <v>0</v>
      </c>
      <c r="I39" s="58">
        <f>[1]Slutanvändning!$N$556</f>
        <v>0</v>
      </c>
      <c r="J39" s="58"/>
      <c r="K39" s="58">
        <f>[1]Slutanvändning!$U$552</f>
        <v>0</v>
      </c>
      <c r="L39" s="58">
        <f>[1]Slutanvändning!$V$552</f>
        <v>0</v>
      </c>
      <c r="M39" s="58">
        <f>[1]Slutanvändning!$W$552</f>
        <v>0</v>
      </c>
      <c r="N39" s="58"/>
      <c r="O39" s="58"/>
      <c r="P39" s="58">
        <f>SUM(B39:N39)</f>
        <v>461</v>
      </c>
      <c r="Q39" s="20"/>
      <c r="R39" s="28"/>
      <c r="S39" s="7"/>
      <c r="T39" s="42"/>
    </row>
    <row r="40" spans="1:47" ht="15.6">
      <c r="A40" s="3" t="s">
        <v>13</v>
      </c>
      <c r="B40" s="58">
        <f>SUM(B32:B39)</f>
        <v>12108</v>
      </c>
      <c r="C40" s="58">
        <f t="shared" ref="C40:O40" si="5">SUM(C32:C39)</f>
        <v>83958</v>
      </c>
      <c r="D40" s="58">
        <f t="shared" si="5"/>
        <v>22174</v>
      </c>
      <c r="E40" s="58">
        <f t="shared" si="5"/>
        <v>0</v>
      </c>
      <c r="F40" s="58">
        <f>SUM(F32:F39)</f>
        <v>44522</v>
      </c>
      <c r="G40" s="58">
        <f t="shared" si="5"/>
        <v>2571</v>
      </c>
      <c r="H40" s="58">
        <f t="shared" si="5"/>
        <v>147100.99521640525</v>
      </c>
      <c r="I40" s="58">
        <f t="shared" si="5"/>
        <v>0</v>
      </c>
      <c r="J40" s="58">
        <f t="shared" si="5"/>
        <v>0</v>
      </c>
      <c r="K40" s="58">
        <f t="shared" si="5"/>
        <v>0</v>
      </c>
      <c r="L40" s="58">
        <f t="shared" si="5"/>
        <v>0</v>
      </c>
      <c r="M40" s="58">
        <f t="shared" si="5"/>
        <v>0</v>
      </c>
      <c r="N40" s="58">
        <f t="shared" si="5"/>
        <v>0</v>
      </c>
      <c r="O40" s="58">
        <f t="shared" si="5"/>
        <v>0</v>
      </c>
      <c r="P40" s="58">
        <f>SUM(B40:N40)</f>
        <v>312433.99521640525</v>
      </c>
      <c r="Q40" s="20"/>
      <c r="R40" s="28"/>
      <c r="S40" s="7" t="s">
        <v>24</v>
      </c>
      <c r="T40" s="42" t="s">
        <v>25</v>
      </c>
    </row>
    <row r="41" spans="1:47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44"/>
      <c r="R41" s="28" t="s">
        <v>39</v>
      </c>
      <c r="S41" s="43" t="str">
        <f>ROUND((B46+C46)/1000,0) &amp;" GWh"</f>
        <v>7 GWh</v>
      </c>
      <c r="T41" s="59"/>
    </row>
    <row r="42" spans="1:47">
      <c r="A42" s="33" t="s">
        <v>42</v>
      </c>
      <c r="B42" s="91">
        <f>B39+B38+B37</f>
        <v>7325</v>
      </c>
      <c r="C42" s="91">
        <f>C39+C38+C37</f>
        <v>22492</v>
      </c>
      <c r="D42" s="91">
        <f>D39+D38+D37</f>
        <v>555</v>
      </c>
      <c r="E42" s="91">
        <f t="shared" ref="E42:P42" si="6">E39+E38+E37</f>
        <v>0</v>
      </c>
      <c r="F42" s="88">
        <f t="shared" si="6"/>
        <v>0</v>
      </c>
      <c r="G42" s="91">
        <f t="shared" si="6"/>
        <v>0</v>
      </c>
      <c r="H42" s="91">
        <f t="shared" si="6"/>
        <v>14633</v>
      </c>
      <c r="I42" s="88">
        <f t="shared" si="6"/>
        <v>0</v>
      </c>
      <c r="J42" s="91">
        <f t="shared" si="6"/>
        <v>0</v>
      </c>
      <c r="K42" s="91">
        <f t="shared" si="6"/>
        <v>0</v>
      </c>
      <c r="L42" s="91">
        <f t="shared" si="6"/>
        <v>0</v>
      </c>
      <c r="M42" s="91">
        <f t="shared" si="6"/>
        <v>0</v>
      </c>
      <c r="N42" s="91">
        <f t="shared" si="6"/>
        <v>0</v>
      </c>
      <c r="O42" s="91">
        <f t="shared" si="6"/>
        <v>0</v>
      </c>
      <c r="P42" s="91">
        <f t="shared" si="6"/>
        <v>45005</v>
      </c>
      <c r="Q42" s="21"/>
      <c r="R42" s="28" t="s">
        <v>40</v>
      </c>
      <c r="S42" s="8" t="str">
        <f>ROUND(P42/1000,0) &amp;" GWh"</f>
        <v>45 GWh</v>
      </c>
      <c r="T42" s="29">
        <f>P42/P40</f>
        <v>0.14404642480991095</v>
      </c>
    </row>
    <row r="43" spans="1:47">
      <c r="A43" s="34" t="s">
        <v>44</v>
      </c>
      <c r="B43" s="115"/>
      <c r="C43" s="93">
        <f>C40+C24-C7+C46</f>
        <v>90674.64</v>
      </c>
      <c r="D43" s="93">
        <f t="shared" ref="D43:O43" si="7">D11+D24+D40</f>
        <v>22681</v>
      </c>
      <c r="E43" s="93">
        <f t="shared" si="7"/>
        <v>0</v>
      </c>
      <c r="F43" s="93">
        <f t="shared" si="7"/>
        <v>44522</v>
      </c>
      <c r="G43" s="93">
        <f t="shared" si="7"/>
        <v>2571</v>
      </c>
      <c r="H43" s="93">
        <f t="shared" si="7"/>
        <v>162953.99521640525</v>
      </c>
      <c r="I43" s="93">
        <f t="shared" si="7"/>
        <v>0</v>
      </c>
      <c r="J43" s="93">
        <f t="shared" si="7"/>
        <v>0</v>
      </c>
      <c r="K43" s="93">
        <f t="shared" si="7"/>
        <v>0</v>
      </c>
      <c r="L43" s="93">
        <f t="shared" si="7"/>
        <v>0</v>
      </c>
      <c r="M43" s="93">
        <f t="shared" si="7"/>
        <v>0</v>
      </c>
      <c r="N43" s="93">
        <f t="shared" si="7"/>
        <v>0</v>
      </c>
      <c r="O43" s="93">
        <f t="shared" si="7"/>
        <v>0</v>
      </c>
      <c r="P43" s="116">
        <f>SUM(C43:O43)</f>
        <v>323402.63521640527</v>
      </c>
      <c r="Q43" s="21"/>
      <c r="R43" s="28" t="s">
        <v>41</v>
      </c>
      <c r="S43" s="8" t="str">
        <f>ROUND(P36/1000,0) &amp;" GWh"</f>
        <v>16 GWh</v>
      </c>
      <c r="T43" s="41">
        <f>P36/P40</f>
        <v>5.1117996903434909E-2</v>
      </c>
    </row>
    <row r="44" spans="1:47">
      <c r="A44" s="34" t="s">
        <v>45</v>
      </c>
      <c r="B44" s="91"/>
      <c r="C44" s="94">
        <f>C43/$P$43</f>
        <v>0.28037693613512132</v>
      </c>
      <c r="D44" s="94">
        <f t="shared" ref="D44:O44" si="8">D43/$P$43</f>
        <v>7.0132390803875122E-2</v>
      </c>
      <c r="E44" s="94">
        <f t="shared" si="8"/>
        <v>0</v>
      </c>
      <c r="F44" s="94">
        <f t="shared" si="8"/>
        <v>0.137667400175042</v>
      </c>
      <c r="G44" s="94">
        <f t="shared" si="8"/>
        <v>7.9498424565390829E-3</v>
      </c>
      <c r="H44" s="94">
        <f t="shared" si="8"/>
        <v>0.50387343042942245</v>
      </c>
      <c r="I44" s="94">
        <f t="shared" si="8"/>
        <v>0</v>
      </c>
      <c r="J44" s="94">
        <f t="shared" si="8"/>
        <v>0</v>
      </c>
      <c r="K44" s="94">
        <f t="shared" si="8"/>
        <v>0</v>
      </c>
      <c r="L44" s="94">
        <f t="shared" si="8"/>
        <v>0</v>
      </c>
      <c r="M44" s="94">
        <f t="shared" si="8"/>
        <v>0</v>
      </c>
      <c r="N44" s="94">
        <f t="shared" si="8"/>
        <v>0</v>
      </c>
      <c r="O44" s="94">
        <f t="shared" si="8"/>
        <v>0</v>
      </c>
      <c r="P44" s="94">
        <f>SUM(C44:O44)</f>
        <v>1</v>
      </c>
      <c r="Q44" s="21"/>
      <c r="R44" s="28" t="s">
        <v>43</v>
      </c>
      <c r="S44" s="8" t="str">
        <f>ROUND(P34/1000,0) &amp;" GWh"</f>
        <v>7 GWh</v>
      </c>
      <c r="T44" s="29">
        <f>P34/P40</f>
        <v>2.2593572108280446E-2</v>
      </c>
      <c r="U44" s="23"/>
    </row>
    <row r="45" spans="1:47">
      <c r="A45" s="35"/>
      <c r="B45" s="95"/>
      <c r="C45" s="91"/>
      <c r="D45" s="91"/>
      <c r="E45" s="91"/>
      <c r="F45" s="88"/>
      <c r="G45" s="91"/>
      <c r="H45" s="91"/>
      <c r="I45" s="88"/>
      <c r="J45" s="91"/>
      <c r="K45" s="91"/>
      <c r="L45" s="91"/>
      <c r="M45" s="91"/>
      <c r="N45" s="88"/>
      <c r="O45" s="88"/>
      <c r="P45" s="88"/>
      <c r="Q45" s="21"/>
      <c r="R45" s="28" t="s">
        <v>30</v>
      </c>
      <c r="S45" s="8" t="str">
        <f>ROUND(P32/1000,0) &amp;" GWh"</f>
        <v>1 GWh</v>
      </c>
      <c r="T45" s="29">
        <f>P32/P40</f>
        <v>1.7155623530299361E-3</v>
      </c>
      <c r="U45" s="23"/>
    </row>
    <row r="46" spans="1:47">
      <c r="A46" s="35" t="s">
        <v>48</v>
      </c>
      <c r="B46" s="93">
        <f>B24+B26-B40-B49</f>
        <v>154</v>
      </c>
      <c r="C46" s="93">
        <f>(C40+C24)*0.08</f>
        <v>6716.64</v>
      </c>
      <c r="D46" s="91"/>
      <c r="E46" s="91"/>
      <c r="F46" s="88"/>
      <c r="G46" s="91"/>
      <c r="H46" s="91"/>
      <c r="I46" s="88"/>
      <c r="J46" s="91"/>
      <c r="K46" s="91"/>
      <c r="L46" s="91"/>
      <c r="M46" s="91"/>
      <c r="N46" s="88"/>
      <c r="O46" s="88"/>
      <c r="P46" s="77"/>
      <c r="Q46" s="21"/>
      <c r="R46" s="28" t="s">
        <v>46</v>
      </c>
      <c r="S46" s="8" t="str">
        <f>ROUND(P33/1000,0) &amp;" GWh"</f>
        <v>223 GWh</v>
      </c>
      <c r="T46" s="41">
        <f>P33/P40</f>
        <v>0.71290256062605928</v>
      </c>
      <c r="U46" s="23"/>
    </row>
    <row r="47" spans="1:47">
      <c r="A47" s="35" t="s">
        <v>50</v>
      </c>
      <c r="B47" s="96">
        <f>B46/B24</f>
        <v>1.2559125754363073E-2</v>
      </c>
      <c r="C47" s="96">
        <f>C46/(C40+C24)</f>
        <v>0.08</v>
      </c>
      <c r="D47" s="91"/>
      <c r="E47" s="91"/>
      <c r="F47" s="88"/>
      <c r="G47" s="91"/>
      <c r="H47" s="91"/>
      <c r="I47" s="88"/>
      <c r="J47" s="91"/>
      <c r="K47" s="91"/>
      <c r="L47" s="91"/>
      <c r="M47" s="91"/>
      <c r="N47" s="88"/>
      <c r="O47" s="88"/>
      <c r="P47" s="88"/>
      <c r="Q47" s="21"/>
      <c r="R47" s="28" t="s">
        <v>47</v>
      </c>
      <c r="S47" s="8" t="str">
        <f>ROUND(P35/1000,0) &amp;" GWh"</f>
        <v>21 GWh</v>
      </c>
      <c r="T47" s="41">
        <f>P35/P40</f>
        <v>6.7623883199284501E-2</v>
      </c>
    </row>
    <row r="48" spans="1:47" ht="15" thickBot="1">
      <c r="A48" s="10"/>
      <c r="B48" s="97"/>
      <c r="C48" s="98"/>
      <c r="D48" s="99"/>
      <c r="E48" s="99"/>
      <c r="F48" s="100"/>
      <c r="G48" s="99"/>
      <c r="H48" s="99"/>
      <c r="I48" s="100"/>
      <c r="J48" s="99"/>
      <c r="K48" s="99"/>
      <c r="L48" s="99"/>
      <c r="M48" s="98"/>
      <c r="N48" s="101"/>
      <c r="O48" s="101"/>
      <c r="P48" s="101"/>
      <c r="Q48" s="53"/>
      <c r="R48" s="45" t="s">
        <v>49</v>
      </c>
      <c r="S48" s="8" t="str">
        <f>ROUND(P40/1000,0) &amp;" GWh"</f>
        <v>312 GWh</v>
      </c>
      <c r="T48" s="46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97"/>
      <c r="C49" s="98"/>
      <c r="D49" s="99"/>
      <c r="E49" s="99"/>
      <c r="F49" s="100"/>
      <c r="G49" s="99"/>
      <c r="H49" s="99"/>
      <c r="I49" s="100"/>
      <c r="J49" s="99"/>
      <c r="K49" s="99"/>
      <c r="L49" s="99"/>
      <c r="M49" s="98"/>
      <c r="N49" s="101"/>
      <c r="O49" s="101"/>
      <c r="P49" s="101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97"/>
      <c r="C50" s="102"/>
      <c r="D50" s="99"/>
      <c r="E50" s="99"/>
      <c r="F50" s="100"/>
      <c r="G50" s="99"/>
      <c r="H50" s="99"/>
      <c r="I50" s="100"/>
      <c r="J50" s="99"/>
      <c r="K50" s="99"/>
      <c r="L50" s="99"/>
      <c r="M50" s="98"/>
      <c r="N50" s="101"/>
      <c r="O50" s="101"/>
      <c r="P50" s="101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97"/>
      <c r="C51" s="98"/>
      <c r="D51" s="99"/>
      <c r="E51" s="99"/>
      <c r="F51" s="100"/>
      <c r="G51" s="99"/>
      <c r="H51" s="99"/>
      <c r="I51" s="100"/>
      <c r="J51" s="99"/>
      <c r="K51" s="99"/>
      <c r="L51" s="99"/>
      <c r="M51" s="98"/>
      <c r="N51" s="101"/>
      <c r="O51" s="101"/>
      <c r="P51" s="101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97"/>
      <c r="C52" s="98"/>
      <c r="D52" s="99"/>
      <c r="E52" s="99"/>
      <c r="F52" s="100"/>
      <c r="G52" s="99"/>
      <c r="H52" s="99"/>
      <c r="I52" s="100"/>
      <c r="J52" s="99"/>
      <c r="K52" s="99"/>
      <c r="L52" s="99"/>
      <c r="M52" s="98"/>
      <c r="N52" s="101"/>
      <c r="O52" s="101"/>
      <c r="P52" s="101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97"/>
      <c r="C53" s="98"/>
      <c r="D53" s="99"/>
      <c r="E53" s="99"/>
      <c r="F53" s="100"/>
      <c r="G53" s="99"/>
      <c r="H53" s="99"/>
      <c r="I53" s="100"/>
      <c r="J53" s="99"/>
      <c r="K53" s="99"/>
      <c r="L53" s="99"/>
      <c r="M53" s="98"/>
      <c r="N53" s="101"/>
      <c r="O53" s="101"/>
      <c r="P53" s="101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97"/>
      <c r="C54" s="98"/>
      <c r="D54" s="99"/>
      <c r="E54" s="99"/>
      <c r="F54" s="100"/>
      <c r="G54" s="99"/>
      <c r="H54" s="99"/>
      <c r="I54" s="100"/>
      <c r="J54" s="99"/>
      <c r="K54" s="99"/>
      <c r="L54" s="99"/>
      <c r="M54" s="98"/>
      <c r="N54" s="101"/>
      <c r="O54" s="101"/>
      <c r="P54" s="101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97"/>
      <c r="C55" s="98"/>
      <c r="D55" s="99"/>
      <c r="E55" s="99"/>
      <c r="F55" s="100"/>
      <c r="G55" s="99"/>
      <c r="H55" s="99"/>
      <c r="I55" s="100"/>
      <c r="J55" s="99"/>
      <c r="K55" s="99"/>
      <c r="L55" s="99"/>
      <c r="M55" s="98"/>
      <c r="N55" s="101"/>
      <c r="O55" s="101"/>
      <c r="P55" s="101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97"/>
      <c r="C56" s="98"/>
      <c r="D56" s="99"/>
      <c r="E56" s="99"/>
      <c r="F56" s="100"/>
      <c r="G56" s="99"/>
      <c r="H56" s="99"/>
      <c r="I56" s="100"/>
      <c r="J56" s="99"/>
      <c r="K56" s="99"/>
      <c r="L56" s="99"/>
      <c r="M56" s="98"/>
      <c r="N56" s="101"/>
      <c r="O56" s="101"/>
      <c r="P56" s="101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97"/>
      <c r="C57" s="98"/>
      <c r="D57" s="99"/>
      <c r="E57" s="99"/>
      <c r="F57" s="100"/>
      <c r="G57" s="99"/>
      <c r="H57" s="99"/>
      <c r="I57" s="100"/>
      <c r="J57" s="99"/>
      <c r="K57" s="99"/>
      <c r="L57" s="99"/>
      <c r="M57" s="98"/>
      <c r="N57" s="101"/>
      <c r="O57" s="101"/>
      <c r="P57" s="101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03"/>
      <c r="C58" s="104"/>
      <c r="D58" s="105"/>
      <c r="E58" s="105"/>
      <c r="F58" s="106"/>
      <c r="G58" s="105"/>
      <c r="H58" s="105"/>
      <c r="I58" s="106"/>
      <c r="J58" s="105"/>
      <c r="K58" s="105"/>
      <c r="L58" s="105"/>
      <c r="M58" s="107"/>
      <c r="N58" s="108"/>
      <c r="O58" s="108"/>
      <c r="P58" s="109"/>
      <c r="Q58" s="7"/>
      <c r="R58" s="7"/>
      <c r="S58" s="32"/>
      <c r="T58" s="36"/>
    </row>
    <row r="59" spans="1:47" ht="15.6">
      <c r="A59" s="7"/>
      <c r="B59" s="103"/>
      <c r="C59" s="104"/>
      <c r="D59" s="105"/>
      <c r="E59" s="105"/>
      <c r="F59" s="106"/>
      <c r="G59" s="105"/>
      <c r="H59" s="105"/>
      <c r="I59" s="106"/>
      <c r="J59" s="105"/>
      <c r="K59" s="105"/>
      <c r="L59" s="105"/>
      <c r="M59" s="107"/>
      <c r="N59" s="108"/>
      <c r="O59" s="108"/>
      <c r="P59" s="109"/>
      <c r="Q59" s="7"/>
      <c r="R59" s="7"/>
      <c r="S59" s="12"/>
      <c r="T59" s="13"/>
    </row>
    <row r="60" spans="1:47" ht="15.6">
      <c r="A60" s="7"/>
      <c r="B60" s="103"/>
      <c r="C60" s="104"/>
      <c r="D60" s="105"/>
      <c r="E60" s="105"/>
      <c r="F60" s="106"/>
      <c r="G60" s="105"/>
      <c r="H60" s="105"/>
      <c r="I60" s="106"/>
      <c r="J60" s="105"/>
      <c r="K60" s="105"/>
      <c r="L60" s="105"/>
      <c r="M60" s="107"/>
      <c r="N60" s="108"/>
      <c r="O60" s="108"/>
      <c r="P60" s="109"/>
      <c r="Q60" s="7"/>
      <c r="R60" s="7"/>
      <c r="S60" s="7"/>
      <c r="T60" s="32"/>
    </row>
    <row r="61" spans="1:47" ht="15.6">
      <c r="A61" s="6"/>
      <c r="B61" s="103"/>
      <c r="C61" s="104"/>
      <c r="D61" s="105"/>
      <c r="E61" s="105"/>
      <c r="F61" s="106"/>
      <c r="G61" s="105"/>
      <c r="H61" s="105"/>
      <c r="I61" s="106"/>
      <c r="J61" s="105"/>
      <c r="K61" s="105"/>
      <c r="L61" s="105"/>
      <c r="M61" s="107"/>
      <c r="N61" s="108"/>
      <c r="O61" s="108"/>
      <c r="P61" s="109"/>
      <c r="Q61" s="7"/>
      <c r="R61" s="7"/>
      <c r="S61" s="47"/>
      <c r="T61" s="48"/>
    </row>
    <row r="62" spans="1:47" ht="15.6">
      <c r="A62" s="7"/>
      <c r="B62" s="103"/>
      <c r="C62" s="104"/>
      <c r="D62" s="103"/>
      <c r="E62" s="103"/>
      <c r="F62" s="110"/>
      <c r="G62" s="103"/>
      <c r="H62" s="103"/>
      <c r="I62" s="110"/>
      <c r="J62" s="103"/>
      <c r="K62" s="103"/>
      <c r="L62" s="103"/>
      <c r="M62" s="107"/>
      <c r="N62" s="108"/>
      <c r="O62" s="108"/>
      <c r="P62" s="109"/>
      <c r="Q62" s="7"/>
      <c r="R62" s="7"/>
      <c r="S62" s="32"/>
      <c r="T62" s="36"/>
    </row>
    <row r="63" spans="1:47" ht="15.6">
      <c r="A63" s="7"/>
      <c r="B63" s="103"/>
      <c r="C63" s="111"/>
      <c r="D63" s="103"/>
      <c r="E63" s="103"/>
      <c r="F63" s="110"/>
      <c r="G63" s="103"/>
      <c r="H63" s="103"/>
      <c r="I63" s="110"/>
      <c r="J63" s="103"/>
      <c r="K63" s="103"/>
      <c r="L63" s="103"/>
      <c r="M63" s="111"/>
      <c r="N63" s="109"/>
      <c r="O63" s="109"/>
      <c r="P63" s="109"/>
      <c r="Q63" s="7"/>
      <c r="R63" s="7"/>
      <c r="S63" s="32"/>
      <c r="T63" s="36"/>
    </row>
    <row r="64" spans="1:47" ht="15.6">
      <c r="A64" s="7"/>
      <c r="B64" s="103"/>
      <c r="C64" s="111"/>
      <c r="D64" s="103"/>
      <c r="E64" s="103"/>
      <c r="F64" s="110"/>
      <c r="G64" s="103"/>
      <c r="H64" s="103"/>
      <c r="I64" s="110"/>
      <c r="J64" s="103"/>
      <c r="K64" s="103"/>
      <c r="L64" s="103"/>
      <c r="M64" s="111"/>
      <c r="N64" s="109"/>
      <c r="O64" s="109"/>
      <c r="P64" s="109"/>
      <c r="Q64" s="7"/>
      <c r="R64" s="7"/>
      <c r="S64" s="32"/>
      <c r="T64" s="36"/>
    </row>
    <row r="65" spans="1:20" ht="15.6">
      <c r="A65" s="7"/>
      <c r="B65" s="91"/>
      <c r="C65" s="111"/>
      <c r="D65" s="91"/>
      <c r="E65" s="91"/>
      <c r="F65" s="88"/>
      <c r="G65" s="91"/>
      <c r="H65" s="91"/>
      <c r="I65" s="88"/>
      <c r="J65" s="91"/>
      <c r="K65" s="103"/>
      <c r="L65" s="103"/>
      <c r="M65" s="111"/>
      <c r="N65" s="109"/>
      <c r="O65" s="109"/>
      <c r="P65" s="109"/>
      <c r="Q65" s="7"/>
      <c r="R65" s="7"/>
      <c r="S65" s="32"/>
      <c r="T65" s="36"/>
    </row>
    <row r="66" spans="1:20" ht="15.6">
      <c r="A66" s="7"/>
      <c r="B66" s="91"/>
      <c r="C66" s="111"/>
      <c r="D66" s="91"/>
      <c r="E66" s="91"/>
      <c r="F66" s="88"/>
      <c r="G66" s="91"/>
      <c r="H66" s="91"/>
      <c r="I66" s="88"/>
      <c r="J66" s="91"/>
      <c r="K66" s="103"/>
      <c r="L66" s="103"/>
      <c r="M66" s="111"/>
      <c r="N66" s="109"/>
      <c r="O66" s="109"/>
      <c r="P66" s="109"/>
      <c r="Q66" s="7"/>
      <c r="R66" s="7"/>
      <c r="S66" s="32"/>
      <c r="T66" s="36"/>
    </row>
    <row r="67" spans="1:20" ht="15.6">
      <c r="A67" s="7"/>
      <c r="B67" s="91"/>
      <c r="C67" s="111"/>
      <c r="D67" s="91"/>
      <c r="E67" s="91"/>
      <c r="F67" s="88"/>
      <c r="G67" s="91"/>
      <c r="H67" s="91"/>
      <c r="I67" s="88"/>
      <c r="J67" s="91"/>
      <c r="K67" s="103"/>
      <c r="L67" s="103"/>
      <c r="M67" s="111"/>
      <c r="N67" s="109"/>
      <c r="O67" s="109"/>
      <c r="P67" s="109"/>
      <c r="Q67" s="7"/>
      <c r="R67" s="7"/>
      <c r="S67" s="32"/>
      <c r="T67" s="36"/>
    </row>
    <row r="68" spans="1:20" ht="15.6">
      <c r="A68" s="7"/>
      <c r="B68" s="91"/>
      <c r="C68" s="111"/>
      <c r="D68" s="91"/>
      <c r="E68" s="91"/>
      <c r="F68" s="88"/>
      <c r="G68" s="91"/>
      <c r="H68" s="91"/>
      <c r="I68" s="88"/>
      <c r="J68" s="91"/>
      <c r="K68" s="103"/>
      <c r="L68" s="103"/>
      <c r="M68" s="111"/>
      <c r="N68" s="109"/>
      <c r="O68" s="109"/>
      <c r="P68" s="109"/>
      <c r="Q68" s="7"/>
      <c r="R68" s="37"/>
      <c r="S68" s="12"/>
      <c r="T68" s="14"/>
    </row>
    <row r="69" spans="1:20">
      <c r="A69" s="7"/>
      <c r="B69" s="91"/>
      <c r="C69" s="111"/>
      <c r="D69" s="91"/>
      <c r="E69" s="91"/>
      <c r="F69" s="88"/>
      <c r="G69" s="91"/>
      <c r="H69" s="91"/>
      <c r="I69" s="88"/>
      <c r="J69" s="91"/>
      <c r="K69" s="103"/>
      <c r="L69" s="103"/>
      <c r="M69" s="111"/>
      <c r="N69" s="109"/>
      <c r="O69" s="109"/>
      <c r="P69" s="109"/>
      <c r="Q69" s="7"/>
    </row>
    <row r="70" spans="1:20">
      <c r="A70" s="7"/>
      <c r="B70" s="91"/>
      <c r="C70" s="111"/>
      <c r="D70" s="91"/>
      <c r="E70" s="91"/>
      <c r="F70" s="88"/>
      <c r="G70" s="91"/>
      <c r="H70" s="91"/>
      <c r="I70" s="88"/>
      <c r="J70" s="91"/>
      <c r="K70" s="103"/>
      <c r="L70" s="103"/>
      <c r="M70" s="111"/>
      <c r="N70" s="109"/>
      <c r="O70" s="109"/>
      <c r="P70" s="109"/>
      <c r="Q70" s="7"/>
    </row>
    <row r="71" spans="1:20" ht="15.6">
      <c r="A71" s="7"/>
      <c r="B71" s="112"/>
      <c r="C71" s="111"/>
      <c r="D71" s="112"/>
      <c r="E71" s="112"/>
      <c r="F71" s="113"/>
      <c r="G71" s="112"/>
      <c r="H71" s="112"/>
      <c r="I71" s="113"/>
      <c r="J71" s="112"/>
      <c r="K71" s="103"/>
      <c r="L71" s="103"/>
      <c r="M71" s="111"/>
      <c r="N71" s="109"/>
      <c r="O71" s="109"/>
      <c r="P71" s="109"/>
      <c r="Q71" s="7"/>
    </row>
  </sheetData>
  <pageMargins left="0.75" right="0.75" top="0.75" bottom="0.5" header="0.5" footer="0.75"/>
  <pageSetup paperSize="9" orientation="portrait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71"/>
  <sheetViews>
    <sheetView zoomScale="70" zoomScaleNormal="70" workbookViewId="0">
      <selection activeCell="B47" sqref="B47"/>
    </sheetView>
  </sheetViews>
  <sheetFormatPr defaultColWidth="8.59765625" defaultRowHeight="14.4"/>
  <cols>
    <col min="1" max="1" width="49.5" style="9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70" t="s">
        <v>85</v>
      </c>
      <c r="Q2" s="3"/>
      <c r="AG2" s="38"/>
      <c r="AH2" s="3"/>
    </row>
    <row r="3" spans="1:34" ht="28.8">
      <c r="A3" s="4">
        <f>'Örebro län'!A3</f>
        <v>2020</v>
      </c>
      <c r="C3" s="79" t="s">
        <v>1</v>
      </c>
      <c r="D3" s="79" t="s">
        <v>31</v>
      </c>
      <c r="E3" s="79" t="s">
        <v>2</v>
      </c>
      <c r="F3" s="80" t="s">
        <v>3</v>
      </c>
      <c r="G3" s="79" t="s">
        <v>16</v>
      </c>
      <c r="H3" s="79" t="s">
        <v>51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67</v>
      </c>
      <c r="N3" s="79" t="s">
        <v>97</v>
      </c>
      <c r="O3" s="80" t="s">
        <v>63</v>
      </c>
      <c r="P3" s="81" t="s">
        <v>9</v>
      </c>
      <c r="Q3" s="38"/>
      <c r="AG3" s="38"/>
      <c r="AH3" s="38"/>
    </row>
    <row r="4" spans="1:34" s="16" customFormat="1" ht="10.199999999999999">
      <c r="A4" s="50" t="s">
        <v>55</v>
      </c>
      <c r="B4" s="82"/>
      <c r="C4" s="83" t="s">
        <v>53</v>
      </c>
      <c r="D4" s="83" t="s">
        <v>54</v>
      </c>
      <c r="E4" s="84"/>
      <c r="F4" s="83" t="s">
        <v>56</v>
      </c>
      <c r="G4" s="84"/>
      <c r="H4" s="84"/>
      <c r="I4" s="83" t="s">
        <v>57</v>
      </c>
      <c r="J4" s="84"/>
      <c r="K4" s="84"/>
      <c r="L4" s="84"/>
      <c r="M4" s="84"/>
      <c r="N4" s="85"/>
      <c r="O4" s="85"/>
      <c r="P4" s="86" t="s">
        <v>61</v>
      </c>
      <c r="Q4" s="17"/>
      <c r="AG4" s="17"/>
      <c r="AH4" s="17"/>
    </row>
    <row r="5" spans="1:34" ht="15.6">
      <c r="A5" s="3" t="s">
        <v>52</v>
      </c>
      <c r="B5" s="58"/>
      <c r="C5" s="60">
        <f>[1]Solceller!$E$8</f>
        <v>950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>
        <f>SUM(D5:O5)</f>
        <v>0</v>
      </c>
      <c r="Q5" s="38"/>
      <c r="AG5" s="38"/>
      <c r="AH5" s="38"/>
    </row>
    <row r="6" spans="1:34" ht="15.6">
      <c r="A6" s="57" t="s">
        <v>66</v>
      </c>
      <c r="B6" s="58"/>
      <c r="C6" s="58">
        <v>0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>
        <f t="shared" ref="P6:P11" si="0">SUM(D6:O6)</f>
        <v>0</v>
      </c>
      <c r="Q6" s="38"/>
      <c r="AG6" s="38"/>
      <c r="AH6" s="38"/>
    </row>
    <row r="7" spans="1:34" ht="15.6">
      <c r="A7" s="3" t="s">
        <v>17</v>
      </c>
      <c r="B7" s="58"/>
      <c r="C7" s="95">
        <f>[1]Elproduktion!$N$162</f>
        <v>0</v>
      </c>
      <c r="D7" s="58">
        <f>[1]Elproduktion!$N$163</f>
        <v>0</v>
      </c>
      <c r="E7" s="58">
        <f>[1]Elproduktion!$Q$164</f>
        <v>0</v>
      </c>
      <c r="F7" s="58">
        <f>[1]Elproduktion!$N$165</f>
        <v>0</v>
      </c>
      <c r="G7" s="58">
        <f>[1]Elproduktion!$R$166</f>
        <v>0</v>
      </c>
      <c r="H7" s="58">
        <f>[1]Elproduktion!$S$167</f>
        <v>0</v>
      </c>
      <c r="I7" s="58">
        <f>[1]Elproduktion!$N$168</f>
        <v>0</v>
      </c>
      <c r="J7" s="58">
        <f>[1]Elproduktion!$T$166</f>
        <v>0</v>
      </c>
      <c r="K7" s="58">
        <f>[1]Elproduktion!$U$164</f>
        <v>0</v>
      </c>
      <c r="L7" s="58">
        <f>[1]Elproduktion!$V$164</f>
        <v>0</v>
      </c>
      <c r="M7" s="58">
        <f>[1]Elproduktion!$W$164</f>
        <v>0</v>
      </c>
      <c r="N7" s="58">
        <f>[1]Elproduktion!$X$166</f>
        <v>0</v>
      </c>
      <c r="O7" s="58"/>
      <c r="P7" s="58">
        <f t="shared" si="0"/>
        <v>0</v>
      </c>
      <c r="Q7" s="38"/>
      <c r="AG7" s="38"/>
      <c r="AH7" s="38"/>
    </row>
    <row r="8" spans="1:34" ht="15.6">
      <c r="A8" s="3" t="s">
        <v>10</v>
      </c>
      <c r="B8" s="58"/>
      <c r="C8" s="95">
        <f>[1]Elproduktion!$N$170</f>
        <v>0</v>
      </c>
      <c r="D8" s="58">
        <f>[1]Elproduktion!$N$171</f>
        <v>0</v>
      </c>
      <c r="E8" s="58">
        <f>[1]Elproduktion!$Q$172</f>
        <v>0</v>
      </c>
      <c r="F8" s="58">
        <f>[1]Elproduktion!$N$173</f>
        <v>0</v>
      </c>
      <c r="G8" s="58">
        <f>[1]Elproduktion!$R$174</f>
        <v>0</v>
      </c>
      <c r="H8" s="58">
        <f>[1]Elproduktion!$S$175</f>
        <v>0</v>
      </c>
      <c r="I8" s="58">
        <f>[1]Elproduktion!$N$176</f>
        <v>0</v>
      </c>
      <c r="J8" s="58">
        <f>[1]Elproduktion!$T$174</f>
        <v>0</v>
      </c>
      <c r="K8" s="58">
        <f>[1]Elproduktion!$U$172</f>
        <v>0</v>
      </c>
      <c r="L8" s="58">
        <f>[1]Elproduktion!$V$172</f>
        <v>0</v>
      </c>
      <c r="M8" s="58">
        <f>[1]Elproduktion!$W$172</f>
        <v>0</v>
      </c>
      <c r="N8" s="58">
        <f>[1]Elproduktion!$X$174</f>
        <v>0</v>
      </c>
      <c r="O8" s="58"/>
      <c r="P8" s="58">
        <f t="shared" si="0"/>
        <v>0</v>
      </c>
      <c r="Q8" s="38"/>
      <c r="AG8" s="38"/>
      <c r="AH8" s="38"/>
    </row>
    <row r="9" spans="1:34" ht="15.6">
      <c r="A9" s="3" t="s">
        <v>11</v>
      </c>
      <c r="B9" s="58"/>
      <c r="C9" s="138">
        <f>[1]Elproduktion!$N$178</f>
        <v>61659</v>
      </c>
      <c r="D9" s="58">
        <f>[1]Elproduktion!$N$179</f>
        <v>0</v>
      </c>
      <c r="E9" s="58">
        <f>[1]Elproduktion!$Q$180</f>
        <v>0</v>
      </c>
      <c r="F9" s="58">
        <f>[1]Elproduktion!$N$181</f>
        <v>0</v>
      </c>
      <c r="G9" s="58">
        <f>[1]Elproduktion!$R$182</f>
        <v>0</v>
      </c>
      <c r="H9" s="58">
        <f>[1]Elproduktion!$S$183</f>
        <v>0</v>
      </c>
      <c r="I9" s="58">
        <f>[1]Elproduktion!$N$184</f>
        <v>0</v>
      </c>
      <c r="J9" s="58">
        <f>[1]Elproduktion!$T$182</f>
        <v>0</v>
      </c>
      <c r="K9" s="58">
        <f>[1]Elproduktion!$U$180</f>
        <v>0</v>
      </c>
      <c r="L9" s="58">
        <f>[1]Elproduktion!$V$180</f>
        <v>0</v>
      </c>
      <c r="M9" s="58">
        <f>[1]Elproduktion!$W$180</f>
        <v>0</v>
      </c>
      <c r="N9" s="58">
        <f>[1]Elproduktion!$X$182</f>
        <v>0</v>
      </c>
      <c r="O9" s="58"/>
      <c r="P9" s="58">
        <f t="shared" si="0"/>
        <v>0</v>
      </c>
      <c r="Q9" s="38"/>
      <c r="AG9" s="38"/>
      <c r="AH9" s="38"/>
    </row>
    <row r="10" spans="1:34" ht="15.6">
      <c r="A10" s="3" t="s">
        <v>12</v>
      </c>
      <c r="B10" s="58"/>
      <c r="C10" s="140">
        <f>[1]Elproduktion!$N$186</f>
        <v>15194.294117647059</v>
      </c>
      <c r="D10" s="58">
        <f>[1]Elproduktion!$N$187</f>
        <v>0</v>
      </c>
      <c r="E10" s="58">
        <f>[1]Elproduktion!$Q$188</f>
        <v>0</v>
      </c>
      <c r="F10" s="58">
        <f>[1]Elproduktion!$N$189</f>
        <v>0</v>
      </c>
      <c r="G10" s="58">
        <f>[1]Elproduktion!$R$190</f>
        <v>0</v>
      </c>
      <c r="H10" s="58">
        <f>[1]Elproduktion!$S$191</f>
        <v>0</v>
      </c>
      <c r="I10" s="58">
        <f>[1]Elproduktion!$N$192</f>
        <v>0</v>
      </c>
      <c r="J10" s="58">
        <f>[1]Elproduktion!$T$190</f>
        <v>0</v>
      </c>
      <c r="K10" s="58">
        <f>[1]Elproduktion!$U$188</f>
        <v>0</v>
      </c>
      <c r="L10" s="58">
        <f>[1]Elproduktion!$V$188</f>
        <v>0</v>
      </c>
      <c r="M10" s="58">
        <f>[1]Elproduktion!$W$188</f>
        <v>0</v>
      </c>
      <c r="N10" s="58">
        <f>[1]Elproduktion!$X$190</f>
        <v>0</v>
      </c>
      <c r="O10" s="58"/>
      <c r="P10" s="58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6">
      <c r="A11" s="3" t="s">
        <v>13</v>
      </c>
      <c r="B11" s="58"/>
      <c r="C11" s="141">
        <f>SUM(C5:C10)</f>
        <v>77803.294117647063</v>
      </c>
      <c r="D11" s="58">
        <f t="shared" ref="D11:O11" si="1">SUM(D5:D10)</f>
        <v>0</v>
      </c>
      <c r="E11" s="58">
        <f t="shared" si="1"/>
        <v>0</v>
      </c>
      <c r="F11" s="58">
        <f t="shared" si="1"/>
        <v>0</v>
      </c>
      <c r="G11" s="58">
        <f t="shared" si="1"/>
        <v>0</v>
      </c>
      <c r="H11" s="58">
        <f t="shared" si="1"/>
        <v>0</v>
      </c>
      <c r="I11" s="58">
        <f t="shared" si="1"/>
        <v>0</v>
      </c>
      <c r="J11" s="58">
        <f t="shared" si="1"/>
        <v>0</v>
      </c>
      <c r="K11" s="58">
        <f t="shared" si="1"/>
        <v>0</v>
      </c>
      <c r="L11" s="58">
        <f t="shared" si="1"/>
        <v>0</v>
      </c>
      <c r="M11" s="58">
        <f t="shared" si="1"/>
        <v>0</v>
      </c>
      <c r="N11" s="58">
        <f t="shared" si="1"/>
        <v>0</v>
      </c>
      <c r="O11" s="58">
        <f t="shared" si="1"/>
        <v>0</v>
      </c>
      <c r="P11" s="58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6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2"/>
      <c r="R12" s="2"/>
      <c r="S12" s="2"/>
      <c r="T12" s="2"/>
    </row>
    <row r="13" spans="1:34" ht="15.6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2"/>
      <c r="R13" s="2"/>
      <c r="S13" s="2"/>
      <c r="T13" s="2"/>
    </row>
    <row r="14" spans="1:34" ht="18">
      <c r="A14" s="1" t="s">
        <v>14</v>
      </c>
      <c r="B14" s="87"/>
      <c r="C14" s="58"/>
      <c r="D14" s="87"/>
      <c r="E14" s="87"/>
      <c r="F14" s="87"/>
      <c r="G14" s="87"/>
      <c r="H14" s="87"/>
      <c r="I14" s="87"/>
      <c r="J14" s="58"/>
      <c r="K14" s="58"/>
      <c r="L14" s="58"/>
      <c r="M14" s="58"/>
      <c r="N14" s="58"/>
      <c r="O14" s="58"/>
      <c r="P14" s="87"/>
      <c r="Q14" s="2"/>
      <c r="R14" s="2"/>
      <c r="S14" s="2"/>
      <c r="T14" s="2"/>
    </row>
    <row r="15" spans="1:34" ht="15.6">
      <c r="A15" s="49" t="str">
        <f>A2</f>
        <v>1862 Degerfors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2"/>
      <c r="R15" s="2"/>
      <c r="S15" s="2"/>
      <c r="T15" s="2"/>
    </row>
    <row r="16" spans="1:34" ht="28.8">
      <c r="A16" s="4">
        <f>'Örebro län'!A16</f>
        <v>2020</v>
      </c>
      <c r="B16" s="79" t="s">
        <v>15</v>
      </c>
      <c r="C16" s="88" t="s">
        <v>8</v>
      </c>
      <c r="D16" s="79" t="s">
        <v>31</v>
      </c>
      <c r="E16" s="79" t="s">
        <v>2</v>
      </c>
      <c r="F16" s="80" t="s">
        <v>3</v>
      </c>
      <c r="G16" s="79" t="s">
        <v>16</v>
      </c>
      <c r="H16" s="79" t="s">
        <v>51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67</v>
      </c>
      <c r="N16" s="79" t="s">
        <v>97</v>
      </c>
      <c r="O16" s="80" t="s">
        <v>63</v>
      </c>
      <c r="P16" s="81" t="s">
        <v>9</v>
      </c>
      <c r="Q16" s="38"/>
      <c r="AG16" s="38"/>
      <c r="AH16" s="38"/>
    </row>
    <row r="17" spans="1:34" s="16" customFormat="1" ht="10.199999999999999">
      <c r="A17" s="50" t="s">
        <v>55</v>
      </c>
      <c r="B17" s="83" t="s">
        <v>58</v>
      </c>
      <c r="C17" s="89"/>
      <c r="D17" s="83" t="s">
        <v>54</v>
      </c>
      <c r="E17" s="84"/>
      <c r="F17" s="83" t="s">
        <v>56</v>
      </c>
      <c r="G17" s="84"/>
      <c r="H17" s="84"/>
      <c r="I17" s="83" t="s">
        <v>57</v>
      </c>
      <c r="J17" s="84"/>
      <c r="K17" s="84"/>
      <c r="L17" s="84"/>
      <c r="M17" s="84"/>
      <c r="N17" s="85"/>
      <c r="O17" s="85"/>
      <c r="P17" s="86" t="s">
        <v>61</v>
      </c>
      <c r="Q17" s="17"/>
      <c r="AG17" s="17"/>
      <c r="AH17" s="17"/>
    </row>
    <row r="18" spans="1:34" ht="15.6">
      <c r="A18" s="3" t="s">
        <v>17</v>
      </c>
      <c r="B18" s="58">
        <f>[1]Fjärrvärmeproduktion!$N$226</f>
        <v>0</v>
      </c>
      <c r="C18" s="58"/>
      <c r="D18" s="58">
        <f>[1]Fjärrvärmeproduktion!$N$227</f>
        <v>0</v>
      </c>
      <c r="E18" s="58">
        <f>[1]Fjärrvärmeproduktion!$Q$228</f>
        <v>0</v>
      </c>
      <c r="F18" s="58">
        <f>[1]Fjärrvärmeproduktion!$N$229</f>
        <v>0</v>
      </c>
      <c r="G18" s="58">
        <f>[1]Fjärrvärmeproduktion!$R$230</f>
        <v>0</v>
      </c>
      <c r="H18" s="58">
        <f>[1]Fjärrvärmeproduktion!$S$231</f>
        <v>0</v>
      </c>
      <c r="I18" s="58">
        <f>[1]Fjärrvärmeproduktion!$N$232</f>
        <v>0</v>
      </c>
      <c r="J18" s="58">
        <f>[1]Fjärrvärmeproduktion!$T$230</f>
        <v>0</v>
      </c>
      <c r="K18" s="58">
        <f>[1]Fjärrvärmeproduktion!$U$228</f>
        <v>0</v>
      </c>
      <c r="L18" s="58">
        <f>[1]Fjärrvärmeproduktion!$V$228</f>
        <v>0</v>
      </c>
      <c r="M18" s="58">
        <f>[1]Fjärrvärmeproduktion!$W$228</f>
        <v>0</v>
      </c>
      <c r="N18" s="58">
        <f>[1]Fjärrvärmeproduktion!$X$230</f>
        <v>0</v>
      </c>
      <c r="O18" s="58"/>
      <c r="P18" s="61">
        <f>SUM(C18:O18)</f>
        <v>0</v>
      </c>
      <c r="Q18" s="2"/>
      <c r="R18" s="2"/>
      <c r="S18" s="2"/>
      <c r="T18" s="2"/>
    </row>
    <row r="19" spans="1:34" ht="15.6">
      <c r="A19" s="3" t="s">
        <v>18</v>
      </c>
      <c r="B19" s="58">
        <f>[1]Fjärrvärmeproduktion!$N$234+[1]Fjärrvärmeproduktion!$N$266</f>
        <v>39871</v>
      </c>
      <c r="C19" s="58"/>
      <c r="D19" s="58">
        <f>[1]Fjärrvärmeproduktion!$N$235</f>
        <v>20</v>
      </c>
      <c r="E19" s="58">
        <f>[1]Fjärrvärmeproduktion!$Q$236</f>
        <v>0</v>
      </c>
      <c r="F19" s="58">
        <f>[1]Fjärrvärmeproduktion!$N$237</f>
        <v>0</v>
      </c>
      <c r="G19" s="58">
        <f>[1]Fjärrvärmeproduktion!$R$238</f>
        <v>0</v>
      </c>
      <c r="H19" s="58">
        <f>[1]Fjärrvärmeproduktion!$S$239</f>
        <v>37942</v>
      </c>
      <c r="I19" s="58">
        <f>[1]Fjärrvärmeproduktion!$N$240</f>
        <v>0</v>
      </c>
      <c r="J19" s="58">
        <f>[1]Fjärrvärmeproduktion!$T$238</f>
        <v>0</v>
      </c>
      <c r="K19" s="58">
        <f>[1]Fjärrvärmeproduktion!$U$236</f>
        <v>0</v>
      </c>
      <c r="L19" s="58">
        <f>[1]Fjärrvärmeproduktion!$V$236</f>
        <v>0</v>
      </c>
      <c r="M19" s="58">
        <f>[1]Fjärrvärmeproduktion!$W$236</f>
        <v>0</v>
      </c>
      <c r="N19" s="58">
        <f>[1]Fjärrvärmeproduktion!$X$238</f>
        <v>0</v>
      </c>
      <c r="O19" s="58"/>
      <c r="P19" s="61">
        <f t="shared" ref="P19:P24" si="2">SUM(C19:O19)</f>
        <v>37962</v>
      </c>
      <c r="Q19" s="2"/>
      <c r="R19" s="2"/>
      <c r="S19" s="2"/>
      <c r="T19" s="2"/>
    </row>
    <row r="20" spans="1:34" ht="15.6">
      <c r="A20" s="3" t="s">
        <v>19</v>
      </c>
      <c r="B20" s="58">
        <f>[1]Fjärrvärmeproduktion!$N$242</f>
        <v>0</v>
      </c>
      <c r="C20" s="58"/>
      <c r="D20" s="58">
        <f>[1]Fjärrvärmeproduktion!$N$243</f>
        <v>0</v>
      </c>
      <c r="E20" s="58">
        <f>[1]Fjärrvärmeproduktion!$Q$244</f>
        <v>0</v>
      </c>
      <c r="F20" s="58">
        <f>[1]Fjärrvärmeproduktion!$N$245</f>
        <v>0</v>
      </c>
      <c r="G20" s="58">
        <f>[1]Fjärrvärmeproduktion!$R$246</f>
        <v>0</v>
      </c>
      <c r="H20" s="58">
        <f>[1]Fjärrvärmeproduktion!$S$247</f>
        <v>0</v>
      </c>
      <c r="I20" s="58">
        <f>[1]Fjärrvärmeproduktion!$N$248</f>
        <v>0</v>
      </c>
      <c r="J20" s="58">
        <f>[1]Fjärrvärmeproduktion!$T$246</f>
        <v>0</v>
      </c>
      <c r="K20" s="58">
        <f>[1]Fjärrvärmeproduktion!$U$244</f>
        <v>0</v>
      </c>
      <c r="L20" s="58">
        <f>[1]Fjärrvärmeproduktion!$V$244</f>
        <v>0</v>
      </c>
      <c r="M20" s="58">
        <f>[1]Fjärrvärmeproduktion!$W$244</f>
        <v>0</v>
      </c>
      <c r="N20" s="58">
        <f>[1]Fjärrvärmeproduktion!$X$246</f>
        <v>0</v>
      </c>
      <c r="O20" s="58"/>
      <c r="P20" s="61">
        <f t="shared" si="2"/>
        <v>0</v>
      </c>
      <c r="Q20" s="2"/>
      <c r="R20" s="2"/>
      <c r="S20" s="2"/>
      <c r="T20" s="2"/>
    </row>
    <row r="21" spans="1:34" ht="16.2" thickBot="1">
      <c r="A21" s="3" t="s">
        <v>20</v>
      </c>
      <c r="B21" s="58">
        <f>[1]Fjärrvärmeproduktion!$N$250</f>
        <v>0</v>
      </c>
      <c r="C21" s="58"/>
      <c r="D21" s="58">
        <f>[1]Fjärrvärmeproduktion!$N$251</f>
        <v>0</v>
      </c>
      <c r="E21" s="58">
        <f>[1]Fjärrvärmeproduktion!$Q$252</f>
        <v>0</v>
      </c>
      <c r="F21" s="58">
        <f>[1]Fjärrvärmeproduktion!$N$253</f>
        <v>0</v>
      </c>
      <c r="G21" s="58">
        <f>[1]Fjärrvärmeproduktion!$R$254</f>
        <v>0</v>
      </c>
      <c r="H21" s="58">
        <f>[1]Fjärrvärmeproduktion!$S$255</f>
        <v>0</v>
      </c>
      <c r="I21" s="58">
        <f>[1]Fjärrvärmeproduktion!$N$256</f>
        <v>0</v>
      </c>
      <c r="J21" s="58">
        <f>[1]Fjärrvärmeproduktion!$T$254</f>
        <v>0</v>
      </c>
      <c r="K21" s="58">
        <f>[1]Fjärrvärmeproduktion!$U$252</f>
        <v>0</v>
      </c>
      <c r="L21" s="58">
        <f>[1]Fjärrvärmeproduktion!$V$252</f>
        <v>0</v>
      </c>
      <c r="M21" s="58">
        <f>[1]Fjärrvärmeproduktion!$W$252</f>
        <v>0</v>
      </c>
      <c r="N21" s="58">
        <f>[1]Fjärrvärmeproduktion!$X$254</f>
        <v>0</v>
      </c>
      <c r="O21" s="58"/>
      <c r="P21" s="61">
        <f t="shared" si="2"/>
        <v>0</v>
      </c>
      <c r="Q21" s="2"/>
      <c r="R21" s="24"/>
      <c r="S21" s="24"/>
      <c r="T21" s="24"/>
    </row>
    <row r="22" spans="1:34" ht="15.6">
      <c r="A22" s="3" t="s">
        <v>21</v>
      </c>
      <c r="B22" s="58">
        <f>[1]Fjärrvärmeproduktion!$N$258</f>
        <v>0</v>
      </c>
      <c r="C22" s="58"/>
      <c r="D22" s="58">
        <f>[1]Fjärrvärmeproduktion!$N$259</f>
        <v>0</v>
      </c>
      <c r="E22" s="58">
        <f>[1]Fjärrvärmeproduktion!$Q$260</f>
        <v>0</v>
      </c>
      <c r="F22" s="58">
        <f>[1]Fjärrvärmeproduktion!$N$261</f>
        <v>0</v>
      </c>
      <c r="G22" s="58">
        <f>[1]Fjärrvärmeproduktion!$R$262</f>
        <v>0</v>
      </c>
      <c r="H22" s="58">
        <f>[1]Fjärrvärmeproduktion!$S$263</f>
        <v>0</v>
      </c>
      <c r="I22" s="58">
        <f>[1]Fjärrvärmeproduktion!$N$264</f>
        <v>0</v>
      </c>
      <c r="J22" s="58">
        <f>[1]Fjärrvärmeproduktion!$T$262</f>
        <v>0</v>
      </c>
      <c r="K22" s="58">
        <f>[1]Fjärrvärmeproduktion!$U$260</f>
        <v>0</v>
      </c>
      <c r="L22" s="58">
        <f>[1]Fjärrvärmeproduktion!$V$260</f>
        <v>0</v>
      </c>
      <c r="M22" s="58">
        <f>[1]Fjärrvärmeproduktion!$W$260</f>
        <v>0</v>
      </c>
      <c r="N22" s="58">
        <f>[1]Fjärrvärmeproduktion!$X$262</f>
        <v>0</v>
      </c>
      <c r="O22" s="58"/>
      <c r="P22" s="61">
        <f t="shared" si="2"/>
        <v>0</v>
      </c>
      <c r="Q22" s="18"/>
      <c r="R22" s="30" t="s">
        <v>23</v>
      </c>
      <c r="S22" s="54" t="str">
        <f>ROUND(P43/1000,0) &amp;" GWh"</f>
        <v>424 GWh</v>
      </c>
      <c r="T22" s="25"/>
      <c r="U22" s="23"/>
    </row>
    <row r="23" spans="1:34" ht="15.6">
      <c r="A23" s="3" t="s">
        <v>22</v>
      </c>
      <c r="B23" s="58">
        <v>0</v>
      </c>
      <c r="C23" s="58"/>
      <c r="D23" s="58">
        <f>[1]Fjärrvärmeproduktion!$N$267</f>
        <v>0</v>
      </c>
      <c r="E23" s="58">
        <f>[1]Fjärrvärmeproduktion!$Q$268</f>
        <v>0</v>
      </c>
      <c r="F23" s="58">
        <f>[1]Fjärrvärmeproduktion!$N$269</f>
        <v>0</v>
      </c>
      <c r="G23" s="58">
        <f>[1]Fjärrvärmeproduktion!$R$270</f>
        <v>0</v>
      </c>
      <c r="H23" s="58">
        <f>[1]Fjärrvärmeproduktion!$S$271</f>
        <v>0</v>
      </c>
      <c r="I23" s="58">
        <f>[1]Fjärrvärmeproduktion!$N$272</f>
        <v>0</v>
      </c>
      <c r="J23" s="58">
        <f>[1]Fjärrvärmeproduktion!$T$270</f>
        <v>0</v>
      </c>
      <c r="K23" s="58">
        <f>[1]Fjärrvärmeproduktion!$U$268</f>
        <v>0</v>
      </c>
      <c r="L23" s="58">
        <f>[1]Fjärrvärmeproduktion!$V$268</f>
        <v>0</v>
      </c>
      <c r="M23" s="58">
        <f>[1]Fjärrvärmeproduktion!$W$268</f>
        <v>0</v>
      </c>
      <c r="N23" s="58">
        <f>[1]Fjärrvärmeproduktion!$X$270</f>
        <v>0</v>
      </c>
      <c r="O23" s="58"/>
      <c r="P23" s="61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13</v>
      </c>
      <c r="B24" s="58">
        <f>SUM(B18:B23)</f>
        <v>39871</v>
      </c>
      <c r="C24" s="58">
        <f t="shared" ref="C24:O24" si="3">SUM(C18:C23)</f>
        <v>0</v>
      </c>
      <c r="D24" s="58">
        <f t="shared" si="3"/>
        <v>20</v>
      </c>
      <c r="E24" s="58">
        <f t="shared" si="3"/>
        <v>0</v>
      </c>
      <c r="F24" s="58">
        <f t="shared" si="3"/>
        <v>0</v>
      </c>
      <c r="G24" s="58">
        <f t="shared" si="3"/>
        <v>0</v>
      </c>
      <c r="H24" s="58">
        <f t="shared" si="3"/>
        <v>37942</v>
      </c>
      <c r="I24" s="58">
        <f t="shared" si="3"/>
        <v>0</v>
      </c>
      <c r="J24" s="58">
        <f t="shared" si="3"/>
        <v>0</v>
      </c>
      <c r="K24" s="58">
        <f t="shared" si="3"/>
        <v>0</v>
      </c>
      <c r="L24" s="58">
        <f t="shared" si="3"/>
        <v>0</v>
      </c>
      <c r="M24" s="58">
        <f t="shared" si="3"/>
        <v>0</v>
      </c>
      <c r="N24" s="58">
        <f t="shared" si="3"/>
        <v>0</v>
      </c>
      <c r="O24" s="58">
        <f t="shared" si="3"/>
        <v>0</v>
      </c>
      <c r="P24" s="61">
        <f t="shared" si="2"/>
        <v>37962</v>
      </c>
      <c r="Q24" s="18"/>
      <c r="R24" s="28"/>
      <c r="S24" s="2" t="s">
        <v>24</v>
      </c>
      <c r="T24" s="26" t="s">
        <v>25</v>
      </c>
      <c r="U24" s="23"/>
    </row>
    <row r="25" spans="1:34" ht="15.6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18"/>
      <c r="R25" s="51" t="str">
        <f>C30</f>
        <v>El</v>
      </c>
      <c r="S25" s="40" t="str">
        <f>ROUND(C43/1000,0) &amp;" GWh"</f>
        <v>156 GWh</v>
      </c>
      <c r="T25" s="29">
        <f>C$44</f>
        <v>0.36726157823234828</v>
      </c>
      <c r="U25" s="23"/>
    </row>
    <row r="26" spans="1:34" ht="15.6">
      <c r="B26" s="90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18"/>
      <c r="R26" s="52" t="str">
        <f>D30</f>
        <v>Oljeprodukter</v>
      </c>
      <c r="S26" s="40" t="str">
        <f>ROUND(D43/1000,0) &amp;" GWh"</f>
        <v>61 GWh</v>
      </c>
      <c r="T26" s="29">
        <f>D$44</f>
        <v>0.14380247036652402</v>
      </c>
      <c r="U26" s="23"/>
    </row>
    <row r="27" spans="1:34" ht="15.6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18"/>
      <c r="R27" s="52" t="str">
        <f>E30</f>
        <v>Kol och koks</v>
      </c>
      <c r="S27" s="40" t="str">
        <f>ROUND(E43/1000,0) &amp;" GWh"</f>
        <v>0 GWh</v>
      </c>
      <c r="T27" s="29">
        <f>E$44</f>
        <v>0</v>
      </c>
      <c r="U27" s="23"/>
    </row>
    <row r="28" spans="1:34" ht="18">
      <c r="A28" s="1" t="s">
        <v>26</v>
      </c>
      <c r="B28" s="87"/>
      <c r="C28" s="58"/>
      <c r="D28" s="87"/>
      <c r="E28" s="87"/>
      <c r="F28" s="87"/>
      <c r="G28" s="87"/>
      <c r="H28" s="87"/>
      <c r="I28" s="58"/>
      <c r="J28" s="58"/>
      <c r="K28" s="58"/>
      <c r="L28" s="58"/>
      <c r="M28" s="58"/>
      <c r="N28" s="58"/>
      <c r="O28" s="58"/>
      <c r="P28" s="58"/>
      <c r="Q28" s="18"/>
      <c r="R28" s="52" t="str">
        <f>F30</f>
        <v>Gasol/naturgas</v>
      </c>
      <c r="S28" s="40" t="str">
        <f>ROUND(F43/1000,0) &amp;" GWh"</f>
        <v>140 GWh</v>
      </c>
      <c r="T28" s="29">
        <f>F$44</f>
        <v>0.32934475710051248</v>
      </c>
      <c r="U28" s="23"/>
    </row>
    <row r="29" spans="1:34" ht="15.6">
      <c r="A29" s="49" t="str">
        <f>A2</f>
        <v>1862 Degerfors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18"/>
      <c r="R29" s="52" t="str">
        <f>G30</f>
        <v>Biodrivmedel</v>
      </c>
      <c r="S29" s="40" t="str">
        <f>ROUND(G43/1000,0) &amp;" GWh"</f>
        <v>8 GWh</v>
      </c>
      <c r="T29" s="29">
        <f>G$44</f>
        <v>1.9817326588126145E-2</v>
      </c>
      <c r="U29" s="23"/>
    </row>
    <row r="30" spans="1:34" ht="28.8">
      <c r="A30" s="4">
        <f>'Örebro län'!A30</f>
        <v>2020</v>
      </c>
      <c r="B30" s="88" t="s">
        <v>65</v>
      </c>
      <c r="C30" s="91" t="s">
        <v>8</v>
      </c>
      <c r="D30" s="79" t="s">
        <v>31</v>
      </c>
      <c r="E30" s="79" t="s">
        <v>2</v>
      </c>
      <c r="F30" s="80" t="s">
        <v>3</v>
      </c>
      <c r="G30" s="79" t="s">
        <v>27</v>
      </c>
      <c r="H30" s="79" t="s">
        <v>51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67</v>
      </c>
      <c r="N30" s="79" t="s">
        <v>97</v>
      </c>
      <c r="O30" s="80" t="s">
        <v>63</v>
      </c>
      <c r="P30" s="81" t="s">
        <v>28</v>
      </c>
      <c r="Q30" s="18"/>
      <c r="R30" s="51" t="str">
        <f>H30</f>
        <v>Biobränslen</v>
      </c>
      <c r="S30" s="40" t="str">
        <f>ROUND(H43/1000,0) &amp;" GWh"</f>
        <v>59 GWh</v>
      </c>
      <c r="T30" s="29">
        <f>H$44</f>
        <v>0.13977386771248909</v>
      </c>
      <c r="U30" s="23"/>
    </row>
    <row r="31" spans="1:34" s="16" customFormat="1">
      <c r="A31" s="15"/>
      <c r="B31" s="83" t="s">
        <v>60</v>
      </c>
      <c r="C31" s="92" t="s">
        <v>59</v>
      </c>
      <c r="D31" s="83" t="s">
        <v>54</v>
      </c>
      <c r="E31" s="84"/>
      <c r="F31" s="83" t="s">
        <v>56</v>
      </c>
      <c r="G31" s="83" t="s">
        <v>68</v>
      </c>
      <c r="H31" s="83" t="s">
        <v>64</v>
      </c>
      <c r="I31" s="83" t="s">
        <v>57</v>
      </c>
      <c r="J31" s="84"/>
      <c r="K31" s="84"/>
      <c r="L31" s="84"/>
      <c r="M31" s="84"/>
      <c r="N31" s="85"/>
      <c r="O31" s="85"/>
      <c r="P31" s="86" t="s">
        <v>62</v>
      </c>
      <c r="Q31" s="19"/>
      <c r="R31" s="51" t="str">
        <f>I30</f>
        <v>Biogas</v>
      </c>
      <c r="S31" s="40" t="str">
        <f>ROUND(I43/1000,0) &amp;" GWh"</f>
        <v>0 GWh</v>
      </c>
      <c r="T31" s="29">
        <f>I$44</f>
        <v>0</v>
      </c>
      <c r="U31" s="22"/>
      <c r="AG31" s="17"/>
      <c r="AH31" s="17"/>
    </row>
    <row r="32" spans="1:34" ht="15.6">
      <c r="A32" s="3" t="s">
        <v>29</v>
      </c>
      <c r="B32" s="58">
        <f>[1]Slutanvändning!$N$332</f>
        <v>0</v>
      </c>
      <c r="C32" s="58">
        <f>[1]Slutanvändning!$N$333</f>
        <v>245</v>
      </c>
      <c r="D32" s="58">
        <f>[1]Slutanvändning!$N$326</f>
        <v>2068</v>
      </c>
      <c r="E32" s="58">
        <f>[1]Slutanvändning!$Q$327</f>
        <v>0</v>
      </c>
      <c r="F32" s="95">
        <f>[1]Slutanvändning!$N$328</f>
        <v>0</v>
      </c>
      <c r="G32" s="58">
        <f>[1]Slutanvändning!$N$329</f>
        <v>492</v>
      </c>
      <c r="H32" s="95">
        <f>[1]Slutanvändning!$N$330</f>
        <v>0</v>
      </c>
      <c r="I32" s="58">
        <f>[1]Slutanvändning!$N$331</f>
        <v>0</v>
      </c>
      <c r="J32" s="58"/>
      <c r="K32" s="58">
        <f>[1]Slutanvändning!$U$327</f>
        <v>0</v>
      </c>
      <c r="L32" s="58">
        <f>[1]Slutanvändning!$V$327</f>
        <v>0</v>
      </c>
      <c r="M32" s="58">
        <f>[1]Slutanvändning!$W$327</f>
        <v>0</v>
      </c>
      <c r="N32" s="58"/>
      <c r="O32" s="58"/>
      <c r="P32" s="58">
        <f t="shared" ref="P32:P38" si="4">SUM(B32:N32)</f>
        <v>2805</v>
      </c>
      <c r="Q32" s="20"/>
      <c r="R32" s="52" t="str">
        <f>J30</f>
        <v>Avlutar</v>
      </c>
      <c r="S32" s="40" t="str">
        <f>ROUND(J43/1000,0) &amp;" GWh"</f>
        <v>0 GWh</v>
      </c>
      <c r="T32" s="29">
        <f>J$44</f>
        <v>0</v>
      </c>
      <c r="U32" s="23"/>
    </row>
    <row r="33" spans="1:47" ht="15.6">
      <c r="A33" s="3" t="s">
        <v>32</v>
      </c>
      <c r="B33" s="58">
        <f>[1]Slutanvändning!$N$341</f>
        <v>2558</v>
      </c>
      <c r="C33" s="58">
        <f>[1]Slutanvändning!$N$342</f>
        <v>18650</v>
      </c>
      <c r="D33" s="58">
        <f>[1]Slutanvändning!$N$335</f>
        <v>4758</v>
      </c>
      <c r="E33" s="58">
        <f>[1]Slutanvändning!$Q$336</f>
        <v>0</v>
      </c>
      <c r="F33" s="95">
        <f>[1]Slutanvändning!$N$337</f>
        <v>139550</v>
      </c>
      <c r="G33" s="58">
        <f>[1]Slutanvändning!$N$338</f>
        <v>0</v>
      </c>
      <c r="H33" s="95">
        <f>[1]Slutanvändning!$N$339</f>
        <v>0</v>
      </c>
      <c r="I33" s="58">
        <f>[1]Slutanvändning!$N$340</f>
        <v>0</v>
      </c>
      <c r="J33" s="58"/>
      <c r="K33" s="58">
        <f>[1]Slutanvändning!$U$336</f>
        <v>0</v>
      </c>
      <c r="L33" s="58">
        <f>[1]Slutanvändning!$V$336</f>
        <v>0</v>
      </c>
      <c r="M33" s="58">
        <f>[1]Slutanvändning!$W$336</f>
        <v>0</v>
      </c>
      <c r="N33" s="58"/>
      <c r="O33" s="58"/>
      <c r="P33" s="58">
        <f t="shared" si="4"/>
        <v>165516</v>
      </c>
      <c r="Q33" s="20"/>
      <c r="R33" s="51" t="str">
        <f>K30</f>
        <v>Torv</v>
      </c>
      <c r="S33" s="40" t="str">
        <f>ROUND(K43/1000,0) &amp;" GWh"</f>
        <v>0 GWh</v>
      </c>
      <c r="T33" s="29">
        <f>K$44</f>
        <v>0</v>
      </c>
      <c r="U33" s="23"/>
    </row>
    <row r="34" spans="1:47" ht="15.6">
      <c r="A34" s="3" t="s">
        <v>33</v>
      </c>
      <c r="B34" s="58">
        <f>[1]Slutanvändning!$N$350</f>
        <v>6529</v>
      </c>
      <c r="C34" s="58">
        <f>[1]Slutanvändning!$N$351</f>
        <v>7468</v>
      </c>
      <c r="D34" s="58">
        <f>[1]Slutanvändning!$N$344</f>
        <v>0</v>
      </c>
      <c r="E34" s="58">
        <f>[1]Slutanvändning!$Q$345</f>
        <v>0</v>
      </c>
      <c r="F34" s="95">
        <f>[1]Slutanvändning!$N$346</f>
        <v>0</v>
      </c>
      <c r="G34" s="58">
        <f>[1]Slutanvändning!$N$347</f>
        <v>0</v>
      </c>
      <c r="H34" s="95">
        <f>[1]Slutanvändning!$N$348</f>
        <v>0</v>
      </c>
      <c r="I34" s="58">
        <f>[1]Slutanvändning!$N$349</f>
        <v>0</v>
      </c>
      <c r="J34" s="58"/>
      <c r="K34" s="58">
        <f>[1]Slutanvändning!$U$345</f>
        <v>0</v>
      </c>
      <c r="L34" s="58">
        <f>[1]Slutanvändning!$V$345</f>
        <v>0</v>
      </c>
      <c r="M34" s="58">
        <f>[1]Slutanvändning!$W$345</f>
        <v>0</v>
      </c>
      <c r="N34" s="58"/>
      <c r="O34" s="58"/>
      <c r="P34" s="58">
        <f t="shared" si="4"/>
        <v>13997</v>
      </c>
      <c r="Q34" s="20"/>
      <c r="R34" s="52" t="str">
        <f>L30</f>
        <v>Avfall</v>
      </c>
      <c r="S34" s="40" t="str">
        <f>ROUND(L43/1000,0) &amp;" GWh"</f>
        <v>0 GWh</v>
      </c>
      <c r="T34" s="29">
        <f>L$44</f>
        <v>0</v>
      </c>
      <c r="U34" s="23"/>
      <c r="V34" s="5"/>
      <c r="W34" s="39"/>
    </row>
    <row r="35" spans="1:47" ht="15.6">
      <c r="A35" s="3" t="s">
        <v>34</v>
      </c>
      <c r="B35" s="58">
        <f>[1]Slutanvändning!$N$359</f>
        <v>0</v>
      </c>
      <c r="C35" s="58">
        <f>[1]Slutanvändning!$N$360</f>
        <v>41</v>
      </c>
      <c r="D35" s="58">
        <f>[1]Slutanvändning!$N$353</f>
        <v>53495</v>
      </c>
      <c r="E35" s="58">
        <f>[1]Slutanvändning!$Q$354</f>
        <v>0</v>
      </c>
      <c r="F35" s="95">
        <f>[1]Slutanvändning!$N$355</f>
        <v>0</v>
      </c>
      <c r="G35" s="58">
        <f>[1]Slutanvändning!$N$356</f>
        <v>7905</v>
      </c>
      <c r="H35" s="95">
        <f>[1]Slutanvändning!$N$357</f>
        <v>0</v>
      </c>
      <c r="I35" s="58">
        <f>[1]Slutanvändning!$N$358</f>
        <v>0</v>
      </c>
      <c r="J35" s="58"/>
      <c r="K35" s="58">
        <f>[1]Slutanvändning!$U$354</f>
        <v>0</v>
      </c>
      <c r="L35" s="58">
        <f>[1]Slutanvändning!$V$354</f>
        <v>0</v>
      </c>
      <c r="M35" s="58">
        <f>[1]Slutanvändning!$W$354</f>
        <v>0</v>
      </c>
      <c r="N35" s="58"/>
      <c r="O35" s="58"/>
      <c r="P35" s="58">
        <f>SUM(B35:N35)</f>
        <v>61441</v>
      </c>
      <c r="Q35" s="20"/>
      <c r="R35" s="51" t="str">
        <f>M30</f>
        <v>Kärnbränsle</v>
      </c>
      <c r="S35" s="40" t="str">
        <f>ROUND(M43/1000,0) &amp;" GWh"</f>
        <v>0 GWh</v>
      </c>
      <c r="T35" s="29">
        <f>M$44</f>
        <v>0</v>
      </c>
      <c r="U35" s="23"/>
    </row>
    <row r="36" spans="1:47" ht="15.6">
      <c r="A36" s="3" t="s">
        <v>35</v>
      </c>
      <c r="B36" s="58">
        <f>[1]Slutanvändning!$N$368</f>
        <v>4032</v>
      </c>
      <c r="C36" s="58">
        <f>[1]Slutanvändning!$N$369</f>
        <v>71638</v>
      </c>
      <c r="D36" s="58">
        <f>[1]Slutanvändning!$N$362</f>
        <v>78</v>
      </c>
      <c r="E36" s="58">
        <f>[1]Slutanvändning!$Q$363</f>
        <v>0</v>
      </c>
      <c r="F36" s="95">
        <f>[1]Slutanvändning!$N$364</f>
        <v>0</v>
      </c>
      <c r="G36" s="58">
        <f>[1]Slutanvändning!$N$365</f>
        <v>0</v>
      </c>
      <c r="H36" s="95">
        <f>[1]Slutanvändning!$N$366</f>
        <v>0</v>
      </c>
      <c r="I36" s="58">
        <f>[1]Slutanvändning!$N$367</f>
        <v>0</v>
      </c>
      <c r="J36" s="58"/>
      <c r="K36" s="58">
        <f>[1]Slutanvändning!$U$363</f>
        <v>0</v>
      </c>
      <c r="L36" s="58">
        <f>[1]Slutanvändning!$V$363</f>
        <v>0</v>
      </c>
      <c r="M36" s="58">
        <f>[1]Slutanvändning!$W$363</f>
        <v>0</v>
      </c>
      <c r="N36" s="58"/>
      <c r="O36" s="58"/>
      <c r="P36" s="58">
        <f t="shared" si="4"/>
        <v>75748</v>
      </c>
      <c r="Q36" s="20"/>
      <c r="R36" s="51" t="str">
        <f>N30</f>
        <v>Beckolja</v>
      </c>
      <c r="S36" s="40" t="str">
        <f>ROUND(N43/1000,0) &amp;" GWh"</f>
        <v>0 GWh</v>
      </c>
      <c r="T36" s="29">
        <f>N$44</f>
        <v>0</v>
      </c>
      <c r="U36" s="23"/>
    </row>
    <row r="37" spans="1:47" ht="15.6">
      <c r="A37" s="3" t="s">
        <v>36</v>
      </c>
      <c r="B37" s="58">
        <f>[1]Slutanvändning!$N$377</f>
        <v>5019</v>
      </c>
      <c r="C37" s="58">
        <f>[1]Slutanvändning!$N$378</f>
        <v>42148</v>
      </c>
      <c r="D37" s="58">
        <f>[1]Slutanvändning!$N$371</f>
        <v>513</v>
      </c>
      <c r="E37" s="58">
        <f>[1]Slutanvändning!$Q$372</f>
        <v>0</v>
      </c>
      <c r="F37" s="95">
        <f>[1]Slutanvändning!$N$373</f>
        <v>0</v>
      </c>
      <c r="G37" s="58">
        <f>[1]Slutanvändning!$N$374</f>
        <v>0</v>
      </c>
      <c r="H37" s="95">
        <f>[1]Slutanvändning!$N$375</f>
        <v>21283</v>
      </c>
      <c r="I37" s="58">
        <f>[1]Slutanvändning!$N$376</f>
        <v>0</v>
      </c>
      <c r="J37" s="58"/>
      <c r="K37" s="58">
        <f>[1]Slutanvändning!$U$372</f>
        <v>0</v>
      </c>
      <c r="L37" s="58">
        <f>[1]Slutanvändning!$V$372</f>
        <v>0</v>
      </c>
      <c r="M37" s="58">
        <f>[1]Slutanvändning!$W$372</f>
        <v>0</v>
      </c>
      <c r="N37" s="58"/>
      <c r="O37" s="58"/>
      <c r="P37" s="58">
        <f t="shared" si="4"/>
        <v>68963</v>
      </c>
      <c r="Q37" s="20"/>
      <c r="R37" s="52" t="str">
        <f>O30</f>
        <v>Övrigt</v>
      </c>
      <c r="S37" s="40" t="str">
        <f>ROUND(O43/1000,0) &amp;" GWh"</f>
        <v>0 GWh</v>
      </c>
      <c r="T37" s="29">
        <f>O$44</f>
        <v>0</v>
      </c>
      <c r="U37" s="23"/>
    </row>
    <row r="38" spans="1:47" ht="15.6">
      <c r="A38" s="3" t="s">
        <v>37</v>
      </c>
      <c r="B38" s="58">
        <f>[1]Slutanvändning!$N$386</f>
        <v>14430</v>
      </c>
      <c r="C38" s="58">
        <f>[1]Slutanvändning!$N$387</f>
        <v>3270</v>
      </c>
      <c r="D38" s="58">
        <f>[1]Slutanvändning!$N$380</f>
        <v>0</v>
      </c>
      <c r="E38" s="58">
        <f>[1]Slutanvändning!$Q$381</f>
        <v>0</v>
      </c>
      <c r="F38" s="95">
        <f>[1]Slutanvändning!$N$382</f>
        <v>0</v>
      </c>
      <c r="G38" s="58">
        <f>[1]Slutanvändning!$N$383</f>
        <v>0</v>
      </c>
      <c r="H38" s="95">
        <f>[1]Slutanvändning!$N$384</f>
        <v>0</v>
      </c>
      <c r="I38" s="58">
        <f>[1]Slutanvändning!$N$385</f>
        <v>0</v>
      </c>
      <c r="J38" s="58"/>
      <c r="K38" s="58">
        <f>[1]Slutanvändning!$U$381</f>
        <v>0</v>
      </c>
      <c r="L38" s="58">
        <f>[1]Slutanvändning!$V$381</f>
        <v>0</v>
      </c>
      <c r="M38" s="58">
        <f>[1]Slutanvändning!$W$381</f>
        <v>0</v>
      </c>
      <c r="N38" s="58"/>
      <c r="O38" s="58"/>
      <c r="P38" s="58">
        <f t="shared" si="4"/>
        <v>17700</v>
      </c>
      <c r="Q38" s="20"/>
      <c r="R38" s="31"/>
      <c r="S38" s="16"/>
      <c r="T38" s="27"/>
      <c r="U38" s="23"/>
    </row>
    <row r="39" spans="1:47" ht="15.6">
      <c r="A39" s="3" t="s">
        <v>38</v>
      </c>
      <c r="B39" s="58">
        <f>[1]Slutanvändning!$N$395</f>
        <v>0</v>
      </c>
      <c r="C39" s="58">
        <f>[1]Slutanvändning!$N$396</f>
        <v>629</v>
      </c>
      <c r="D39" s="58">
        <f>[1]Slutanvändning!$N$389</f>
        <v>0</v>
      </c>
      <c r="E39" s="58">
        <f>[1]Slutanvändning!$Q$390</f>
        <v>0</v>
      </c>
      <c r="F39" s="95">
        <f>[1]Slutanvändning!$N$391</f>
        <v>0</v>
      </c>
      <c r="G39" s="58">
        <f>[1]Slutanvändning!$N$392</f>
        <v>0</v>
      </c>
      <c r="H39" s="95">
        <f>[1]Slutanvändning!$N$393</f>
        <v>0</v>
      </c>
      <c r="I39" s="58">
        <f>[1]Slutanvändning!$N$394</f>
        <v>0</v>
      </c>
      <c r="J39" s="58"/>
      <c r="K39" s="58">
        <f>[1]Slutanvändning!$U$390</f>
        <v>0</v>
      </c>
      <c r="L39" s="58">
        <f>[1]Slutanvändning!$V$390</f>
        <v>0</v>
      </c>
      <c r="M39" s="58">
        <f>[1]Slutanvändning!$W$390</f>
        <v>0</v>
      </c>
      <c r="N39" s="58"/>
      <c r="O39" s="58"/>
      <c r="P39" s="58">
        <f>SUM(B39:N39)</f>
        <v>629</v>
      </c>
      <c r="Q39" s="20"/>
      <c r="R39" s="28"/>
      <c r="S39" s="7"/>
      <c r="T39" s="42"/>
    </row>
    <row r="40" spans="1:47" ht="15.6">
      <c r="A40" s="3" t="s">
        <v>13</v>
      </c>
      <c r="B40" s="58">
        <f>SUM(B32:B39)</f>
        <v>32568</v>
      </c>
      <c r="C40" s="58">
        <f t="shared" ref="C40:O40" si="5">SUM(C32:C39)</f>
        <v>144089</v>
      </c>
      <c r="D40" s="58">
        <f t="shared" si="5"/>
        <v>60912</v>
      </c>
      <c r="E40" s="58">
        <f t="shared" si="5"/>
        <v>0</v>
      </c>
      <c r="F40" s="58">
        <f>SUM(F32:F39)</f>
        <v>139550</v>
      </c>
      <c r="G40" s="58">
        <f t="shared" si="5"/>
        <v>8397</v>
      </c>
      <c r="H40" s="58">
        <f t="shared" si="5"/>
        <v>21283</v>
      </c>
      <c r="I40" s="58">
        <f t="shared" si="5"/>
        <v>0</v>
      </c>
      <c r="J40" s="58">
        <f t="shared" si="5"/>
        <v>0</v>
      </c>
      <c r="K40" s="58">
        <f t="shared" si="5"/>
        <v>0</v>
      </c>
      <c r="L40" s="58">
        <f t="shared" si="5"/>
        <v>0</v>
      </c>
      <c r="M40" s="58">
        <f t="shared" si="5"/>
        <v>0</v>
      </c>
      <c r="N40" s="58">
        <f t="shared" si="5"/>
        <v>0</v>
      </c>
      <c r="O40" s="58">
        <f t="shared" si="5"/>
        <v>0</v>
      </c>
      <c r="P40" s="58">
        <f>SUM(B40:N40)</f>
        <v>406799</v>
      </c>
      <c r="Q40" s="20"/>
      <c r="R40" s="28"/>
      <c r="S40" s="7" t="s">
        <v>24</v>
      </c>
      <c r="T40" s="42" t="s">
        <v>25</v>
      </c>
    </row>
    <row r="41" spans="1:47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44"/>
      <c r="R41" s="28" t="s">
        <v>39</v>
      </c>
      <c r="S41" s="43" t="str">
        <f>ROUND((B46+C46)/1000,0) &amp;" GWh"</f>
        <v>19 GWh</v>
      </c>
      <c r="T41" s="59"/>
    </row>
    <row r="42" spans="1:47">
      <c r="A42" s="33" t="s">
        <v>42</v>
      </c>
      <c r="B42" s="91">
        <f>B39+B38+B37</f>
        <v>19449</v>
      </c>
      <c r="C42" s="91">
        <f>C39+C38+C37</f>
        <v>46047</v>
      </c>
      <c r="D42" s="91">
        <f>D39+D38+D37</f>
        <v>513</v>
      </c>
      <c r="E42" s="91">
        <f t="shared" ref="E42:P42" si="6">E39+E38+E37</f>
        <v>0</v>
      </c>
      <c r="F42" s="88">
        <f t="shared" si="6"/>
        <v>0</v>
      </c>
      <c r="G42" s="91">
        <f t="shared" si="6"/>
        <v>0</v>
      </c>
      <c r="H42" s="91">
        <f t="shared" si="6"/>
        <v>21283</v>
      </c>
      <c r="I42" s="88">
        <f t="shared" si="6"/>
        <v>0</v>
      </c>
      <c r="J42" s="91">
        <f t="shared" si="6"/>
        <v>0</v>
      </c>
      <c r="K42" s="91">
        <f t="shared" si="6"/>
        <v>0</v>
      </c>
      <c r="L42" s="91">
        <f t="shared" si="6"/>
        <v>0</v>
      </c>
      <c r="M42" s="91">
        <f t="shared" si="6"/>
        <v>0</v>
      </c>
      <c r="N42" s="91">
        <f t="shared" si="6"/>
        <v>0</v>
      </c>
      <c r="O42" s="91">
        <f t="shared" si="6"/>
        <v>0</v>
      </c>
      <c r="P42" s="91">
        <f t="shared" si="6"/>
        <v>87292</v>
      </c>
      <c r="Q42" s="21"/>
      <c r="R42" s="28" t="s">
        <v>40</v>
      </c>
      <c r="S42" s="8" t="str">
        <f>ROUND(P42/1000,0) &amp;" GWh"</f>
        <v>87 GWh</v>
      </c>
      <c r="T42" s="29">
        <f>P42/P40</f>
        <v>0.21458263171738376</v>
      </c>
    </row>
    <row r="43" spans="1:47">
      <c r="A43" s="34" t="s">
        <v>44</v>
      </c>
      <c r="B43" s="115"/>
      <c r="C43" s="93">
        <f>C40+C24-C7+C46</f>
        <v>155616.12</v>
      </c>
      <c r="D43" s="93">
        <f t="shared" ref="D43:O43" si="7">D11+D24+D40</f>
        <v>60932</v>
      </c>
      <c r="E43" s="93">
        <f t="shared" si="7"/>
        <v>0</v>
      </c>
      <c r="F43" s="93">
        <f t="shared" si="7"/>
        <v>139550</v>
      </c>
      <c r="G43" s="93">
        <f t="shared" si="7"/>
        <v>8397</v>
      </c>
      <c r="H43" s="93">
        <f t="shared" si="7"/>
        <v>59225</v>
      </c>
      <c r="I43" s="93">
        <f t="shared" si="7"/>
        <v>0</v>
      </c>
      <c r="J43" s="93">
        <f t="shared" si="7"/>
        <v>0</v>
      </c>
      <c r="K43" s="93">
        <f t="shared" si="7"/>
        <v>0</v>
      </c>
      <c r="L43" s="93">
        <f t="shared" si="7"/>
        <v>0</v>
      </c>
      <c r="M43" s="93">
        <f t="shared" si="7"/>
        <v>0</v>
      </c>
      <c r="N43" s="93">
        <f t="shared" si="7"/>
        <v>0</v>
      </c>
      <c r="O43" s="93">
        <f t="shared" si="7"/>
        <v>0</v>
      </c>
      <c r="P43" s="116">
        <f>SUM(C43:O43)</f>
        <v>423720.12</v>
      </c>
      <c r="Q43" s="21"/>
      <c r="R43" s="28" t="s">
        <v>41</v>
      </c>
      <c r="S43" s="8" t="str">
        <f>ROUND(P36/1000,0) &amp;" GWh"</f>
        <v>76 GWh</v>
      </c>
      <c r="T43" s="41">
        <f>P36/P40</f>
        <v>0.18620498083820264</v>
      </c>
    </row>
    <row r="44" spans="1:47">
      <c r="A44" s="34" t="s">
        <v>45</v>
      </c>
      <c r="B44" s="91"/>
      <c r="C44" s="94">
        <f>C43/$P$43</f>
        <v>0.36726157823234828</v>
      </c>
      <c r="D44" s="94">
        <f t="shared" ref="D44:O44" si="8">D43/$P$43</f>
        <v>0.14380247036652402</v>
      </c>
      <c r="E44" s="94">
        <f t="shared" si="8"/>
        <v>0</v>
      </c>
      <c r="F44" s="94">
        <f t="shared" si="8"/>
        <v>0.32934475710051248</v>
      </c>
      <c r="G44" s="94">
        <f t="shared" si="8"/>
        <v>1.9817326588126145E-2</v>
      </c>
      <c r="H44" s="94">
        <f t="shared" si="8"/>
        <v>0.13977386771248909</v>
      </c>
      <c r="I44" s="94">
        <f t="shared" si="8"/>
        <v>0</v>
      </c>
      <c r="J44" s="94">
        <f t="shared" si="8"/>
        <v>0</v>
      </c>
      <c r="K44" s="94">
        <f t="shared" si="8"/>
        <v>0</v>
      </c>
      <c r="L44" s="94">
        <f t="shared" si="8"/>
        <v>0</v>
      </c>
      <c r="M44" s="94">
        <f t="shared" si="8"/>
        <v>0</v>
      </c>
      <c r="N44" s="94">
        <f t="shared" si="8"/>
        <v>0</v>
      </c>
      <c r="O44" s="94">
        <f t="shared" si="8"/>
        <v>0</v>
      </c>
      <c r="P44" s="94">
        <f>SUM(C44:O44)</f>
        <v>1</v>
      </c>
      <c r="Q44" s="21"/>
      <c r="R44" s="28" t="s">
        <v>43</v>
      </c>
      <c r="S44" s="8" t="str">
        <f>ROUND(P34/1000,0) &amp;" GWh"</f>
        <v>14 GWh</v>
      </c>
      <c r="T44" s="29">
        <f>P34/P40</f>
        <v>3.4407655869360544E-2</v>
      </c>
      <c r="U44" s="23"/>
    </row>
    <row r="45" spans="1:47">
      <c r="A45" s="35"/>
      <c r="B45" s="95"/>
      <c r="C45" s="91"/>
      <c r="D45" s="91"/>
      <c r="E45" s="91"/>
      <c r="F45" s="88"/>
      <c r="G45" s="91"/>
      <c r="H45" s="91"/>
      <c r="I45" s="88"/>
      <c r="J45" s="91"/>
      <c r="K45" s="91"/>
      <c r="L45" s="91"/>
      <c r="M45" s="91"/>
      <c r="N45" s="88"/>
      <c r="O45" s="88"/>
      <c r="P45" s="88"/>
      <c r="Q45" s="21"/>
      <c r="R45" s="28" t="s">
        <v>30</v>
      </c>
      <c r="S45" s="8" t="str">
        <f>ROUND(P32/1000,0) &amp;" GWh"</f>
        <v>3 GWh</v>
      </c>
      <c r="T45" s="29">
        <f>P32/P40</f>
        <v>6.8952971860796117E-3</v>
      </c>
      <c r="U45" s="23"/>
    </row>
    <row r="46" spans="1:47">
      <c r="A46" s="35" t="s">
        <v>48</v>
      </c>
      <c r="B46" s="93">
        <f>B24+B26-B40-B49</f>
        <v>7303</v>
      </c>
      <c r="C46" s="93">
        <f>(C40+C24)*0.08</f>
        <v>11527.12</v>
      </c>
      <c r="D46" s="91"/>
      <c r="E46" s="91"/>
      <c r="F46" s="88"/>
      <c r="G46" s="91"/>
      <c r="H46" s="91"/>
      <c r="I46" s="88"/>
      <c r="J46" s="91"/>
      <c r="K46" s="91"/>
      <c r="L46" s="91"/>
      <c r="M46" s="91"/>
      <c r="N46" s="88"/>
      <c r="O46" s="88"/>
      <c r="P46" s="77"/>
      <c r="Q46" s="21"/>
      <c r="R46" s="28" t="s">
        <v>46</v>
      </c>
      <c r="S46" s="8" t="str">
        <f>ROUND(P33/1000,0) &amp;" GWh"</f>
        <v>166 GWh</v>
      </c>
      <c r="T46" s="41">
        <f>P33/P40</f>
        <v>0.40687415652447523</v>
      </c>
      <c r="U46" s="23"/>
    </row>
    <row r="47" spans="1:47">
      <c r="A47" s="35" t="s">
        <v>50</v>
      </c>
      <c r="B47" s="96">
        <f>B46/B24</f>
        <v>0.18316570941285645</v>
      </c>
      <c r="C47" s="96">
        <f>C46/(C40+C24)</f>
        <v>0.08</v>
      </c>
      <c r="D47" s="91"/>
      <c r="E47" s="91"/>
      <c r="F47" s="88"/>
      <c r="G47" s="91"/>
      <c r="H47" s="91"/>
      <c r="I47" s="88"/>
      <c r="J47" s="91"/>
      <c r="K47" s="91"/>
      <c r="L47" s="91"/>
      <c r="M47" s="91"/>
      <c r="N47" s="88"/>
      <c r="O47" s="88"/>
      <c r="P47" s="88"/>
      <c r="Q47" s="21"/>
      <c r="R47" s="28" t="s">
        <v>47</v>
      </c>
      <c r="S47" s="8" t="str">
        <f>ROUND(P35/1000,0) &amp;" GWh"</f>
        <v>61 GWh</v>
      </c>
      <c r="T47" s="41">
        <f>P35/P40</f>
        <v>0.15103527786449819</v>
      </c>
    </row>
    <row r="48" spans="1:47" ht="15" thickBot="1">
      <c r="A48" s="10"/>
      <c r="B48" s="117"/>
      <c r="C48" s="118"/>
      <c r="D48" s="118"/>
      <c r="E48" s="118"/>
      <c r="F48" s="119"/>
      <c r="G48" s="118"/>
      <c r="H48" s="118"/>
      <c r="I48" s="119"/>
      <c r="J48" s="118"/>
      <c r="K48" s="118"/>
      <c r="L48" s="118"/>
      <c r="M48" s="118"/>
      <c r="N48" s="119"/>
      <c r="O48" s="119"/>
      <c r="P48" s="119"/>
      <c r="Q48" s="53"/>
      <c r="R48" s="45" t="s">
        <v>49</v>
      </c>
      <c r="S48" s="8" t="str">
        <f>ROUND(P40/1000,0) &amp;" GWh"</f>
        <v>407 GWh</v>
      </c>
      <c r="T48" s="46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97"/>
      <c r="C49" s="98"/>
      <c r="D49" s="99"/>
      <c r="E49" s="99"/>
      <c r="F49" s="100"/>
      <c r="G49" s="99"/>
      <c r="H49" s="99"/>
      <c r="I49" s="100"/>
      <c r="J49" s="99"/>
      <c r="K49" s="99"/>
      <c r="L49" s="99"/>
      <c r="M49" s="98"/>
      <c r="N49" s="101"/>
      <c r="O49" s="101"/>
      <c r="P49" s="101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97"/>
      <c r="C50" s="102"/>
      <c r="D50" s="99"/>
      <c r="E50" s="99"/>
      <c r="F50" s="100"/>
      <c r="G50" s="99"/>
      <c r="H50" s="99"/>
      <c r="I50" s="100"/>
      <c r="J50" s="99"/>
      <c r="K50" s="99"/>
      <c r="L50" s="99"/>
      <c r="M50" s="98"/>
      <c r="N50" s="101"/>
      <c r="O50" s="101"/>
      <c r="P50" s="101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97"/>
      <c r="C51" s="98"/>
      <c r="D51" s="99"/>
      <c r="E51" s="99"/>
      <c r="F51" s="100"/>
      <c r="G51" s="99"/>
      <c r="H51" s="99"/>
      <c r="I51" s="100"/>
      <c r="J51" s="99"/>
      <c r="K51" s="99"/>
      <c r="L51" s="99"/>
      <c r="M51" s="98"/>
      <c r="N51" s="101"/>
      <c r="O51" s="101"/>
      <c r="P51" s="101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97"/>
      <c r="C52" s="98"/>
      <c r="D52" s="99"/>
      <c r="E52" s="99"/>
      <c r="F52" s="100"/>
      <c r="G52" s="99"/>
      <c r="H52" s="99"/>
      <c r="I52" s="100"/>
      <c r="J52" s="99"/>
      <c r="K52" s="99"/>
      <c r="L52" s="99"/>
      <c r="M52" s="98"/>
      <c r="N52" s="101"/>
      <c r="O52" s="101"/>
      <c r="P52" s="101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97"/>
      <c r="C53" s="98"/>
      <c r="D53" s="99"/>
      <c r="E53" s="99"/>
      <c r="F53" s="100"/>
      <c r="G53" s="99"/>
      <c r="H53" s="99"/>
      <c r="I53" s="100"/>
      <c r="J53" s="99"/>
      <c r="K53" s="99"/>
      <c r="L53" s="99"/>
      <c r="M53" s="98"/>
      <c r="N53" s="101"/>
      <c r="O53" s="101"/>
      <c r="P53" s="101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97"/>
      <c r="C54" s="98"/>
      <c r="D54" s="99"/>
      <c r="E54" s="99"/>
      <c r="F54" s="100"/>
      <c r="G54" s="99"/>
      <c r="H54" s="99"/>
      <c r="I54" s="100"/>
      <c r="J54" s="99"/>
      <c r="K54" s="99"/>
      <c r="L54" s="99"/>
      <c r="M54" s="98"/>
      <c r="N54" s="101"/>
      <c r="O54" s="101"/>
      <c r="P54" s="101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97"/>
      <c r="C55" s="98"/>
      <c r="D55" s="99"/>
      <c r="E55" s="99"/>
      <c r="F55" s="100"/>
      <c r="G55" s="99"/>
      <c r="H55" s="99"/>
      <c r="I55" s="100"/>
      <c r="J55" s="99"/>
      <c r="K55" s="99"/>
      <c r="L55" s="99"/>
      <c r="M55" s="98"/>
      <c r="N55" s="101"/>
      <c r="O55" s="101"/>
      <c r="P55" s="101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97"/>
      <c r="C56" s="98"/>
      <c r="D56" s="99"/>
      <c r="E56" s="99"/>
      <c r="F56" s="100"/>
      <c r="G56" s="99"/>
      <c r="H56" s="99"/>
      <c r="I56" s="100"/>
      <c r="J56" s="99"/>
      <c r="K56" s="99"/>
      <c r="L56" s="99"/>
      <c r="M56" s="98"/>
      <c r="N56" s="101"/>
      <c r="O56" s="101"/>
      <c r="P56" s="101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97"/>
      <c r="C57" s="98"/>
      <c r="D57" s="99"/>
      <c r="E57" s="99"/>
      <c r="F57" s="100"/>
      <c r="G57" s="99"/>
      <c r="H57" s="99"/>
      <c r="I57" s="100"/>
      <c r="J57" s="99"/>
      <c r="K57" s="99"/>
      <c r="L57" s="99"/>
      <c r="M57" s="98"/>
      <c r="N57" s="101"/>
      <c r="O57" s="101"/>
      <c r="P57" s="101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03"/>
      <c r="C58" s="104"/>
      <c r="D58" s="105"/>
      <c r="E58" s="105"/>
      <c r="F58" s="106"/>
      <c r="G58" s="105"/>
      <c r="H58" s="105"/>
      <c r="I58" s="106"/>
      <c r="J58" s="105"/>
      <c r="K58" s="105"/>
      <c r="L58" s="105"/>
      <c r="M58" s="107"/>
      <c r="N58" s="108"/>
      <c r="O58" s="108"/>
      <c r="P58" s="109"/>
      <c r="Q58" s="7"/>
      <c r="R58" s="7"/>
      <c r="S58" s="32"/>
      <c r="T58" s="36"/>
    </row>
    <row r="59" spans="1:47" ht="15.6">
      <c r="A59" s="7"/>
      <c r="B59" s="103"/>
      <c r="C59" s="104"/>
      <c r="D59" s="105"/>
      <c r="E59" s="105"/>
      <c r="F59" s="106"/>
      <c r="G59" s="105"/>
      <c r="H59" s="105"/>
      <c r="I59" s="106"/>
      <c r="J59" s="105"/>
      <c r="K59" s="105"/>
      <c r="L59" s="105"/>
      <c r="M59" s="107"/>
      <c r="N59" s="108"/>
      <c r="O59" s="108"/>
      <c r="P59" s="109"/>
      <c r="Q59" s="7"/>
      <c r="R59" s="7"/>
      <c r="S59" s="12"/>
      <c r="T59" s="13"/>
    </row>
    <row r="60" spans="1:47" ht="15.6">
      <c r="A60" s="7"/>
      <c r="B60" s="103"/>
      <c r="C60" s="104"/>
      <c r="D60" s="105"/>
      <c r="E60" s="105"/>
      <c r="F60" s="106"/>
      <c r="G60" s="105"/>
      <c r="H60" s="105"/>
      <c r="I60" s="106"/>
      <c r="J60" s="105"/>
      <c r="K60" s="105"/>
      <c r="L60" s="105"/>
      <c r="M60" s="107"/>
      <c r="N60" s="108"/>
      <c r="O60" s="108"/>
      <c r="P60" s="109"/>
      <c r="Q60" s="7"/>
      <c r="R60" s="7"/>
      <c r="S60" s="7"/>
      <c r="T60" s="32"/>
    </row>
    <row r="61" spans="1:47" ht="15.6">
      <c r="A61" s="6"/>
      <c r="B61" s="103"/>
      <c r="C61" s="104"/>
      <c r="D61" s="105"/>
      <c r="E61" s="105"/>
      <c r="F61" s="106"/>
      <c r="G61" s="105"/>
      <c r="H61" s="105"/>
      <c r="I61" s="106"/>
      <c r="J61" s="105"/>
      <c r="K61" s="105"/>
      <c r="L61" s="105"/>
      <c r="M61" s="107"/>
      <c r="N61" s="108"/>
      <c r="O61" s="108"/>
      <c r="P61" s="109"/>
      <c r="Q61" s="7"/>
      <c r="R61" s="7"/>
      <c r="S61" s="47"/>
      <c r="T61" s="48"/>
    </row>
    <row r="62" spans="1:47" ht="15.6">
      <c r="A62" s="7"/>
      <c r="B62" s="103"/>
      <c r="C62" s="104"/>
      <c r="D62" s="103"/>
      <c r="E62" s="103"/>
      <c r="F62" s="110"/>
      <c r="G62" s="103"/>
      <c r="H62" s="103"/>
      <c r="I62" s="110"/>
      <c r="J62" s="103"/>
      <c r="K62" s="103"/>
      <c r="L62" s="103"/>
      <c r="M62" s="107"/>
      <c r="N62" s="108"/>
      <c r="O62" s="108"/>
      <c r="P62" s="109"/>
      <c r="Q62" s="7"/>
      <c r="R62" s="7"/>
      <c r="S62" s="32"/>
      <c r="T62" s="36"/>
    </row>
    <row r="63" spans="1:47" ht="15.6">
      <c r="A63" s="7"/>
      <c r="B63" s="103"/>
      <c r="C63" s="111"/>
      <c r="D63" s="103"/>
      <c r="E63" s="103"/>
      <c r="F63" s="110"/>
      <c r="G63" s="103"/>
      <c r="H63" s="103"/>
      <c r="I63" s="110"/>
      <c r="J63" s="103"/>
      <c r="K63" s="103"/>
      <c r="L63" s="103"/>
      <c r="M63" s="111"/>
      <c r="N63" s="109"/>
      <c r="O63" s="109"/>
      <c r="P63" s="109"/>
      <c r="Q63" s="7"/>
      <c r="R63" s="7"/>
      <c r="S63" s="32"/>
      <c r="T63" s="36"/>
    </row>
    <row r="64" spans="1:47" ht="15.6">
      <c r="A64" s="7"/>
      <c r="B64" s="103"/>
      <c r="C64" s="111"/>
      <c r="D64" s="103"/>
      <c r="E64" s="103"/>
      <c r="F64" s="110"/>
      <c r="G64" s="103"/>
      <c r="H64" s="103"/>
      <c r="I64" s="110"/>
      <c r="J64" s="103"/>
      <c r="K64" s="103"/>
      <c r="L64" s="103"/>
      <c r="M64" s="111"/>
      <c r="N64" s="109"/>
      <c r="O64" s="109"/>
      <c r="P64" s="109"/>
      <c r="Q64" s="7"/>
      <c r="R64" s="7"/>
      <c r="S64" s="32"/>
      <c r="T64" s="36"/>
    </row>
    <row r="65" spans="1:20" ht="15.6">
      <c r="A65" s="7"/>
      <c r="B65" s="91"/>
      <c r="C65" s="111"/>
      <c r="D65" s="91"/>
      <c r="E65" s="91"/>
      <c r="F65" s="88"/>
      <c r="G65" s="91"/>
      <c r="H65" s="91"/>
      <c r="I65" s="88"/>
      <c r="J65" s="91"/>
      <c r="K65" s="103"/>
      <c r="L65" s="103"/>
      <c r="M65" s="111"/>
      <c r="N65" s="109"/>
      <c r="O65" s="109"/>
      <c r="P65" s="109"/>
      <c r="Q65" s="7"/>
      <c r="R65" s="7"/>
      <c r="S65" s="32"/>
      <c r="T65" s="36"/>
    </row>
    <row r="66" spans="1:20" ht="15.6">
      <c r="A66" s="7"/>
      <c r="B66" s="91"/>
      <c r="C66" s="111"/>
      <c r="D66" s="91"/>
      <c r="E66" s="91"/>
      <c r="F66" s="88"/>
      <c r="G66" s="91"/>
      <c r="H66" s="91"/>
      <c r="I66" s="88"/>
      <c r="J66" s="91"/>
      <c r="K66" s="103"/>
      <c r="L66" s="103"/>
      <c r="M66" s="111"/>
      <c r="N66" s="109"/>
      <c r="O66" s="109"/>
      <c r="P66" s="109"/>
      <c r="Q66" s="7"/>
      <c r="R66" s="7"/>
      <c r="S66" s="32"/>
      <c r="T66" s="36"/>
    </row>
    <row r="67" spans="1:20" ht="15.6">
      <c r="A67" s="7"/>
      <c r="B67" s="91"/>
      <c r="C67" s="111"/>
      <c r="D67" s="91"/>
      <c r="E67" s="91"/>
      <c r="F67" s="88"/>
      <c r="G67" s="91"/>
      <c r="H67" s="91"/>
      <c r="I67" s="88"/>
      <c r="J67" s="91"/>
      <c r="K67" s="103"/>
      <c r="L67" s="103"/>
      <c r="M67" s="111"/>
      <c r="N67" s="109"/>
      <c r="O67" s="109"/>
      <c r="P67" s="109"/>
      <c r="Q67" s="7"/>
      <c r="R67" s="7"/>
      <c r="S67" s="32"/>
      <c r="T67" s="36"/>
    </row>
    <row r="68" spans="1:20" ht="15.6">
      <c r="A68" s="7"/>
      <c r="B68" s="91"/>
      <c r="C68" s="111"/>
      <c r="D68" s="91"/>
      <c r="E68" s="91"/>
      <c r="F68" s="88"/>
      <c r="G68" s="91"/>
      <c r="H68" s="91"/>
      <c r="I68" s="88"/>
      <c r="J68" s="91"/>
      <c r="K68" s="103"/>
      <c r="L68" s="103"/>
      <c r="M68" s="111"/>
      <c r="N68" s="109"/>
      <c r="O68" s="109"/>
      <c r="P68" s="109"/>
      <c r="Q68" s="7"/>
      <c r="R68" s="37"/>
      <c r="S68" s="12"/>
      <c r="T68" s="14"/>
    </row>
    <row r="69" spans="1:20">
      <c r="A69" s="7"/>
      <c r="B69" s="91"/>
      <c r="C69" s="111"/>
      <c r="D69" s="91"/>
      <c r="E69" s="91"/>
      <c r="F69" s="88"/>
      <c r="G69" s="91"/>
      <c r="H69" s="91"/>
      <c r="I69" s="88"/>
      <c r="J69" s="91"/>
      <c r="K69" s="103"/>
      <c r="L69" s="103"/>
      <c r="M69" s="111"/>
      <c r="N69" s="109"/>
      <c r="O69" s="109"/>
      <c r="P69" s="109"/>
      <c r="Q69" s="7"/>
    </row>
    <row r="70" spans="1:20">
      <c r="A70" s="7"/>
      <c r="B70" s="91"/>
      <c r="C70" s="111"/>
      <c r="D70" s="91"/>
      <c r="E70" s="91"/>
      <c r="F70" s="88"/>
      <c r="G70" s="91"/>
      <c r="H70" s="91"/>
      <c r="I70" s="88"/>
      <c r="J70" s="91"/>
      <c r="K70" s="103"/>
      <c r="L70" s="103"/>
      <c r="M70" s="111"/>
      <c r="N70" s="109"/>
      <c r="O70" s="109"/>
      <c r="P70" s="109"/>
      <c r="Q70" s="7"/>
    </row>
    <row r="71" spans="1:20" ht="15.6">
      <c r="A71" s="7"/>
      <c r="B71" s="112"/>
      <c r="C71" s="111"/>
      <c r="D71" s="112"/>
      <c r="E71" s="112"/>
      <c r="F71" s="113"/>
      <c r="G71" s="112"/>
      <c r="H71" s="112"/>
      <c r="I71" s="113"/>
      <c r="J71" s="112"/>
      <c r="K71" s="103"/>
      <c r="L71" s="103"/>
      <c r="M71" s="111"/>
      <c r="N71" s="109"/>
      <c r="O71" s="109"/>
      <c r="P71" s="109"/>
      <c r="Q71" s="7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71"/>
  <sheetViews>
    <sheetView topLeftCell="A4" zoomScale="70" zoomScaleNormal="70" workbookViewId="0">
      <selection activeCell="B47" sqref="B47"/>
    </sheetView>
  </sheetViews>
  <sheetFormatPr defaultColWidth="8.59765625" defaultRowHeight="14.4"/>
  <cols>
    <col min="1" max="1" width="49.5" style="9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70" t="s">
        <v>82</v>
      </c>
      <c r="Q2" s="3"/>
      <c r="AG2" s="38"/>
      <c r="AH2" s="3"/>
    </row>
    <row r="3" spans="1:34" ht="28.8">
      <c r="A3" s="4">
        <f>'Örebro län'!A3</f>
        <v>2020</v>
      </c>
      <c r="C3" s="79" t="s">
        <v>1</v>
      </c>
      <c r="D3" s="79" t="s">
        <v>31</v>
      </c>
      <c r="E3" s="79" t="s">
        <v>2</v>
      </c>
      <c r="F3" s="80" t="s">
        <v>3</v>
      </c>
      <c r="G3" s="79" t="s">
        <v>16</v>
      </c>
      <c r="H3" s="79" t="s">
        <v>51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67</v>
      </c>
      <c r="N3" s="79" t="s">
        <v>97</v>
      </c>
      <c r="O3" s="80" t="s">
        <v>63</v>
      </c>
      <c r="P3" s="81" t="s">
        <v>9</v>
      </c>
      <c r="Q3" s="38"/>
      <c r="AG3" s="38"/>
      <c r="AH3" s="38"/>
    </row>
    <row r="4" spans="1:34" s="16" customFormat="1" ht="10.199999999999999">
      <c r="A4" s="50" t="s">
        <v>55</v>
      </c>
      <c r="B4" s="82"/>
      <c r="C4" s="83" t="s">
        <v>53</v>
      </c>
      <c r="D4" s="83" t="s">
        <v>54</v>
      </c>
      <c r="E4" s="84"/>
      <c r="F4" s="83" t="s">
        <v>56</v>
      </c>
      <c r="G4" s="84"/>
      <c r="H4" s="84"/>
      <c r="I4" s="83" t="s">
        <v>57</v>
      </c>
      <c r="J4" s="84"/>
      <c r="K4" s="84"/>
      <c r="L4" s="84"/>
      <c r="M4" s="84"/>
      <c r="N4" s="85"/>
      <c r="O4" s="85"/>
      <c r="P4" s="86" t="s">
        <v>61</v>
      </c>
      <c r="Q4" s="17"/>
      <c r="AG4" s="17"/>
      <c r="AH4" s="17"/>
    </row>
    <row r="5" spans="1:34" ht="15.6">
      <c r="A5" s="3" t="s">
        <v>52</v>
      </c>
      <c r="B5" s="58"/>
      <c r="C5" s="60">
        <f>[1]Solceller!$E$5</f>
        <v>1444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>
        <f>SUM(D5:O5)</f>
        <v>0</v>
      </c>
      <c r="Q5" s="38"/>
      <c r="AG5" s="38"/>
      <c r="AH5" s="38"/>
    </row>
    <row r="6" spans="1:34" ht="15.6">
      <c r="A6" s="57" t="s">
        <v>66</v>
      </c>
      <c r="B6" s="58"/>
      <c r="C6" s="58">
        <v>0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>
        <f t="shared" ref="P6:P11" si="0">SUM(D6:O6)</f>
        <v>0</v>
      </c>
      <c r="Q6" s="38"/>
      <c r="AG6" s="38"/>
      <c r="AH6" s="38"/>
    </row>
    <row r="7" spans="1:34" ht="15.6">
      <c r="A7" s="3" t="s">
        <v>17</v>
      </c>
      <c r="B7" s="58"/>
      <c r="C7" s="58">
        <f>[1]Elproduktion!$N$42</f>
        <v>0</v>
      </c>
      <c r="D7" s="58">
        <f>[1]Elproduktion!$N$43</f>
        <v>0</v>
      </c>
      <c r="E7" s="58">
        <f>[1]Elproduktion!$Q$44</f>
        <v>0</v>
      </c>
      <c r="F7" s="58">
        <f>[1]Elproduktion!$N$45</f>
        <v>0</v>
      </c>
      <c r="G7" s="58">
        <f>[1]Elproduktion!$R$46</f>
        <v>0</v>
      </c>
      <c r="H7" s="58">
        <f>[1]Elproduktion!$S$47</f>
        <v>0</v>
      </c>
      <c r="I7" s="58">
        <f>[1]Elproduktion!$N$48</f>
        <v>0</v>
      </c>
      <c r="J7" s="58">
        <f>[1]Elproduktion!$T$46</f>
        <v>0</v>
      </c>
      <c r="K7" s="58">
        <f>[1]Elproduktion!$U$44</f>
        <v>0</v>
      </c>
      <c r="L7" s="58">
        <f>[1]Elproduktion!$V$44</f>
        <v>0</v>
      </c>
      <c r="M7" s="58">
        <f>[1]Elproduktion!$W$44</f>
        <v>0</v>
      </c>
      <c r="N7" s="58">
        <f>[1]Elproduktion!$X$46</f>
        <v>0</v>
      </c>
      <c r="O7" s="58"/>
      <c r="P7" s="58">
        <f t="shared" si="0"/>
        <v>0</v>
      </c>
      <c r="Q7" s="38"/>
      <c r="AG7" s="38"/>
      <c r="AH7" s="38"/>
    </row>
    <row r="8" spans="1:34" ht="15.6">
      <c r="A8" s="3" t="s">
        <v>10</v>
      </c>
      <c r="B8" s="58"/>
      <c r="C8" s="58">
        <f>[1]Elproduktion!$N$50</f>
        <v>0</v>
      </c>
      <c r="D8" s="58">
        <f>[1]Elproduktion!$N$51</f>
        <v>0</v>
      </c>
      <c r="E8" s="58">
        <f>[1]Elproduktion!$Q$52</f>
        <v>0</v>
      </c>
      <c r="F8" s="58">
        <f>[1]Elproduktion!$N$53</f>
        <v>0</v>
      </c>
      <c r="G8" s="58">
        <f>[1]Elproduktion!$R$54</f>
        <v>0</v>
      </c>
      <c r="H8" s="58">
        <f>[1]Elproduktion!$S$55</f>
        <v>0</v>
      </c>
      <c r="I8" s="58">
        <f>[1]Elproduktion!$N$56</f>
        <v>0</v>
      </c>
      <c r="J8" s="58">
        <f>[1]Elproduktion!$T$54</f>
        <v>0</v>
      </c>
      <c r="K8" s="58">
        <f>[1]Elproduktion!$U$52</f>
        <v>0</v>
      </c>
      <c r="L8" s="58">
        <f>[1]Elproduktion!$V$52</f>
        <v>0</v>
      </c>
      <c r="M8" s="58">
        <f>[1]Elproduktion!$W$52</f>
        <v>0</v>
      </c>
      <c r="N8" s="58">
        <f>[1]Elproduktion!$X$54</f>
        <v>0</v>
      </c>
      <c r="O8" s="58"/>
      <c r="P8" s="58">
        <f t="shared" si="0"/>
        <v>0</v>
      </c>
      <c r="Q8" s="38"/>
      <c r="AG8" s="38"/>
      <c r="AH8" s="38"/>
    </row>
    <row r="9" spans="1:34" ht="15.6">
      <c r="A9" s="3" t="s">
        <v>11</v>
      </c>
      <c r="B9" s="58"/>
      <c r="C9" s="136">
        <f>[1]Elproduktion!$N$58</f>
        <v>4926</v>
      </c>
      <c r="D9" s="58">
        <f>[1]Elproduktion!$N$59</f>
        <v>0</v>
      </c>
      <c r="E9" s="58">
        <f>[1]Elproduktion!$Q$60</f>
        <v>0</v>
      </c>
      <c r="F9" s="58">
        <f>[1]Elproduktion!$N$61</f>
        <v>0</v>
      </c>
      <c r="G9" s="58">
        <f>[1]Elproduktion!$R$62</f>
        <v>0</v>
      </c>
      <c r="H9" s="58">
        <f>[1]Elproduktion!$S$63</f>
        <v>0</v>
      </c>
      <c r="I9" s="58">
        <f>[1]Elproduktion!$N$64</f>
        <v>0</v>
      </c>
      <c r="J9" s="58">
        <f>[1]Elproduktion!$T$62</f>
        <v>0</v>
      </c>
      <c r="K9" s="58">
        <f>[1]Elproduktion!$U$60</f>
        <v>0</v>
      </c>
      <c r="L9" s="58">
        <f>[1]Elproduktion!$V$60</f>
        <v>0</v>
      </c>
      <c r="M9" s="58">
        <f>[1]Elproduktion!$W$60</f>
        <v>0</v>
      </c>
      <c r="N9" s="58">
        <f>[1]Elproduktion!$X$62</f>
        <v>0</v>
      </c>
      <c r="O9" s="58"/>
      <c r="P9" s="58">
        <f t="shared" si="0"/>
        <v>0</v>
      </c>
      <c r="Q9" s="38"/>
      <c r="AG9" s="38"/>
      <c r="AH9" s="38"/>
    </row>
    <row r="10" spans="1:34" ht="15.6">
      <c r="A10" s="3" t="s">
        <v>12</v>
      </c>
      <c r="B10" s="58"/>
      <c r="C10" s="141">
        <f>[1]Elproduktion!$N$66</f>
        <v>185370.38823529411</v>
      </c>
      <c r="D10" s="58">
        <f>[1]Elproduktion!$N$67</f>
        <v>0</v>
      </c>
      <c r="E10" s="58">
        <f>[1]Elproduktion!$Q$68</f>
        <v>0</v>
      </c>
      <c r="F10" s="58">
        <f>[1]Elproduktion!$N$69</f>
        <v>0</v>
      </c>
      <c r="G10" s="58">
        <f>[1]Elproduktion!$R$70</f>
        <v>0</v>
      </c>
      <c r="H10" s="58">
        <f>[1]Elproduktion!$S$71</f>
        <v>0</v>
      </c>
      <c r="I10" s="58">
        <f>[1]Elproduktion!$N$72</f>
        <v>0</v>
      </c>
      <c r="J10" s="58">
        <f>[1]Elproduktion!$T$70</f>
        <v>0</v>
      </c>
      <c r="K10" s="58">
        <f>[1]Elproduktion!$U$68</f>
        <v>0</v>
      </c>
      <c r="L10" s="58">
        <f>[1]Elproduktion!$V$68</f>
        <v>0</v>
      </c>
      <c r="M10" s="58">
        <f>[1]Elproduktion!$W$68</f>
        <v>0</v>
      </c>
      <c r="N10" s="58">
        <f>[1]Elproduktion!$X$70</f>
        <v>0</v>
      </c>
      <c r="O10" s="58"/>
      <c r="P10" s="58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6">
      <c r="A11" s="3" t="s">
        <v>13</v>
      </c>
      <c r="B11" s="58"/>
      <c r="C11" s="141">
        <f>SUM(C5:C10)</f>
        <v>191740.38823529411</v>
      </c>
      <c r="D11" s="58">
        <f t="shared" ref="D11:O11" si="1">SUM(D5:D10)</f>
        <v>0</v>
      </c>
      <c r="E11" s="58">
        <f t="shared" si="1"/>
        <v>0</v>
      </c>
      <c r="F11" s="58">
        <f t="shared" si="1"/>
        <v>0</v>
      </c>
      <c r="G11" s="58">
        <f t="shared" si="1"/>
        <v>0</v>
      </c>
      <c r="H11" s="58">
        <f t="shared" si="1"/>
        <v>0</v>
      </c>
      <c r="I11" s="58">
        <f t="shared" si="1"/>
        <v>0</v>
      </c>
      <c r="J11" s="58">
        <f t="shared" si="1"/>
        <v>0</v>
      </c>
      <c r="K11" s="58">
        <f t="shared" si="1"/>
        <v>0</v>
      </c>
      <c r="L11" s="58">
        <f t="shared" si="1"/>
        <v>0</v>
      </c>
      <c r="M11" s="58">
        <f t="shared" si="1"/>
        <v>0</v>
      </c>
      <c r="N11" s="58">
        <f t="shared" si="1"/>
        <v>0</v>
      </c>
      <c r="O11" s="58">
        <f t="shared" si="1"/>
        <v>0</v>
      </c>
      <c r="P11" s="58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6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2"/>
      <c r="R12" s="2"/>
      <c r="S12" s="2"/>
      <c r="T12" s="2"/>
    </row>
    <row r="13" spans="1:34" ht="15.6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2"/>
      <c r="R13" s="2"/>
      <c r="S13" s="2"/>
      <c r="T13" s="2"/>
    </row>
    <row r="14" spans="1:34" ht="18">
      <c r="A14" s="1" t="s">
        <v>14</v>
      </c>
      <c r="B14" s="87"/>
      <c r="C14" s="58"/>
      <c r="D14" s="87"/>
      <c r="E14" s="87"/>
      <c r="F14" s="87"/>
      <c r="G14" s="87"/>
      <c r="H14" s="87"/>
      <c r="I14" s="87"/>
      <c r="J14" s="58"/>
      <c r="K14" s="58"/>
      <c r="L14" s="58"/>
      <c r="M14" s="58"/>
      <c r="N14" s="58"/>
      <c r="O14" s="58"/>
      <c r="P14" s="87"/>
      <c r="Q14" s="2"/>
      <c r="R14" s="2"/>
      <c r="S14" s="2"/>
      <c r="T14" s="2"/>
    </row>
    <row r="15" spans="1:34" ht="15.6">
      <c r="A15" s="49" t="str">
        <f>A2</f>
        <v>1814 Lekeberg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2"/>
      <c r="R15" s="2"/>
      <c r="S15" s="2"/>
      <c r="T15" s="2"/>
    </row>
    <row r="16" spans="1:34" ht="28.8">
      <c r="A16" s="4">
        <f>'Örebro län'!A16</f>
        <v>2020</v>
      </c>
      <c r="B16" s="79" t="s">
        <v>15</v>
      </c>
      <c r="C16" s="88" t="s">
        <v>8</v>
      </c>
      <c r="D16" s="79" t="s">
        <v>31</v>
      </c>
      <c r="E16" s="79" t="s">
        <v>2</v>
      </c>
      <c r="F16" s="80" t="s">
        <v>3</v>
      </c>
      <c r="G16" s="79" t="s">
        <v>16</v>
      </c>
      <c r="H16" s="79" t="s">
        <v>51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67</v>
      </c>
      <c r="N16" s="79" t="s">
        <v>97</v>
      </c>
      <c r="O16" s="80" t="s">
        <v>63</v>
      </c>
      <c r="P16" s="81" t="s">
        <v>9</v>
      </c>
      <c r="Q16" s="38"/>
      <c r="AG16" s="38"/>
      <c r="AH16" s="38"/>
    </row>
    <row r="17" spans="1:34" s="16" customFormat="1" ht="10.199999999999999">
      <c r="A17" s="50" t="s">
        <v>55</v>
      </c>
      <c r="B17" s="83" t="s">
        <v>58</v>
      </c>
      <c r="C17" s="89"/>
      <c r="D17" s="83" t="s">
        <v>54</v>
      </c>
      <c r="E17" s="84"/>
      <c r="F17" s="83" t="s">
        <v>56</v>
      </c>
      <c r="G17" s="84"/>
      <c r="H17" s="84"/>
      <c r="I17" s="83" t="s">
        <v>57</v>
      </c>
      <c r="J17" s="84"/>
      <c r="K17" s="84"/>
      <c r="L17" s="84"/>
      <c r="M17" s="84"/>
      <c r="N17" s="85"/>
      <c r="O17" s="85"/>
      <c r="P17" s="86" t="s">
        <v>61</v>
      </c>
      <c r="Q17" s="17"/>
      <c r="AG17" s="17"/>
      <c r="AH17" s="17"/>
    </row>
    <row r="18" spans="1:34" ht="15.6">
      <c r="A18" s="3" t="s">
        <v>17</v>
      </c>
      <c r="B18" s="58">
        <f>[1]Fjärrvärmeproduktion!$N$58</f>
        <v>0</v>
      </c>
      <c r="C18" s="58"/>
      <c r="D18" s="58">
        <f>[1]Fjärrvärmeproduktion!$N$59</f>
        <v>0</v>
      </c>
      <c r="E18" s="58">
        <f>[1]Fjärrvärmeproduktion!$Q$60</f>
        <v>0</v>
      </c>
      <c r="F18" s="58">
        <f>[1]Fjärrvärmeproduktion!$N$61</f>
        <v>0</v>
      </c>
      <c r="G18" s="58">
        <f>[1]Fjärrvärmeproduktion!$R$62</f>
        <v>0</v>
      </c>
      <c r="H18" s="58">
        <f>[1]Fjärrvärmeproduktion!$S$63</f>
        <v>0</v>
      </c>
      <c r="I18" s="58">
        <f>[1]Fjärrvärmeproduktion!$N$64</f>
        <v>0</v>
      </c>
      <c r="J18" s="58">
        <f>[1]Fjärrvärmeproduktion!$T$62</f>
        <v>0</v>
      </c>
      <c r="K18" s="58">
        <f>[1]Fjärrvärmeproduktion!$U$60</f>
        <v>0</v>
      </c>
      <c r="L18" s="58">
        <f>[1]Fjärrvärmeproduktion!$V$60</f>
        <v>0</v>
      </c>
      <c r="M18" s="58">
        <f>[1]Fjärrvärmeproduktion!$W$60</f>
        <v>0</v>
      </c>
      <c r="N18" s="58">
        <f>[1]Fjärrvärmeproduktion!$X$62</f>
        <v>0</v>
      </c>
      <c r="O18" s="58"/>
      <c r="P18" s="61">
        <f>SUM(C18:O18)</f>
        <v>0</v>
      </c>
      <c r="Q18" s="2"/>
      <c r="R18" s="2"/>
      <c r="S18" s="2"/>
      <c r="T18" s="2"/>
    </row>
    <row r="19" spans="1:34" ht="15.6">
      <c r="A19" s="3" t="s">
        <v>18</v>
      </c>
      <c r="B19" s="58">
        <f>[1]Fjärrvärmeproduktion!$N$66+[1]Fjärrvärmeproduktion!$N$98</f>
        <v>16191</v>
      </c>
      <c r="C19" s="58"/>
      <c r="D19" s="58">
        <f>[1]Fjärrvärmeproduktion!$N$67</f>
        <v>70</v>
      </c>
      <c r="E19" s="58">
        <f>[1]Fjärrvärmeproduktion!$Q$68</f>
        <v>0</v>
      </c>
      <c r="F19" s="58">
        <f>[1]Fjärrvärmeproduktion!$N$69</f>
        <v>0</v>
      </c>
      <c r="G19" s="58">
        <f>[1]Fjärrvärmeproduktion!$R$70</f>
        <v>0</v>
      </c>
      <c r="H19" s="58">
        <f>[1]Fjärrvärmeproduktion!$S$71</f>
        <v>15920</v>
      </c>
      <c r="I19" s="58">
        <f>[1]Fjärrvärmeproduktion!$N$72</f>
        <v>0</v>
      </c>
      <c r="J19" s="58">
        <f>[1]Fjärrvärmeproduktion!$T$70</f>
        <v>0</v>
      </c>
      <c r="K19" s="58">
        <f>[1]Fjärrvärmeproduktion!$U$68</f>
        <v>0</v>
      </c>
      <c r="L19" s="58">
        <f>[1]Fjärrvärmeproduktion!$V$68</f>
        <v>0</v>
      </c>
      <c r="M19" s="58">
        <f>[1]Fjärrvärmeproduktion!$W$68</f>
        <v>0</v>
      </c>
      <c r="N19" s="58">
        <f>[1]Fjärrvärmeproduktion!$X$70</f>
        <v>0</v>
      </c>
      <c r="O19" s="58"/>
      <c r="P19" s="61">
        <f t="shared" ref="P19:P24" si="2">SUM(C19:O19)</f>
        <v>15990</v>
      </c>
      <c r="Q19" s="2"/>
      <c r="R19" s="2"/>
      <c r="S19" s="2"/>
      <c r="T19" s="2"/>
    </row>
    <row r="20" spans="1:34" ht="15.6">
      <c r="A20" s="3" t="s">
        <v>19</v>
      </c>
      <c r="B20" s="58">
        <f>[1]Fjärrvärmeproduktion!$N$74</f>
        <v>0</v>
      </c>
      <c r="C20" s="58"/>
      <c r="D20" s="58">
        <f>[1]Fjärrvärmeproduktion!$N$75</f>
        <v>0</v>
      </c>
      <c r="E20" s="58">
        <f>[1]Fjärrvärmeproduktion!$Q$76</f>
        <v>0</v>
      </c>
      <c r="F20" s="58">
        <f>[1]Fjärrvärmeproduktion!$N$77</f>
        <v>0</v>
      </c>
      <c r="G20" s="58">
        <f>[1]Fjärrvärmeproduktion!$R$78</f>
        <v>0</v>
      </c>
      <c r="H20" s="58">
        <f>[1]Fjärrvärmeproduktion!$S$79</f>
        <v>0</v>
      </c>
      <c r="I20" s="58">
        <f>[1]Fjärrvärmeproduktion!$N$80</f>
        <v>0</v>
      </c>
      <c r="J20" s="58">
        <f>[1]Fjärrvärmeproduktion!$T$78</f>
        <v>0</v>
      </c>
      <c r="K20" s="58">
        <f>[1]Fjärrvärmeproduktion!$U$76</f>
        <v>0</v>
      </c>
      <c r="L20" s="58">
        <f>[1]Fjärrvärmeproduktion!$V$76</f>
        <v>0</v>
      </c>
      <c r="M20" s="58">
        <f>[1]Fjärrvärmeproduktion!$W$76</f>
        <v>0</v>
      </c>
      <c r="N20" s="58">
        <f>[1]Fjärrvärmeproduktion!$X$78</f>
        <v>0</v>
      </c>
      <c r="O20" s="58"/>
      <c r="P20" s="61">
        <f t="shared" si="2"/>
        <v>0</v>
      </c>
      <c r="Q20" s="2"/>
      <c r="R20" s="2"/>
      <c r="S20" s="2"/>
      <c r="T20" s="2"/>
    </row>
    <row r="21" spans="1:34" ht="16.2" thickBot="1">
      <c r="A21" s="3" t="s">
        <v>20</v>
      </c>
      <c r="B21" s="58">
        <f>[1]Fjärrvärmeproduktion!$N$82</f>
        <v>0</v>
      </c>
      <c r="C21" s="58"/>
      <c r="D21" s="58">
        <f>[1]Fjärrvärmeproduktion!$N$83</f>
        <v>0</v>
      </c>
      <c r="E21" s="58">
        <f>[1]Fjärrvärmeproduktion!$Q$84</f>
        <v>0</v>
      </c>
      <c r="F21" s="58">
        <f>[1]Fjärrvärmeproduktion!$N$85</f>
        <v>0</v>
      </c>
      <c r="G21" s="58">
        <f>[1]Fjärrvärmeproduktion!$R$86</f>
        <v>0</v>
      </c>
      <c r="H21" s="58">
        <f>[1]Fjärrvärmeproduktion!$S$87</f>
        <v>0</v>
      </c>
      <c r="I21" s="58">
        <f>[1]Fjärrvärmeproduktion!$N$88</f>
        <v>0</v>
      </c>
      <c r="J21" s="58">
        <f>[1]Fjärrvärmeproduktion!$T$86</f>
        <v>0</v>
      </c>
      <c r="K21" s="58">
        <f>[1]Fjärrvärmeproduktion!$U$84</f>
        <v>0</v>
      </c>
      <c r="L21" s="58">
        <f>[1]Fjärrvärmeproduktion!$V$84</f>
        <v>0</v>
      </c>
      <c r="M21" s="58">
        <f>[1]Fjärrvärmeproduktion!$W$84</f>
        <v>0</v>
      </c>
      <c r="N21" s="58">
        <f>[1]Fjärrvärmeproduktion!$X$86</f>
        <v>0</v>
      </c>
      <c r="O21" s="58"/>
      <c r="P21" s="61">
        <f t="shared" si="2"/>
        <v>0</v>
      </c>
      <c r="Q21" s="2"/>
      <c r="R21" s="24"/>
      <c r="S21" s="24"/>
      <c r="T21" s="24"/>
    </row>
    <row r="22" spans="1:34" ht="15.6">
      <c r="A22" s="3" t="s">
        <v>21</v>
      </c>
      <c r="B22" s="58">
        <f>[1]Fjärrvärmeproduktion!$N$90</f>
        <v>0</v>
      </c>
      <c r="C22" s="58"/>
      <c r="D22" s="58">
        <f>[1]Fjärrvärmeproduktion!$N$91</f>
        <v>0</v>
      </c>
      <c r="E22" s="58">
        <f>[1]Fjärrvärmeproduktion!$Q$92</f>
        <v>0</v>
      </c>
      <c r="F22" s="58">
        <f>[1]Fjärrvärmeproduktion!$N$93</f>
        <v>0</v>
      </c>
      <c r="G22" s="58">
        <f>[1]Fjärrvärmeproduktion!$R$94</f>
        <v>0</v>
      </c>
      <c r="H22" s="58">
        <f>[1]Fjärrvärmeproduktion!$S$95</f>
        <v>0</v>
      </c>
      <c r="I22" s="58">
        <f>[1]Fjärrvärmeproduktion!$N$96</f>
        <v>0</v>
      </c>
      <c r="J22" s="58">
        <f>[1]Fjärrvärmeproduktion!$T$94</f>
        <v>0</v>
      </c>
      <c r="K22" s="58">
        <f>[1]Fjärrvärmeproduktion!$U$92</f>
        <v>0</v>
      </c>
      <c r="L22" s="58">
        <f>[1]Fjärrvärmeproduktion!$V$92</f>
        <v>0</v>
      </c>
      <c r="M22" s="58">
        <f>[1]Fjärrvärmeproduktion!$W$92</f>
        <v>0</v>
      </c>
      <c r="N22" s="58">
        <f>[1]Fjärrvärmeproduktion!$X$94</f>
        <v>0</v>
      </c>
      <c r="O22" s="58"/>
      <c r="P22" s="61">
        <f t="shared" si="2"/>
        <v>0</v>
      </c>
      <c r="Q22" s="18"/>
      <c r="R22" s="30" t="s">
        <v>23</v>
      </c>
      <c r="S22" s="54" t="str">
        <f>ROUND(P43/1000,0) &amp;" GWh"</f>
        <v>198 GWh</v>
      </c>
      <c r="T22" s="25"/>
      <c r="U22" s="23"/>
    </row>
    <row r="23" spans="1:34" ht="15.6">
      <c r="A23" s="3" t="s">
        <v>22</v>
      </c>
      <c r="B23" s="58">
        <v>0</v>
      </c>
      <c r="C23" s="58"/>
      <c r="D23" s="58">
        <f>[1]Fjärrvärmeproduktion!$N$99</f>
        <v>0</v>
      </c>
      <c r="E23" s="58">
        <f>[1]Fjärrvärmeproduktion!$Q$100</f>
        <v>0</v>
      </c>
      <c r="F23" s="58">
        <f>[1]Fjärrvärmeproduktion!$N$101</f>
        <v>0</v>
      </c>
      <c r="G23" s="58">
        <f>[1]Fjärrvärmeproduktion!$R$102</f>
        <v>0</v>
      </c>
      <c r="H23" s="58">
        <f>[1]Fjärrvärmeproduktion!$S$103</f>
        <v>0</v>
      </c>
      <c r="I23" s="58">
        <f>[1]Fjärrvärmeproduktion!$N$104</f>
        <v>0</v>
      </c>
      <c r="J23" s="58">
        <f>[1]Fjärrvärmeproduktion!$T$102</f>
        <v>0</v>
      </c>
      <c r="K23" s="58">
        <f>[1]Fjärrvärmeproduktion!$U$100</f>
        <v>0</v>
      </c>
      <c r="L23" s="58">
        <f>[1]Fjärrvärmeproduktion!$V$100</f>
        <v>0</v>
      </c>
      <c r="M23" s="58">
        <f>[1]Fjärrvärmeproduktion!$W$100</f>
        <v>0</v>
      </c>
      <c r="N23" s="58">
        <f>[1]Fjärrvärmeproduktion!$X$102</f>
        <v>0</v>
      </c>
      <c r="O23" s="58"/>
      <c r="P23" s="61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13</v>
      </c>
      <c r="B24" s="58">
        <f>SUM(B18:B23)</f>
        <v>16191</v>
      </c>
      <c r="C24" s="58">
        <f t="shared" ref="C24:O24" si="3">SUM(C18:C23)</f>
        <v>0</v>
      </c>
      <c r="D24" s="58">
        <f t="shared" si="3"/>
        <v>70</v>
      </c>
      <c r="E24" s="58">
        <f t="shared" si="3"/>
        <v>0</v>
      </c>
      <c r="F24" s="58">
        <f t="shared" si="3"/>
        <v>0</v>
      </c>
      <c r="G24" s="58">
        <f t="shared" si="3"/>
        <v>0</v>
      </c>
      <c r="H24" s="58">
        <f t="shared" si="3"/>
        <v>15920</v>
      </c>
      <c r="I24" s="58">
        <f t="shared" si="3"/>
        <v>0</v>
      </c>
      <c r="J24" s="58">
        <f t="shared" si="3"/>
        <v>0</v>
      </c>
      <c r="K24" s="58">
        <f t="shared" si="3"/>
        <v>0</v>
      </c>
      <c r="L24" s="58">
        <f t="shared" si="3"/>
        <v>0</v>
      </c>
      <c r="M24" s="58">
        <f t="shared" si="3"/>
        <v>0</v>
      </c>
      <c r="N24" s="58">
        <f t="shared" si="3"/>
        <v>0</v>
      </c>
      <c r="O24" s="58">
        <f t="shared" si="3"/>
        <v>0</v>
      </c>
      <c r="P24" s="61">
        <f t="shared" si="2"/>
        <v>15990</v>
      </c>
      <c r="Q24" s="18"/>
      <c r="R24" s="28"/>
      <c r="S24" s="2" t="s">
        <v>24</v>
      </c>
      <c r="T24" s="26" t="s">
        <v>25</v>
      </c>
      <c r="U24" s="23"/>
    </row>
    <row r="25" spans="1:34" ht="15.6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18"/>
      <c r="R25" s="51" t="str">
        <f>C30</f>
        <v>El</v>
      </c>
      <c r="S25" s="40" t="str">
        <f>ROUND(C43/1000,0) &amp;" GWh"</f>
        <v>63 GWh</v>
      </c>
      <c r="T25" s="29">
        <f>C$44</f>
        <v>0.31912185995374831</v>
      </c>
      <c r="U25" s="23"/>
    </row>
    <row r="26" spans="1:34" ht="15.6">
      <c r="B26" s="90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18"/>
      <c r="R26" s="52" t="str">
        <f>D30</f>
        <v>Oljeprodukter</v>
      </c>
      <c r="S26" s="40" t="str">
        <f>ROUND(D43/1000,0) &amp;" GWh"</f>
        <v>84 GWh</v>
      </c>
      <c r="T26" s="29">
        <f>D$44</f>
        <v>0.42483853408862898</v>
      </c>
      <c r="U26" s="23"/>
    </row>
    <row r="27" spans="1:34" ht="15.6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18"/>
      <c r="R27" s="52" t="str">
        <f>E30</f>
        <v>Kol och koks</v>
      </c>
      <c r="S27" s="40" t="str">
        <f>ROUND(E43/1000,0) &amp;" GWh"</f>
        <v>0 GWh</v>
      </c>
      <c r="T27" s="29">
        <f>E$44</f>
        <v>0</v>
      </c>
      <c r="U27" s="23"/>
    </row>
    <row r="28" spans="1:34" ht="18">
      <c r="A28" s="1" t="s">
        <v>26</v>
      </c>
      <c r="B28" s="87"/>
      <c r="C28" s="58"/>
      <c r="D28" s="87"/>
      <c r="E28" s="87"/>
      <c r="F28" s="87"/>
      <c r="G28" s="87"/>
      <c r="H28" s="87"/>
      <c r="I28" s="58"/>
      <c r="J28" s="58"/>
      <c r="K28" s="58"/>
      <c r="L28" s="58"/>
      <c r="M28" s="58"/>
      <c r="N28" s="58"/>
      <c r="O28" s="58"/>
      <c r="P28" s="58"/>
      <c r="Q28" s="18"/>
      <c r="R28" s="52" t="str">
        <f>F30</f>
        <v>Gasol/naturgas</v>
      </c>
      <c r="S28" s="40" t="str">
        <f>ROUND(F43/1000,0) &amp;" GWh"</f>
        <v>0 GWh</v>
      </c>
      <c r="T28" s="29">
        <f>F$44</f>
        <v>0</v>
      </c>
      <c r="U28" s="23"/>
    </row>
    <row r="29" spans="1:34" ht="15.6">
      <c r="A29" s="49" t="str">
        <f>A2</f>
        <v>1814 Lekeberg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18"/>
      <c r="R29" s="52" t="str">
        <f>G30</f>
        <v>Biodrivmedel</v>
      </c>
      <c r="S29" s="40" t="str">
        <f>ROUND(G43/1000,0) &amp;" GWh"</f>
        <v>13 GWh</v>
      </c>
      <c r="T29" s="29">
        <f>G$44</f>
        <v>6.7694151915738313E-2</v>
      </c>
      <c r="U29" s="23"/>
    </row>
    <row r="30" spans="1:34" ht="28.8">
      <c r="A30" s="4">
        <f>'Örebro län'!A30</f>
        <v>2020</v>
      </c>
      <c r="B30" s="88" t="s">
        <v>65</v>
      </c>
      <c r="C30" s="91" t="s">
        <v>8</v>
      </c>
      <c r="D30" s="79" t="s">
        <v>31</v>
      </c>
      <c r="E30" s="79" t="s">
        <v>2</v>
      </c>
      <c r="F30" s="80" t="s">
        <v>3</v>
      </c>
      <c r="G30" s="79" t="s">
        <v>27</v>
      </c>
      <c r="H30" s="79" t="s">
        <v>51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67</v>
      </c>
      <c r="N30" s="79" t="s">
        <v>97</v>
      </c>
      <c r="O30" s="80" t="s">
        <v>63</v>
      </c>
      <c r="P30" s="81" t="s">
        <v>28</v>
      </c>
      <c r="Q30" s="18"/>
      <c r="R30" s="51" t="str">
        <f>H30</f>
        <v>Biobränslen</v>
      </c>
      <c r="S30" s="40" t="str">
        <f>ROUND(H43/1000,0) &amp;" GWh"</f>
        <v>37 GWh</v>
      </c>
      <c r="T30" s="29">
        <f>H$44</f>
        <v>0.18834545404188432</v>
      </c>
      <c r="U30" s="23"/>
    </row>
    <row r="31" spans="1:34" s="16" customFormat="1">
      <c r="A31" s="15"/>
      <c r="B31" s="83" t="s">
        <v>60</v>
      </c>
      <c r="C31" s="92" t="s">
        <v>59</v>
      </c>
      <c r="D31" s="83" t="s">
        <v>54</v>
      </c>
      <c r="E31" s="84"/>
      <c r="F31" s="83" t="s">
        <v>56</v>
      </c>
      <c r="G31" s="83" t="s">
        <v>68</v>
      </c>
      <c r="H31" s="83" t="s">
        <v>64</v>
      </c>
      <c r="I31" s="83" t="s">
        <v>57</v>
      </c>
      <c r="J31" s="84"/>
      <c r="K31" s="84"/>
      <c r="L31" s="84"/>
      <c r="M31" s="84"/>
      <c r="N31" s="85"/>
      <c r="O31" s="85"/>
      <c r="P31" s="86" t="s">
        <v>62</v>
      </c>
      <c r="Q31" s="19"/>
      <c r="R31" s="51" t="str">
        <f>I30</f>
        <v>Biogas</v>
      </c>
      <c r="S31" s="40" t="str">
        <f>ROUND(I43/1000,0) &amp;" GWh"</f>
        <v>0 GWh</v>
      </c>
      <c r="T31" s="29">
        <f>I$44</f>
        <v>0</v>
      </c>
      <c r="U31" s="22"/>
      <c r="AG31" s="17"/>
      <c r="AH31" s="17"/>
    </row>
    <row r="32" spans="1:34" ht="15.6">
      <c r="A32" s="3" t="s">
        <v>29</v>
      </c>
      <c r="B32" s="58">
        <f>[1]Slutanvändning!$N$89</f>
        <v>0</v>
      </c>
      <c r="C32" s="58">
        <f>[1]Slutanvändning!$N$90</f>
        <v>6339</v>
      </c>
      <c r="D32" s="58">
        <f>[1]Slutanvändning!$N$83</f>
        <v>5939</v>
      </c>
      <c r="E32" s="58">
        <f>[1]Slutanvändning!$Q$84</f>
        <v>0</v>
      </c>
      <c r="F32" s="58">
        <f>[1]Slutanvändning!$N$85</f>
        <v>0</v>
      </c>
      <c r="G32" s="58">
        <f>[1]Slutanvändning!$N$86</f>
        <v>1318</v>
      </c>
      <c r="H32" s="95">
        <f>[1]Slutanvändning!$N$87</f>
        <v>0</v>
      </c>
      <c r="I32" s="58">
        <f>[1]Slutanvändning!$N$88</f>
        <v>0</v>
      </c>
      <c r="J32" s="58"/>
      <c r="K32" s="58">
        <f>[1]Slutanvändning!$U$84</f>
        <v>0</v>
      </c>
      <c r="L32" s="58">
        <f>[1]Slutanvändning!$V$84</f>
        <v>0</v>
      </c>
      <c r="M32" s="58">
        <f>[1]Slutanvändning!$W$84</f>
        <v>0</v>
      </c>
      <c r="N32" s="58"/>
      <c r="O32" s="58"/>
      <c r="P32" s="58">
        <f t="shared" ref="P32:P38" si="4">SUM(B32:N32)</f>
        <v>13596</v>
      </c>
      <c r="Q32" s="20"/>
      <c r="R32" s="52" t="str">
        <f>J30</f>
        <v>Avlutar</v>
      </c>
      <c r="S32" s="40" t="str">
        <f>ROUND(J43/1000,0) &amp;" GWh"</f>
        <v>0 GWh</v>
      </c>
      <c r="T32" s="29">
        <f>J$44</f>
        <v>0</v>
      </c>
      <c r="U32" s="23"/>
    </row>
    <row r="33" spans="1:47" ht="15.6">
      <c r="A33" s="3" t="s">
        <v>32</v>
      </c>
      <c r="B33" s="58">
        <f>[1]Slutanvändning!$N$98</f>
        <v>0</v>
      </c>
      <c r="C33" s="58">
        <f>[1]Slutanvändning!$N$99</f>
        <v>4236</v>
      </c>
      <c r="D33" s="136">
        <f>[1]Slutanvändning!$N$92</f>
        <v>3229.6692381870816</v>
      </c>
      <c r="E33" s="58">
        <f>[1]Slutanvändning!$Q$93</f>
        <v>0</v>
      </c>
      <c r="F33" s="58">
        <f>[1]Slutanvändning!$N$94</f>
        <v>0</v>
      </c>
      <c r="G33" s="58">
        <f>[1]Slutanvändning!$N$95</f>
        <v>45</v>
      </c>
      <c r="H33" s="95">
        <f>[1]Slutanvändning!$N$96</f>
        <v>30</v>
      </c>
      <c r="I33" s="58">
        <f>[1]Slutanvändning!$N$97</f>
        <v>0</v>
      </c>
      <c r="J33" s="58"/>
      <c r="K33" s="58">
        <f>[1]Slutanvändning!$U$93</f>
        <v>0</v>
      </c>
      <c r="L33" s="58">
        <f>[1]Slutanvändning!$V$93</f>
        <v>0</v>
      </c>
      <c r="M33" s="58">
        <f>[1]Slutanvändning!$W$93</f>
        <v>0</v>
      </c>
      <c r="N33" s="58"/>
      <c r="O33" s="58"/>
      <c r="P33" s="136">
        <f t="shared" si="4"/>
        <v>7540.6692381870816</v>
      </c>
      <c r="Q33" s="20"/>
      <c r="R33" s="51" t="str">
        <f>K30</f>
        <v>Torv</v>
      </c>
      <c r="S33" s="40" t="str">
        <f>ROUND(K43/1000,0) &amp;" GWh"</f>
        <v>0 GWh</v>
      </c>
      <c r="T33" s="29">
        <f>K$44</f>
        <v>0</v>
      </c>
      <c r="U33" s="23"/>
    </row>
    <row r="34" spans="1:47" ht="15.6">
      <c r="A34" s="3" t="s">
        <v>33</v>
      </c>
      <c r="B34" s="58">
        <f>[1]Slutanvändning!$N$107</f>
        <v>2575</v>
      </c>
      <c r="C34" s="58">
        <f>[1]Slutanvändning!$N$108</f>
        <v>2506</v>
      </c>
      <c r="D34" s="58">
        <f>[1]Slutanvändning!$N$101</f>
        <v>549</v>
      </c>
      <c r="E34" s="58">
        <f>[1]Slutanvändning!$Q$102</f>
        <v>0</v>
      </c>
      <c r="F34" s="58">
        <f>[1]Slutanvändning!$N$103</f>
        <v>0</v>
      </c>
      <c r="G34" s="58">
        <f>[1]Slutanvändning!$N$104</f>
        <v>0</v>
      </c>
      <c r="H34" s="95">
        <f>[1]Slutanvändning!$N$105</f>
        <v>0</v>
      </c>
      <c r="I34" s="58">
        <f>[1]Slutanvändning!$N$106</f>
        <v>0</v>
      </c>
      <c r="J34" s="58"/>
      <c r="K34" s="58">
        <f>[1]Slutanvändning!$U$102</f>
        <v>0</v>
      </c>
      <c r="L34" s="58">
        <f>[1]Slutanvändning!$V$102</f>
        <v>0</v>
      </c>
      <c r="M34" s="58">
        <f>[1]Slutanvändning!$W$102</f>
        <v>0</v>
      </c>
      <c r="N34" s="58"/>
      <c r="O34" s="58"/>
      <c r="P34" s="58">
        <f t="shared" si="4"/>
        <v>5630</v>
      </c>
      <c r="Q34" s="20"/>
      <c r="R34" s="52" t="str">
        <f>L30</f>
        <v>Avfall</v>
      </c>
      <c r="S34" s="40" t="str">
        <f>ROUND(L43/1000,0) &amp;" GWh"</f>
        <v>0 GWh</v>
      </c>
      <c r="T34" s="29">
        <f>L$44</f>
        <v>0</v>
      </c>
      <c r="U34" s="23"/>
      <c r="V34" s="5"/>
      <c r="W34" s="39"/>
    </row>
    <row r="35" spans="1:47" ht="15.6">
      <c r="A35" s="3" t="s">
        <v>34</v>
      </c>
      <c r="B35" s="58">
        <f>[1]Slutanvändning!$N$116</f>
        <v>0</v>
      </c>
      <c r="C35" s="58">
        <f>[1]Slutanvändning!$N$117</f>
        <v>146</v>
      </c>
      <c r="D35" s="58">
        <f>[1]Slutanvändning!$N$110</f>
        <v>74007</v>
      </c>
      <c r="E35" s="58">
        <f>[1]Slutanvändning!$Q$111</f>
        <v>0</v>
      </c>
      <c r="F35" s="58">
        <f>[1]Slutanvändning!$N$112</f>
        <v>0</v>
      </c>
      <c r="G35" s="58">
        <f>[1]Slutanvändning!$N$113</f>
        <v>12027</v>
      </c>
      <c r="H35" s="95">
        <f>[1]Slutanvändning!$N$114</f>
        <v>0</v>
      </c>
      <c r="I35" s="58">
        <f>[1]Slutanvändning!$N$115</f>
        <v>0</v>
      </c>
      <c r="J35" s="58"/>
      <c r="K35" s="58">
        <f>[1]Slutanvändning!$U$111</f>
        <v>0</v>
      </c>
      <c r="L35" s="58">
        <f>[1]Slutanvändning!$V$111</f>
        <v>0</v>
      </c>
      <c r="M35" s="58">
        <f>[1]Slutanvändning!$W$111</f>
        <v>0</v>
      </c>
      <c r="N35" s="58"/>
      <c r="O35" s="58"/>
      <c r="P35" s="58">
        <f>SUM(B35:N35)</f>
        <v>86180</v>
      </c>
      <c r="Q35" s="20"/>
      <c r="R35" s="51" t="str">
        <f>M30</f>
        <v>Kärnbränsle</v>
      </c>
      <c r="S35" s="40" t="str">
        <f>ROUND(M43/1000,0) &amp;" GWh"</f>
        <v>0 GWh</v>
      </c>
      <c r="T35" s="29">
        <f>M$44</f>
        <v>0</v>
      </c>
      <c r="U35" s="23"/>
    </row>
    <row r="36" spans="1:47" ht="15.6">
      <c r="A36" s="3" t="s">
        <v>35</v>
      </c>
      <c r="B36" s="58">
        <f>[1]Slutanvändning!$N$125</f>
        <v>1613</v>
      </c>
      <c r="C36" s="58">
        <f>[1]Slutanvändning!$N$126</f>
        <v>9178</v>
      </c>
      <c r="D36" s="58">
        <f>[1]Slutanvändning!$N$119</f>
        <v>67</v>
      </c>
      <c r="E36" s="58">
        <f>[1]Slutanvändning!$Q$120</f>
        <v>0</v>
      </c>
      <c r="F36" s="58">
        <f>[1]Slutanvändning!$N$121</f>
        <v>0</v>
      </c>
      <c r="G36" s="58">
        <f>[1]Slutanvändning!$N$122</f>
        <v>0</v>
      </c>
      <c r="H36" s="95">
        <f>[1]Slutanvändning!$N$123</f>
        <v>0</v>
      </c>
      <c r="I36" s="58">
        <f>[1]Slutanvändning!$N$124</f>
        <v>0</v>
      </c>
      <c r="J36" s="58"/>
      <c r="K36" s="58">
        <f>[1]Slutanvändning!$U$120</f>
        <v>0</v>
      </c>
      <c r="L36" s="58">
        <f>[1]Slutanvändning!$V$120</f>
        <v>0</v>
      </c>
      <c r="M36" s="58">
        <f>[1]Slutanvändning!$W$120</f>
        <v>0</v>
      </c>
      <c r="N36" s="58"/>
      <c r="O36" s="58"/>
      <c r="P36" s="58">
        <f t="shared" si="4"/>
        <v>10858</v>
      </c>
      <c r="Q36" s="20"/>
      <c r="R36" s="51" t="str">
        <f>N30</f>
        <v>Beckolja</v>
      </c>
      <c r="S36" s="40" t="str">
        <f>ROUND(N43/1000,0) &amp;" GWh"</f>
        <v>0 GWh</v>
      </c>
      <c r="T36" s="29">
        <f>N$44</f>
        <v>0</v>
      </c>
      <c r="U36" s="23"/>
    </row>
    <row r="37" spans="1:47" ht="15.6">
      <c r="A37" s="3" t="s">
        <v>36</v>
      </c>
      <c r="B37" s="58">
        <f>[1]Slutanvändning!$N$134</f>
        <v>3006</v>
      </c>
      <c r="C37" s="58">
        <f>[1]Slutanvändning!$N$135</f>
        <v>33568</v>
      </c>
      <c r="D37" s="58">
        <f>[1]Slutanvändning!$N$128</f>
        <v>172</v>
      </c>
      <c r="E37" s="58">
        <f>[1]Slutanvändning!$Q$129</f>
        <v>0</v>
      </c>
      <c r="F37" s="58">
        <f>[1]Slutanvändning!$N$130</f>
        <v>0</v>
      </c>
      <c r="G37" s="58">
        <f>[1]Slutanvändning!$N$131</f>
        <v>0</v>
      </c>
      <c r="H37" s="95">
        <f>[1]Slutanvändning!$N$132</f>
        <v>21305</v>
      </c>
      <c r="I37" s="58">
        <f>[1]Slutanvändning!$N$133</f>
        <v>0</v>
      </c>
      <c r="J37" s="58"/>
      <c r="K37" s="58">
        <f>[1]Slutanvändning!$U$129</f>
        <v>0</v>
      </c>
      <c r="L37" s="58">
        <f>[1]Slutanvändning!$V$129</f>
        <v>0</v>
      </c>
      <c r="M37" s="58">
        <f>[1]Slutanvändning!$W$129</f>
        <v>0</v>
      </c>
      <c r="N37" s="58"/>
      <c r="O37" s="58"/>
      <c r="P37" s="58">
        <f t="shared" si="4"/>
        <v>58051</v>
      </c>
      <c r="Q37" s="20"/>
      <c r="R37" s="52" t="str">
        <f>O30</f>
        <v>Övrigt</v>
      </c>
      <c r="S37" s="40" t="str">
        <f>ROUND(O43/1000,0) &amp;" GWh"</f>
        <v>0 GWh</v>
      </c>
      <c r="T37" s="29">
        <f>O$44</f>
        <v>0</v>
      </c>
      <c r="U37" s="23"/>
    </row>
    <row r="38" spans="1:47" ht="15.6">
      <c r="A38" s="3" t="s">
        <v>37</v>
      </c>
      <c r="B38" s="58">
        <f>[1]Slutanvändning!$N$143</f>
        <v>6364</v>
      </c>
      <c r="C38" s="58">
        <f>[1]Slutanvändning!$N$144</f>
        <v>1185</v>
      </c>
      <c r="D38" s="58">
        <f>[1]Slutanvändning!$N$137</f>
        <v>0</v>
      </c>
      <c r="E38" s="58">
        <f>[1]Slutanvändning!$Q$138</f>
        <v>0</v>
      </c>
      <c r="F38" s="58">
        <f>[1]Slutanvändning!$N$139</f>
        <v>0</v>
      </c>
      <c r="G38" s="58">
        <f>[1]Slutanvändning!$N$140</f>
        <v>0</v>
      </c>
      <c r="H38" s="95">
        <f>[1]Slutanvändning!$N$141</f>
        <v>0</v>
      </c>
      <c r="I38" s="58">
        <f>[1]Slutanvändning!$N$142</f>
        <v>0</v>
      </c>
      <c r="J38" s="58"/>
      <c r="K38" s="58">
        <f>[1]Slutanvändning!$U$138</f>
        <v>0</v>
      </c>
      <c r="L38" s="58">
        <f>[1]Slutanvändning!$V$138</f>
        <v>0</v>
      </c>
      <c r="M38" s="58">
        <f>[1]Slutanvändning!$W$138</f>
        <v>0</v>
      </c>
      <c r="N38" s="58"/>
      <c r="O38" s="58"/>
      <c r="P38" s="58">
        <f t="shared" si="4"/>
        <v>7549</v>
      </c>
      <c r="Q38" s="20"/>
      <c r="R38" s="31"/>
      <c r="S38" s="16"/>
      <c r="T38" s="27"/>
      <c r="U38" s="23"/>
    </row>
    <row r="39" spans="1:47" ht="15.6">
      <c r="A39" s="3" t="s">
        <v>38</v>
      </c>
      <c r="B39" s="58">
        <f>[1]Slutanvändning!$N$152</f>
        <v>0</v>
      </c>
      <c r="C39" s="58">
        <f>[1]Slutanvändning!$N$153</f>
        <v>1289</v>
      </c>
      <c r="D39" s="58">
        <f>[1]Slutanvändning!$N$146</f>
        <v>0</v>
      </c>
      <c r="E39" s="58">
        <f>[1]Slutanvändning!$Q$147</f>
        <v>0</v>
      </c>
      <c r="F39" s="58">
        <f>[1]Slutanvändning!$N$148</f>
        <v>0</v>
      </c>
      <c r="G39" s="58">
        <f>[1]Slutanvändning!$N$149</f>
        <v>0</v>
      </c>
      <c r="H39" s="95">
        <f>[1]Slutanvändning!$N$150</f>
        <v>0</v>
      </c>
      <c r="I39" s="58">
        <f>[1]Slutanvändning!$N$151</f>
        <v>0</v>
      </c>
      <c r="J39" s="58"/>
      <c r="K39" s="58">
        <f>[1]Slutanvändning!$U$147</f>
        <v>0</v>
      </c>
      <c r="L39" s="58">
        <f>[1]Slutanvändning!$V$147</f>
        <v>0</v>
      </c>
      <c r="M39" s="58">
        <f>[1]Slutanvändning!$W$147</f>
        <v>0</v>
      </c>
      <c r="N39" s="58"/>
      <c r="O39" s="58"/>
      <c r="P39" s="58">
        <f>SUM(B39:N39)</f>
        <v>1289</v>
      </c>
      <c r="Q39" s="20"/>
      <c r="R39" s="28"/>
      <c r="S39" s="7"/>
      <c r="T39" s="42"/>
    </row>
    <row r="40" spans="1:47" ht="15.6">
      <c r="A40" s="3" t="s">
        <v>13</v>
      </c>
      <c r="B40" s="58">
        <f>SUM(B32:B39)</f>
        <v>13558</v>
      </c>
      <c r="C40" s="58">
        <f t="shared" ref="C40:O40" si="5">SUM(C32:C39)</f>
        <v>58447</v>
      </c>
      <c r="D40" s="136">
        <f t="shared" si="5"/>
        <v>83963.669238187082</v>
      </c>
      <c r="E40" s="58">
        <f t="shared" si="5"/>
        <v>0</v>
      </c>
      <c r="F40" s="58">
        <f>SUM(F32:F39)</f>
        <v>0</v>
      </c>
      <c r="G40" s="58">
        <f t="shared" si="5"/>
        <v>13390</v>
      </c>
      <c r="H40" s="58">
        <f t="shared" si="5"/>
        <v>21335</v>
      </c>
      <c r="I40" s="58">
        <f t="shared" si="5"/>
        <v>0</v>
      </c>
      <c r="J40" s="58">
        <f t="shared" si="5"/>
        <v>0</v>
      </c>
      <c r="K40" s="58">
        <f t="shared" si="5"/>
        <v>0</v>
      </c>
      <c r="L40" s="58">
        <f t="shared" si="5"/>
        <v>0</v>
      </c>
      <c r="M40" s="58">
        <f t="shared" si="5"/>
        <v>0</v>
      </c>
      <c r="N40" s="58">
        <f t="shared" si="5"/>
        <v>0</v>
      </c>
      <c r="O40" s="58">
        <f t="shared" si="5"/>
        <v>0</v>
      </c>
      <c r="P40" s="136">
        <f>SUM(B40:N40)</f>
        <v>190693.66923818708</v>
      </c>
      <c r="Q40" s="20"/>
      <c r="R40" s="28"/>
      <c r="S40" s="7" t="s">
        <v>24</v>
      </c>
      <c r="T40" s="42" t="s">
        <v>25</v>
      </c>
    </row>
    <row r="41" spans="1:47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44"/>
      <c r="R41" s="28" t="s">
        <v>39</v>
      </c>
      <c r="S41" s="43" t="str">
        <f>ROUND((B46+C46)/1000,0) &amp;" GWh"</f>
        <v>7 GWh</v>
      </c>
      <c r="T41" s="59"/>
    </row>
    <row r="42" spans="1:47">
      <c r="A42" s="33" t="s">
        <v>42</v>
      </c>
      <c r="B42" s="91">
        <f>B39+B38+B37</f>
        <v>9370</v>
      </c>
      <c r="C42" s="91">
        <f>C39+C38+C37</f>
        <v>36042</v>
      </c>
      <c r="D42" s="91">
        <f>D39+D38+D37</f>
        <v>172</v>
      </c>
      <c r="E42" s="91">
        <f t="shared" ref="E42:P42" si="6">E39+E38+E37</f>
        <v>0</v>
      </c>
      <c r="F42" s="88">
        <f t="shared" si="6"/>
        <v>0</v>
      </c>
      <c r="G42" s="91">
        <f t="shared" si="6"/>
        <v>0</v>
      </c>
      <c r="H42" s="91">
        <f t="shared" si="6"/>
        <v>21305</v>
      </c>
      <c r="I42" s="88">
        <f t="shared" si="6"/>
        <v>0</v>
      </c>
      <c r="J42" s="91">
        <f t="shared" si="6"/>
        <v>0</v>
      </c>
      <c r="K42" s="91">
        <f t="shared" si="6"/>
        <v>0</v>
      </c>
      <c r="L42" s="91">
        <f t="shared" si="6"/>
        <v>0</v>
      </c>
      <c r="M42" s="91">
        <f t="shared" si="6"/>
        <v>0</v>
      </c>
      <c r="N42" s="91">
        <f t="shared" si="6"/>
        <v>0</v>
      </c>
      <c r="O42" s="91">
        <f t="shared" si="6"/>
        <v>0</v>
      </c>
      <c r="P42" s="91">
        <f t="shared" si="6"/>
        <v>66889</v>
      </c>
      <c r="Q42" s="21"/>
      <c r="R42" s="28" t="s">
        <v>40</v>
      </c>
      <c r="S42" s="8" t="str">
        <f>ROUND(P42/1000,0) &amp;" GWh"</f>
        <v>67 GWh</v>
      </c>
      <c r="T42" s="29">
        <f>P42/P40</f>
        <v>0.35076675731931034</v>
      </c>
    </row>
    <row r="43" spans="1:47">
      <c r="A43" s="34" t="s">
        <v>44</v>
      </c>
      <c r="B43" s="115"/>
      <c r="C43" s="93">
        <f>C40+C24-C7+C46</f>
        <v>63122.76</v>
      </c>
      <c r="D43" s="93">
        <f t="shared" ref="D43:O43" si="7">D11+D24+D40</f>
        <v>84033.669238187082</v>
      </c>
      <c r="E43" s="93">
        <f t="shared" si="7"/>
        <v>0</v>
      </c>
      <c r="F43" s="93">
        <f t="shared" si="7"/>
        <v>0</v>
      </c>
      <c r="G43" s="93">
        <f t="shared" si="7"/>
        <v>13390</v>
      </c>
      <c r="H43" s="93">
        <f t="shared" si="7"/>
        <v>37255</v>
      </c>
      <c r="I43" s="93">
        <f t="shared" si="7"/>
        <v>0</v>
      </c>
      <c r="J43" s="93">
        <f t="shared" si="7"/>
        <v>0</v>
      </c>
      <c r="K43" s="93">
        <f t="shared" si="7"/>
        <v>0</v>
      </c>
      <c r="L43" s="93">
        <f t="shared" si="7"/>
        <v>0</v>
      </c>
      <c r="M43" s="93">
        <f t="shared" si="7"/>
        <v>0</v>
      </c>
      <c r="N43" s="93">
        <f t="shared" si="7"/>
        <v>0</v>
      </c>
      <c r="O43" s="93">
        <f t="shared" si="7"/>
        <v>0</v>
      </c>
      <c r="P43" s="116">
        <f>SUM(C43:O43)</f>
        <v>197801.42923818709</v>
      </c>
      <c r="Q43" s="21"/>
      <c r="R43" s="28" t="s">
        <v>41</v>
      </c>
      <c r="S43" s="8" t="str">
        <f>ROUND(P36/1000,0) &amp;" GWh"</f>
        <v>11 GWh</v>
      </c>
      <c r="T43" s="41">
        <f>P36/P40</f>
        <v>5.6939488570214407E-2</v>
      </c>
    </row>
    <row r="44" spans="1:47">
      <c r="A44" s="34" t="s">
        <v>45</v>
      </c>
      <c r="B44" s="91"/>
      <c r="C44" s="94">
        <f>C43/$P$43</f>
        <v>0.31912185995374831</v>
      </c>
      <c r="D44" s="94">
        <f t="shared" ref="D44:O44" si="8">D43/$P$43</f>
        <v>0.42483853408862898</v>
      </c>
      <c r="E44" s="94">
        <f t="shared" si="8"/>
        <v>0</v>
      </c>
      <c r="F44" s="94">
        <f t="shared" si="8"/>
        <v>0</v>
      </c>
      <c r="G44" s="94">
        <f t="shared" si="8"/>
        <v>6.7694151915738313E-2</v>
      </c>
      <c r="H44" s="94">
        <f t="shared" si="8"/>
        <v>0.18834545404188432</v>
      </c>
      <c r="I44" s="94">
        <f t="shared" si="8"/>
        <v>0</v>
      </c>
      <c r="J44" s="94">
        <f t="shared" si="8"/>
        <v>0</v>
      </c>
      <c r="K44" s="94">
        <f t="shared" si="8"/>
        <v>0</v>
      </c>
      <c r="L44" s="94">
        <f t="shared" si="8"/>
        <v>0</v>
      </c>
      <c r="M44" s="94">
        <f t="shared" si="8"/>
        <v>0</v>
      </c>
      <c r="N44" s="94">
        <f t="shared" si="8"/>
        <v>0</v>
      </c>
      <c r="O44" s="94">
        <f t="shared" si="8"/>
        <v>0</v>
      </c>
      <c r="P44" s="94">
        <f>SUM(C44:O44)</f>
        <v>1</v>
      </c>
      <c r="Q44" s="21"/>
      <c r="R44" s="28" t="s">
        <v>43</v>
      </c>
      <c r="S44" s="8" t="str">
        <f>ROUND(P34/1000,0) &amp;" GWh"</f>
        <v>6 GWh</v>
      </c>
      <c r="T44" s="29">
        <f>P34/P40</f>
        <v>2.9523790813253556E-2</v>
      </c>
      <c r="U44" s="23"/>
    </row>
    <row r="45" spans="1:47">
      <c r="A45" s="35"/>
      <c r="B45" s="95"/>
      <c r="C45" s="91"/>
      <c r="D45" s="91"/>
      <c r="E45" s="91"/>
      <c r="F45" s="88"/>
      <c r="G45" s="91"/>
      <c r="H45" s="91"/>
      <c r="I45" s="88"/>
      <c r="J45" s="91"/>
      <c r="K45" s="91"/>
      <c r="L45" s="91"/>
      <c r="M45" s="91"/>
      <c r="N45" s="88"/>
      <c r="O45" s="88"/>
      <c r="P45" s="88"/>
      <c r="Q45" s="21"/>
      <c r="R45" s="28" t="s">
        <v>30</v>
      </c>
      <c r="S45" s="8" t="str">
        <f>ROUND(P32/1000,0) &amp;" GWh"</f>
        <v>14 GWh</v>
      </c>
      <c r="T45" s="29">
        <f>P32/P40</f>
        <v>7.1297595008347314E-2</v>
      </c>
      <c r="U45" s="23"/>
    </row>
    <row r="46" spans="1:47">
      <c r="A46" s="35" t="s">
        <v>48</v>
      </c>
      <c r="B46" s="93">
        <f>B24+B26-B40-B49</f>
        <v>2633</v>
      </c>
      <c r="C46" s="93">
        <f>(C40+C24)*0.08</f>
        <v>4675.76</v>
      </c>
      <c r="D46" s="91"/>
      <c r="E46" s="91"/>
      <c r="F46" s="88"/>
      <c r="G46" s="91"/>
      <c r="H46" s="91"/>
      <c r="I46" s="88"/>
      <c r="J46" s="91"/>
      <c r="K46" s="91"/>
      <c r="L46" s="91"/>
      <c r="M46" s="91"/>
      <c r="N46" s="88"/>
      <c r="O46" s="88"/>
      <c r="P46" s="77"/>
      <c r="Q46" s="21"/>
      <c r="R46" s="28" t="s">
        <v>46</v>
      </c>
      <c r="S46" s="8" t="str">
        <f>ROUND(P33/1000,0) &amp;" GWh"</f>
        <v>8 GWh</v>
      </c>
      <c r="T46" s="41">
        <f>P33/P40</f>
        <v>3.9543364330403452E-2</v>
      </c>
      <c r="U46" s="23"/>
    </row>
    <row r="47" spans="1:47">
      <c r="A47" s="35" t="s">
        <v>50</v>
      </c>
      <c r="B47" s="96">
        <f>B46/B24</f>
        <v>0.16262120931381632</v>
      </c>
      <c r="C47" s="96">
        <f>C46/(C40+C24)</f>
        <v>0.08</v>
      </c>
      <c r="D47" s="91"/>
      <c r="E47" s="91"/>
      <c r="F47" s="88"/>
      <c r="G47" s="91"/>
      <c r="H47" s="91"/>
      <c r="I47" s="88"/>
      <c r="J47" s="91"/>
      <c r="K47" s="91"/>
      <c r="L47" s="91"/>
      <c r="M47" s="91"/>
      <c r="N47" s="88"/>
      <c r="O47" s="88"/>
      <c r="P47" s="88"/>
      <c r="Q47" s="21"/>
      <c r="R47" s="28" t="s">
        <v>47</v>
      </c>
      <c r="S47" s="8" t="str">
        <f>ROUND(P35/1000,0) &amp;" GWh"</f>
        <v>86 GWh</v>
      </c>
      <c r="T47" s="41">
        <f>P35/P40</f>
        <v>0.45192900395847097</v>
      </c>
    </row>
    <row r="48" spans="1:47" ht="15" thickBot="1">
      <c r="A48" s="10"/>
      <c r="B48" s="97"/>
      <c r="C48" s="98"/>
      <c r="D48" s="99"/>
      <c r="E48" s="99"/>
      <c r="F48" s="100"/>
      <c r="G48" s="99"/>
      <c r="H48" s="99"/>
      <c r="I48" s="100"/>
      <c r="J48" s="99"/>
      <c r="K48" s="99"/>
      <c r="L48" s="99"/>
      <c r="M48" s="98"/>
      <c r="N48" s="101"/>
      <c r="O48" s="101"/>
      <c r="P48" s="101"/>
      <c r="Q48" s="53"/>
      <c r="R48" s="45" t="s">
        <v>49</v>
      </c>
      <c r="S48" s="8" t="str">
        <f>ROUND(P40/1000,0) &amp;" GWh"</f>
        <v>191 GWh</v>
      </c>
      <c r="T48" s="46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97"/>
      <c r="C49" s="98"/>
      <c r="D49" s="99"/>
      <c r="E49" s="99"/>
      <c r="F49" s="100"/>
      <c r="G49" s="99"/>
      <c r="H49" s="99"/>
      <c r="I49" s="100"/>
      <c r="J49" s="99"/>
      <c r="K49" s="99"/>
      <c r="L49" s="99"/>
      <c r="M49" s="98"/>
      <c r="N49" s="101"/>
      <c r="O49" s="101"/>
      <c r="P49" s="101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97"/>
      <c r="C50" s="102"/>
      <c r="D50" s="99"/>
      <c r="E50" s="99"/>
      <c r="F50" s="100"/>
      <c r="G50" s="99"/>
      <c r="H50" s="99"/>
      <c r="I50" s="100"/>
      <c r="J50" s="99"/>
      <c r="K50" s="99"/>
      <c r="L50" s="99"/>
      <c r="M50" s="98"/>
      <c r="N50" s="101"/>
      <c r="O50" s="101"/>
      <c r="P50" s="101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97"/>
      <c r="C51" s="98"/>
      <c r="D51" s="99"/>
      <c r="E51" s="99"/>
      <c r="F51" s="100"/>
      <c r="G51" s="99"/>
      <c r="H51" s="99"/>
      <c r="I51" s="100"/>
      <c r="J51" s="99"/>
      <c r="K51" s="99"/>
      <c r="L51" s="99"/>
      <c r="M51" s="98"/>
      <c r="N51" s="101"/>
      <c r="O51" s="101"/>
      <c r="P51" s="101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97"/>
      <c r="C52" s="98"/>
      <c r="D52" s="99"/>
      <c r="E52" s="99"/>
      <c r="F52" s="100"/>
      <c r="G52" s="99"/>
      <c r="H52" s="99"/>
      <c r="I52" s="100"/>
      <c r="J52" s="99"/>
      <c r="K52" s="99"/>
      <c r="L52" s="99"/>
      <c r="M52" s="98"/>
      <c r="N52" s="101"/>
      <c r="O52" s="101"/>
      <c r="P52" s="101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97"/>
      <c r="C53" s="98"/>
      <c r="D53" s="99"/>
      <c r="E53" s="99"/>
      <c r="F53" s="100"/>
      <c r="G53" s="99"/>
      <c r="H53" s="99"/>
      <c r="I53" s="100"/>
      <c r="J53" s="99"/>
      <c r="K53" s="99"/>
      <c r="L53" s="99"/>
      <c r="M53" s="98"/>
      <c r="N53" s="101"/>
      <c r="O53" s="101"/>
      <c r="P53" s="101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97"/>
      <c r="C54" s="98"/>
      <c r="D54" s="99"/>
      <c r="E54" s="99"/>
      <c r="F54" s="100"/>
      <c r="G54" s="99"/>
      <c r="H54" s="99"/>
      <c r="I54" s="100"/>
      <c r="J54" s="99"/>
      <c r="K54" s="99"/>
      <c r="L54" s="99"/>
      <c r="M54" s="98"/>
      <c r="N54" s="101"/>
      <c r="O54" s="101"/>
      <c r="P54" s="101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97"/>
      <c r="C55" s="98"/>
      <c r="D55" s="99"/>
      <c r="E55" s="99"/>
      <c r="F55" s="100"/>
      <c r="G55" s="99"/>
      <c r="H55" s="99"/>
      <c r="I55" s="100"/>
      <c r="J55" s="99"/>
      <c r="K55" s="99"/>
      <c r="L55" s="99"/>
      <c r="M55" s="98"/>
      <c r="N55" s="101"/>
      <c r="O55" s="101"/>
      <c r="P55" s="101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97"/>
      <c r="C56" s="98"/>
      <c r="D56" s="99"/>
      <c r="E56" s="99"/>
      <c r="F56" s="100"/>
      <c r="G56" s="99"/>
      <c r="H56" s="99"/>
      <c r="I56" s="100"/>
      <c r="J56" s="99"/>
      <c r="K56" s="99"/>
      <c r="L56" s="99"/>
      <c r="M56" s="98"/>
      <c r="N56" s="101"/>
      <c r="O56" s="101"/>
      <c r="P56" s="101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97"/>
      <c r="C57" s="98"/>
      <c r="D57" s="99"/>
      <c r="E57" s="99"/>
      <c r="F57" s="100"/>
      <c r="G57" s="99"/>
      <c r="H57" s="99"/>
      <c r="I57" s="100"/>
      <c r="J57" s="99"/>
      <c r="K57" s="99"/>
      <c r="L57" s="99"/>
      <c r="M57" s="98"/>
      <c r="N57" s="101"/>
      <c r="O57" s="101"/>
      <c r="P57" s="101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03"/>
      <c r="C58" s="104"/>
      <c r="D58" s="105"/>
      <c r="E58" s="105"/>
      <c r="F58" s="106"/>
      <c r="G58" s="105"/>
      <c r="H58" s="105"/>
      <c r="I58" s="106"/>
      <c r="J58" s="105"/>
      <c r="K58" s="105"/>
      <c r="L58" s="105"/>
      <c r="M58" s="107"/>
      <c r="N58" s="108"/>
      <c r="O58" s="108"/>
      <c r="P58" s="109"/>
      <c r="Q58" s="7"/>
      <c r="R58" s="7"/>
      <c r="S58" s="32"/>
      <c r="T58" s="36"/>
    </row>
    <row r="59" spans="1:47" ht="15.6">
      <c r="A59" s="7"/>
      <c r="B59" s="103"/>
      <c r="C59" s="104"/>
      <c r="D59" s="105"/>
      <c r="E59" s="105"/>
      <c r="F59" s="106"/>
      <c r="G59" s="105"/>
      <c r="H59" s="105"/>
      <c r="I59" s="106"/>
      <c r="J59" s="105"/>
      <c r="K59" s="105"/>
      <c r="L59" s="105"/>
      <c r="M59" s="107"/>
      <c r="N59" s="108"/>
      <c r="O59" s="108"/>
      <c r="P59" s="109"/>
      <c r="Q59" s="7"/>
      <c r="R59" s="7"/>
      <c r="S59" s="12"/>
      <c r="T59" s="13"/>
    </row>
    <row r="60" spans="1:47" ht="15.6">
      <c r="A60" s="7"/>
      <c r="B60" s="103"/>
      <c r="C60" s="104"/>
      <c r="D60" s="105"/>
      <c r="E60" s="105"/>
      <c r="F60" s="106"/>
      <c r="G60" s="105"/>
      <c r="H60" s="105"/>
      <c r="I60" s="106"/>
      <c r="J60" s="105"/>
      <c r="K60" s="105"/>
      <c r="L60" s="105"/>
      <c r="M60" s="107"/>
      <c r="N60" s="108"/>
      <c r="O60" s="108"/>
      <c r="P60" s="109"/>
      <c r="Q60" s="7"/>
      <c r="R60" s="7"/>
      <c r="S60" s="7"/>
      <c r="T60" s="32"/>
    </row>
    <row r="61" spans="1:47" ht="15.6">
      <c r="A61" s="6"/>
      <c r="B61" s="103"/>
      <c r="C61" s="104"/>
      <c r="D61" s="105"/>
      <c r="E61" s="105"/>
      <c r="F61" s="106"/>
      <c r="G61" s="105"/>
      <c r="H61" s="105"/>
      <c r="I61" s="106"/>
      <c r="J61" s="105"/>
      <c r="K61" s="105"/>
      <c r="L61" s="105"/>
      <c r="M61" s="107"/>
      <c r="N61" s="108"/>
      <c r="O61" s="108"/>
      <c r="P61" s="109"/>
      <c r="Q61" s="7"/>
      <c r="R61" s="7"/>
      <c r="S61" s="47"/>
      <c r="T61" s="48"/>
    </row>
    <row r="62" spans="1:47" ht="15.6">
      <c r="A62" s="7"/>
      <c r="B62" s="103"/>
      <c r="C62" s="104"/>
      <c r="D62" s="103"/>
      <c r="E62" s="103"/>
      <c r="F62" s="110"/>
      <c r="G62" s="103"/>
      <c r="H62" s="103"/>
      <c r="I62" s="110"/>
      <c r="J62" s="103"/>
      <c r="K62" s="103"/>
      <c r="L62" s="103"/>
      <c r="M62" s="107"/>
      <c r="N62" s="108"/>
      <c r="O62" s="108"/>
      <c r="P62" s="109"/>
      <c r="Q62" s="7"/>
      <c r="R62" s="7"/>
      <c r="S62" s="32"/>
      <c r="T62" s="36"/>
    </row>
    <row r="63" spans="1:47" ht="15.6">
      <c r="A63" s="7"/>
      <c r="B63" s="103"/>
      <c r="C63" s="111"/>
      <c r="D63" s="103"/>
      <c r="E63" s="103"/>
      <c r="F63" s="110"/>
      <c r="G63" s="103"/>
      <c r="H63" s="103"/>
      <c r="I63" s="110"/>
      <c r="J63" s="103"/>
      <c r="K63" s="103"/>
      <c r="L63" s="103"/>
      <c r="M63" s="111"/>
      <c r="N63" s="109"/>
      <c r="O63" s="109"/>
      <c r="P63" s="109"/>
      <c r="Q63" s="7"/>
      <c r="R63" s="7"/>
      <c r="S63" s="32"/>
      <c r="T63" s="36"/>
    </row>
    <row r="64" spans="1:47" ht="15.6">
      <c r="A64" s="7"/>
      <c r="B64" s="103"/>
      <c r="C64" s="111"/>
      <c r="D64" s="103"/>
      <c r="E64" s="103"/>
      <c r="F64" s="110"/>
      <c r="G64" s="103"/>
      <c r="H64" s="103"/>
      <c r="I64" s="110"/>
      <c r="J64" s="103"/>
      <c r="K64" s="103"/>
      <c r="L64" s="103"/>
      <c r="M64" s="111"/>
      <c r="N64" s="109"/>
      <c r="O64" s="109"/>
      <c r="P64" s="109"/>
      <c r="Q64" s="7"/>
      <c r="R64" s="7"/>
      <c r="S64" s="32"/>
      <c r="T64" s="36"/>
    </row>
    <row r="65" spans="1:20" ht="15.6">
      <c r="A65" s="7"/>
      <c r="B65" s="91"/>
      <c r="C65" s="111"/>
      <c r="D65" s="91"/>
      <c r="E65" s="91"/>
      <c r="F65" s="88"/>
      <c r="G65" s="91"/>
      <c r="H65" s="91"/>
      <c r="I65" s="88"/>
      <c r="J65" s="91"/>
      <c r="K65" s="103"/>
      <c r="L65" s="103"/>
      <c r="M65" s="111"/>
      <c r="N65" s="109"/>
      <c r="O65" s="109"/>
      <c r="P65" s="109"/>
      <c r="Q65" s="7"/>
      <c r="R65" s="7"/>
      <c r="S65" s="32"/>
      <c r="T65" s="36"/>
    </row>
    <row r="66" spans="1:20" ht="15.6">
      <c r="A66" s="7"/>
      <c r="B66" s="91"/>
      <c r="C66" s="111"/>
      <c r="D66" s="91"/>
      <c r="E66" s="91"/>
      <c r="F66" s="88"/>
      <c r="G66" s="91"/>
      <c r="H66" s="91"/>
      <c r="I66" s="88"/>
      <c r="J66" s="91"/>
      <c r="K66" s="103"/>
      <c r="L66" s="103"/>
      <c r="M66" s="111"/>
      <c r="N66" s="109"/>
      <c r="O66" s="109"/>
      <c r="P66" s="109"/>
      <c r="Q66" s="7"/>
      <c r="R66" s="7"/>
      <c r="S66" s="32"/>
      <c r="T66" s="36"/>
    </row>
    <row r="67" spans="1:20" ht="15.6">
      <c r="A67" s="7"/>
      <c r="B67" s="91"/>
      <c r="C67" s="111"/>
      <c r="D67" s="91"/>
      <c r="E67" s="91"/>
      <c r="F67" s="88"/>
      <c r="G67" s="91"/>
      <c r="H67" s="91"/>
      <c r="I67" s="88"/>
      <c r="J67" s="91"/>
      <c r="K67" s="103"/>
      <c r="L67" s="103"/>
      <c r="M67" s="111"/>
      <c r="N67" s="109"/>
      <c r="O67" s="109"/>
      <c r="P67" s="109"/>
      <c r="Q67" s="7"/>
      <c r="R67" s="7"/>
      <c r="S67" s="32"/>
      <c r="T67" s="36"/>
    </row>
    <row r="68" spans="1:20" ht="15.6">
      <c r="A68" s="7"/>
      <c r="B68" s="91"/>
      <c r="C68" s="111"/>
      <c r="D68" s="91"/>
      <c r="E68" s="91"/>
      <c r="F68" s="88"/>
      <c r="G68" s="91"/>
      <c r="H68" s="91"/>
      <c r="I68" s="88"/>
      <c r="J68" s="91"/>
      <c r="K68" s="103"/>
      <c r="L68" s="103"/>
      <c r="M68" s="111"/>
      <c r="N68" s="109"/>
      <c r="O68" s="109"/>
      <c r="P68" s="109"/>
      <c r="Q68" s="7"/>
      <c r="R68" s="37"/>
      <c r="S68" s="12"/>
      <c r="T68" s="14"/>
    </row>
    <row r="69" spans="1:20">
      <c r="A69" s="7"/>
      <c r="B69" s="91"/>
      <c r="C69" s="111"/>
      <c r="D69" s="91"/>
      <c r="E69" s="91"/>
      <c r="F69" s="88"/>
      <c r="G69" s="91"/>
      <c r="H69" s="91"/>
      <c r="I69" s="88"/>
      <c r="J69" s="91"/>
      <c r="K69" s="103"/>
      <c r="L69" s="103"/>
      <c r="M69" s="111"/>
      <c r="N69" s="109"/>
      <c r="O69" s="109"/>
      <c r="P69" s="109"/>
      <c r="Q69" s="7"/>
    </row>
    <row r="70" spans="1:20">
      <c r="A70" s="7"/>
      <c r="B70" s="91"/>
      <c r="C70" s="111"/>
      <c r="D70" s="91"/>
      <c r="E70" s="91"/>
      <c r="F70" s="88"/>
      <c r="G70" s="91"/>
      <c r="H70" s="91"/>
      <c r="I70" s="88"/>
      <c r="J70" s="91"/>
      <c r="K70" s="103"/>
      <c r="L70" s="103"/>
      <c r="M70" s="111"/>
      <c r="N70" s="109"/>
      <c r="O70" s="109"/>
      <c r="P70" s="109"/>
      <c r="Q70" s="7"/>
    </row>
    <row r="71" spans="1:20" ht="15.6">
      <c r="A71" s="7"/>
      <c r="B71" s="112"/>
      <c r="C71" s="111"/>
      <c r="D71" s="112"/>
      <c r="E71" s="112"/>
      <c r="F71" s="113"/>
      <c r="G71" s="112"/>
      <c r="H71" s="112"/>
      <c r="I71" s="113"/>
      <c r="J71" s="112"/>
      <c r="K71" s="103"/>
      <c r="L71" s="103"/>
      <c r="M71" s="111"/>
      <c r="N71" s="109"/>
      <c r="O71" s="109"/>
      <c r="P71" s="109"/>
      <c r="Q71" s="7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71"/>
  <sheetViews>
    <sheetView topLeftCell="A13" zoomScale="80" zoomScaleNormal="80" workbookViewId="0">
      <selection activeCell="B47" sqref="B47"/>
    </sheetView>
  </sheetViews>
  <sheetFormatPr defaultColWidth="8.59765625" defaultRowHeight="14.4"/>
  <cols>
    <col min="1" max="1" width="49.5" style="9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70" t="s">
        <v>88</v>
      </c>
      <c r="Q2" s="3"/>
      <c r="AG2" s="38"/>
      <c r="AH2" s="3"/>
    </row>
    <row r="3" spans="1:34" ht="28.8">
      <c r="A3" s="4">
        <f>'Örebro län'!A3</f>
        <v>2020</v>
      </c>
      <c r="C3" s="79" t="s">
        <v>1</v>
      </c>
      <c r="D3" s="79" t="s">
        <v>31</v>
      </c>
      <c r="E3" s="79" t="s">
        <v>2</v>
      </c>
      <c r="F3" s="80" t="s">
        <v>3</v>
      </c>
      <c r="G3" s="79" t="s">
        <v>16</v>
      </c>
      <c r="H3" s="79" t="s">
        <v>51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67</v>
      </c>
      <c r="N3" s="79" t="s">
        <v>97</v>
      </c>
      <c r="O3" s="80" t="s">
        <v>63</v>
      </c>
      <c r="P3" s="81" t="s">
        <v>9</v>
      </c>
      <c r="Q3" s="38"/>
      <c r="AG3" s="38"/>
      <c r="AH3" s="38"/>
    </row>
    <row r="4" spans="1:34" s="16" customFormat="1" ht="10.199999999999999">
      <c r="A4" s="50" t="s">
        <v>55</v>
      </c>
      <c r="B4" s="82"/>
      <c r="C4" s="83" t="s">
        <v>53</v>
      </c>
      <c r="D4" s="83" t="s">
        <v>54</v>
      </c>
      <c r="E4" s="84"/>
      <c r="F4" s="83" t="s">
        <v>56</v>
      </c>
      <c r="G4" s="84"/>
      <c r="H4" s="84"/>
      <c r="I4" s="83" t="s">
        <v>57</v>
      </c>
      <c r="J4" s="84"/>
      <c r="K4" s="84"/>
      <c r="L4" s="84"/>
      <c r="M4" s="84"/>
      <c r="N4" s="85"/>
      <c r="O4" s="85"/>
      <c r="P4" s="86" t="s">
        <v>61</v>
      </c>
      <c r="Q4" s="17"/>
      <c r="AG4" s="17"/>
      <c r="AH4" s="17"/>
    </row>
    <row r="5" spans="1:34" ht="15.6">
      <c r="A5" s="3" t="s">
        <v>52</v>
      </c>
      <c r="B5" s="58"/>
      <c r="C5" s="60">
        <f>[1]Solceller!$E$11</f>
        <v>13927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>
        <f>SUM(D5:O5)</f>
        <v>0</v>
      </c>
      <c r="Q5" s="38"/>
      <c r="AG5" s="38"/>
      <c r="AH5" s="38"/>
    </row>
    <row r="6" spans="1:34" ht="15.6">
      <c r="A6" s="57" t="s">
        <v>66</v>
      </c>
      <c r="B6" s="58"/>
      <c r="C6" s="58">
        <v>0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>
        <f t="shared" ref="P6:P11" si="0">SUM(D6:O6)</f>
        <v>0</v>
      </c>
      <c r="Q6" s="38"/>
      <c r="AG6" s="38"/>
      <c r="AH6" s="38"/>
    </row>
    <row r="7" spans="1:34" ht="15.6">
      <c r="A7" s="3" t="s">
        <v>17</v>
      </c>
      <c r="B7" s="58"/>
      <c r="C7" s="58">
        <f>[1]Elproduktion!$N$282</f>
        <v>149432</v>
      </c>
      <c r="D7" s="58">
        <f>[1]Elproduktion!$N$283</f>
        <v>0</v>
      </c>
      <c r="E7" s="58">
        <f>[1]Elproduktion!$Q$284</f>
        <v>0</v>
      </c>
      <c r="F7" s="58">
        <f>[1]Elproduktion!$N$285</f>
        <v>0</v>
      </c>
      <c r="G7" s="58">
        <f>[1]Elproduktion!$R$286</f>
        <v>0</v>
      </c>
      <c r="H7" s="58">
        <f>[1]Elproduktion!$S$287</f>
        <v>0</v>
      </c>
      <c r="I7" s="58">
        <f>[1]Elproduktion!$N$288</f>
        <v>0</v>
      </c>
      <c r="J7" s="58">
        <f>[1]Elproduktion!$T$286</f>
        <v>0</v>
      </c>
      <c r="K7" s="58">
        <f>[1]Elproduktion!$U$284</f>
        <v>0</v>
      </c>
      <c r="L7" s="58">
        <f>[1]Elproduktion!$V$284</f>
        <v>0</v>
      </c>
      <c r="M7" s="58">
        <f>[1]Elproduktion!$W$284</f>
        <v>0</v>
      </c>
      <c r="N7" s="58">
        <f>[1]Elproduktion!$X$286</f>
        <v>0</v>
      </c>
      <c r="O7" s="58"/>
      <c r="P7" s="58">
        <f t="shared" si="0"/>
        <v>0</v>
      </c>
      <c r="Q7" s="38"/>
      <c r="AG7" s="38"/>
      <c r="AH7" s="38"/>
    </row>
    <row r="8" spans="1:34" ht="15.6">
      <c r="A8" s="3" t="s">
        <v>10</v>
      </c>
      <c r="B8" s="58"/>
      <c r="C8" s="58">
        <f>[1]Elproduktion!$N$290</f>
        <v>0</v>
      </c>
      <c r="D8" s="58">
        <f>[1]Elproduktion!$N$291</f>
        <v>0</v>
      </c>
      <c r="E8" s="58">
        <f>[1]Elproduktion!$Q$292</f>
        <v>0</v>
      </c>
      <c r="F8" s="58">
        <f>[1]Elproduktion!$N$293</f>
        <v>0</v>
      </c>
      <c r="G8" s="58">
        <f>[1]Elproduktion!$R$294</f>
        <v>0</v>
      </c>
      <c r="H8" s="58">
        <f>[1]Elproduktion!$S$295</f>
        <v>0</v>
      </c>
      <c r="I8" s="58">
        <f>[1]Elproduktion!$N$296</f>
        <v>0</v>
      </c>
      <c r="J8" s="58">
        <f>[1]Elproduktion!$T$294</f>
        <v>0</v>
      </c>
      <c r="K8" s="58">
        <f>[1]Elproduktion!$U$292</f>
        <v>0</v>
      </c>
      <c r="L8" s="58">
        <f>[1]Elproduktion!$V$292</f>
        <v>0</v>
      </c>
      <c r="M8" s="58">
        <f>[1]Elproduktion!$W$292</f>
        <v>0</v>
      </c>
      <c r="N8" s="58">
        <f>[1]Elproduktion!$X$294</f>
        <v>0</v>
      </c>
      <c r="O8" s="58"/>
      <c r="P8" s="58">
        <f t="shared" si="0"/>
        <v>0</v>
      </c>
      <c r="Q8" s="38"/>
      <c r="AG8" s="38"/>
      <c r="AH8" s="38"/>
    </row>
    <row r="9" spans="1:34" ht="15.6">
      <c r="A9" s="3" t="s">
        <v>11</v>
      </c>
      <c r="B9" s="58"/>
      <c r="C9" s="58">
        <f>[1]Elproduktion!$N$298</f>
        <v>5410</v>
      </c>
      <c r="D9" s="58">
        <f>[1]Elproduktion!$N$299</f>
        <v>0</v>
      </c>
      <c r="E9" s="58">
        <f>[1]Elproduktion!$Q$300</f>
        <v>0</v>
      </c>
      <c r="F9" s="58">
        <f>[1]Elproduktion!$N$301</f>
        <v>0</v>
      </c>
      <c r="G9" s="58">
        <f>[1]Elproduktion!$R$302</f>
        <v>0</v>
      </c>
      <c r="H9" s="58">
        <f>[1]Elproduktion!$S$303</f>
        <v>0</v>
      </c>
      <c r="I9" s="58">
        <f>[1]Elproduktion!$N$304</f>
        <v>0</v>
      </c>
      <c r="J9" s="58">
        <f>[1]Elproduktion!$T$302</f>
        <v>0</v>
      </c>
      <c r="K9" s="58">
        <f>[1]Elproduktion!$U$300</f>
        <v>0</v>
      </c>
      <c r="L9" s="58">
        <f>[1]Elproduktion!$V$300</f>
        <v>0</v>
      </c>
      <c r="M9" s="58">
        <f>[1]Elproduktion!$W$300</f>
        <v>0</v>
      </c>
      <c r="N9" s="58">
        <f>[1]Elproduktion!$X$302</f>
        <v>0</v>
      </c>
      <c r="O9" s="58"/>
      <c r="P9" s="58">
        <f t="shared" si="0"/>
        <v>0</v>
      </c>
      <c r="Q9" s="38"/>
      <c r="AG9" s="38"/>
      <c r="AH9" s="38"/>
    </row>
    <row r="10" spans="1:34" ht="15.6">
      <c r="A10" s="3" t="s">
        <v>12</v>
      </c>
      <c r="B10" s="58"/>
      <c r="C10" s="58">
        <f>[1]Elproduktion!$N$306</f>
        <v>27485</v>
      </c>
      <c r="D10" s="58">
        <f>[1]Elproduktion!$N$307</f>
        <v>0</v>
      </c>
      <c r="E10" s="58">
        <f>[1]Elproduktion!$Q$308</f>
        <v>0</v>
      </c>
      <c r="F10" s="58">
        <f>[1]Elproduktion!$N$309</f>
        <v>0</v>
      </c>
      <c r="G10" s="58">
        <f>[1]Elproduktion!$R$310</f>
        <v>0</v>
      </c>
      <c r="H10" s="58">
        <f>[1]Elproduktion!$S$311</f>
        <v>0</v>
      </c>
      <c r="I10" s="58">
        <f>[1]Elproduktion!$N$312</f>
        <v>0</v>
      </c>
      <c r="J10" s="58">
        <f>[1]Elproduktion!$T$310</f>
        <v>0</v>
      </c>
      <c r="K10" s="58">
        <f>[1]Elproduktion!$U$308</f>
        <v>0</v>
      </c>
      <c r="L10" s="58">
        <f>[1]Elproduktion!$V$308</f>
        <v>0</v>
      </c>
      <c r="M10" s="58">
        <f>[1]Elproduktion!$W$308</f>
        <v>0</v>
      </c>
      <c r="N10" s="58">
        <f>[1]Elproduktion!$X$310</f>
        <v>0</v>
      </c>
      <c r="O10" s="58"/>
      <c r="P10" s="58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6">
      <c r="A11" s="3" t="s">
        <v>13</v>
      </c>
      <c r="B11" s="58"/>
      <c r="C11" s="60">
        <f>SUM(C5:C10)</f>
        <v>196254</v>
      </c>
      <c r="D11" s="58">
        <f t="shared" ref="D11:O11" si="1">SUM(D5:D10)</f>
        <v>0</v>
      </c>
      <c r="E11" s="58">
        <f t="shared" si="1"/>
        <v>0</v>
      </c>
      <c r="F11" s="58">
        <f t="shared" si="1"/>
        <v>0</v>
      </c>
      <c r="G11" s="58">
        <f t="shared" si="1"/>
        <v>0</v>
      </c>
      <c r="H11" s="58">
        <f t="shared" si="1"/>
        <v>0</v>
      </c>
      <c r="I11" s="58">
        <f t="shared" si="1"/>
        <v>0</v>
      </c>
      <c r="J11" s="58">
        <f t="shared" si="1"/>
        <v>0</v>
      </c>
      <c r="K11" s="58">
        <f t="shared" si="1"/>
        <v>0</v>
      </c>
      <c r="L11" s="58">
        <f t="shared" si="1"/>
        <v>0</v>
      </c>
      <c r="M11" s="58">
        <f t="shared" si="1"/>
        <v>0</v>
      </c>
      <c r="N11" s="58">
        <f t="shared" si="1"/>
        <v>0</v>
      </c>
      <c r="O11" s="58">
        <f t="shared" si="1"/>
        <v>0</v>
      </c>
      <c r="P11" s="58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6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2"/>
      <c r="R12" s="2"/>
      <c r="S12" s="2"/>
      <c r="T12" s="2"/>
    </row>
    <row r="13" spans="1:34" ht="15.6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2"/>
      <c r="R13" s="2"/>
      <c r="S13" s="2"/>
      <c r="T13" s="2"/>
    </row>
    <row r="14" spans="1:34" ht="18">
      <c r="A14" s="1" t="s">
        <v>14</v>
      </c>
      <c r="B14" s="87"/>
      <c r="C14" s="58"/>
      <c r="D14" s="87"/>
      <c r="E14" s="87"/>
      <c r="F14" s="87"/>
      <c r="G14" s="87"/>
      <c r="H14" s="87"/>
      <c r="I14" s="87"/>
      <c r="J14" s="58"/>
      <c r="K14" s="58"/>
      <c r="L14" s="58"/>
      <c r="M14" s="58"/>
      <c r="N14" s="58"/>
      <c r="O14" s="58"/>
      <c r="P14" s="87"/>
      <c r="Q14" s="2"/>
      <c r="R14" s="2"/>
      <c r="S14" s="2"/>
      <c r="T14" s="2"/>
    </row>
    <row r="15" spans="1:34" ht="15.6">
      <c r="A15" s="49" t="str">
        <f>A2</f>
        <v>1880 Örebro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2"/>
      <c r="R15" s="2"/>
      <c r="S15" s="2"/>
      <c r="T15" s="2"/>
    </row>
    <row r="16" spans="1:34" ht="28.8">
      <c r="A16" s="4">
        <f>'Örebro län'!A16</f>
        <v>2020</v>
      </c>
      <c r="B16" s="79" t="s">
        <v>15</v>
      </c>
      <c r="C16" s="88" t="s">
        <v>8</v>
      </c>
      <c r="D16" s="79" t="s">
        <v>31</v>
      </c>
      <c r="E16" s="79" t="s">
        <v>2</v>
      </c>
      <c r="F16" s="80" t="s">
        <v>3</v>
      </c>
      <c r="G16" s="79" t="s">
        <v>16</v>
      </c>
      <c r="H16" s="79" t="s">
        <v>51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67</v>
      </c>
      <c r="N16" s="79" t="s">
        <v>97</v>
      </c>
      <c r="O16" s="80" t="s">
        <v>63</v>
      </c>
      <c r="P16" s="81" t="s">
        <v>9</v>
      </c>
      <c r="Q16" s="38"/>
      <c r="AG16" s="38"/>
      <c r="AH16" s="38"/>
    </row>
    <row r="17" spans="1:34" s="16" customFormat="1" ht="10.199999999999999">
      <c r="A17" s="50" t="s">
        <v>55</v>
      </c>
      <c r="B17" s="83" t="s">
        <v>58</v>
      </c>
      <c r="C17" s="89"/>
      <c r="D17" s="83" t="s">
        <v>54</v>
      </c>
      <c r="E17" s="84"/>
      <c r="F17" s="83" t="s">
        <v>56</v>
      </c>
      <c r="G17" s="84"/>
      <c r="H17" s="84"/>
      <c r="I17" s="83" t="s">
        <v>57</v>
      </c>
      <c r="J17" s="84"/>
      <c r="K17" s="84"/>
      <c r="L17" s="84"/>
      <c r="M17" s="84"/>
      <c r="N17" s="85"/>
      <c r="O17" s="85"/>
      <c r="P17" s="86" t="s">
        <v>61</v>
      </c>
      <c r="Q17" s="17"/>
      <c r="AG17" s="17"/>
      <c r="AH17" s="17"/>
    </row>
    <row r="18" spans="1:34" ht="15.6">
      <c r="A18" s="3" t="s">
        <v>17</v>
      </c>
      <c r="B18" s="114">
        <f>[1]Fjärrvärmeproduktion!$N$394+[1]Fjärrvärmeproduktion!$N$434</f>
        <v>742672</v>
      </c>
      <c r="C18" s="61"/>
      <c r="D18" s="61">
        <f>[1]Fjärrvärmeproduktion!$N$395</f>
        <v>24355</v>
      </c>
      <c r="E18" s="132">
        <f>[1]Fjärrvärmeproduktion!$Q$396</f>
        <v>2371.65</v>
      </c>
      <c r="F18" s="61">
        <f>[1]Fjärrvärmeproduktion!$N$397</f>
        <v>0</v>
      </c>
      <c r="G18" s="61">
        <f>[1]Fjärrvärmeproduktion!$R$398</f>
        <v>0</v>
      </c>
      <c r="H18" s="132">
        <f>[1]Fjärrvärmeproduktion!$S$399</f>
        <v>750522</v>
      </c>
      <c r="I18" s="61">
        <f>[1]Fjärrvärmeproduktion!$N$400</f>
        <v>0</v>
      </c>
      <c r="J18" s="61">
        <f>[1]Fjärrvärmeproduktion!$T$398</f>
        <v>0</v>
      </c>
      <c r="K18" s="132">
        <f>[1]Fjärrvärmeproduktion!$U$396</f>
        <v>56117.409999999996</v>
      </c>
      <c r="L18" s="61">
        <f>[1]Fjärrvärmeproduktion!$V$396</f>
        <v>0</v>
      </c>
      <c r="M18" s="61">
        <f>[1]Fjärrvärmeproduktion!$W$396</f>
        <v>0</v>
      </c>
      <c r="N18" s="61">
        <f>[1]Fjärrvärmeproduktion!$X$398</f>
        <v>0</v>
      </c>
      <c r="O18" s="61"/>
      <c r="P18" s="61">
        <f>SUM(C18:O18)</f>
        <v>833366.06</v>
      </c>
      <c r="Q18" s="2"/>
      <c r="R18" s="2"/>
      <c r="S18" s="2"/>
      <c r="T18" s="2"/>
    </row>
    <row r="19" spans="1:34" ht="15.6">
      <c r="A19" s="3" t="s">
        <v>18</v>
      </c>
      <c r="B19" s="114">
        <f>[1]Fjärrvärmeproduktion!$N$402</f>
        <v>5696</v>
      </c>
      <c r="C19" s="61"/>
      <c r="D19" s="61">
        <f>[1]Fjärrvärmeproduktion!$N$403</f>
        <v>0</v>
      </c>
      <c r="E19" s="61">
        <f>[1]Fjärrvärmeproduktion!$Q$404</f>
        <v>0</v>
      </c>
      <c r="F19" s="61">
        <f>[1]Fjärrvärmeproduktion!$N$405</f>
        <v>0</v>
      </c>
      <c r="G19" s="61">
        <f>[1]Fjärrvärmeproduktion!$R$406</f>
        <v>67</v>
      </c>
      <c r="H19" s="61">
        <f>[1]Fjärrvärmeproduktion!$S$407</f>
        <v>6632</v>
      </c>
      <c r="I19" s="61">
        <f>[1]Fjärrvärmeproduktion!$N$408</f>
        <v>0</v>
      </c>
      <c r="J19" s="61">
        <f>[1]Fjärrvärmeproduktion!$T$406</f>
        <v>0</v>
      </c>
      <c r="K19" s="61">
        <f>[1]Fjärrvärmeproduktion!$U$404</f>
        <v>0</v>
      </c>
      <c r="L19" s="61">
        <f>[1]Fjärrvärmeproduktion!$V$404</f>
        <v>0</v>
      </c>
      <c r="M19" s="61">
        <f>[1]Fjärrvärmeproduktion!$W$404</f>
        <v>0</v>
      </c>
      <c r="N19" s="61">
        <f>[1]Fjärrvärmeproduktion!$X$406</f>
        <v>0</v>
      </c>
      <c r="O19" s="61"/>
      <c r="P19" s="61">
        <f t="shared" ref="P19:P24" si="2">SUM(C19:O19)</f>
        <v>6699</v>
      </c>
      <c r="Q19" s="2"/>
      <c r="R19" s="2"/>
      <c r="S19" s="2"/>
      <c r="T19" s="2"/>
    </row>
    <row r="20" spans="1:34" ht="15.6">
      <c r="A20" s="3" t="s">
        <v>19</v>
      </c>
      <c r="B20" s="114">
        <f>[1]Fjärrvärmeproduktion!$N$410</f>
        <v>1593</v>
      </c>
      <c r="C20" s="130">
        <f>B20*1.015</f>
        <v>1616.8949999999998</v>
      </c>
      <c r="D20" s="61">
        <f>[1]Fjärrvärmeproduktion!$N$411</f>
        <v>0</v>
      </c>
      <c r="E20" s="61">
        <f>[1]Fjärrvärmeproduktion!$Q$412</f>
        <v>0</v>
      </c>
      <c r="F20" s="61">
        <f>[1]Fjärrvärmeproduktion!$N$413</f>
        <v>0</v>
      </c>
      <c r="G20" s="61">
        <f>[1]Fjärrvärmeproduktion!$R$414</f>
        <v>0</v>
      </c>
      <c r="H20" s="61">
        <f>[1]Fjärrvärmeproduktion!$S$415</f>
        <v>0</v>
      </c>
      <c r="I20" s="61">
        <f>[1]Fjärrvärmeproduktion!$N$416</f>
        <v>0</v>
      </c>
      <c r="J20" s="61">
        <f>[1]Fjärrvärmeproduktion!$T$414</f>
        <v>0</v>
      </c>
      <c r="K20" s="61">
        <f>[1]Fjärrvärmeproduktion!$U$412</f>
        <v>0</v>
      </c>
      <c r="L20" s="61">
        <f>[1]Fjärrvärmeproduktion!$V$412</f>
        <v>0</v>
      </c>
      <c r="M20" s="61">
        <f>[1]Fjärrvärmeproduktion!$W$412</f>
        <v>0</v>
      </c>
      <c r="N20" s="61">
        <f>[1]Fjärrvärmeproduktion!$X$414</f>
        <v>0</v>
      </c>
      <c r="O20" s="61"/>
      <c r="P20" s="61">
        <f t="shared" si="2"/>
        <v>1616.8949999999998</v>
      </c>
      <c r="Q20" s="2"/>
      <c r="R20" s="2"/>
      <c r="S20" s="2"/>
      <c r="T20" s="2"/>
    </row>
    <row r="21" spans="1:34" ht="16.2" thickBot="1">
      <c r="A21" s="3" t="s">
        <v>20</v>
      </c>
      <c r="B21" s="114">
        <f>[1]Fjärrvärmeproduktion!$N$418</f>
        <v>72747</v>
      </c>
      <c r="C21" s="130">
        <f>B21*0.33</f>
        <v>24006.510000000002</v>
      </c>
      <c r="D21" s="61">
        <f>[1]Fjärrvärmeproduktion!$N$419</f>
        <v>0</v>
      </c>
      <c r="E21" s="61">
        <f>[1]Fjärrvärmeproduktion!$Q$420</f>
        <v>0</v>
      </c>
      <c r="F21" s="61">
        <f>[1]Fjärrvärmeproduktion!$N$421</f>
        <v>0</v>
      </c>
      <c r="G21" s="61">
        <f>[1]Fjärrvärmeproduktion!$R$422</f>
        <v>0</v>
      </c>
      <c r="H21" s="61">
        <f>[1]Fjärrvärmeproduktion!$S$423</f>
        <v>0</v>
      </c>
      <c r="I21" s="61">
        <f>[1]Fjärrvärmeproduktion!$N$424</f>
        <v>0</v>
      </c>
      <c r="J21" s="61">
        <f>[1]Fjärrvärmeproduktion!$T$422</f>
        <v>0</v>
      </c>
      <c r="K21" s="61">
        <f>[1]Fjärrvärmeproduktion!$U$420</f>
        <v>0</v>
      </c>
      <c r="L21" s="61">
        <f>[1]Fjärrvärmeproduktion!$V$420</f>
        <v>0</v>
      </c>
      <c r="M21" s="61">
        <f>[1]Fjärrvärmeproduktion!$W$420</f>
        <v>0</v>
      </c>
      <c r="N21" s="61">
        <f>[1]Fjärrvärmeproduktion!$X$422</f>
        <v>0</v>
      </c>
      <c r="O21" s="61"/>
      <c r="P21" s="61">
        <f t="shared" si="2"/>
        <v>24006.510000000002</v>
      </c>
      <c r="Q21" s="2"/>
      <c r="R21" s="24"/>
      <c r="S21" s="24"/>
      <c r="T21" s="24"/>
    </row>
    <row r="22" spans="1:34" ht="15.6">
      <c r="A22" s="3" t="s">
        <v>21</v>
      </c>
      <c r="B22" s="114">
        <f>[1]Fjärrvärmeproduktion!$N$426</f>
        <v>226989</v>
      </c>
      <c r="C22" s="61"/>
      <c r="D22" s="61">
        <f>[1]Fjärrvärmeproduktion!$N$427</f>
        <v>0</v>
      </c>
      <c r="E22" s="61">
        <f>[1]Fjärrvärmeproduktion!$Q$428</f>
        <v>0</v>
      </c>
      <c r="F22" s="61">
        <f>[1]Fjärrvärmeproduktion!$N$429</f>
        <v>0</v>
      </c>
      <c r="G22" s="61">
        <f>[1]Fjärrvärmeproduktion!$R$430</f>
        <v>0</v>
      </c>
      <c r="H22" s="61">
        <f>[1]Fjärrvärmeproduktion!$S$431</f>
        <v>0</v>
      </c>
      <c r="I22" s="61">
        <f>[1]Fjärrvärmeproduktion!$N$432</f>
        <v>0</v>
      </c>
      <c r="J22" s="61">
        <f>[1]Fjärrvärmeproduktion!$T$430</f>
        <v>0</v>
      </c>
      <c r="K22" s="61">
        <f>[1]Fjärrvärmeproduktion!$U$428</f>
        <v>0</v>
      </c>
      <c r="L22" s="61">
        <f>[1]Fjärrvärmeproduktion!$V$428</f>
        <v>0</v>
      </c>
      <c r="M22" s="61">
        <f>[1]Fjärrvärmeproduktion!$W$428</f>
        <v>0</v>
      </c>
      <c r="N22" s="61">
        <f>[1]Fjärrvärmeproduktion!$X$430</f>
        <v>0</v>
      </c>
      <c r="O22" s="61"/>
      <c r="P22" s="61">
        <f t="shared" si="2"/>
        <v>0</v>
      </c>
      <c r="Q22" s="18"/>
      <c r="R22" s="30" t="s">
        <v>23</v>
      </c>
      <c r="S22" s="54" t="str">
        <f>ROUND(P43/1000,0) &amp;" GWh"</f>
        <v>3261 GWh</v>
      </c>
      <c r="T22" s="25"/>
      <c r="U22" s="23"/>
    </row>
    <row r="23" spans="1:34" ht="15.6">
      <c r="A23" s="3" t="s">
        <v>22</v>
      </c>
      <c r="B23" s="114">
        <v>0</v>
      </c>
      <c r="C23" s="61"/>
      <c r="D23" s="61">
        <f>[1]Fjärrvärmeproduktion!$N$435</f>
        <v>0</v>
      </c>
      <c r="E23" s="61">
        <f>[1]Fjärrvärmeproduktion!$Q$436</f>
        <v>0</v>
      </c>
      <c r="F23" s="61">
        <f>[1]Fjärrvärmeproduktion!$N$437</f>
        <v>0</v>
      </c>
      <c r="G23" s="61">
        <f>[1]Fjärrvärmeproduktion!$R$438</f>
        <v>0</v>
      </c>
      <c r="H23" s="61">
        <f>[1]Fjärrvärmeproduktion!$S$439</f>
        <v>0</v>
      </c>
      <c r="I23" s="61">
        <f>[1]Fjärrvärmeproduktion!$N$440</f>
        <v>0</v>
      </c>
      <c r="J23" s="61">
        <f>[1]Fjärrvärmeproduktion!$T$438</f>
        <v>0</v>
      </c>
      <c r="K23" s="61">
        <f>[1]Fjärrvärmeproduktion!$U$436</f>
        <v>0</v>
      </c>
      <c r="L23" s="61">
        <f>[1]Fjärrvärmeproduktion!$V$436</f>
        <v>0</v>
      </c>
      <c r="M23" s="61">
        <f>[1]Fjärrvärmeproduktion!$W$436</f>
        <v>0</v>
      </c>
      <c r="N23" s="61">
        <f>[1]Fjärrvärmeproduktion!$X$438</f>
        <v>0</v>
      </c>
      <c r="O23" s="61"/>
      <c r="P23" s="61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13</v>
      </c>
      <c r="B24" s="61">
        <f>SUM(B18:B23)</f>
        <v>1049697</v>
      </c>
      <c r="C24" s="130">
        <f t="shared" ref="C24:O24" si="3">SUM(C18:C23)</f>
        <v>25623.405000000002</v>
      </c>
      <c r="D24" s="61">
        <f t="shared" si="3"/>
        <v>24355</v>
      </c>
      <c r="E24" s="61">
        <f t="shared" si="3"/>
        <v>2371.65</v>
      </c>
      <c r="F24" s="61">
        <f t="shared" si="3"/>
        <v>0</v>
      </c>
      <c r="G24" s="61">
        <f t="shared" si="3"/>
        <v>67</v>
      </c>
      <c r="H24" s="61">
        <f t="shared" si="3"/>
        <v>757154</v>
      </c>
      <c r="I24" s="61">
        <f t="shared" si="3"/>
        <v>0</v>
      </c>
      <c r="J24" s="61">
        <f t="shared" si="3"/>
        <v>0</v>
      </c>
      <c r="K24" s="61">
        <f t="shared" si="3"/>
        <v>56117.409999999996</v>
      </c>
      <c r="L24" s="61">
        <f t="shared" si="3"/>
        <v>0</v>
      </c>
      <c r="M24" s="61">
        <f t="shared" si="3"/>
        <v>0</v>
      </c>
      <c r="N24" s="61">
        <f t="shared" si="3"/>
        <v>0</v>
      </c>
      <c r="O24" s="61">
        <f t="shared" si="3"/>
        <v>0</v>
      </c>
      <c r="P24" s="61">
        <f t="shared" si="2"/>
        <v>865688.46500000008</v>
      </c>
      <c r="Q24" s="18"/>
      <c r="R24" s="28"/>
      <c r="S24" s="2" t="s">
        <v>24</v>
      </c>
      <c r="T24" s="26" t="s">
        <v>25</v>
      </c>
      <c r="U24" s="23"/>
    </row>
    <row r="25" spans="1:34" ht="15.6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18"/>
      <c r="R25" s="51" t="str">
        <f>C30</f>
        <v>El</v>
      </c>
      <c r="S25" s="40" t="str">
        <f>ROUND(C43/1000,0) &amp;" GWh"</f>
        <v>1104 GWh</v>
      </c>
      <c r="T25" s="29">
        <f>C$44</f>
        <v>0.33840379843323454</v>
      </c>
      <c r="U25" s="23"/>
    </row>
    <row r="26" spans="1:34" ht="15.6">
      <c r="B26" s="90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18"/>
      <c r="R26" s="52" t="str">
        <f>D30</f>
        <v>Oljeprodukter</v>
      </c>
      <c r="S26" s="40" t="str">
        <f>ROUND(D43/1000,0) &amp;" GWh"</f>
        <v>1017 GWh</v>
      </c>
      <c r="T26" s="29">
        <f>D$44</f>
        <v>0.31174126066912144</v>
      </c>
      <c r="U26" s="23"/>
    </row>
    <row r="27" spans="1:34" ht="15.6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18"/>
      <c r="R27" s="52" t="str">
        <f>E30</f>
        <v>Kol och koks</v>
      </c>
      <c r="S27" s="40" t="str">
        <f>ROUND(E43/1000,0) &amp;" GWh"</f>
        <v>2 GWh</v>
      </c>
      <c r="T27" s="29">
        <f>E$44</f>
        <v>7.2724561184963862E-4</v>
      </c>
      <c r="U27" s="23"/>
    </row>
    <row r="28" spans="1:34" ht="18">
      <c r="A28" s="1" t="s">
        <v>26</v>
      </c>
      <c r="B28" s="87"/>
      <c r="C28" s="58"/>
      <c r="D28" s="87"/>
      <c r="E28" s="87"/>
      <c r="F28" s="87"/>
      <c r="G28" s="87"/>
      <c r="H28" s="87"/>
      <c r="I28" s="58"/>
      <c r="J28" s="58"/>
      <c r="K28" s="58"/>
      <c r="L28" s="58"/>
      <c r="M28" s="58"/>
      <c r="N28" s="58"/>
      <c r="O28" s="58"/>
      <c r="P28" s="58"/>
      <c r="Q28" s="18"/>
      <c r="R28" s="52" t="str">
        <f>F30</f>
        <v>Gasol/naturgas</v>
      </c>
      <c r="S28" s="40" t="str">
        <f>ROUND(F43/1000,0) &amp;" GWh"</f>
        <v>14 GWh</v>
      </c>
      <c r="T28" s="29">
        <f>F$44</f>
        <v>4.3504591457950914E-3</v>
      </c>
      <c r="U28" s="23"/>
    </row>
    <row r="29" spans="1:34" ht="15.6">
      <c r="A29" s="49" t="str">
        <f>A2</f>
        <v>1880 Örebro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18"/>
      <c r="R29" s="52" t="str">
        <f>G30</f>
        <v>Biodrivmedel</v>
      </c>
      <c r="S29" s="40" t="str">
        <f>ROUND(G43/1000,0) &amp;" GWh"</f>
        <v>219 GWh</v>
      </c>
      <c r="T29" s="29">
        <f>G$44</f>
        <v>6.7100761500641815E-2</v>
      </c>
      <c r="U29" s="23"/>
    </row>
    <row r="30" spans="1:34" ht="28.8">
      <c r="A30" s="4">
        <f>'Örebro län'!A30</f>
        <v>2020</v>
      </c>
      <c r="B30" s="88" t="s">
        <v>65</v>
      </c>
      <c r="C30" s="91" t="s">
        <v>8</v>
      </c>
      <c r="D30" s="79" t="s">
        <v>31</v>
      </c>
      <c r="E30" s="79" t="s">
        <v>2</v>
      </c>
      <c r="F30" s="80" t="s">
        <v>3</v>
      </c>
      <c r="G30" s="79" t="s">
        <v>27</v>
      </c>
      <c r="H30" s="79" t="s">
        <v>51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67</v>
      </c>
      <c r="N30" s="79" t="s">
        <v>97</v>
      </c>
      <c r="O30" s="80" t="s">
        <v>63</v>
      </c>
      <c r="P30" s="81" t="s">
        <v>28</v>
      </c>
      <c r="Q30" s="18"/>
      <c r="R30" s="51" t="str">
        <f>H30</f>
        <v>Biobränslen</v>
      </c>
      <c r="S30" s="40" t="str">
        <f>ROUND(H43/1000,0) &amp;" GWh"</f>
        <v>849 GWh</v>
      </c>
      <c r="T30" s="29">
        <f>H$44</f>
        <v>0.26046856446253247</v>
      </c>
      <c r="U30" s="23"/>
    </row>
    <row r="31" spans="1:34" s="16" customFormat="1">
      <c r="A31" s="15"/>
      <c r="B31" s="83" t="s">
        <v>60</v>
      </c>
      <c r="C31" s="92" t="s">
        <v>59</v>
      </c>
      <c r="D31" s="83" t="s">
        <v>54</v>
      </c>
      <c r="E31" s="84"/>
      <c r="F31" s="83" t="s">
        <v>56</v>
      </c>
      <c r="G31" s="83" t="s">
        <v>68</v>
      </c>
      <c r="H31" s="83" t="s">
        <v>64</v>
      </c>
      <c r="I31" s="83" t="s">
        <v>57</v>
      </c>
      <c r="J31" s="84"/>
      <c r="K31" s="84"/>
      <c r="L31" s="84"/>
      <c r="M31" s="84"/>
      <c r="N31" s="85"/>
      <c r="O31" s="85"/>
      <c r="P31" s="86" t="s">
        <v>62</v>
      </c>
      <c r="Q31" s="19"/>
      <c r="R31" s="51" t="str">
        <f>I30</f>
        <v>Biogas</v>
      </c>
      <c r="S31" s="40" t="str">
        <f>ROUND(I43/1000,0) &amp;" GWh"</f>
        <v>0 GWh</v>
      </c>
      <c r="T31" s="29">
        <f>I$44</f>
        <v>0</v>
      </c>
      <c r="U31" s="22"/>
      <c r="AG31" s="17"/>
      <c r="AH31" s="17"/>
    </row>
    <row r="32" spans="1:34" ht="15.6">
      <c r="A32" s="3" t="s">
        <v>29</v>
      </c>
      <c r="B32" s="58">
        <f>[1]Slutanvändning!$N$575</f>
        <v>0</v>
      </c>
      <c r="C32" s="58">
        <f>[1]Slutanvändning!$N$576</f>
        <v>25215</v>
      </c>
      <c r="D32" s="58">
        <f>[1]Slutanvändning!$N$569</f>
        <v>28159</v>
      </c>
      <c r="E32" s="58">
        <f>[1]Slutanvändning!$Q$570</f>
        <v>0</v>
      </c>
      <c r="F32" s="58">
        <f>[1]Slutanvändning!$N$571</f>
        <v>0</v>
      </c>
      <c r="G32" s="95">
        <f>[1]Slutanvändning!$N$572</f>
        <v>6443</v>
      </c>
      <c r="H32" s="95">
        <f>[1]Slutanvändning!$N$573</f>
        <v>0</v>
      </c>
      <c r="I32" s="58">
        <f>[1]Slutanvändning!$N$574</f>
        <v>0</v>
      </c>
      <c r="J32" s="58"/>
      <c r="K32" s="58">
        <f>[1]Slutanvändning!$U$570</f>
        <v>0</v>
      </c>
      <c r="L32" s="58">
        <f>[1]Slutanvändning!$V$570</f>
        <v>0</v>
      </c>
      <c r="M32" s="58">
        <f>[1]Slutanvändning!$W$570</f>
        <v>0</v>
      </c>
      <c r="N32" s="58"/>
      <c r="O32" s="58"/>
      <c r="P32" s="58">
        <f t="shared" ref="P32:P38" si="4">SUM(B32:N32)</f>
        <v>59817</v>
      </c>
      <c r="Q32" s="20"/>
      <c r="R32" s="52" t="str">
        <f>J30</f>
        <v>Avlutar</v>
      </c>
      <c r="S32" s="40" t="str">
        <f>ROUND(J43/1000,0) &amp;" GWh"</f>
        <v>0 GWh</v>
      </c>
      <c r="T32" s="29">
        <f>J$44</f>
        <v>0</v>
      </c>
      <c r="U32" s="23"/>
    </row>
    <row r="33" spans="1:47" ht="15.6">
      <c r="A33" s="3" t="s">
        <v>32</v>
      </c>
      <c r="B33" s="58">
        <f>[1]Slutanvändning!$N$584</f>
        <v>75326</v>
      </c>
      <c r="C33" s="58">
        <f>[1]Slutanvändning!$N$585</f>
        <v>152343</v>
      </c>
      <c r="D33" s="58">
        <f>[1]Slutanvändning!$N$578</f>
        <v>15974</v>
      </c>
      <c r="E33" s="58">
        <f>[1]Slutanvändning!$Q$579</f>
        <v>0</v>
      </c>
      <c r="F33" s="136">
        <f>[1]Slutanvändning!$N$580</f>
        <v>14187.457806563121</v>
      </c>
      <c r="G33" s="95">
        <f>[1]Slutanvändning!$N$581</f>
        <v>12715</v>
      </c>
      <c r="H33" s="138">
        <f>[1]Slutanvändning!$N$582</f>
        <v>2921.5421934368787</v>
      </c>
      <c r="I33" s="58">
        <f>[1]Slutanvändning!$N$583</f>
        <v>0</v>
      </c>
      <c r="J33" s="58"/>
      <c r="K33" s="58">
        <f>[1]Slutanvändning!$U$579</f>
        <v>0</v>
      </c>
      <c r="L33" s="58">
        <f>[1]Slutanvändning!$V$579</f>
        <v>0</v>
      </c>
      <c r="M33" s="58">
        <f>[1]Slutanvändning!$W$579</f>
        <v>0</v>
      </c>
      <c r="N33" s="58"/>
      <c r="O33" s="58"/>
      <c r="P33" s="58">
        <f t="shared" si="4"/>
        <v>273467</v>
      </c>
      <c r="Q33" s="20"/>
      <c r="R33" s="51" t="str">
        <f>K30</f>
        <v>Torv</v>
      </c>
      <c r="S33" s="40" t="str">
        <f>ROUND(K43/1000,0) &amp;" GWh"</f>
        <v>56 GWh</v>
      </c>
      <c r="T33" s="29">
        <f>K$44</f>
        <v>1.7207910176825006E-2</v>
      </c>
      <c r="U33" s="23"/>
    </row>
    <row r="34" spans="1:47" ht="15.6">
      <c r="A34" s="3" t="s">
        <v>33</v>
      </c>
      <c r="B34" s="58">
        <f>[1]Slutanvändning!$N$593</f>
        <v>80916</v>
      </c>
      <c r="C34" s="58">
        <f>[1]Slutanvändning!$N$594</f>
        <v>120423</v>
      </c>
      <c r="D34" s="58">
        <f>[1]Slutanvändning!$N$587</f>
        <v>2549</v>
      </c>
      <c r="E34" s="58">
        <f>[1]Slutanvändning!$Q$588</f>
        <v>0</v>
      </c>
      <c r="F34" s="58">
        <f>[1]Slutanvändning!$N$589</f>
        <v>0</v>
      </c>
      <c r="G34" s="95">
        <f>[1]Slutanvändning!$N$590</f>
        <v>0</v>
      </c>
      <c r="H34" s="95">
        <f>[1]Slutanvändning!$N$591</f>
        <v>0</v>
      </c>
      <c r="I34" s="58">
        <f>[1]Slutanvändning!$N$592</f>
        <v>0</v>
      </c>
      <c r="J34" s="58"/>
      <c r="K34" s="58">
        <f>[1]Slutanvändning!$U$588</f>
        <v>0</v>
      </c>
      <c r="L34" s="58">
        <f>[1]Slutanvändning!$V$588</f>
        <v>0</v>
      </c>
      <c r="M34" s="58">
        <f>[1]Slutanvändning!$W$588</f>
        <v>0</v>
      </c>
      <c r="N34" s="58"/>
      <c r="O34" s="58"/>
      <c r="P34" s="58">
        <f t="shared" si="4"/>
        <v>203888</v>
      </c>
      <c r="Q34" s="20"/>
      <c r="R34" s="52" t="str">
        <f>L30</f>
        <v>Avfall</v>
      </c>
      <c r="S34" s="40" t="str">
        <f>ROUND(L43/1000,0) &amp;" GWh"</f>
        <v>0 GWh</v>
      </c>
      <c r="T34" s="29">
        <f>L$44</f>
        <v>0</v>
      </c>
      <c r="U34" s="23"/>
      <c r="V34" s="5"/>
      <c r="W34" s="39"/>
    </row>
    <row r="35" spans="1:47" ht="15.6">
      <c r="A35" s="3" t="s">
        <v>34</v>
      </c>
      <c r="B35" s="58">
        <f>[1]Slutanvändning!$N$602</f>
        <v>0</v>
      </c>
      <c r="C35" s="58">
        <f>[1]Slutanvändning!$N$603</f>
        <v>3494</v>
      </c>
      <c r="D35" s="58">
        <f>[1]Slutanvändning!$N$596</f>
        <v>941461</v>
      </c>
      <c r="E35" s="58">
        <f>[1]Slutanvändning!$Q$597</f>
        <v>0</v>
      </c>
      <c r="F35" s="58">
        <f>[1]Slutanvändning!$N$598</f>
        <v>0</v>
      </c>
      <c r="G35" s="95">
        <f>[1]Slutanvändning!$N$599</f>
        <v>199600</v>
      </c>
      <c r="H35" s="95">
        <f>[1]Slutanvändning!$N$600</f>
        <v>0</v>
      </c>
      <c r="I35" s="58">
        <f>[1]Slutanvändning!$N$601</f>
        <v>0</v>
      </c>
      <c r="J35" s="58"/>
      <c r="K35" s="58">
        <f>[1]Slutanvändning!$U$597</f>
        <v>0</v>
      </c>
      <c r="L35" s="58">
        <f>[1]Slutanvändning!$V$597</f>
        <v>0</v>
      </c>
      <c r="M35" s="58">
        <f>[1]Slutanvändning!$W$597</f>
        <v>0</v>
      </c>
      <c r="N35" s="58"/>
      <c r="O35" s="58"/>
      <c r="P35" s="58">
        <f>SUM(B35:N35)</f>
        <v>1144555</v>
      </c>
      <c r="Q35" s="20"/>
      <c r="R35" s="51" t="str">
        <f>M30</f>
        <v>Kärnbränsle</v>
      </c>
      <c r="S35" s="40" t="str">
        <f>ROUND(M43/1000,0) &amp;" GWh"</f>
        <v>0 GWh</v>
      </c>
      <c r="T35" s="29">
        <f>M$44</f>
        <v>0</v>
      </c>
      <c r="U35" s="23"/>
    </row>
    <row r="36" spans="1:47" ht="15.6">
      <c r="A36" s="3" t="s">
        <v>35</v>
      </c>
      <c r="B36" s="58">
        <f>[1]Slutanvändning!$N$611</f>
        <v>135346</v>
      </c>
      <c r="C36" s="58">
        <f>[1]Slutanvändning!$N$612</f>
        <v>430335</v>
      </c>
      <c r="D36" s="58">
        <f>[1]Slutanvändning!$N$605</f>
        <v>3081</v>
      </c>
      <c r="E36" s="58">
        <f>[1]Slutanvändning!$Q$606</f>
        <v>0</v>
      </c>
      <c r="F36" s="58">
        <f>[1]Slutanvändning!$N$607</f>
        <v>0</v>
      </c>
      <c r="G36" s="95">
        <f>[1]Slutanvändning!$N$608</f>
        <v>0</v>
      </c>
      <c r="H36" s="95">
        <f>[1]Slutanvändning!$N$609</f>
        <v>0</v>
      </c>
      <c r="I36" s="58">
        <f>[1]Slutanvändning!$N$610</f>
        <v>0</v>
      </c>
      <c r="J36" s="58"/>
      <c r="K36" s="58">
        <f>[1]Slutanvändning!$U$606</f>
        <v>0</v>
      </c>
      <c r="L36" s="58">
        <f>[1]Slutanvändning!$V$606</f>
        <v>0</v>
      </c>
      <c r="M36" s="58">
        <f>[1]Slutanvändning!$W$606</f>
        <v>0</v>
      </c>
      <c r="N36" s="58"/>
      <c r="O36" s="58"/>
      <c r="P36" s="58">
        <f t="shared" si="4"/>
        <v>568762</v>
      </c>
      <c r="Q36" s="20"/>
      <c r="R36" s="51" t="str">
        <f>N30</f>
        <v>Beckolja</v>
      </c>
      <c r="S36" s="40" t="str">
        <f>ROUND(N43/1000,0) &amp;" GWh"</f>
        <v>0 GWh</v>
      </c>
      <c r="T36" s="29">
        <f>N$44</f>
        <v>0</v>
      </c>
      <c r="U36" s="23"/>
    </row>
    <row r="37" spans="1:47" ht="15.6">
      <c r="A37" s="3" t="s">
        <v>36</v>
      </c>
      <c r="B37" s="58">
        <f>[1]Slutanvändning!$N$620</f>
        <v>67877</v>
      </c>
      <c r="C37" s="58">
        <f>[1]Slutanvändning!$N$621</f>
        <v>285910</v>
      </c>
      <c r="D37" s="58">
        <f>[1]Slutanvändning!$N$614</f>
        <v>817</v>
      </c>
      <c r="E37" s="58">
        <f>[1]Slutanvändning!$Q$615</f>
        <v>0</v>
      </c>
      <c r="F37" s="58">
        <f>[1]Slutanvändning!$N$616</f>
        <v>0</v>
      </c>
      <c r="G37" s="95">
        <f>[1]Slutanvändning!$N$617</f>
        <v>0</v>
      </c>
      <c r="H37" s="95">
        <f>[1]Slutanvändning!$N$618</f>
        <v>89349</v>
      </c>
      <c r="I37" s="58">
        <f>[1]Slutanvändning!$N$619</f>
        <v>0</v>
      </c>
      <c r="J37" s="58"/>
      <c r="K37" s="58">
        <f>[1]Slutanvändning!$U$615</f>
        <v>0</v>
      </c>
      <c r="L37" s="58">
        <f>[1]Slutanvändning!$V$615</f>
        <v>0</v>
      </c>
      <c r="M37" s="58">
        <f>[1]Slutanvändning!$W$615</f>
        <v>0</v>
      </c>
      <c r="N37" s="58"/>
      <c r="O37" s="58"/>
      <c r="P37" s="58">
        <f t="shared" si="4"/>
        <v>443953</v>
      </c>
      <c r="Q37" s="20"/>
      <c r="R37" s="52" t="str">
        <f>O30</f>
        <v>Övrigt</v>
      </c>
      <c r="S37" s="40" t="str">
        <f>ROUND(O43/1000,0) &amp;" GWh"</f>
        <v>0 GWh</v>
      </c>
      <c r="T37" s="29">
        <f>O$44</f>
        <v>0</v>
      </c>
      <c r="U37" s="23"/>
    </row>
    <row r="38" spans="1:47" ht="15.6">
      <c r="A38" s="3" t="s">
        <v>37</v>
      </c>
      <c r="B38" s="58">
        <f>[1]Slutanvändning!$N$629</f>
        <v>433201</v>
      </c>
      <c r="C38" s="58">
        <f>[1]Slutanvändning!$N$630</f>
        <v>101921</v>
      </c>
      <c r="D38" s="58">
        <f>[1]Slutanvändning!$N$623</f>
        <v>236</v>
      </c>
      <c r="E38" s="58">
        <f>[1]Slutanvändning!$Q$624</f>
        <v>0</v>
      </c>
      <c r="F38" s="58">
        <f>[1]Slutanvändning!$N$625</f>
        <v>0</v>
      </c>
      <c r="G38" s="95">
        <f>[1]Slutanvändning!$N$626</f>
        <v>0</v>
      </c>
      <c r="H38" s="95">
        <f>[1]Slutanvändning!$N$627</f>
        <v>0</v>
      </c>
      <c r="I38" s="58">
        <f>[1]Slutanvändning!$N$628</f>
        <v>0</v>
      </c>
      <c r="J38" s="58"/>
      <c r="K38" s="58">
        <f>[1]Slutanvändning!$U$624</f>
        <v>0</v>
      </c>
      <c r="L38" s="58">
        <f>[1]Slutanvändning!$V$624</f>
        <v>0</v>
      </c>
      <c r="M38" s="58">
        <f>[1]Slutanvändning!$W$624</f>
        <v>0</v>
      </c>
      <c r="N38" s="58"/>
      <c r="O38" s="58"/>
      <c r="P38" s="58">
        <f t="shared" si="4"/>
        <v>535358</v>
      </c>
      <c r="Q38" s="20"/>
      <c r="R38" s="31"/>
      <c r="S38" s="16"/>
      <c r="T38" s="27"/>
      <c r="U38" s="23"/>
    </row>
    <row r="39" spans="1:47" ht="15.6">
      <c r="A39" s="3" t="s">
        <v>38</v>
      </c>
      <c r="B39" s="58">
        <f>[1]Slutanvändning!$N$638</f>
        <v>0</v>
      </c>
      <c r="C39" s="58">
        <f>[1]Slutanvändning!$N$639</f>
        <v>14934</v>
      </c>
      <c r="D39" s="58">
        <f>[1]Slutanvändning!$N$632</f>
        <v>0</v>
      </c>
      <c r="E39" s="58">
        <f>[1]Slutanvändning!$Q$633</f>
        <v>0</v>
      </c>
      <c r="F39" s="58">
        <f>[1]Slutanvändning!$N$634</f>
        <v>0</v>
      </c>
      <c r="G39" s="95">
        <f>[1]Slutanvändning!$N$635</f>
        <v>0</v>
      </c>
      <c r="H39" s="95">
        <f>[1]Slutanvändning!$N$636</f>
        <v>0</v>
      </c>
      <c r="I39" s="58">
        <f>[1]Slutanvändning!$N$637</f>
        <v>0</v>
      </c>
      <c r="J39" s="58"/>
      <c r="K39" s="58">
        <f>[1]Slutanvändning!$U$633</f>
        <v>0</v>
      </c>
      <c r="L39" s="58">
        <f>[1]Slutanvändning!$V$633</f>
        <v>0</v>
      </c>
      <c r="M39" s="58">
        <f>[1]Slutanvändning!$W$633</f>
        <v>0</v>
      </c>
      <c r="N39" s="58"/>
      <c r="O39" s="58"/>
      <c r="P39" s="58">
        <f>SUM(B39:N39)</f>
        <v>14934</v>
      </c>
      <c r="Q39" s="20"/>
      <c r="R39" s="28"/>
      <c r="S39" s="7"/>
      <c r="T39" s="42"/>
    </row>
    <row r="40" spans="1:47" ht="15.6">
      <c r="A40" s="3" t="s">
        <v>13</v>
      </c>
      <c r="B40" s="58">
        <f>SUM(B32:B39)</f>
        <v>792666</v>
      </c>
      <c r="C40" s="58">
        <f t="shared" ref="C40:O40" si="5">SUM(C32:C39)</f>
        <v>1134575</v>
      </c>
      <c r="D40" s="58">
        <f t="shared" si="5"/>
        <v>992277</v>
      </c>
      <c r="E40" s="58">
        <f t="shared" si="5"/>
        <v>0</v>
      </c>
      <c r="F40" s="136">
        <f>SUM(F32:F39)</f>
        <v>14187.457806563121</v>
      </c>
      <c r="G40" s="58">
        <f t="shared" si="5"/>
        <v>218758</v>
      </c>
      <c r="H40" s="136">
        <f t="shared" si="5"/>
        <v>92270.542193436879</v>
      </c>
      <c r="I40" s="58">
        <f t="shared" si="5"/>
        <v>0</v>
      </c>
      <c r="J40" s="58">
        <f t="shared" si="5"/>
        <v>0</v>
      </c>
      <c r="K40" s="58">
        <f t="shared" si="5"/>
        <v>0</v>
      </c>
      <c r="L40" s="58">
        <f t="shared" si="5"/>
        <v>0</v>
      </c>
      <c r="M40" s="58">
        <f t="shared" si="5"/>
        <v>0</v>
      </c>
      <c r="N40" s="58">
        <f t="shared" si="5"/>
        <v>0</v>
      </c>
      <c r="O40" s="58">
        <f t="shared" si="5"/>
        <v>0</v>
      </c>
      <c r="P40" s="58">
        <f>SUM(B40:N40)</f>
        <v>3244734</v>
      </c>
      <c r="Q40" s="20"/>
      <c r="R40" s="28"/>
      <c r="S40" s="7" t="s">
        <v>24</v>
      </c>
      <c r="T40" s="42" t="s">
        <v>25</v>
      </c>
    </row>
    <row r="41" spans="1:47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44"/>
      <c r="R41" s="28" t="s">
        <v>39</v>
      </c>
      <c r="S41" s="43" t="str">
        <f>ROUND((B46+C46)/1000,0) &amp;" GWh"</f>
        <v>283 GWh</v>
      </c>
      <c r="T41" s="59"/>
    </row>
    <row r="42" spans="1:47">
      <c r="A42" s="33" t="s">
        <v>42</v>
      </c>
      <c r="B42" s="91">
        <f>B39+B38+B37</f>
        <v>501078</v>
      </c>
      <c r="C42" s="91">
        <f>C39+C38+C37</f>
        <v>402765</v>
      </c>
      <c r="D42" s="91">
        <f>D39+D38+D37</f>
        <v>1053</v>
      </c>
      <c r="E42" s="91">
        <f t="shared" ref="E42:P42" si="6">E39+E38+E37</f>
        <v>0</v>
      </c>
      <c r="F42" s="88">
        <f t="shared" si="6"/>
        <v>0</v>
      </c>
      <c r="G42" s="91">
        <f t="shared" si="6"/>
        <v>0</v>
      </c>
      <c r="H42" s="91">
        <f t="shared" si="6"/>
        <v>89349</v>
      </c>
      <c r="I42" s="88">
        <f t="shared" si="6"/>
        <v>0</v>
      </c>
      <c r="J42" s="91">
        <f t="shared" si="6"/>
        <v>0</v>
      </c>
      <c r="K42" s="91">
        <f t="shared" si="6"/>
        <v>0</v>
      </c>
      <c r="L42" s="91">
        <f t="shared" si="6"/>
        <v>0</v>
      </c>
      <c r="M42" s="91">
        <f t="shared" si="6"/>
        <v>0</v>
      </c>
      <c r="N42" s="91">
        <f t="shared" si="6"/>
        <v>0</v>
      </c>
      <c r="O42" s="91">
        <f t="shared" si="6"/>
        <v>0</v>
      </c>
      <c r="P42" s="91">
        <f t="shared" si="6"/>
        <v>994245</v>
      </c>
      <c r="Q42" s="21"/>
      <c r="R42" s="28" t="s">
        <v>40</v>
      </c>
      <c r="S42" s="8" t="str">
        <f>ROUND(P42/1000,0) &amp;" GWh"</f>
        <v>994 GWh</v>
      </c>
      <c r="T42" s="29">
        <f>P42/P40</f>
        <v>0.30641802995253231</v>
      </c>
    </row>
    <row r="43" spans="1:47">
      <c r="A43" s="34" t="s">
        <v>44</v>
      </c>
      <c r="B43" s="115"/>
      <c r="C43" s="93">
        <f>C40+C24-C7+C46</f>
        <v>1103582.2774</v>
      </c>
      <c r="D43" s="93">
        <f t="shared" ref="D43:O43" si="7">D11+D24+D40</f>
        <v>1016632</v>
      </c>
      <c r="E43" s="93">
        <f t="shared" si="7"/>
        <v>2371.65</v>
      </c>
      <c r="F43" s="93">
        <f t="shared" si="7"/>
        <v>14187.457806563121</v>
      </c>
      <c r="G43" s="93">
        <f t="shared" si="7"/>
        <v>218825</v>
      </c>
      <c r="H43" s="93">
        <f t="shared" si="7"/>
        <v>849424.54219343688</v>
      </c>
      <c r="I43" s="93">
        <f t="shared" si="7"/>
        <v>0</v>
      </c>
      <c r="J43" s="93">
        <f t="shared" si="7"/>
        <v>0</v>
      </c>
      <c r="K43" s="93">
        <f t="shared" si="7"/>
        <v>56117.409999999996</v>
      </c>
      <c r="L43" s="93">
        <f t="shared" si="7"/>
        <v>0</v>
      </c>
      <c r="M43" s="93">
        <f t="shared" si="7"/>
        <v>0</v>
      </c>
      <c r="N43" s="93">
        <f t="shared" si="7"/>
        <v>0</v>
      </c>
      <c r="O43" s="93">
        <f t="shared" si="7"/>
        <v>0</v>
      </c>
      <c r="P43" s="116">
        <f>SUM(C43:O43)</f>
        <v>3261140.3374000001</v>
      </c>
      <c r="Q43" s="21"/>
      <c r="R43" s="28" t="s">
        <v>41</v>
      </c>
      <c r="S43" s="8" t="str">
        <f>ROUND(P36/1000,0) &amp;" GWh"</f>
        <v>569 GWh</v>
      </c>
      <c r="T43" s="41">
        <f>P36/P40</f>
        <v>0.17528771233635793</v>
      </c>
    </row>
    <row r="44" spans="1:47">
      <c r="A44" s="34" t="s">
        <v>45</v>
      </c>
      <c r="B44" s="91"/>
      <c r="C44" s="94">
        <f>C43/$P$43</f>
        <v>0.33840379843323454</v>
      </c>
      <c r="D44" s="94">
        <f t="shared" ref="D44:O44" si="8">D43/$P$43</f>
        <v>0.31174126066912144</v>
      </c>
      <c r="E44" s="94">
        <f t="shared" si="8"/>
        <v>7.2724561184963862E-4</v>
      </c>
      <c r="F44" s="94">
        <f t="shared" si="8"/>
        <v>4.3504591457950914E-3</v>
      </c>
      <c r="G44" s="94">
        <f t="shared" si="8"/>
        <v>6.7100761500641815E-2</v>
      </c>
      <c r="H44" s="94">
        <f t="shared" si="8"/>
        <v>0.26046856446253247</v>
      </c>
      <c r="I44" s="94">
        <f t="shared" si="8"/>
        <v>0</v>
      </c>
      <c r="J44" s="94">
        <f t="shared" si="8"/>
        <v>0</v>
      </c>
      <c r="K44" s="94">
        <f t="shared" si="8"/>
        <v>1.7207910176825006E-2</v>
      </c>
      <c r="L44" s="94">
        <f t="shared" si="8"/>
        <v>0</v>
      </c>
      <c r="M44" s="94">
        <f t="shared" si="8"/>
        <v>0</v>
      </c>
      <c r="N44" s="94">
        <f t="shared" si="8"/>
        <v>0</v>
      </c>
      <c r="O44" s="94">
        <f t="shared" si="8"/>
        <v>0</v>
      </c>
      <c r="P44" s="94">
        <f>SUM(C44:O44)</f>
        <v>1</v>
      </c>
      <c r="Q44" s="21"/>
      <c r="R44" s="28" t="s">
        <v>43</v>
      </c>
      <c r="S44" s="8" t="str">
        <f>ROUND(P34/1000,0) &amp;" GWh"</f>
        <v>204 GWh</v>
      </c>
      <c r="T44" s="29">
        <f>P34/P40</f>
        <v>6.2836583830908788E-2</v>
      </c>
      <c r="U44" s="23"/>
    </row>
    <row r="45" spans="1:47">
      <c r="A45" s="35"/>
      <c r="B45" s="95"/>
      <c r="C45" s="91"/>
      <c r="D45" s="91"/>
      <c r="E45" s="91"/>
      <c r="F45" s="88"/>
      <c r="G45" s="91"/>
      <c r="H45" s="91"/>
      <c r="I45" s="88"/>
      <c r="J45" s="91"/>
      <c r="K45" s="91"/>
      <c r="L45" s="91"/>
      <c r="M45" s="91"/>
      <c r="N45" s="88"/>
      <c r="O45" s="88"/>
      <c r="P45" s="88"/>
      <c r="Q45" s="21"/>
      <c r="R45" s="28" t="s">
        <v>30</v>
      </c>
      <c r="S45" s="8" t="str">
        <f>ROUND(P32/1000,0) &amp;" GWh"</f>
        <v>60 GWh</v>
      </c>
      <c r="T45" s="29">
        <f>P32/P40</f>
        <v>1.8435101305684841E-2</v>
      </c>
      <c r="U45" s="23"/>
    </row>
    <row r="46" spans="1:47">
      <c r="A46" s="35" t="s">
        <v>48</v>
      </c>
      <c r="B46" s="93">
        <f>B24+B26-B40-B49</f>
        <v>190591</v>
      </c>
      <c r="C46" s="93">
        <f>(C40+C24)*0.08</f>
        <v>92815.872400000007</v>
      </c>
      <c r="D46" s="91"/>
      <c r="E46" s="91"/>
      <c r="F46" s="88"/>
      <c r="G46" s="91"/>
      <c r="H46" s="91"/>
      <c r="I46" s="88"/>
      <c r="J46" s="91"/>
      <c r="K46" s="91"/>
      <c r="L46" s="91"/>
      <c r="M46" s="91"/>
      <c r="N46" s="88"/>
      <c r="O46" s="88"/>
      <c r="P46" s="77"/>
      <c r="Q46" s="21"/>
      <c r="R46" s="28" t="s">
        <v>46</v>
      </c>
      <c r="S46" s="8" t="str">
        <f>ROUND(P33/1000,0) &amp;" GWh"</f>
        <v>273 GWh</v>
      </c>
      <c r="T46" s="41">
        <f>P33/P40</f>
        <v>8.4280252248720544E-2</v>
      </c>
      <c r="U46" s="23"/>
    </row>
    <row r="47" spans="1:47">
      <c r="A47" s="35" t="s">
        <v>50</v>
      </c>
      <c r="B47" s="96">
        <f>B46/B24</f>
        <v>0.18156763332656947</v>
      </c>
      <c r="C47" s="96">
        <f>C46/(C40+C24)</f>
        <v>0.08</v>
      </c>
      <c r="D47" s="91"/>
      <c r="E47" s="91"/>
      <c r="F47" s="88"/>
      <c r="G47" s="91"/>
      <c r="H47" s="91"/>
      <c r="I47" s="88"/>
      <c r="J47" s="91"/>
      <c r="K47" s="91"/>
      <c r="L47" s="91"/>
      <c r="M47" s="91"/>
      <c r="N47" s="88"/>
      <c r="O47" s="88"/>
      <c r="P47" s="88"/>
      <c r="Q47" s="21"/>
      <c r="R47" s="28" t="s">
        <v>47</v>
      </c>
      <c r="S47" s="8" t="str">
        <f>ROUND(P35/1000,0) &amp;" GWh"</f>
        <v>1145 GWh</v>
      </c>
      <c r="T47" s="41">
        <f>P35/P40</f>
        <v>0.35274232032579556</v>
      </c>
    </row>
    <row r="48" spans="1:47" ht="15" thickBot="1">
      <c r="A48" s="10"/>
      <c r="B48" s="117"/>
      <c r="C48" s="118"/>
      <c r="D48" s="118"/>
      <c r="E48" s="118"/>
      <c r="F48" s="119"/>
      <c r="G48" s="118"/>
      <c r="H48" s="118"/>
      <c r="I48" s="119"/>
      <c r="J48" s="118"/>
      <c r="K48" s="118"/>
      <c r="L48" s="118"/>
      <c r="M48" s="118"/>
      <c r="N48" s="119"/>
      <c r="O48" s="119"/>
      <c r="P48" s="119"/>
      <c r="Q48" s="53"/>
      <c r="R48" s="45" t="s">
        <v>49</v>
      </c>
      <c r="S48" s="8" t="str">
        <f>ROUND(P40/1000,0) &amp;" GWh"</f>
        <v>3245 GWh</v>
      </c>
      <c r="T48" s="46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 t="s">
        <v>96</v>
      </c>
      <c r="B49" s="117">
        <v>66440</v>
      </c>
      <c r="C49" s="118"/>
      <c r="D49" s="118"/>
      <c r="E49" s="118"/>
      <c r="F49" s="119"/>
      <c r="G49" s="118"/>
      <c r="H49" s="118"/>
      <c r="I49" s="119"/>
      <c r="J49" s="118"/>
      <c r="K49" s="118"/>
      <c r="L49" s="118"/>
      <c r="M49" s="118"/>
      <c r="N49" s="119"/>
      <c r="O49" s="119"/>
      <c r="P49" s="119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117"/>
      <c r="C50" s="120"/>
      <c r="D50" s="118"/>
      <c r="E50" s="118"/>
      <c r="F50" s="119"/>
      <c r="G50" s="118"/>
      <c r="H50" s="118"/>
      <c r="I50" s="119"/>
      <c r="J50" s="118"/>
      <c r="K50" s="118"/>
      <c r="L50" s="118"/>
      <c r="M50" s="118"/>
      <c r="N50" s="119"/>
      <c r="O50" s="119"/>
      <c r="P50" s="119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97"/>
      <c r="C51" s="98"/>
      <c r="D51" s="99"/>
      <c r="E51" s="99"/>
      <c r="F51" s="100"/>
      <c r="G51" s="99"/>
      <c r="H51" s="99"/>
      <c r="I51" s="100"/>
      <c r="J51" s="99"/>
      <c r="K51" s="99"/>
      <c r="L51" s="99"/>
      <c r="M51" s="98"/>
      <c r="N51" s="101"/>
      <c r="O51" s="101"/>
      <c r="P51" s="101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97"/>
      <c r="C52" s="98"/>
      <c r="D52" s="99"/>
      <c r="E52" s="99"/>
      <c r="F52" s="100"/>
      <c r="G52" s="99"/>
      <c r="H52" s="99"/>
      <c r="I52" s="100"/>
      <c r="J52" s="99"/>
      <c r="K52" s="99"/>
      <c r="L52" s="99"/>
      <c r="M52" s="98"/>
      <c r="N52" s="101"/>
      <c r="O52" s="101"/>
      <c r="P52" s="101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97"/>
      <c r="C53" s="98"/>
      <c r="D53" s="99"/>
      <c r="E53" s="99"/>
      <c r="F53" s="100"/>
      <c r="G53" s="99"/>
      <c r="H53" s="99"/>
      <c r="I53" s="100"/>
      <c r="J53" s="99"/>
      <c r="K53" s="99"/>
      <c r="L53" s="99"/>
      <c r="M53" s="98"/>
      <c r="N53" s="101"/>
      <c r="O53" s="101"/>
      <c r="P53" s="101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97"/>
      <c r="C54" s="98"/>
      <c r="D54" s="99"/>
      <c r="E54" s="99"/>
      <c r="F54" s="100"/>
      <c r="G54" s="99"/>
      <c r="H54" s="99"/>
      <c r="I54" s="100"/>
      <c r="J54" s="99"/>
      <c r="K54" s="99"/>
      <c r="L54" s="99"/>
      <c r="M54" s="98"/>
      <c r="N54" s="101"/>
      <c r="O54" s="101"/>
      <c r="P54" s="101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97"/>
      <c r="C55" s="98"/>
      <c r="D55" s="99"/>
      <c r="E55" s="99"/>
      <c r="F55" s="100"/>
      <c r="G55" s="99"/>
      <c r="H55" s="99"/>
      <c r="I55" s="100"/>
      <c r="J55" s="99"/>
      <c r="K55" s="99"/>
      <c r="L55" s="99"/>
      <c r="M55" s="98"/>
      <c r="N55" s="101"/>
      <c r="O55" s="101"/>
      <c r="P55" s="101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97"/>
      <c r="C56" s="98"/>
      <c r="D56" s="99"/>
      <c r="E56" s="99"/>
      <c r="F56" s="100"/>
      <c r="G56" s="99"/>
      <c r="H56" s="99"/>
      <c r="I56" s="100"/>
      <c r="J56" s="99"/>
      <c r="K56" s="99"/>
      <c r="L56" s="99"/>
      <c r="M56" s="98"/>
      <c r="N56" s="101"/>
      <c r="O56" s="101"/>
      <c r="P56" s="101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97"/>
      <c r="C57" s="98"/>
      <c r="D57" s="99"/>
      <c r="E57" s="99"/>
      <c r="F57" s="100"/>
      <c r="G57" s="99"/>
      <c r="H57" s="99"/>
      <c r="I57" s="100"/>
      <c r="J57" s="99"/>
      <c r="K57" s="99"/>
      <c r="L57" s="99"/>
      <c r="M57" s="98"/>
      <c r="N57" s="101"/>
      <c r="O57" s="101"/>
      <c r="P57" s="101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03"/>
      <c r="C58" s="104"/>
      <c r="D58" s="105"/>
      <c r="E58" s="105"/>
      <c r="F58" s="106"/>
      <c r="G58" s="105"/>
      <c r="H58" s="105"/>
      <c r="I58" s="106"/>
      <c r="J58" s="105"/>
      <c r="K58" s="105"/>
      <c r="L58" s="105"/>
      <c r="M58" s="107"/>
      <c r="N58" s="108"/>
      <c r="O58" s="108"/>
      <c r="P58" s="109"/>
      <c r="Q58" s="7"/>
      <c r="R58" s="7"/>
      <c r="S58" s="32"/>
      <c r="T58" s="36"/>
    </row>
    <row r="59" spans="1:47" ht="15.6">
      <c r="A59" s="7"/>
      <c r="B59" s="103"/>
      <c r="C59" s="104"/>
      <c r="D59" s="105"/>
      <c r="E59" s="105"/>
      <c r="F59" s="106"/>
      <c r="G59" s="105"/>
      <c r="H59" s="105"/>
      <c r="I59" s="106"/>
      <c r="J59" s="105"/>
      <c r="K59" s="105"/>
      <c r="L59" s="105"/>
      <c r="M59" s="107"/>
      <c r="N59" s="108"/>
      <c r="O59" s="108"/>
      <c r="P59" s="109"/>
      <c r="Q59" s="7"/>
      <c r="R59" s="7"/>
      <c r="S59" s="12"/>
      <c r="T59" s="13"/>
    </row>
    <row r="60" spans="1:47" ht="15.6">
      <c r="A60" s="7"/>
      <c r="B60" s="103"/>
      <c r="C60" s="104"/>
      <c r="D60" s="105"/>
      <c r="E60" s="105"/>
      <c r="F60" s="106"/>
      <c r="G60" s="105"/>
      <c r="H60" s="105"/>
      <c r="I60" s="106"/>
      <c r="J60" s="105"/>
      <c r="K60" s="105"/>
      <c r="L60" s="105"/>
      <c r="M60" s="107"/>
      <c r="N60" s="108"/>
      <c r="O60" s="108"/>
      <c r="P60" s="109"/>
      <c r="Q60" s="7"/>
      <c r="R60" s="7"/>
      <c r="S60" s="7"/>
      <c r="T60" s="32"/>
    </row>
    <row r="61" spans="1:47" ht="15.6">
      <c r="A61" s="6"/>
      <c r="B61" s="103"/>
      <c r="C61" s="104"/>
      <c r="D61" s="105"/>
      <c r="E61" s="105"/>
      <c r="F61" s="106"/>
      <c r="G61" s="105"/>
      <c r="H61" s="105"/>
      <c r="I61" s="106"/>
      <c r="J61" s="105"/>
      <c r="K61" s="105"/>
      <c r="L61" s="105"/>
      <c r="M61" s="107"/>
      <c r="N61" s="108"/>
      <c r="O61" s="108"/>
      <c r="P61" s="109"/>
      <c r="Q61" s="7"/>
      <c r="R61" s="7"/>
      <c r="S61" s="47"/>
      <c r="T61" s="48"/>
    </row>
    <row r="62" spans="1:47" ht="15.6">
      <c r="A62" s="7"/>
      <c r="B62" s="103"/>
      <c r="C62" s="104"/>
      <c r="D62" s="103"/>
      <c r="E62" s="103"/>
      <c r="F62" s="110"/>
      <c r="G62" s="103"/>
      <c r="H62" s="103"/>
      <c r="I62" s="110"/>
      <c r="J62" s="103"/>
      <c r="K62" s="103"/>
      <c r="L62" s="103"/>
      <c r="M62" s="107"/>
      <c r="N62" s="108"/>
      <c r="O62" s="108"/>
      <c r="P62" s="109"/>
      <c r="Q62" s="7"/>
      <c r="R62" s="7"/>
      <c r="S62" s="32"/>
      <c r="T62" s="36"/>
    </row>
    <row r="63" spans="1:47" ht="15.6">
      <c r="A63" s="7"/>
      <c r="B63" s="103"/>
      <c r="C63" s="111"/>
      <c r="D63" s="103"/>
      <c r="E63" s="103"/>
      <c r="F63" s="110"/>
      <c r="G63" s="103"/>
      <c r="H63" s="103"/>
      <c r="I63" s="110"/>
      <c r="J63" s="103"/>
      <c r="K63" s="103"/>
      <c r="L63" s="103"/>
      <c r="M63" s="111"/>
      <c r="N63" s="109"/>
      <c r="O63" s="109"/>
      <c r="P63" s="109"/>
      <c r="Q63" s="7"/>
      <c r="R63" s="7"/>
      <c r="S63" s="32"/>
      <c r="T63" s="36"/>
    </row>
    <row r="64" spans="1:47" ht="15.6">
      <c r="A64" s="7"/>
      <c r="B64" s="103"/>
      <c r="C64" s="111"/>
      <c r="D64" s="103"/>
      <c r="E64" s="103"/>
      <c r="F64" s="110"/>
      <c r="G64" s="103"/>
      <c r="H64" s="103"/>
      <c r="I64" s="110"/>
      <c r="J64" s="103"/>
      <c r="K64" s="103"/>
      <c r="L64" s="103"/>
      <c r="M64" s="111"/>
      <c r="N64" s="109"/>
      <c r="O64" s="109"/>
      <c r="P64" s="109"/>
      <c r="Q64" s="7"/>
      <c r="R64" s="7"/>
      <c r="S64" s="32"/>
      <c r="T64" s="36"/>
    </row>
    <row r="65" spans="1:20" ht="15.6">
      <c r="A65" s="7"/>
      <c r="B65" s="91"/>
      <c r="C65" s="111"/>
      <c r="D65" s="91"/>
      <c r="E65" s="91"/>
      <c r="F65" s="88"/>
      <c r="G65" s="91"/>
      <c r="H65" s="91"/>
      <c r="I65" s="88"/>
      <c r="J65" s="91"/>
      <c r="K65" s="103"/>
      <c r="L65" s="103"/>
      <c r="M65" s="111"/>
      <c r="N65" s="109"/>
      <c r="O65" s="109"/>
      <c r="P65" s="109"/>
      <c r="Q65" s="7"/>
      <c r="R65" s="7"/>
      <c r="S65" s="32"/>
      <c r="T65" s="36"/>
    </row>
    <row r="66" spans="1:20" ht="15.6">
      <c r="A66" s="7"/>
      <c r="B66" s="91"/>
      <c r="C66" s="111"/>
      <c r="D66" s="91"/>
      <c r="E66" s="91"/>
      <c r="F66" s="88"/>
      <c r="G66" s="91"/>
      <c r="H66" s="91"/>
      <c r="I66" s="88"/>
      <c r="J66" s="91"/>
      <c r="K66" s="103"/>
      <c r="L66" s="103"/>
      <c r="M66" s="111"/>
      <c r="N66" s="109"/>
      <c r="O66" s="109"/>
      <c r="P66" s="109"/>
      <c r="Q66" s="7"/>
      <c r="R66" s="7"/>
      <c r="S66" s="32"/>
      <c r="T66" s="36"/>
    </row>
    <row r="67" spans="1:20" ht="15.6">
      <c r="A67" s="7"/>
      <c r="B67" s="91"/>
      <c r="C67" s="111"/>
      <c r="D67" s="91"/>
      <c r="E67" s="91"/>
      <c r="F67" s="88"/>
      <c r="G67" s="91"/>
      <c r="H67" s="91"/>
      <c r="I67" s="88"/>
      <c r="J67" s="91"/>
      <c r="K67" s="103"/>
      <c r="L67" s="103"/>
      <c r="M67" s="111"/>
      <c r="N67" s="109"/>
      <c r="O67" s="109"/>
      <c r="P67" s="109"/>
      <c r="Q67" s="7"/>
      <c r="R67" s="7"/>
      <c r="S67" s="32"/>
      <c r="T67" s="36"/>
    </row>
    <row r="68" spans="1:20" ht="15.6">
      <c r="A68" s="7"/>
      <c r="B68" s="91"/>
      <c r="C68" s="111"/>
      <c r="D68" s="91"/>
      <c r="E68" s="91"/>
      <c r="F68" s="88"/>
      <c r="G68" s="91"/>
      <c r="H68" s="91"/>
      <c r="I68" s="88"/>
      <c r="J68" s="91"/>
      <c r="K68" s="103"/>
      <c r="L68" s="103"/>
      <c r="M68" s="111"/>
      <c r="N68" s="109"/>
      <c r="O68" s="109"/>
      <c r="P68" s="109"/>
      <c r="Q68" s="7"/>
      <c r="R68" s="37"/>
      <c r="S68" s="12"/>
      <c r="T68" s="14"/>
    </row>
    <row r="69" spans="1:20">
      <c r="A69" s="7"/>
      <c r="B69" s="91"/>
      <c r="C69" s="111"/>
      <c r="D69" s="91"/>
      <c r="E69" s="91"/>
      <c r="F69" s="88"/>
      <c r="G69" s="91"/>
      <c r="H69" s="91"/>
      <c r="I69" s="88"/>
      <c r="J69" s="91"/>
      <c r="K69" s="103"/>
      <c r="L69" s="103"/>
      <c r="M69" s="111"/>
      <c r="N69" s="109"/>
      <c r="O69" s="109"/>
      <c r="P69" s="109"/>
      <c r="Q69" s="7"/>
    </row>
    <row r="70" spans="1:20">
      <c r="A70" s="7"/>
      <c r="B70" s="91"/>
      <c r="C70" s="111"/>
      <c r="D70" s="91"/>
      <c r="E70" s="91"/>
      <c r="F70" s="88"/>
      <c r="G70" s="91"/>
      <c r="H70" s="91"/>
      <c r="I70" s="88"/>
      <c r="J70" s="91"/>
      <c r="K70" s="103"/>
      <c r="L70" s="103"/>
      <c r="M70" s="111"/>
      <c r="N70" s="109"/>
      <c r="O70" s="109"/>
      <c r="P70" s="109"/>
      <c r="Q70" s="7"/>
    </row>
    <row r="71" spans="1:20" ht="15.6">
      <c r="A71" s="7"/>
      <c r="B71" s="112"/>
      <c r="C71" s="111"/>
      <c r="D71" s="112"/>
      <c r="E71" s="112"/>
      <c r="F71" s="113"/>
      <c r="G71" s="112"/>
      <c r="H71" s="112"/>
      <c r="I71" s="113"/>
      <c r="J71" s="112"/>
      <c r="K71" s="103"/>
      <c r="L71" s="103"/>
      <c r="M71" s="111"/>
      <c r="N71" s="109"/>
      <c r="O71" s="109"/>
      <c r="P71" s="109"/>
      <c r="Q71" s="7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U71"/>
  <sheetViews>
    <sheetView zoomScale="70" zoomScaleNormal="70" workbookViewId="0">
      <selection activeCell="B47" sqref="B47"/>
    </sheetView>
  </sheetViews>
  <sheetFormatPr defaultColWidth="8.59765625" defaultRowHeight="14.4"/>
  <cols>
    <col min="1" max="1" width="49.5" style="9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70" t="s">
        <v>86</v>
      </c>
      <c r="Q2" s="3"/>
      <c r="AG2" s="38"/>
      <c r="AH2" s="3"/>
    </row>
    <row r="3" spans="1:34" ht="28.8">
      <c r="A3" s="4">
        <f>'Örebro län'!A3</f>
        <v>2020</v>
      </c>
      <c r="C3" s="79" t="s">
        <v>1</v>
      </c>
      <c r="D3" s="79" t="s">
        <v>31</v>
      </c>
      <c r="E3" s="79" t="s">
        <v>2</v>
      </c>
      <c r="F3" s="80" t="s">
        <v>3</v>
      </c>
      <c r="G3" s="79" t="s">
        <v>16</v>
      </c>
      <c r="H3" s="79" t="s">
        <v>51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67</v>
      </c>
      <c r="N3" s="79" t="s">
        <v>97</v>
      </c>
      <c r="O3" s="80" t="s">
        <v>63</v>
      </c>
      <c r="P3" s="81" t="s">
        <v>9</v>
      </c>
      <c r="Q3" s="38"/>
      <c r="AG3" s="38"/>
      <c r="AH3" s="38"/>
    </row>
    <row r="4" spans="1:34" s="16" customFormat="1" ht="10.199999999999999">
      <c r="A4" s="50" t="s">
        <v>55</v>
      </c>
      <c r="B4" s="82"/>
      <c r="C4" s="83" t="s">
        <v>53</v>
      </c>
      <c r="D4" s="83" t="s">
        <v>54</v>
      </c>
      <c r="E4" s="84"/>
      <c r="F4" s="83" t="s">
        <v>56</v>
      </c>
      <c r="G4" s="84"/>
      <c r="H4" s="84"/>
      <c r="I4" s="83" t="s">
        <v>57</v>
      </c>
      <c r="J4" s="84"/>
      <c r="K4" s="84"/>
      <c r="L4" s="84"/>
      <c r="M4" s="84"/>
      <c r="N4" s="85"/>
      <c r="O4" s="85"/>
      <c r="P4" s="86" t="s">
        <v>61</v>
      </c>
      <c r="Q4" s="17"/>
      <c r="AG4" s="17"/>
      <c r="AH4" s="17"/>
    </row>
    <row r="5" spans="1:34" ht="15.6">
      <c r="A5" s="3" t="s">
        <v>52</v>
      </c>
      <c r="B5" s="58"/>
      <c r="C5" s="60">
        <f>[1]Solceller!$E$9</f>
        <v>361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>
        <f>SUM(D5:O5)</f>
        <v>0</v>
      </c>
      <c r="Q5" s="38"/>
      <c r="AG5" s="38"/>
      <c r="AH5" s="38"/>
    </row>
    <row r="6" spans="1:34" ht="15.6">
      <c r="A6" s="57" t="s">
        <v>66</v>
      </c>
      <c r="B6" s="58"/>
      <c r="C6" s="58">
        <f>[1]Elproduktion!$N$202</f>
        <v>0</v>
      </c>
      <c r="D6" s="58">
        <f>[1]Elproduktion!$N$203</f>
        <v>0</v>
      </c>
      <c r="E6" s="58"/>
      <c r="F6" s="58"/>
      <c r="G6" s="58"/>
      <c r="H6" s="58">
        <f>[1]Elproduktion!$N$207</f>
        <v>0</v>
      </c>
      <c r="I6" s="58"/>
      <c r="J6" s="58">
        <f>[1]Elproduktion!$N$206</f>
        <v>0</v>
      </c>
      <c r="K6" s="58"/>
      <c r="L6" s="58"/>
      <c r="M6" s="58"/>
      <c r="N6" s="58"/>
      <c r="O6" s="58"/>
      <c r="P6" s="58">
        <f t="shared" ref="P6:P11" si="0">SUM(D6:O6)</f>
        <v>0</v>
      </c>
      <c r="Q6" s="38"/>
      <c r="AG6" s="38"/>
      <c r="AH6" s="38"/>
    </row>
    <row r="7" spans="1:34" ht="15.6">
      <c r="A7" s="3" t="s">
        <v>17</v>
      </c>
      <c r="B7" s="58"/>
      <c r="C7" s="95">
        <v>0</v>
      </c>
      <c r="D7" s="95">
        <f>[1]Elproduktion!$P$203</f>
        <v>0</v>
      </c>
      <c r="E7" s="58">
        <f>[1]Elproduktion!$Q$204</f>
        <v>0</v>
      </c>
      <c r="F7" s="58">
        <f>[1]Elproduktion!$N$205</f>
        <v>0</v>
      </c>
      <c r="G7" s="58">
        <f>[1]Elproduktion!$R$206</f>
        <v>0</v>
      </c>
      <c r="H7" s="58">
        <f>[1]Elproduktion!$S$207</f>
        <v>0</v>
      </c>
      <c r="I7" s="58">
        <f>[1]Elproduktion!$N$208</f>
        <v>0</v>
      </c>
      <c r="J7" s="58">
        <f>[1]Elproduktion!$T$206</f>
        <v>0</v>
      </c>
      <c r="K7" s="58">
        <f>[1]Elproduktion!$U$204</f>
        <v>0</v>
      </c>
      <c r="L7" s="58">
        <f>[1]Elproduktion!$V$204</f>
        <v>0</v>
      </c>
      <c r="M7" s="58">
        <f>[1]Elproduktion!$W$204</f>
        <v>0</v>
      </c>
      <c r="N7" s="58">
        <f>[1]Elproduktion!$X$206</f>
        <v>0</v>
      </c>
      <c r="O7" s="58"/>
      <c r="P7" s="58">
        <f t="shared" si="0"/>
        <v>0</v>
      </c>
      <c r="Q7" s="38"/>
      <c r="AG7" s="38"/>
      <c r="AH7" s="38"/>
    </row>
    <row r="8" spans="1:34" ht="15.6">
      <c r="A8" s="3" t="s">
        <v>10</v>
      </c>
      <c r="B8" s="58"/>
      <c r="C8" s="95">
        <f>[1]Elproduktion!$N$210</f>
        <v>0</v>
      </c>
      <c r="D8" s="95">
        <f>[1]Elproduktion!$N$211</f>
        <v>0</v>
      </c>
      <c r="E8" s="58">
        <f>[1]Elproduktion!$Q$212</f>
        <v>0</v>
      </c>
      <c r="F8" s="58">
        <f>[1]Elproduktion!$N$213</f>
        <v>0</v>
      </c>
      <c r="G8" s="58">
        <f>[1]Elproduktion!$R$214</f>
        <v>0</v>
      </c>
      <c r="H8" s="58">
        <f>[1]Elproduktion!$S$215</f>
        <v>0</v>
      </c>
      <c r="I8" s="58">
        <f>[1]Elproduktion!$N$216</f>
        <v>0</v>
      </c>
      <c r="J8" s="58">
        <f>[1]Elproduktion!$T$214</f>
        <v>0</v>
      </c>
      <c r="K8" s="58">
        <f>[1]Elproduktion!$U$212</f>
        <v>0</v>
      </c>
      <c r="L8" s="58">
        <f>[1]Elproduktion!$V$212</f>
        <v>0</v>
      </c>
      <c r="M8" s="58">
        <f>[1]Elproduktion!$W$212</f>
        <v>0</v>
      </c>
      <c r="N8" s="58">
        <f>[1]Elproduktion!$X$214</f>
        <v>0</v>
      </c>
      <c r="O8" s="58"/>
      <c r="P8" s="58">
        <f t="shared" si="0"/>
        <v>0</v>
      </c>
      <c r="Q8" s="38"/>
      <c r="AG8" s="38"/>
      <c r="AH8" s="38"/>
    </row>
    <row r="9" spans="1:34" ht="15.6">
      <c r="A9" s="3" t="s">
        <v>11</v>
      </c>
      <c r="B9" s="58"/>
      <c r="C9" s="95">
        <f>[1]Elproduktion!$N$218</f>
        <v>50837</v>
      </c>
      <c r="D9" s="95">
        <f>[1]Elproduktion!$N$219</f>
        <v>0</v>
      </c>
      <c r="E9" s="58">
        <f>[1]Elproduktion!$Q$220</f>
        <v>0</v>
      </c>
      <c r="F9" s="58">
        <f>[1]Elproduktion!$N$221</f>
        <v>0</v>
      </c>
      <c r="G9" s="58">
        <f>[1]Elproduktion!$R$222</f>
        <v>0</v>
      </c>
      <c r="H9" s="58">
        <f>[1]Elproduktion!$S$223</f>
        <v>0</v>
      </c>
      <c r="I9" s="58">
        <f>[1]Elproduktion!$N$224</f>
        <v>0</v>
      </c>
      <c r="J9" s="58">
        <f>[1]Elproduktion!$T$222</f>
        <v>0</v>
      </c>
      <c r="K9" s="58">
        <f>[1]Elproduktion!$U$220</f>
        <v>0</v>
      </c>
      <c r="L9" s="58">
        <f>[1]Elproduktion!$V$220</f>
        <v>0</v>
      </c>
      <c r="M9" s="58">
        <f>[1]Elproduktion!$W$220</f>
        <v>0</v>
      </c>
      <c r="N9" s="58">
        <f>[1]Elproduktion!$X$222</f>
        <v>0</v>
      </c>
      <c r="O9" s="58"/>
      <c r="P9" s="58">
        <f t="shared" si="0"/>
        <v>0</v>
      </c>
      <c r="Q9" s="38"/>
      <c r="AG9" s="38"/>
      <c r="AH9" s="38"/>
    </row>
    <row r="10" spans="1:34" ht="15.6">
      <c r="A10" s="3" t="s">
        <v>12</v>
      </c>
      <c r="B10" s="58"/>
      <c r="C10" s="95">
        <f>[1]Elproduktion!$N$226</f>
        <v>0</v>
      </c>
      <c r="D10" s="95">
        <f>[1]Elproduktion!$N$227</f>
        <v>0</v>
      </c>
      <c r="E10" s="58">
        <f>[1]Elproduktion!$Q$228</f>
        <v>0</v>
      </c>
      <c r="F10" s="58">
        <f>[1]Elproduktion!$N$229</f>
        <v>0</v>
      </c>
      <c r="G10" s="58">
        <f>[1]Elproduktion!$R$230</f>
        <v>0</v>
      </c>
      <c r="H10" s="58">
        <f>[1]Elproduktion!$S$231</f>
        <v>0</v>
      </c>
      <c r="I10" s="58">
        <f>[1]Elproduktion!$N$232</f>
        <v>0</v>
      </c>
      <c r="J10" s="58">
        <f>[1]Elproduktion!$T$230</f>
        <v>0</v>
      </c>
      <c r="K10" s="58">
        <f>[1]Elproduktion!$U$228</f>
        <v>0</v>
      </c>
      <c r="L10" s="58">
        <f>[1]Elproduktion!$V$228</f>
        <v>0</v>
      </c>
      <c r="M10" s="58">
        <f>[1]Elproduktion!$W$228</f>
        <v>0</v>
      </c>
      <c r="N10" s="58">
        <f>[1]Elproduktion!$X$230</f>
        <v>0</v>
      </c>
      <c r="O10" s="58"/>
      <c r="P10" s="58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6">
      <c r="A11" s="3" t="s">
        <v>13</v>
      </c>
      <c r="B11" s="58"/>
      <c r="C11" s="60">
        <f>SUM(C5:C10)</f>
        <v>51198</v>
      </c>
      <c r="D11" s="58">
        <f t="shared" ref="D11:O11" si="1">SUM(D5:D10)</f>
        <v>0</v>
      </c>
      <c r="E11" s="58">
        <f t="shared" si="1"/>
        <v>0</v>
      </c>
      <c r="F11" s="58">
        <f t="shared" si="1"/>
        <v>0</v>
      </c>
      <c r="G11" s="58">
        <f t="shared" si="1"/>
        <v>0</v>
      </c>
      <c r="H11" s="58">
        <f t="shared" si="1"/>
        <v>0</v>
      </c>
      <c r="I11" s="58">
        <f t="shared" si="1"/>
        <v>0</v>
      </c>
      <c r="J11" s="58">
        <f t="shared" si="1"/>
        <v>0</v>
      </c>
      <c r="K11" s="58">
        <f t="shared" si="1"/>
        <v>0</v>
      </c>
      <c r="L11" s="58">
        <f t="shared" si="1"/>
        <v>0</v>
      </c>
      <c r="M11" s="58">
        <f t="shared" si="1"/>
        <v>0</v>
      </c>
      <c r="N11" s="58">
        <f t="shared" si="1"/>
        <v>0</v>
      </c>
      <c r="O11" s="58">
        <f t="shared" si="1"/>
        <v>0</v>
      </c>
      <c r="P11" s="58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6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2"/>
      <c r="R12" s="2"/>
      <c r="S12" s="2"/>
      <c r="T12" s="2"/>
    </row>
    <row r="13" spans="1:34" ht="15.6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2"/>
      <c r="R13" s="2"/>
      <c r="S13" s="2"/>
      <c r="T13" s="2"/>
    </row>
    <row r="14" spans="1:34" ht="18">
      <c r="A14" s="1" t="s">
        <v>14</v>
      </c>
      <c r="B14" s="87"/>
      <c r="C14" s="58"/>
      <c r="D14" s="87"/>
      <c r="E14" s="87"/>
      <c r="F14" s="87"/>
      <c r="G14" s="87"/>
      <c r="H14" s="87"/>
      <c r="I14" s="87"/>
      <c r="J14" s="58"/>
      <c r="K14" s="58"/>
      <c r="L14" s="58"/>
      <c r="M14" s="58"/>
      <c r="N14" s="58"/>
      <c r="O14" s="58"/>
      <c r="P14" s="87"/>
      <c r="Q14" s="2"/>
      <c r="R14" s="2"/>
      <c r="S14" s="2"/>
      <c r="T14" s="2"/>
    </row>
    <row r="15" spans="1:34" ht="15.6">
      <c r="A15" s="49" t="str">
        <f>A2</f>
        <v>1863 Hällefors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2"/>
      <c r="R15" s="2"/>
      <c r="S15" s="2"/>
      <c r="T15" s="2"/>
    </row>
    <row r="16" spans="1:34" ht="28.8">
      <c r="A16" s="4">
        <f>'Örebro län'!A16</f>
        <v>2020</v>
      </c>
      <c r="B16" s="79" t="s">
        <v>15</v>
      </c>
      <c r="C16" s="88" t="s">
        <v>8</v>
      </c>
      <c r="D16" s="79" t="s">
        <v>31</v>
      </c>
      <c r="E16" s="79" t="s">
        <v>2</v>
      </c>
      <c r="F16" s="80" t="s">
        <v>3</v>
      </c>
      <c r="G16" s="79" t="s">
        <v>16</v>
      </c>
      <c r="H16" s="79" t="s">
        <v>51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67</v>
      </c>
      <c r="N16" s="79" t="s">
        <v>97</v>
      </c>
      <c r="O16" s="80" t="s">
        <v>63</v>
      </c>
      <c r="P16" s="81" t="s">
        <v>9</v>
      </c>
      <c r="Q16" s="38"/>
      <c r="AG16" s="38"/>
      <c r="AH16" s="38"/>
    </row>
    <row r="17" spans="1:34" s="16" customFormat="1" ht="10.199999999999999">
      <c r="A17" s="50" t="s">
        <v>55</v>
      </c>
      <c r="B17" s="83" t="s">
        <v>58</v>
      </c>
      <c r="C17" s="89"/>
      <c r="D17" s="83" t="s">
        <v>54</v>
      </c>
      <c r="E17" s="84"/>
      <c r="F17" s="83" t="s">
        <v>56</v>
      </c>
      <c r="G17" s="84"/>
      <c r="H17" s="84"/>
      <c r="I17" s="83" t="s">
        <v>57</v>
      </c>
      <c r="J17" s="84"/>
      <c r="K17" s="84"/>
      <c r="L17" s="84"/>
      <c r="M17" s="84"/>
      <c r="N17" s="85"/>
      <c r="O17" s="85"/>
      <c r="P17" s="86" t="s">
        <v>61</v>
      </c>
      <c r="Q17" s="17"/>
      <c r="AG17" s="17"/>
      <c r="AH17" s="17"/>
    </row>
    <row r="18" spans="1:34" ht="15.6">
      <c r="A18" s="3" t="s">
        <v>17</v>
      </c>
      <c r="B18" s="114">
        <f>[1]Fjärrvärmeproduktion!$N$282</f>
        <v>0</v>
      </c>
      <c r="C18" s="61"/>
      <c r="D18" s="61">
        <f>[1]Fjärrvärmeproduktion!$N$283</f>
        <v>0</v>
      </c>
      <c r="E18" s="61">
        <f>[1]Fjärrvärmeproduktion!$Q$284</f>
        <v>0</v>
      </c>
      <c r="F18" s="61">
        <f>[1]Fjärrvärmeproduktion!$N$285</f>
        <v>0</v>
      </c>
      <c r="G18" s="61">
        <f>[1]Fjärrvärmeproduktion!$R$286</f>
        <v>0</v>
      </c>
      <c r="H18" s="61">
        <f>[1]Fjärrvärmeproduktion!$S$287</f>
        <v>0</v>
      </c>
      <c r="I18" s="61">
        <f>[1]Fjärrvärmeproduktion!$N$288</f>
        <v>0</v>
      </c>
      <c r="J18" s="61">
        <f>[1]Fjärrvärmeproduktion!$T$286</f>
        <v>0</v>
      </c>
      <c r="K18" s="61">
        <f>[1]Fjärrvärmeproduktion!$U$284</f>
        <v>0</v>
      </c>
      <c r="L18" s="61">
        <f>[1]Fjärrvärmeproduktion!$V$284</f>
        <v>0</v>
      </c>
      <c r="M18" s="61">
        <f>[1]Fjärrvärmeproduktion!$W$284</f>
        <v>0</v>
      </c>
      <c r="N18" s="61">
        <f>[1]Fjärrvärmeproduktion!$X$286</f>
        <v>0</v>
      </c>
      <c r="O18" s="61"/>
      <c r="P18" s="61">
        <f>SUM(C18:O18)</f>
        <v>0</v>
      </c>
      <c r="Q18" s="2"/>
      <c r="R18" s="2"/>
      <c r="S18" s="2"/>
      <c r="T18" s="2"/>
    </row>
    <row r="19" spans="1:34" ht="15.6">
      <c r="A19" s="3" t="s">
        <v>18</v>
      </c>
      <c r="B19" s="114">
        <f>[1]Fjärrvärmeproduktion!$N$290+[1]Fjärrvärmeproduktion!$N$322</f>
        <v>36262</v>
      </c>
      <c r="C19" s="61"/>
      <c r="D19" s="61">
        <f>[1]Fjärrvärmeproduktion!$N$291</f>
        <v>697</v>
      </c>
      <c r="E19" s="61">
        <f>[1]Fjärrvärmeproduktion!$Q$292</f>
        <v>0</v>
      </c>
      <c r="F19" s="61">
        <f>[1]Fjärrvärmeproduktion!$N$293</f>
        <v>0</v>
      </c>
      <c r="G19" s="61">
        <f>[1]Fjärrvärmeproduktion!$R$294</f>
        <v>0</v>
      </c>
      <c r="H19" s="61">
        <f>[1]Fjärrvärmeproduktion!$S$295</f>
        <v>37128</v>
      </c>
      <c r="I19" s="61">
        <f>[1]Fjärrvärmeproduktion!$N$296</f>
        <v>0</v>
      </c>
      <c r="J19" s="61">
        <f>[1]Fjärrvärmeproduktion!$T$294</f>
        <v>0</v>
      </c>
      <c r="K19" s="61">
        <f>[1]Fjärrvärmeproduktion!$U$292</f>
        <v>0</v>
      </c>
      <c r="L19" s="61">
        <f>[1]Fjärrvärmeproduktion!$V$292</f>
        <v>0</v>
      </c>
      <c r="M19" s="61">
        <f>[1]Fjärrvärmeproduktion!$W$292</f>
        <v>0</v>
      </c>
      <c r="N19" s="61">
        <f>[1]Fjärrvärmeproduktion!$X$294</f>
        <v>0</v>
      </c>
      <c r="O19" s="61"/>
      <c r="P19" s="61">
        <f t="shared" ref="P19:P24" si="2">SUM(C19:O19)</f>
        <v>37825</v>
      </c>
      <c r="Q19" s="2"/>
      <c r="R19" s="2"/>
      <c r="S19" s="2"/>
      <c r="T19" s="2"/>
    </row>
    <row r="20" spans="1:34" ht="15.6">
      <c r="A20" s="3" t="s">
        <v>19</v>
      </c>
      <c r="B20" s="114">
        <f>[1]Fjärrvärmeproduktion!$N$298</f>
        <v>0</v>
      </c>
      <c r="C20" s="61"/>
      <c r="D20" s="61">
        <f>[1]Fjärrvärmeproduktion!$N$299</f>
        <v>0</v>
      </c>
      <c r="E20" s="61">
        <f>[1]Fjärrvärmeproduktion!$Q$300</f>
        <v>0</v>
      </c>
      <c r="F20" s="61">
        <f>[1]Fjärrvärmeproduktion!$N$301</f>
        <v>0</v>
      </c>
      <c r="G20" s="61">
        <f>[1]Fjärrvärmeproduktion!$R$302</f>
        <v>0</v>
      </c>
      <c r="H20" s="61">
        <f>[1]Fjärrvärmeproduktion!$S$303</f>
        <v>0</v>
      </c>
      <c r="I20" s="61">
        <f>[1]Fjärrvärmeproduktion!$N$304</f>
        <v>0</v>
      </c>
      <c r="J20" s="61">
        <f>[1]Fjärrvärmeproduktion!$T$302</f>
        <v>0</v>
      </c>
      <c r="K20" s="61">
        <f>[1]Fjärrvärmeproduktion!$U$300</f>
        <v>0</v>
      </c>
      <c r="L20" s="61">
        <f>[1]Fjärrvärmeproduktion!$V$300</f>
        <v>0</v>
      </c>
      <c r="M20" s="61">
        <f>[1]Fjärrvärmeproduktion!$W$300</f>
        <v>0</v>
      </c>
      <c r="N20" s="61">
        <f>[1]Fjärrvärmeproduktion!$X$302</f>
        <v>0</v>
      </c>
      <c r="O20" s="61"/>
      <c r="P20" s="61">
        <f t="shared" si="2"/>
        <v>0</v>
      </c>
      <c r="Q20" s="2"/>
      <c r="R20" s="2"/>
      <c r="S20" s="2"/>
      <c r="T20" s="2"/>
    </row>
    <row r="21" spans="1:34" ht="16.2" thickBot="1">
      <c r="A21" s="3" t="s">
        <v>20</v>
      </c>
      <c r="B21" s="114">
        <f>[1]Fjärrvärmeproduktion!$N$306</f>
        <v>0</v>
      </c>
      <c r="C21" s="61"/>
      <c r="D21" s="61">
        <f>[1]Fjärrvärmeproduktion!$N$307</f>
        <v>0</v>
      </c>
      <c r="E21" s="61">
        <f>[1]Fjärrvärmeproduktion!$Q$308</f>
        <v>0</v>
      </c>
      <c r="F21" s="61">
        <f>[1]Fjärrvärmeproduktion!$N$309</f>
        <v>0</v>
      </c>
      <c r="G21" s="61">
        <f>[1]Fjärrvärmeproduktion!$R$310</f>
        <v>0</v>
      </c>
      <c r="H21" s="61">
        <f>[1]Fjärrvärmeproduktion!$S$311</f>
        <v>0</v>
      </c>
      <c r="I21" s="61">
        <f>[1]Fjärrvärmeproduktion!$N$312</f>
        <v>0</v>
      </c>
      <c r="J21" s="61">
        <f>[1]Fjärrvärmeproduktion!$T$310</f>
        <v>0</v>
      </c>
      <c r="K21" s="61">
        <f>[1]Fjärrvärmeproduktion!$U$308</f>
        <v>0</v>
      </c>
      <c r="L21" s="61">
        <f>[1]Fjärrvärmeproduktion!$V$308</f>
        <v>0</v>
      </c>
      <c r="M21" s="61">
        <f>[1]Fjärrvärmeproduktion!$W$308</f>
        <v>0</v>
      </c>
      <c r="N21" s="61">
        <f>[1]Fjärrvärmeproduktion!$X$310</f>
        <v>0</v>
      </c>
      <c r="O21" s="61"/>
      <c r="P21" s="61">
        <f t="shared" si="2"/>
        <v>0</v>
      </c>
      <c r="Q21" s="2"/>
      <c r="R21" s="24"/>
      <c r="S21" s="24"/>
      <c r="T21" s="24"/>
    </row>
    <row r="22" spans="1:34" ht="15.6">
      <c r="A22" s="3" t="s">
        <v>21</v>
      </c>
      <c r="B22" s="114">
        <f>[1]Fjärrvärmeproduktion!$N$314</f>
        <v>3755</v>
      </c>
      <c r="C22" s="61"/>
      <c r="D22" s="61">
        <f>[1]Fjärrvärmeproduktion!$N$315</f>
        <v>0</v>
      </c>
      <c r="E22" s="61">
        <f>[1]Fjärrvärmeproduktion!$Q$316</f>
        <v>0</v>
      </c>
      <c r="F22" s="61">
        <f>[1]Fjärrvärmeproduktion!$N$317</f>
        <v>0</v>
      </c>
      <c r="G22" s="61">
        <f>[1]Fjärrvärmeproduktion!$R$318</f>
        <v>0</v>
      </c>
      <c r="H22" s="61">
        <f>[1]Fjärrvärmeproduktion!$S$319</f>
        <v>0</v>
      </c>
      <c r="I22" s="61">
        <f>[1]Fjärrvärmeproduktion!$N$320</f>
        <v>0</v>
      </c>
      <c r="J22" s="61">
        <f>[1]Fjärrvärmeproduktion!$T$318</f>
        <v>0</v>
      </c>
      <c r="K22" s="61">
        <f>[1]Fjärrvärmeproduktion!$U$316</f>
        <v>0</v>
      </c>
      <c r="L22" s="61">
        <f>[1]Fjärrvärmeproduktion!$V$316</f>
        <v>0</v>
      </c>
      <c r="M22" s="61">
        <f>[1]Fjärrvärmeproduktion!$W$316</f>
        <v>0</v>
      </c>
      <c r="N22" s="61">
        <f>[1]Fjärrvärmeproduktion!$X$318</f>
        <v>0</v>
      </c>
      <c r="O22" s="61"/>
      <c r="P22" s="61">
        <f t="shared" si="2"/>
        <v>0</v>
      </c>
      <c r="Q22" s="18"/>
      <c r="R22" s="30" t="s">
        <v>23</v>
      </c>
      <c r="S22" s="54" t="str">
        <f>ROUND(P43/1000,0) &amp;" GWh"</f>
        <v>317 GWh</v>
      </c>
      <c r="T22" s="25"/>
      <c r="U22" s="23"/>
    </row>
    <row r="23" spans="1:34" ht="15.6">
      <c r="A23" s="3" t="s">
        <v>22</v>
      </c>
      <c r="B23" s="114">
        <v>0</v>
      </c>
      <c r="C23" s="61"/>
      <c r="D23" s="61">
        <f>[1]Fjärrvärmeproduktion!$N$323</f>
        <v>0</v>
      </c>
      <c r="E23" s="61">
        <f>[1]Fjärrvärmeproduktion!$Q$324</f>
        <v>0</v>
      </c>
      <c r="F23" s="61">
        <f>[1]Fjärrvärmeproduktion!$N$325</f>
        <v>0</v>
      </c>
      <c r="G23" s="61">
        <f>[1]Fjärrvärmeproduktion!$R$326</f>
        <v>0</v>
      </c>
      <c r="H23" s="61">
        <f>[1]Fjärrvärmeproduktion!$S$327</f>
        <v>0</v>
      </c>
      <c r="I23" s="61">
        <f>[1]Fjärrvärmeproduktion!$N$328</f>
        <v>0</v>
      </c>
      <c r="J23" s="61">
        <f>[1]Fjärrvärmeproduktion!$T$326</f>
        <v>0</v>
      </c>
      <c r="K23" s="61">
        <f>[1]Fjärrvärmeproduktion!$U$324</f>
        <v>0</v>
      </c>
      <c r="L23" s="61">
        <f>[1]Fjärrvärmeproduktion!$V$324</f>
        <v>0</v>
      </c>
      <c r="M23" s="61">
        <f>[1]Fjärrvärmeproduktion!$W$324</f>
        <v>0</v>
      </c>
      <c r="N23" s="61">
        <f>[1]Fjärrvärmeproduktion!$X$326</f>
        <v>0</v>
      </c>
      <c r="O23" s="61"/>
      <c r="P23" s="61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13</v>
      </c>
      <c r="B24" s="61">
        <f>SUM(B18:B23)</f>
        <v>40017</v>
      </c>
      <c r="C24" s="61">
        <f t="shared" ref="C24:O24" si="3">SUM(C18:C23)</f>
        <v>0</v>
      </c>
      <c r="D24" s="61">
        <f t="shared" si="3"/>
        <v>697</v>
      </c>
      <c r="E24" s="61">
        <f t="shared" si="3"/>
        <v>0</v>
      </c>
      <c r="F24" s="61">
        <f t="shared" si="3"/>
        <v>0</v>
      </c>
      <c r="G24" s="61">
        <f t="shared" si="3"/>
        <v>0</v>
      </c>
      <c r="H24" s="61">
        <f t="shared" si="3"/>
        <v>37128</v>
      </c>
      <c r="I24" s="61">
        <f t="shared" si="3"/>
        <v>0</v>
      </c>
      <c r="J24" s="61">
        <f t="shared" si="3"/>
        <v>0</v>
      </c>
      <c r="K24" s="61">
        <f t="shared" si="3"/>
        <v>0</v>
      </c>
      <c r="L24" s="61">
        <f t="shared" si="3"/>
        <v>0</v>
      </c>
      <c r="M24" s="61">
        <f t="shared" si="3"/>
        <v>0</v>
      </c>
      <c r="N24" s="61">
        <f t="shared" si="3"/>
        <v>0</v>
      </c>
      <c r="O24" s="61">
        <f t="shared" si="3"/>
        <v>0</v>
      </c>
      <c r="P24" s="61">
        <f t="shared" si="2"/>
        <v>37825</v>
      </c>
      <c r="Q24" s="18"/>
      <c r="R24" s="28"/>
      <c r="S24" s="2" t="s">
        <v>24</v>
      </c>
      <c r="T24" s="26" t="s">
        <v>25</v>
      </c>
      <c r="U24" s="23"/>
    </row>
    <row r="25" spans="1:34" ht="15.6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18"/>
      <c r="R25" s="51" t="str">
        <f>C30</f>
        <v>El</v>
      </c>
      <c r="S25" s="40" t="str">
        <f>ROUND(C43/1000,0) &amp;" GWh"</f>
        <v>124 GWh</v>
      </c>
      <c r="T25" s="29">
        <f>C$44</f>
        <v>0.39015231427499442</v>
      </c>
      <c r="U25" s="23"/>
    </row>
    <row r="26" spans="1:34" ht="15.6">
      <c r="B26" s="90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18"/>
      <c r="R26" s="52" t="str">
        <f>D30</f>
        <v>Oljeprodukter</v>
      </c>
      <c r="S26" s="40" t="str">
        <f>ROUND(D43/1000,0) &amp;" GWh"</f>
        <v>69 GWh</v>
      </c>
      <c r="T26" s="29">
        <f>D$44</f>
        <v>0.21861147290190466</v>
      </c>
      <c r="U26" s="23"/>
    </row>
    <row r="27" spans="1:34" ht="15.6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18"/>
      <c r="R27" s="52" t="str">
        <f>E30</f>
        <v>Kol och koks</v>
      </c>
      <c r="S27" s="40" t="str">
        <f>ROUND(E43/1000,0) &amp;" GWh"</f>
        <v>0 GWh</v>
      </c>
      <c r="T27" s="29">
        <f>E$44</f>
        <v>0</v>
      </c>
      <c r="U27" s="23"/>
    </row>
    <row r="28" spans="1:34" ht="18">
      <c r="A28" s="1" t="s">
        <v>26</v>
      </c>
      <c r="B28" s="87"/>
      <c r="C28" s="58"/>
      <c r="D28" s="87"/>
      <c r="E28" s="87"/>
      <c r="F28" s="87"/>
      <c r="G28" s="87"/>
      <c r="H28" s="87"/>
      <c r="I28" s="58"/>
      <c r="J28" s="58"/>
      <c r="K28" s="58"/>
      <c r="L28" s="58"/>
      <c r="M28" s="58"/>
      <c r="N28" s="58"/>
      <c r="O28" s="58"/>
      <c r="P28" s="58"/>
      <c r="Q28" s="18"/>
      <c r="R28" s="52" t="str">
        <f>F30</f>
        <v>Gasol/naturgas</v>
      </c>
      <c r="S28" s="40" t="str">
        <f>ROUND(F43/1000,0) &amp;" GWh"</f>
        <v>55 GWh</v>
      </c>
      <c r="T28" s="29">
        <f>F$44</f>
        <v>0.17296898508944691</v>
      </c>
      <c r="U28" s="23"/>
    </row>
    <row r="29" spans="1:34" ht="15.6">
      <c r="A29" s="49" t="str">
        <f>A2</f>
        <v>1863 Hällefors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18"/>
      <c r="R29" s="52" t="str">
        <f>G30</f>
        <v>Biodrivmedel</v>
      </c>
      <c r="S29" s="40" t="str">
        <f>ROUND(G43/1000,0) &amp;" GWh"</f>
        <v>14 GWh</v>
      </c>
      <c r="T29" s="29">
        <f>G$44</f>
        <v>4.2856944340925254E-2</v>
      </c>
      <c r="U29" s="23"/>
    </row>
    <row r="30" spans="1:34" ht="28.8">
      <c r="A30" s="4">
        <f>'Örebro län'!A30</f>
        <v>2020</v>
      </c>
      <c r="B30" s="88" t="s">
        <v>65</v>
      </c>
      <c r="C30" s="91" t="s">
        <v>8</v>
      </c>
      <c r="D30" s="79" t="s">
        <v>31</v>
      </c>
      <c r="E30" s="79" t="s">
        <v>2</v>
      </c>
      <c r="F30" s="80" t="s">
        <v>3</v>
      </c>
      <c r="G30" s="79" t="s">
        <v>27</v>
      </c>
      <c r="H30" s="79" t="s">
        <v>51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67</v>
      </c>
      <c r="N30" s="79" t="s">
        <v>97</v>
      </c>
      <c r="O30" s="80" t="s">
        <v>63</v>
      </c>
      <c r="P30" s="81" t="s">
        <v>28</v>
      </c>
      <c r="Q30" s="18"/>
      <c r="R30" s="51" t="str">
        <f>H30</f>
        <v>Biobränslen</v>
      </c>
      <c r="S30" s="40" t="str">
        <f>ROUND(H43/1000,0) &amp;" GWh"</f>
        <v>56 GWh</v>
      </c>
      <c r="T30" s="29">
        <f>H$44</f>
        <v>0.17541028339272879</v>
      </c>
      <c r="U30" s="23"/>
    </row>
    <row r="31" spans="1:34" s="16" customFormat="1">
      <c r="A31" s="15"/>
      <c r="B31" s="83" t="s">
        <v>60</v>
      </c>
      <c r="C31" s="92" t="s">
        <v>59</v>
      </c>
      <c r="D31" s="83" t="s">
        <v>54</v>
      </c>
      <c r="E31" s="84"/>
      <c r="F31" s="83" t="s">
        <v>56</v>
      </c>
      <c r="G31" s="83" t="s">
        <v>68</v>
      </c>
      <c r="H31" s="83" t="s">
        <v>64</v>
      </c>
      <c r="I31" s="83" t="s">
        <v>57</v>
      </c>
      <c r="J31" s="84"/>
      <c r="K31" s="84"/>
      <c r="L31" s="84"/>
      <c r="M31" s="84"/>
      <c r="N31" s="85"/>
      <c r="O31" s="85"/>
      <c r="P31" s="86" t="s">
        <v>62</v>
      </c>
      <c r="Q31" s="19"/>
      <c r="R31" s="51" t="str">
        <f>I30</f>
        <v>Biogas</v>
      </c>
      <c r="S31" s="40" t="str">
        <f>ROUND(I43/1000,0) &amp;" GWh"</f>
        <v>0 GWh</v>
      </c>
      <c r="T31" s="29">
        <f>I$44</f>
        <v>0</v>
      </c>
      <c r="U31" s="22"/>
      <c r="AG31" s="17"/>
      <c r="AH31" s="17"/>
    </row>
    <row r="32" spans="1:34" ht="15.6">
      <c r="A32" s="3" t="s">
        <v>29</v>
      </c>
      <c r="B32" s="114">
        <f>[1]Slutanvändning!$N$413</f>
        <v>0</v>
      </c>
      <c r="C32" s="114">
        <f>[1]Slutanvändning!$N$414</f>
        <v>261</v>
      </c>
      <c r="D32" s="114">
        <f>[1]Slutanvändning!$N$407</f>
        <v>664</v>
      </c>
      <c r="E32" s="61">
        <f>[1]Slutanvändning!$Q$408</f>
        <v>0</v>
      </c>
      <c r="F32" s="114">
        <f>[1]Slutanvändning!$N$409</f>
        <v>0</v>
      </c>
      <c r="G32" s="114">
        <f>[1]Slutanvändning!$N$410</f>
        <v>87</v>
      </c>
      <c r="H32" s="114">
        <f>[1]Slutanvändning!$N$411</f>
        <v>0</v>
      </c>
      <c r="I32" s="61">
        <f>[1]Slutanvändning!$N$412</f>
        <v>0</v>
      </c>
      <c r="J32" s="61"/>
      <c r="K32" s="61">
        <f>[1]Slutanvändning!$U$408</f>
        <v>0</v>
      </c>
      <c r="L32" s="61">
        <f>[1]Slutanvändning!$V$408</f>
        <v>0</v>
      </c>
      <c r="M32" s="61">
        <f>[1]Slutanvändning!$W$408</f>
        <v>0</v>
      </c>
      <c r="N32" s="61"/>
      <c r="O32" s="61"/>
      <c r="P32" s="61">
        <f t="shared" ref="P32:P38" si="4">SUM(B32:N32)</f>
        <v>1012</v>
      </c>
      <c r="Q32" s="20"/>
      <c r="R32" s="52" t="str">
        <f>J30</f>
        <v>Avlutar</v>
      </c>
      <c r="S32" s="40" t="str">
        <f>ROUND(J43/1000,0) &amp;" GWh"</f>
        <v>0 GWh</v>
      </c>
      <c r="T32" s="29">
        <f>J$44</f>
        <v>0</v>
      </c>
      <c r="U32" s="23"/>
    </row>
    <row r="33" spans="1:47" ht="15.6">
      <c r="A33" s="3" t="s">
        <v>32</v>
      </c>
      <c r="B33" s="114">
        <f>[1]Slutanvändning!$N$422</f>
        <v>7294</v>
      </c>
      <c r="C33" s="114">
        <f>[1]Slutanvändning!$N$423</f>
        <v>62149</v>
      </c>
      <c r="D33" s="114">
        <f>[1]Slutanvändning!$N$416</f>
        <v>7056</v>
      </c>
      <c r="E33" s="61">
        <f>[1]Slutanvändning!$Q$417</f>
        <v>0</v>
      </c>
      <c r="F33" s="114">
        <f>[1]Slutanvändning!$N$418</f>
        <v>54768</v>
      </c>
      <c r="G33" s="114">
        <f>[1]Slutanvändning!$N$419</f>
        <v>0</v>
      </c>
      <c r="H33" s="114">
        <f>[1]Slutanvändning!$N$420</f>
        <v>64</v>
      </c>
      <c r="I33" s="61">
        <f>[1]Slutanvändning!$N$421</f>
        <v>0</v>
      </c>
      <c r="J33" s="61">
        <f>[1]Slutanvändning!$T$419</f>
        <v>0</v>
      </c>
      <c r="K33" s="61">
        <f>[1]Slutanvändning!$U$417</f>
        <v>0</v>
      </c>
      <c r="L33" s="61">
        <f>[1]Slutanvändning!$V$417</f>
        <v>0</v>
      </c>
      <c r="M33" s="61">
        <f>[1]Slutanvändning!$W$417</f>
        <v>0</v>
      </c>
      <c r="N33" s="61">
        <f>[1]Slutanvändning!$X$419</f>
        <v>0</v>
      </c>
      <c r="O33" s="61">
        <f>[1]Slutanvändning!$Y$418+[1]Slutanvändning!$Y$419+[1]Slutanvändning!$R$419</f>
        <v>0</v>
      </c>
      <c r="P33" s="61">
        <f>SUM(B33:O33)</f>
        <v>131331</v>
      </c>
      <c r="Q33" s="20"/>
      <c r="R33" s="51" t="str">
        <f>K30</f>
        <v>Torv</v>
      </c>
      <c r="S33" s="40" t="str">
        <f>ROUND(K43/1000,0) &amp;" GWh"</f>
        <v>0 GWh</v>
      </c>
      <c r="T33" s="29">
        <f>K$44</f>
        <v>0</v>
      </c>
      <c r="U33" s="23"/>
    </row>
    <row r="34" spans="1:47" ht="15.6">
      <c r="A34" s="3" t="s">
        <v>33</v>
      </c>
      <c r="B34" s="114">
        <f>[1]Slutanvändning!$N$431</f>
        <v>6959</v>
      </c>
      <c r="C34" s="114">
        <f>[1]Slutanvändning!$N$432</f>
        <v>3754</v>
      </c>
      <c r="D34" s="114">
        <f>[1]Slutanvändning!$N$425</f>
        <v>1128</v>
      </c>
      <c r="E34" s="61">
        <f>[1]Slutanvändning!$Q$426</f>
        <v>0</v>
      </c>
      <c r="F34" s="114">
        <f>[1]Slutanvändning!$N$427</f>
        <v>0</v>
      </c>
      <c r="G34" s="114">
        <f>[1]Slutanvändning!$N$428</f>
        <v>0</v>
      </c>
      <c r="H34" s="114">
        <f>[1]Slutanvändning!$N$429</f>
        <v>0</v>
      </c>
      <c r="I34" s="61">
        <f>[1]Slutanvändning!$N$430</f>
        <v>0</v>
      </c>
      <c r="J34" s="61"/>
      <c r="K34" s="61">
        <f>[1]Slutanvändning!$U$426</f>
        <v>0</v>
      </c>
      <c r="L34" s="61">
        <f>[1]Slutanvändning!$V$426</f>
        <v>0</v>
      </c>
      <c r="M34" s="61">
        <f>[1]Slutanvändning!$W$426</f>
        <v>0</v>
      </c>
      <c r="N34" s="61"/>
      <c r="O34" s="61"/>
      <c r="P34" s="61">
        <f t="shared" si="4"/>
        <v>11841</v>
      </c>
      <c r="Q34" s="20"/>
      <c r="R34" s="52" t="str">
        <f>L30</f>
        <v>Avfall</v>
      </c>
      <c r="S34" s="40" t="str">
        <f>ROUND(L43/1000,0) &amp;" GWh"</f>
        <v>0 GWh</v>
      </c>
      <c r="T34" s="29">
        <f>L$44</f>
        <v>0</v>
      </c>
      <c r="U34" s="23"/>
      <c r="V34" s="5"/>
      <c r="W34" s="39"/>
    </row>
    <row r="35" spans="1:47" ht="15.6">
      <c r="A35" s="3" t="s">
        <v>34</v>
      </c>
      <c r="B35" s="114">
        <f>[1]Slutanvändning!$N$440</f>
        <v>0</v>
      </c>
      <c r="C35" s="114">
        <f>[1]Slutanvändning!$N$441</f>
        <v>21</v>
      </c>
      <c r="D35" s="114">
        <f>[1]Slutanvändning!$N$434</f>
        <v>58797</v>
      </c>
      <c r="E35" s="61">
        <f>[1]Slutanvändning!$Q$435</f>
        <v>0</v>
      </c>
      <c r="F35" s="114">
        <f>[1]Slutanvändning!$N$436</f>
        <v>0</v>
      </c>
      <c r="G35" s="114">
        <f>[1]Slutanvändning!$N$437</f>
        <v>13483</v>
      </c>
      <c r="H35" s="114">
        <f>[1]Slutanvändning!$N$438</f>
        <v>0</v>
      </c>
      <c r="I35" s="61">
        <f>[1]Slutanvändning!$N$439</f>
        <v>0</v>
      </c>
      <c r="J35" s="61"/>
      <c r="K35" s="61">
        <f>[1]Slutanvändning!$U$435</f>
        <v>0</v>
      </c>
      <c r="L35" s="61">
        <f>[1]Slutanvändning!$V$435</f>
        <v>0</v>
      </c>
      <c r="M35" s="61">
        <f>[1]Slutanvändning!$W$435</f>
        <v>0</v>
      </c>
      <c r="N35" s="61"/>
      <c r="O35" s="61"/>
      <c r="P35" s="61">
        <f>SUM(B35:N35)</f>
        <v>72301</v>
      </c>
      <c r="Q35" s="20"/>
      <c r="R35" s="51" t="str">
        <f>M30</f>
        <v>Kärnbränsle</v>
      </c>
      <c r="S35" s="40" t="str">
        <f>ROUND(M43/1000,0) &amp;" GWh"</f>
        <v>0 GWh</v>
      </c>
      <c r="T35" s="29">
        <f>M$44</f>
        <v>0</v>
      </c>
      <c r="U35" s="23"/>
    </row>
    <row r="36" spans="1:47" ht="15.6">
      <c r="A36" s="3" t="s">
        <v>35</v>
      </c>
      <c r="B36" s="114">
        <f>[1]Slutanvändning!$N$449</f>
        <v>2446</v>
      </c>
      <c r="C36" s="114">
        <f>[1]Slutanvändning!$N$450</f>
        <v>19741</v>
      </c>
      <c r="D36" s="114">
        <f>[1]Slutanvändning!$N$443</f>
        <v>551</v>
      </c>
      <c r="E36" s="61">
        <f>[1]Slutanvändning!$Q$444</f>
        <v>0</v>
      </c>
      <c r="F36" s="114">
        <f>[1]Slutanvändning!$N$445</f>
        <v>0</v>
      </c>
      <c r="G36" s="114">
        <f>[1]Slutanvändning!$N$446</f>
        <v>0</v>
      </c>
      <c r="H36" s="114">
        <f>[1]Slutanvändning!$N$447</f>
        <v>0</v>
      </c>
      <c r="I36" s="61">
        <f>[1]Slutanvändning!$N$448</f>
        <v>0</v>
      </c>
      <c r="J36" s="61"/>
      <c r="K36" s="61">
        <f>[1]Slutanvändning!$U$444</f>
        <v>0</v>
      </c>
      <c r="L36" s="61">
        <f>[1]Slutanvändning!$V$444</f>
        <v>0</v>
      </c>
      <c r="M36" s="61">
        <f>[1]Slutanvändning!$W$444</f>
        <v>0</v>
      </c>
      <c r="N36" s="61"/>
      <c r="O36" s="61"/>
      <c r="P36" s="61">
        <f t="shared" si="4"/>
        <v>22738</v>
      </c>
      <c r="Q36" s="20"/>
      <c r="R36" s="51" t="str">
        <f>N30</f>
        <v>Beckolja</v>
      </c>
      <c r="S36" s="40" t="str">
        <f>ROUND(N43/1000,0) &amp;" GWh"</f>
        <v>0 GWh</v>
      </c>
      <c r="T36" s="29">
        <f>N$44</f>
        <v>0</v>
      </c>
      <c r="U36" s="23"/>
    </row>
    <row r="37" spans="1:47" ht="15.6">
      <c r="A37" s="3" t="s">
        <v>36</v>
      </c>
      <c r="B37" s="114">
        <f>[1]Slutanvändning!$N$458</f>
        <v>3724</v>
      </c>
      <c r="C37" s="114">
        <f>[1]Slutanvändning!$N$459</f>
        <v>27409</v>
      </c>
      <c r="D37" s="114">
        <f>[1]Slutanvändning!$N$452</f>
        <v>327</v>
      </c>
      <c r="E37" s="61">
        <f>[1]Slutanvändning!$Q$453</f>
        <v>0</v>
      </c>
      <c r="F37" s="114">
        <f>[1]Slutanvändning!$N$454</f>
        <v>0</v>
      </c>
      <c r="G37" s="114">
        <f>[1]Slutanvändning!$N$455</f>
        <v>0</v>
      </c>
      <c r="H37" s="114">
        <f>[1]Slutanvändning!$N$456</f>
        <v>18349</v>
      </c>
      <c r="I37" s="61">
        <f>[1]Slutanvändning!$N$457</f>
        <v>0</v>
      </c>
      <c r="J37" s="61"/>
      <c r="K37" s="61">
        <f>[1]Slutanvändning!$U$453</f>
        <v>0</v>
      </c>
      <c r="L37" s="61">
        <f>[1]Slutanvändning!$V$453</f>
        <v>0</v>
      </c>
      <c r="M37" s="61">
        <f>[1]Slutanvändning!$W$453</f>
        <v>0</v>
      </c>
      <c r="N37" s="61"/>
      <c r="O37" s="61"/>
      <c r="P37" s="61">
        <f t="shared" si="4"/>
        <v>49809</v>
      </c>
      <c r="Q37" s="20"/>
      <c r="R37" s="52" t="str">
        <f>O30</f>
        <v>Övrigt</v>
      </c>
      <c r="S37" s="40" t="str">
        <f>ROUND(O43/1000,0) &amp;" GWh"</f>
        <v>0 GWh</v>
      </c>
      <c r="T37" s="29">
        <f>O$44</f>
        <v>0</v>
      </c>
      <c r="U37" s="23"/>
    </row>
    <row r="38" spans="1:47" ht="15.6">
      <c r="A38" s="3" t="s">
        <v>37</v>
      </c>
      <c r="B38" s="114">
        <f>[1]Slutanvändning!$N$467</f>
        <v>14907</v>
      </c>
      <c r="C38" s="114">
        <f>[1]Slutanvändning!$N$468</f>
        <v>702</v>
      </c>
      <c r="D38" s="114">
        <f>[1]Slutanvändning!$N$461</f>
        <v>0</v>
      </c>
      <c r="E38" s="61">
        <f>[1]Slutanvändning!$Q$462</f>
        <v>0</v>
      </c>
      <c r="F38" s="114">
        <f>[1]Slutanvändning!$N$463</f>
        <v>0</v>
      </c>
      <c r="G38" s="114">
        <f>[1]Slutanvändning!$N$464</f>
        <v>0</v>
      </c>
      <c r="H38" s="114">
        <f>[1]Slutanvändning!$N$465</f>
        <v>0</v>
      </c>
      <c r="I38" s="61">
        <f>[1]Slutanvändning!$N$466</f>
        <v>0</v>
      </c>
      <c r="J38" s="61"/>
      <c r="K38" s="61">
        <f>[1]Slutanvändning!$U$462</f>
        <v>0</v>
      </c>
      <c r="L38" s="61">
        <f>[1]Slutanvändning!$V$462</f>
        <v>0</v>
      </c>
      <c r="M38" s="61">
        <f>[1]Slutanvändning!$W$462</f>
        <v>0</v>
      </c>
      <c r="N38" s="61"/>
      <c r="O38" s="61"/>
      <c r="P38" s="61">
        <f t="shared" si="4"/>
        <v>15609</v>
      </c>
      <c r="Q38" s="20"/>
      <c r="R38" s="31"/>
      <c r="S38" s="16"/>
      <c r="T38" s="27"/>
      <c r="U38" s="23"/>
    </row>
    <row r="39" spans="1:47" ht="15.6">
      <c r="A39" s="3" t="s">
        <v>38</v>
      </c>
      <c r="B39" s="114">
        <f>[1]Slutanvändning!$N$476</f>
        <v>0</v>
      </c>
      <c r="C39" s="114">
        <f>[1]Slutanvändning!$N$477</f>
        <v>348</v>
      </c>
      <c r="D39" s="114">
        <f>[1]Slutanvändning!$N$470</f>
        <v>0</v>
      </c>
      <c r="E39" s="61">
        <f>[1]Slutanvändning!$Q$471</f>
        <v>0</v>
      </c>
      <c r="F39" s="114">
        <f>[1]Slutanvändning!$N$472</f>
        <v>0</v>
      </c>
      <c r="G39" s="114">
        <f>[1]Slutanvändning!$N$473</f>
        <v>0</v>
      </c>
      <c r="H39" s="114">
        <f>[1]Slutanvändning!$N$474</f>
        <v>0</v>
      </c>
      <c r="I39" s="61">
        <f>[1]Slutanvändning!$N$475</f>
        <v>0</v>
      </c>
      <c r="J39" s="61"/>
      <c r="K39" s="61">
        <f>[1]Slutanvändning!$U$471</f>
        <v>0</v>
      </c>
      <c r="L39" s="61">
        <f>[1]Slutanvändning!$V$471</f>
        <v>0</v>
      </c>
      <c r="M39" s="61">
        <f>[1]Slutanvändning!$W$471</f>
        <v>0</v>
      </c>
      <c r="N39" s="61"/>
      <c r="O39" s="61"/>
      <c r="P39" s="61">
        <f>SUM(B39:N39)</f>
        <v>348</v>
      </c>
      <c r="Q39" s="20"/>
      <c r="R39" s="28"/>
      <c r="S39" s="7"/>
      <c r="T39" s="42"/>
    </row>
    <row r="40" spans="1:47" ht="15.6">
      <c r="A40" s="3" t="s">
        <v>13</v>
      </c>
      <c r="B40" s="61">
        <f>SUM(B32:B39)</f>
        <v>35330</v>
      </c>
      <c r="C40" s="61">
        <f t="shared" ref="C40:O40" si="5">SUM(C32:C39)</f>
        <v>114385</v>
      </c>
      <c r="D40" s="61">
        <f t="shared" si="5"/>
        <v>68523</v>
      </c>
      <c r="E40" s="61">
        <f t="shared" si="5"/>
        <v>0</v>
      </c>
      <c r="F40" s="61">
        <f>SUM(F32:F39)</f>
        <v>54768</v>
      </c>
      <c r="G40" s="61">
        <f t="shared" si="5"/>
        <v>13570</v>
      </c>
      <c r="H40" s="61">
        <f t="shared" si="5"/>
        <v>18413</v>
      </c>
      <c r="I40" s="61">
        <f t="shared" si="5"/>
        <v>0</v>
      </c>
      <c r="J40" s="61">
        <f t="shared" si="5"/>
        <v>0</v>
      </c>
      <c r="K40" s="61">
        <f t="shared" si="5"/>
        <v>0</v>
      </c>
      <c r="L40" s="61">
        <f t="shared" si="5"/>
        <v>0</v>
      </c>
      <c r="M40" s="61">
        <f t="shared" si="5"/>
        <v>0</v>
      </c>
      <c r="N40" s="61">
        <f t="shared" si="5"/>
        <v>0</v>
      </c>
      <c r="O40" s="61">
        <f t="shared" si="5"/>
        <v>0</v>
      </c>
      <c r="P40" s="61">
        <f>SUM(B40:O40)</f>
        <v>304989</v>
      </c>
      <c r="Q40" s="20"/>
      <c r="R40" s="28"/>
      <c r="S40" s="7" t="s">
        <v>24</v>
      </c>
      <c r="T40" s="42" t="s">
        <v>25</v>
      </c>
    </row>
    <row r="41" spans="1:47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44"/>
      <c r="R41" s="28" t="s">
        <v>39</v>
      </c>
      <c r="S41" s="43" t="str">
        <f>ROUND((B46+C46)/1000,0) &amp;" GWh"</f>
        <v>14 GWh</v>
      </c>
      <c r="T41" s="59"/>
    </row>
    <row r="42" spans="1:47">
      <c r="A42" s="33" t="s">
        <v>42</v>
      </c>
      <c r="B42" s="121">
        <f>B39+B38+B37</f>
        <v>18631</v>
      </c>
      <c r="C42" s="121">
        <f>C39+C38+C37</f>
        <v>28459</v>
      </c>
      <c r="D42" s="121">
        <f>D39+D38+D37</f>
        <v>327</v>
      </c>
      <c r="E42" s="121">
        <f t="shared" ref="E42:P42" si="6">E39+E38+E37</f>
        <v>0</v>
      </c>
      <c r="F42" s="122">
        <f t="shared" si="6"/>
        <v>0</v>
      </c>
      <c r="G42" s="121">
        <f t="shared" si="6"/>
        <v>0</v>
      </c>
      <c r="H42" s="121">
        <f t="shared" si="6"/>
        <v>18349</v>
      </c>
      <c r="I42" s="122">
        <f t="shared" si="6"/>
        <v>0</v>
      </c>
      <c r="J42" s="121">
        <f t="shared" si="6"/>
        <v>0</v>
      </c>
      <c r="K42" s="121">
        <f t="shared" si="6"/>
        <v>0</v>
      </c>
      <c r="L42" s="121">
        <f t="shared" si="6"/>
        <v>0</v>
      </c>
      <c r="M42" s="121">
        <f t="shared" si="6"/>
        <v>0</v>
      </c>
      <c r="N42" s="121">
        <f t="shared" si="6"/>
        <v>0</v>
      </c>
      <c r="O42" s="121">
        <f t="shared" si="6"/>
        <v>0</v>
      </c>
      <c r="P42" s="121">
        <f t="shared" si="6"/>
        <v>65766</v>
      </c>
      <c r="Q42" s="21"/>
      <c r="R42" s="28" t="s">
        <v>40</v>
      </c>
      <c r="S42" s="8" t="str">
        <f>ROUND(P42/1000,0) &amp;" GWh"</f>
        <v>66 GWh</v>
      </c>
      <c r="T42" s="29">
        <f>P42/P40</f>
        <v>0.21563400647236458</v>
      </c>
    </row>
    <row r="43" spans="1:47">
      <c r="A43" s="34" t="s">
        <v>44</v>
      </c>
      <c r="B43" s="123"/>
      <c r="C43" s="124">
        <f>C40+C24-C7+C46</f>
        <v>123535.8</v>
      </c>
      <c r="D43" s="124">
        <f t="shared" ref="D43:O43" si="7">D11+D24+D40</f>
        <v>69220</v>
      </c>
      <c r="E43" s="124">
        <f t="shared" si="7"/>
        <v>0</v>
      </c>
      <c r="F43" s="124">
        <f t="shared" si="7"/>
        <v>54768</v>
      </c>
      <c r="G43" s="124">
        <f t="shared" si="7"/>
        <v>13570</v>
      </c>
      <c r="H43" s="124">
        <f t="shared" si="7"/>
        <v>55541</v>
      </c>
      <c r="I43" s="124">
        <f t="shared" si="7"/>
        <v>0</v>
      </c>
      <c r="J43" s="124">
        <f t="shared" si="7"/>
        <v>0</v>
      </c>
      <c r="K43" s="124">
        <f t="shared" si="7"/>
        <v>0</v>
      </c>
      <c r="L43" s="124">
        <f t="shared" si="7"/>
        <v>0</v>
      </c>
      <c r="M43" s="124">
        <f t="shared" si="7"/>
        <v>0</v>
      </c>
      <c r="N43" s="124">
        <f t="shared" si="7"/>
        <v>0</v>
      </c>
      <c r="O43" s="124">
        <f t="shared" si="7"/>
        <v>0</v>
      </c>
      <c r="P43" s="125">
        <f>SUM(C43:O43)</f>
        <v>316634.8</v>
      </c>
      <c r="Q43" s="21"/>
      <c r="R43" s="28" t="s">
        <v>41</v>
      </c>
      <c r="S43" s="8" t="str">
        <f>ROUND(P36/1000,0) &amp;" GWh"</f>
        <v>23 GWh</v>
      </c>
      <c r="T43" s="41">
        <f>P36/P40</f>
        <v>7.4553508487191347E-2</v>
      </c>
    </row>
    <row r="44" spans="1:47">
      <c r="A44" s="34" t="s">
        <v>45</v>
      </c>
      <c r="B44" s="91"/>
      <c r="C44" s="94">
        <f>C43/$P$43</f>
        <v>0.39015231427499442</v>
      </c>
      <c r="D44" s="94">
        <f t="shared" ref="D44:O44" si="8">D43/$P$43</f>
        <v>0.21861147290190466</v>
      </c>
      <c r="E44" s="94">
        <f t="shared" si="8"/>
        <v>0</v>
      </c>
      <c r="F44" s="94">
        <f t="shared" si="8"/>
        <v>0.17296898508944691</v>
      </c>
      <c r="G44" s="94">
        <f>G43/$P$43</f>
        <v>4.2856944340925254E-2</v>
      </c>
      <c r="H44" s="94">
        <f t="shared" si="8"/>
        <v>0.17541028339272879</v>
      </c>
      <c r="I44" s="94">
        <f t="shared" si="8"/>
        <v>0</v>
      </c>
      <c r="J44" s="94">
        <f t="shared" si="8"/>
        <v>0</v>
      </c>
      <c r="K44" s="94">
        <f t="shared" si="8"/>
        <v>0</v>
      </c>
      <c r="L44" s="94">
        <f t="shared" si="8"/>
        <v>0</v>
      </c>
      <c r="M44" s="94">
        <f t="shared" si="8"/>
        <v>0</v>
      </c>
      <c r="N44" s="94">
        <f t="shared" si="8"/>
        <v>0</v>
      </c>
      <c r="O44" s="94">
        <f t="shared" si="8"/>
        <v>0</v>
      </c>
      <c r="P44" s="94">
        <f>SUM(C44:O44)</f>
        <v>1</v>
      </c>
      <c r="Q44" s="21"/>
      <c r="R44" s="28" t="s">
        <v>43</v>
      </c>
      <c r="S44" s="8" t="str">
        <f>ROUND(P34/1000,0) &amp;" GWh"</f>
        <v>12 GWh</v>
      </c>
      <c r="T44" s="29">
        <f>P34/P40</f>
        <v>3.8824351042168734E-2</v>
      </c>
      <c r="U44" s="23"/>
    </row>
    <row r="45" spans="1:47">
      <c r="A45" s="35"/>
      <c r="B45" s="95"/>
      <c r="C45" s="91"/>
      <c r="D45" s="91"/>
      <c r="E45" s="91"/>
      <c r="F45" s="88"/>
      <c r="G45" s="91"/>
      <c r="H45" s="91"/>
      <c r="I45" s="88"/>
      <c r="J45" s="91"/>
      <c r="K45" s="91"/>
      <c r="L45" s="91"/>
      <c r="M45" s="91"/>
      <c r="N45" s="88"/>
      <c r="O45" s="88"/>
      <c r="P45" s="88"/>
      <c r="Q45" s="21"/>
      <c r="R45" s="28" t="s">
        <v>30</v>
      </c>
      <c r="S45" s="8" t="str">
        <f>ROUND(P32/1000,0) &amp;" GWh"</f>
        <v>1 GWh</v>
      </c>
      <c r="T45" s="29">
        <f>P32/P40</f>
        <v>3.3181524579575E-3</v>
      </c>
      <c r="U45" s="23"/>
    </row>
    <row r="46" spans="1:47">
      <c r="A46" s="35" t="s">
        <v>48</v>
      </c>
      <c r="B46" s="93">
        <f>B24+B26-B40-B49</f>
        <v>4687</v>
      </c>
      <c r="C46" s="93">
        <f>(C40+C24)*0.08</f>
        <v>9150.8000000000011</v>
      </c>
      <c r="D46" s="91"/>
      <c r="E46" s="91"/>
      <c r="F46" s="88"/>
      <c r="G46" s="91"/>
      <c r="H46" s="91"/>
      <c r="I46" s="88"/>
      <c r="J46" s="91"/>
      <c r="K46" s="91"/>
      <c r="L46" s="91"/>
      <c r="M46" s="91"/>
      <c r="N46" s="88"/>
      <c r="O46" s="88"/>
      <c r="P46" s="77"/>
      <c r="Q46" s="21"/>
      <c r="R46" s="28" t="s">
        <v>46</v>
      </c>
      <c r="S46" s="8" t="str">
        <f>ROUND(P33/1000,0) &amp;" GWh"</f>
        <v>131 GWh</v>
      </c>
      <c r="T46" s="41">
        <f>P33/P40</f>
        <v>0.43060897278262494</v>
      </c>
      <c r="U46" s="23"/>
    </row>
    <row r="47" spans="1:47">
      <c r="A47" s="35" t="s">
        <v>50</v>
      </c>
      <c r="B47" s="96">
        <f>B46/B24</f>
        <v>0.11712522178074318</v>
      </c>
      <c r="C47" s="96">
        <f>C46/(C40+C24)</f>
        <v>8.0000000000000016E-2</v>
      </c>
      <c r="D47" s="91"/>
      <c r="E47" s="91"/>
      <c r="F47" s="88"/>
      <c r="G47" s="91"/>
      <c r="H47" s="91"/>
      <c r="I47" s="88"/>
      <c r="J47" s="91"/>
      <c r="K47" s="91"/>
      <c r="L47" s="91"/>
      <c r="M47" s="91"/>
      <c r="N47" s="88"/>
      <c r="O47" s="88"/>
      <c r="P47" s="88"/>
      <c r="Q47" s="21"/>
      <c r="R47" s="28" t="s">
        <v>47</v>
      </c>
      <c r="S47" s="8" t="str">
        <f>ROUND(P35/1000,0) &amp;" GWh"</f>
        <v>72 GWh</v>
      </c>
      <c r="T47" s="41">
        <f>P35/P40</f>
        <v>0.2370610087576929</v>
      </c>
    </row>
    <row r="48" spans="1:47" ht="15" thickBot="1">
      <c r="A48" s="10"/>
      <c r="B48" s="97"/>
      <c r="C48" s="98"/>
      <c r="D48" s="99"/>
      <c r="E48" s="99"/>
      <c r="F48" s="100"/>
      <c r="G48" s="99"/>
      <c r="H48" s="99"/>
      <c r="I48" s="100"/>
      <c r="J48" s="99"/>
      <c r="K48" s="99"/>
      <c r="L48" s="99"/>
      <c r="M48" s="98"/>
      <c r="N48" s="101"/>
      <c r="O48" s="101"/>
      <c r="P48" s="101"/>
      <c r="Q48" s="53"/>
      <c r="R48" s="45" t="s">
        <v>49</v>
      </c>
      <c r="S48" s="8" t="str">
        <f>ROUND(P40/1000,0) &amp;" GWh"</f>
        <v>305 GWh</v>
      </c>
      <c r="T48" s="46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97"/>
      <c r="C49" s="98"/>
      <c r="D49" s="99"/>
      <c r="E49" s="99"/>
      <c r="F49" s="100"/>
      <c r="G49" s="99"/>
      <c r="H49" s="99"/>
      <c r="I49" s="100"/>
      <c r="J49" s="99"/>
      <c r="K49" s="99"/>
      <c r="L49" s="99"/>
      <c r="M49" s="98"/>
      <c r="N49" s="101"/>
      <c r="O49" s="101"/>
      <c r="P49" s="101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97"/>
      <c r="C50" s="102"/>
      <c r="D50" s="99"/>
      <c r="E50" s="99"/>
      <c r="F50" s="100"/>
      <c r="G50" s="99"/>
      <c r="H50" s="99"/>
      <c r="I50" s="100"/>
      <c r="J50" s="99"/>
      <c r="K50" s="99"/>
      <c r="L50" s="99"/>
      <c r="M50" s="98"/>
      <c r="N50" s="101"/>
      <c r="O50" s="101"/>
      <c r="P50" s="101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97"/>
      <c r="C51" s="98"/>
      <c r="D51" s="99"/>
      <c r="E51" s="99"/>
      <c r="F51" s="100"/>
      <c r="G51" s="99"/>
      <c r="H51" s="99"/>
      <c r="I51" s="100"/>
      <c r="J51" s="99"/>
      <c r="K51" s="99"/>
      <c r="L51" s="99"/>
      <c r="M51" s="98"/>
      <c r="N51" s="101"/>
      <c r="O51" s="101"/>
      <c r="P51" s="101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97"/>
      <c r="C52" s="98"/>
      <c r="D52" s="99"/>
      <c r="E52" s="99"/>
      <c r="F52" s="100"/>
      <c r="G52" s="99"/>
      <c r="H52" s="99"/>
      <c r="I52" s="100"/>
      <c r="J52" s="99"/>
      <c r="K52" s="99"/>
      <c r="L52" s="99"/>
      <c r="M52" s="98"/>
      <c r="N52" s="101"/>
      <c r="O52" s="101"/>
      <c r="P52" s="101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97"/>
      <c r="C53" s="98"/>
      <c r="D53" s="99"/>
      <c r="E53" s="99"/>
      <c r="F53" s="100"/>
      <c r="G53" s="99"/>
      <c r="H53" s="99"/>
      <c r="I53" s="100"/>
      <c r="J53" s="99"/>
      <c r="K53" s="99"/>
      <c r="L53" s="99"/>
      <c r="M53" s="98"/>
      <c r="N53" s="101"/>
      <c r="O53" s="101"/>
      <c r="P53" s="101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97"/>
      <c r="C54" s="98"/>
      <c r="D54" s="99"/>
      <c r="E54" s="99"/>
      <c r="F54" s="100"/>
      <c r="G54" s="99"/>
      <c r="H54" s="99"/>
      <c r="I54" s="100"/>
      <c r="J54" s="99"/>
      <c r="K54" s="99"/>
      <c r="L54" s="99"/>
      <c r="M54" s="98"/>
      <c r="N54" s="101"/>
      <c r="O54" s="101"/>
      <c r="P54" s="101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97"/>
      <c r="C55" s="98"/>
      <c r="D55" s="99"/>
      <c r="E55" s="99"/>
      <c r="F55" s="100"/>
      <c r="G55" s="99"/>
      <c r="H55" s="99"/>
      <c r="I55" s="100"/>
      <c r="J55" s="99"/>
      <c r="K55" s="99"/>
      <c r="L55" s="99"/>
      <c r="M55" s="98"/>
      <c r="N55" s="101"/>
      <c r="O55" s="101"/>
      <c r="P55" s="101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97"/>
      <c r="C56" s="98"/>
      <c r="D56" s="99"/>
      <c r="E56" s="99"/>
      <c r="F56" s="100"/>
      <c r="G56" s="99"/>
      <c r="H56" s="99"/>
      <c r="I56" s="100"/>
      <c r="J56" s="99"/>
      <c r="K56" s="99"/>
      <c r="L56" s="99"/>
      <c r="M56" s="98"/>
      <c r="N56" s="101"/>
      <c r="O56" s="101"/>
      <c r="P56" s="101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97"/>
      <c r="C57" s="98"/>
      <c r="D57" s="99"/>
      <c r="E57" s="99"/>
      <c r="F57" s="100"/>
      <c r="G57" s="99"/>
      <c r="H57" s="99"/>
      <c r="I57" s="100"/>
      <c r="J57" s="99"/>
      <c r="K57" s="99"/>
      <c r="L57" s="99"/>
      <c r="M57" s="98"/>
      <c r="N57" s="101"/>
      <c r="O57" s="101"/>
      <c r="P57" s="101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03"/>
      <c r="C58" s="104"/>
      <c r="D58" s="105"/>
      <c r="E58" s="105"/>
      <c r="F58" s="106"/>
      <c r="G58" s="105"/>
      <c r="H58" s="105"/>
      <c r="I58" s="106"/>
      <c r="J58" s="105"/>
      <c r="K58" s="105"/>
      <c r="L58" s="105"/>
      <c r="M58" s="107"/>
      <c r="N58" s="108"/>
      <c r="O58" s="108"/>
      <c r="P58" s="109"/>
      <c r="Q58" s="7"/>
      <c r="R58" s="7"/>
      <c r="S58" s="32"/>
      <c r="T58" s="36"/>
    </row>
    <row r="59" spans="1:47" ht="15.6">
      <c r="A59" s="7"/>
      <c r="B59" s="103"/>
      <c r="C59" s="104"/>
      <c r="D59" s="105"/>
      <c r="E59" s="105"/>
      <c r="F59" s="106"/>
      <c r="G59" s="105"/>
      <c r="H59" s="105"/>
      <c r="I59" s="106"/>
      <c r="J59" s="105"/>
      <c r="K59" s="105"/>
      <c r="L59" s="105"/>
      <c r="M59" s="107"/>
      <c r="N59" s="108"/>
      <c r="O59" s="108"/>
      <c r="P59" s="109"/>
      <c r="Q59" s="7"/>
      <c r="R59" s="7"/>
      <c r="S59" s="12"/>
      <c r="T59" s="13"/>
    </row>
    <row r="60" spans="1:47" ht="15.6">
      <c r="A60" s="7"/>
      <c r="B60" s="103"/>
      <c r="C60" s="104"/>
      <c r="D60" s="105"/>
      <c r="E60" s="105"/>
      <c r="F60" s="106"/>
      <c r="G60" s="105"/>
      <c r="H60" s="105"/>
      <c r="I60" s="106"/>
      <c r="J60" s="105"/>
      <c r="K60" s="105"/>
      <c r="L60" s="105"/>
      <c r="M60" s="107"/>
      <c r="N60" s="108"/>
      <c r="O60" s="108"/>
      <c r="P60" s="109"/>
      <c r="Q60" s="7"/>
      <c r="R60" s="7"/>
      <c r="S60" s="7"/>
      <c r="T60" s="32"/>
    </row>
    <row r="61" spans="1:47" ht="15.6">
      <c r="A61" s="6"/>
      <c r="B61" s="103"/>
      <c r="C61" s="104"/>
      <c r="D61" s="105"/>
      <c r="E61" s="105"/>
      <c r="F61" s="106"/>
      <c r="G61" s="105"/>
      <c r="H61" s="105"/>
      <c r="I61" s="106"/>
      <c r="J61" s="105"/>
      <c r="K61" s="105"/>
      <c r="L61" s="105"/>
      <c r="M61" s="107"/>
      <c r="N61" s="108"/>
      <c r="O61" s="108"/>
      <c r="P61" s="109"/>
      <c r="Q61" s="7"/>
      <c r="R61" s="7"/>
      <c r="S61" s="47"/>
      <c r="T61" s="48"/>
    </row>
    <row r="62" spans="1:47" ht="15.6">
      <c r="A62" s="7"/>
      <c r="B62" s="103"/>
      <c r="C62" s="104"/>
      <c r="D62" s="103"/>
      <c r="E62" s="103"/>
      <c r="F62" s="110"/>
      <c r="G62" s="103"/>
      <c r="H62" s="103"/>
      <c r="I62" s="110"/>
      <c r="J62" s="103"/>
      <c r="K62" s="103"/>
      <c r="L62" s="103"/>
      <c r="M62" s="107"/>
      <c r="N62" s="108"/>
      <c r="O62" s="108"/>
      <c r="P62" s="109"/>
      <c r="Q62" s="7"/>
      <c r="R62" s="7"/>
      <c r="S62" s="32"/>
      <c r="T62" s="36"/>
    </row>
    <row r="63" spans="1:47" ht="15.6">
      <c r="A63" s="7"/>
      <c r="B63" s="103"/>
      <c r="C63" s="111"/>
      <c r="D63" s="103"/>
      <c r="E63" s="103"/>
      <c r="F63" s="110"/>
      <c r="G63" s="103"/>
      <c r="H63" s="103"/>
      <c r="I63" s="110"/>
      <c r="J63" s="103"/>
      <c r="K63" s="103"/>
      <c r="L63" s="103"/>
      <c r="M63" s="111"/>
      <c r="N63" s="109"/>
      <c r="O63" s="109"/>
      <c r="P63" s="109"/>
      <c r="Q63" s="7"/>
      <c r="R63" s="7"/>
      <c r="S63" s="32"/>
      <c r="T63" s="36"/>
    </row>
    <row r="64" spans="1:47" ht="15.6">
      <c r="A64" s="7"/>
      <c r="B64" s="103"/>
      <c r="C64" s="111"/>
      <c r="D64" s="103"/>
      <c r="E64" s="103"/>
      <c r="F64" s="110"/>
      <c r="G64" s="103"/>
      <c r="H64" s="103"/>
      <c r="I64" s="110"/>
      <c r="J64" s="103"/>
      <c r="K64" s="103"/>
      <c r="L64" s="103"/>
      <c r="M64" s="111"/>
      <c r="N64" s="109"/>
      <c r="O64" s="109"/>
      <c r="P64" s="109"/>
      <c r="Q64" s="7"/>
      <c r="R64" s="7"/>
      <c r="S64" s="32"/>
      <c r="T64" s="36"/>
    </row>
    <row r="65" spans="1:20" ht="15.6">
      <c r="A65" s="7"/>
      <c r="B65" s="91"/>
      <c r="C65" s="111"/>
      <c r="D65" s="91"/>
      <c r="E65" s="91"/>
      <c r="F65" s="88"/>
      <c r="G65" s="91"/>
      <c r="H65" s="91"/>
      <c r="I65" s="88"/>
      <c r="J65" s="91"/>
      <c r="K65" s="103"/>
      <c r="L65" s="103"/>
      <c r="M65" s="111"/>
      <c r="N65" s="109"/>
      <c r="O65" s="109"/>
      <c r="P65" s="109"/>
      <c r="Q65" s="7"/>
      <c r="R65" s="7"/>
      <c r="S65" s="32"/>
      <c r="T65" s="36"/>
    </row>
    <row r="66" spans="1:20" ht="15.6">
      <c r="A66" s="7"/>
      <c r="B66" s="91"/>
      <c r="C66" s="111"/>
      <c r="D66" s="91"/>
      <c r="E66" s="91"/>
      <c r="F66" s="88"/>
      <c r="G66" s="91"/>
      <c r="H66" s="91"/>
      <c r="I66" s="88"/>
      <c r="J66" s="91"/>
      <c r="K66" s="103"/>
      <c r="L66" s="103"/>
      <c r="M66" s="111"/>
      <c r="N66" s="109"/>
      <c r="O66" s="109"/>
      <c r="P66" s="109"/>
      <c r="Q66" s="7"/>
      <c r="R66" s="7"/>
      <c r="S66" s="32"/>
      <c r="T66" s="36"/>
    </row>
    <row r="67" spans="1:20" ht="15.6">
      <c r="A67" s="7"/>
      <c r="B67" s="91"/>
      <c r="C67" s="111"/>
      <c r="D67" s="91"/>
      <c r="E67" s="91"/>
      <c r="F67" s="88"/>
      <c r="G67" s="91"/>
      <c r="H67" s="91"/>
      <c r="I67" s="88"/>
      <c r="J67" s="91"/>
      <c r="K67" s="103"/>
      <c r="L67" s="103"/>
      <c r="M67" s="111"/>
      <c r="N67" s="109"/>
      <c r="O67" s="109"/>
      <c r="P67" s="109"/>
      <c r="Q67" s="7"/>
      <c r="R67" s="7"/>
      <c r="S67" s="32"/>
      <c r="T67" s="36"/>
    </row>
    <row r="68" spans="1:20" ht="15.6">
      <c r="A68" s="7"/>
      <c r="B68" s="91"/>
      <c r="C68" s="111"/>
      <c r="D68" s="91"/>
      <c r="E68" s="91"/>
      <c r="F68" s="88"/>
      <c r="G68" s="91"/>
      <c r="H68" s="91"/>
      <c r="I68" s="88"/>
      <c r="J68" s="91"/>
      <c r="K68" s="103"/>
      <c r="L68" s="103"/>
      <c r="M68" s="111"/>
      <c r="N68" s="109"/>
      <c r="O68" s="109"/>
      <c r="P68" s="109"/>
      <c r="Q68" s="7"/>
      <c r="R68" s="37"/>
      <c r="S68" s="12"/>
      <c r="T68" s="14"/>
    </row>
    <row r="69" spans="1:20">
      <c r="A69" s="7"/>
      <c r="B69" s="91"/>
      <c r="C69" s="111"/>
      <c r="D69" s="91"/>
      <c r="E69" s="91"/>
      <c r="F69" s="88"/>
      <c r="G69" s="91"/>
      <c r="H69" s="91"/>
      <c r="I69" s="88"/>
      <c r="J69" s="91"/>
      <c r="K69" s="103"/>
      <c r="L69" s="103"/>
      <c r="M69" s="111"/>
      <c r="N69" s="109"/>
      <c r="O69" s="109"/>
      <c r="P69" s="109"/>
      <c r="Q69" s="7"/>
    </row>
    <row r="70" spans="1:20">
      <c r="A70" s="7"/>
      <c r="B70" s="91"/>
      <c r="C70" s="111"/>
      <c r="D70" s="91"/>
      <c r="E70" s="91"/>
      <c r="F70" s="88"/>
      <c r="G70" s="91"/>
      <c r="H70" s="91"/>
      <c r="I70" s="88"/>
      <c r="J70" s="91"/>
      <c r="K70" s="103"/>
      <c r="L70" s="103"/>
      <c r="M70" s="111"/>
      <c r="N70" s="109"/>
      <c r="O70" s="109"/>
      <c r="P70" s="109"/>
      <c r="Q70" s="7"/>
    </row>
    <row r="71" spans="1:20" ht="15.6">
      <c r="A71" s="7"/>
      <c r="B71" s="112"/>
      <c r="C71" s="111"/>
      <c r="D71" s="112"/>
      <c r="E71" s="112"/>
      <c r="F71" s="113"/>
      <c r="G71" s="112"/>
      <c r="H71" s="112"/>
      <c r="I71" s="113"/>
      <c r="J71" s="112"/>
      <c r="K71" s="103"/>
      <c r="L71" s="103"/>
      <c r="M71" s="111"/>
      <c r="N71" s="109"/>
      <c r="O71" s="109"/>
      <c r="P71" s="109"/>
      <c r="Q71" s="7"/>
    </row>
  </sheetData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U71"/>
  <sheetViews>
    <sheetView zoomScale="70" zoomScaleNormal="70" workbookViewId="0">
      <selection activeCell="B47" sqref="B47"/>
    </sheetView>
  </sheetViews>
  <sheetFormatPr defaultColWidth="8.59765625" defaultRowHeight="14.4"/>
  <cols>
    <col min="1" max="1" width="49.5" style="9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70" t="s">
        <v>84</v>
      </c>
      <c r="Q2" s="3"/>
      <c r="AG2" s="38"/>
      <c r="AH2" s="3"/>
    </row>
    <row r="3" spans="1:34" ht="28.8">
      <c r="A3" s="4">
        <f>'Örebro län'!A3</f>
        <v>2020</v>
      </c>
      <c r="C3" s="79" t="s">
        <v>1</v>
      </c>
      <c r="D3" s="79" t="s">
        <v>31</v>
      </c>
      <c r="E3" s="79" t="s">
        <v>2</v>
      </c>
      <c r="F3" s="80" t="s">
        <v>3</v>
      </c>
      <c r="G3" s="79" t="s">
        <v>16</v>
      </c>
      <c r="H3" s="79" t="s">
        <v>51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67</v>
      </c>
      <c r="N3" s="79" t="s">
        <v>97</v>
      </c>
      <c r="O3" s="80" t="s">
        <v>63</v>
      </c>
      <c r="P3" s="81" t="s">
        <v>9</v>
      </c>
      <c r="Q3" s="38"/>
      <c r="AG3" s="38"/>
      <c r="AH3" s="38"/>
    </row>
    <row r="4" spans="1:34" s="16" customFormat="1" ht="10.199999999999999">
      <c r="A4" s="50" t="s">
        <v>55</v>
      </c>
      <c r="B4" s="82"/>
      <c r="C4" s="83" t="s">
        <v>53</v>
      </c>
      <c r="D4" s="83" t="s">
        <v>54</v>
      </c>
      <c r="E4" s="84"/>
      <c r="F4" s="83" t="s">
        <v>56</v>
      </c>
      <c r="G4" s="84"/>
      <c r="H4" s="84"/>
      <c r="I4" s="83" t="s">
        <v>57</v>
      </c>
      <c r="J4" s="84"/>
      <c r="K4" s="84"/>
      <c r="L4" s="84"/>
      <c r="M4" s="84"/>
      <c r="N4" s="85"/>
      <c r="O4" s="85"/>
      <c r="P4" s="86" t="s">
        <v>61</v>
      </c>
      <c r="Q4" s="17"/>
      <c r="AG4" s="17"/>
      <c r="AH4" s="17"/>
    </row>
    <row r="5" spans="1:34" ht="15.6">
      <c r="A5" s="3" t="s">
        <v>52</v>
      </c>
      <c r="B5" s="58"/>
      <c r="C5" s="60">
        <f>[1]Solceller!$E$7</f>
        <v>1577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>
        <f>SUM(D5:O5)</f>
        <v>0</v>
      </c>
      <c r="Q5" s="38"/>
      <c r="AG5" s="38"/>
      <c r="AH5" s="38"/>
    </row>
    <row r="6" spans="1:34" ht="15.6">
      <c r="A6" s="57" t="s">
        <v>66</v>
      </c>
      <c r="B6" s="58"/>
      <c r="C6" s="58">
        <v>0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>
        <f t="shared" ref="P6:P11" si="0">SUM(D6:O6)</f>
        <v>0</v>
      </c>
      <c r="Q6" s="38"/>
      <c r="AG6" s="38"/>
      <c r="AH6" s="38"/>
    </row>
    <row r="7" spans="1:34" ht="15.6">
      <c r="A7" s="3" t="s">
        <v>17</v>
      </c>
      <c r="B7" s="58"/>
      <c r="C7" s="58">
        <f>[1]Elproduktion!$N$122</f>
        <v>0</v>
      </c>
      <c r="D7" s="58">
        <f>[1]Elproduktion!$N$123</f>
        <v>0</v>
      </c>
      <c r="E7" s="58">
        <f>[1]Elproduktion!$Q$124</f>
        <v>0</v>
      </c>
      <c r="F7" s="58">
        <f>[1]Elproduktion!$N$125</f>
        <v>0</v>
      </c>
      <c r="G7" s="58">
        <f>[1]Elproduktion!$R$126</f>
        <v>0</v>
      </c>
      <c r="H7" s="58">
        <f>[1]Elproduktion!$S$127</f>
        <v>0</v>
      </c>
      <c r="I7" s="58">
        <f>[1]Elproduktion!$N$128</f>
        <v>0</v>
      </c>
      <c r="J7" s="58">
        <f>[1]Elproduktion!$T$126</f>
        <v>0</v>
      </c>
      <c r="K7" s="58">
        <f>[1]Elproduktion!$U$124</f>
        <v>0</v>
      </c>
      <c r="L7" s="58">
        <f>[1]Elproduktion!$V$124</f>
        <v>0</v>
      </c>
      <c r="M7" s="58">
        <f>[1]Elproduktion!$W$124</f>
        <v>0</v>
      </c>
      <c r="N7" s="58">
        <f>[1]Elproduktion!$X$126</f>
        <v>0</v>
      </c>
      <c r="O7" s="58"/>
      <c r="P7" s="58">
        <f t="shared" si="0"/>
        <v>0</v>
      </c>
      <c r="Q7" s="38"/>
      <c r="AG7" s="38"/>
      <c r="AH7" s="38"/>
    </row>
    <row r="8" spans="1:34" ht="15.6">
      <c r="A8" s="3" t="s">
        <v>10</v>
      </c>
      <c r="B8" s="58"/>
      <c r="C8" s="58">
        <f>[1]Elproduktion!$N$130</f>
        <v>0</v>
      </c>
      <c r="D8" s="58">
        <f>[1]Elproduktion!$N$131</f>
        <v>0</v>
      </c>
      <c r="E8" s="58">
        <f>[1]Elproduktion!$Q$132</f>
        <v>0</v>
      </c>
      <c r="F8" s="58">
        <f>[1]Elproduktion!$N$133</f>
        <v>0</v>
      </c>
      <c r="G8" s="58">
        <f>[1]Elproduktion!$R$134</f>
        <v>0</v>
      </c>
      <c r="H8" s="58">
        <f>[1]Elproduktion!$S$135</f>
        <v>0</v>
      </c>
      <c r="I8" s="58">
        <f>[1]Elproduktion!$N$136</f>
        <v>0</v>
      </c>
      <c r="J8" s="58">
        <f>[1]Elproduktion!$T$134</f>
        <v>0</v>
      </c>
      <c r="K8" s="58">
        <f>[1]Elproduktion!$U$132</f>
        <v>0</v>
      </c>
      <c r="L8" s="58">
        <f>[1]Elproduktion!$V$132</f>
        <v>0</v>
      </c>
      <c r="M8" s="58">
        <f>[1]Elproduktion!$W$132</f>
        <v>0</v>
      </c>
      <c r="N8" s="58">
        <f>[1]Elproduktion!$X$134</f>
        <v>0</v>
      </c>
      <c r="O8" s="58"/>
      <c r="P8" s="58">
        <f t="shared" si="0"/>
        <v>0</v>
      </c>
      <c r="Q8" s="38"/>
      <c r="AG8" s="38"/>
      <c r="AH8" s="38"/>
    </row>
    <row r="9" spans="1:34" ht="15.6">
      <c r="A9" s="3" t="s">
        <v>11</v>
      </c>
      <c r="B9" s="58"/>
      <c r="C9" s="58">
        <f>[1]Elproduktion!$N$138</f>
        <v>372</v>
      </c>
      <c r="D9" s="58">
        <f>[1]Elproduktion!$N$139</f>
        <v>0</v>
      </c>
      <c r="E9" s="58">
        <f>[1]Elproduktion!$Q$140</f>
        <v>0</v>
      </c>
      <c r="F9" s="58">
        <f>[1]Elproduktion!$N$141</f>
        <v>0</v>
      </c>
      <c r="G9" s="58">
        <f>[1]Elproduktion!$R$142</f>
        <v>0</v>
      </c>
      <c r="H9" s="58">
        <f>[1]Elproduktion!$S$143</f>
        <v>0</v>
      </c>
      <c r="I9" s="58">
        <f>[1]Elproduktion!$N$144</f>
        <v>0</v>
      </c>
      <c r="J9" s="58">
        <f>[1]Elproduktion!$T$142</f>
        <v>0</v>
      </c>
      <c r="K9" s="58">
        <f>[1]Elproduktion!$U$140</f>
        <v>0</v>
      </c>
      <c r="L9" s="58">
        <f>[1]Elproduktion!$V$140</f>
        <v>0</v>
      </c>
      <c r="M9" s="58">
        <f>[1]Elproduktion!$W$140</f>
        <v>0</v>
      </c>
      <c r="N9" s="58">
        <f>[1]Elproduktion!$X$142</f>
        <v>0</v>
      </c>
      <c r="O9" s="58"/>
      <c r="P9" s="58">
        <f t="shared" si="0"/>
        <v>0</v>
      </c>
      <c r="Q9" s="38"/>
      <c r="AG9" s="38"/>
      <c r="AH9" s="38"/>
    </row>
    <row r="10" spans="1:34" ht="15.6">
      <c r="A10" s="3" t="s">
        <v>12</v>
      </c>
      <c r="B10" s="58"/>
      <c r="C10" s="141">
        <f>[1]Elproduktion!$N$146</f>
        <v>39505.164705882358</v>
      </c>
      <c r="D10" s="58">
        <f>[1]Elproduktion!$N$147</f>
        <v>0</v>
      </c>
      <c r="E10" s="58">
        <f>[1]Elproduktion!$Q$148</f>
        <v>0</v>
      </c>
      <c r="F10" s="58">
        <f>[1]Elproduktion!$N$149</f>
        <v>0</v>
      </c>
      <c r="G10" s="58">
        <f>[1]Elproduktion!$R$150</f>
        <v>0</v>
      </c>
      <c r="H10" s="58">
        <f>[1]Elproduktion!$S$151</f>
        <v>0</v>
      </c>
      <c r="I10" s="58">
        <f>[1]Elproduktion!$N$152</f>
        <v>0</v>
      </c>
      <c r="J10" s="58">
        <f>[1]Elproduktion!$T$150</f>
        <v>0</v>
      </c>
      <c r="K10" s="58">
        <f>[1]Elproduktion!$U$148</f>
        <v>0</v>
      </c>
      <c r="L10" s="58">
        <f>[1]Elproduktion!$V$148</f>
        <v>0</v>
      </c>
      <c r="M10" s="58">
        <f>[1]Elproduktion!$W$148</f>
        <v>0</v>
      </c>
      <c r="N10" s="58">
        <f>[1]Elproduktion!$X$150</f>
        <v>0</v>
      </c>
      <c r="O10" s="58"/>
      <c r="P10" s="58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6">
      <c r="A11" s="3" t="s">
        <v>13</v>
      </c>
      <c r="B11" s="58"/>
      <c r="C11" s="141">
        <f>SUM(C5:C10)</f>
        <v>41454.164705882358</v>
      </c>
      <c r="D11" s="58">
        <f t="shared" ref="D11:O11" si="1">SUM(D5:D10)</f>
        <v>0</v>
      </c>
      <c r="E11" s="58">
        <f t="shared" si="1"/>
        <v>0</v>
      </c>
      <c r="F11" s="58">
        <f t="shared" si="1"/>
        <v>0</v>
      </c>
      <c r="G11" s="58">
        <f t="shared" si="1"/>
        <v>0</v>
      </c>
      <c r="H11" s="58">
        <f t="shared" si="1"/>
        <v>0</v>
      </c>
      <c r="I11" s="58">
        <f t="shared" si="1"/>
        <v>0</v>
      </c>
      <c r="J11" s="58">
        <f t="shared" si="1"/>
        <v>0</v>
      </c>
      <c r="K11" s="58">
        <f t="shared" si="1"/>
        <v>0</v>
      </c>
      <c r="L11" s="58">
        <f t="shared" si="1"/>
        <v>0</v>
      </c>
      <c r="M11" s="58">
        <f t="shared" si="1"/>
        <v>0</v>
      </c>
      <c r="N11" s="58">
        <f t="shared" si="1"/>
        <v>0</v>
      </c>
      <c r="O11" s="58">
        <f t="shared" si="1"/>
        <v>0</v>
      </c>
      <c r="P11" s="58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6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2"/>
      <c r="R12" s="2"/>
      <c r="S12" s="2"/>
      <c r="T12" s="2"/>
    </row>
    <row r="13" spans="1:34" ht="15.6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2"/>
      <c r="R13" s="2"/>
      <c r="S13" s="2"/>
      <c r="T13" s="2"/>
    </row>
    <row r="14" spans="1:34" ht="18">
      <c r="A14" s="1" t="s">
        <v>14</v>
      </c>
      <c r="B14" s="87"/>
      <c r="C14" s="58"/>
      <c r="D14" s="87"/>
      <c r="E14" s="87"/>
      <c r="F14" s="87"/>
      <c r="G14" s="87"/>
      <c r="H14" s="87"/>
      <c r="I14" s="87"/>
      <c r="J14" s="58"/>
      <c r="K14" s="58"/>
      <c r="L14" s="58"/>
      <c r="M14" s="58"/>
      <c r="N14" s="58"/>
      <c r="O14" s="58"/>
      <c r="P14" s="87"/>
      <c r="Q14" s="2"/>
      <c r="R14" s="2"/>
      <c r="S14" s="2"/>
      <c r="T14" s="2"/>
    </row>
    <row r="15" spans="1:34" ht="15.6">
      <c r="A15" s="49" t="str">
        <f>A2</f>
        <v>1861 Hallsberg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2"/>
      <c r="R15" s="2"/>
      <c r="S15" s="2"/>
      <c r="T15" s="2"/>
    </row>
    <row r="16" spans="1:34" ht="28.8">
      <c r="A16" s="4">
        <f>'Örebro län'!A16</f>
        <v>2020</v>
      </c>
      <c r="B16" s="79" t="s">
        <v>15</v>
      </c>
      <c r="C16" s="88" t="s">
        <v>8</v>
      </c>
      <c r="D16" s="79" t="s">
        <v>31</v>
      </c>
      <c r="E16" s="79" t="s">
        <v>2</v>
      </c>
      <c r="F16" s="80" t="s">
        <v>3</v>
      </c>
      <c r="G16" s="79" t="s">
        <v>16</v>
      </c>
      <c r="H16" s="79" t="s">
        <v>51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67</v>
      </c>
      <c r="N16" s="79" t="s">
        <v>97</v>
      </c>
      <c r="O16" s="80" t="s">
        <v>63</v>
      </c>
      <c r="P16" s="81" t="s">
        <v>9</v>
      </c>
      <c r="Q16" s="38"/>
      <c r="AG16" s="38"/>
      <c r="AH16" s="38"/>
    </row>
    <row r="17" spans="1:34" s="16" customFormat="1" ht="10.199999999999999">
      <c r="A17" s="50" t="s">
        <v>55</v>
      </c>
      <c r="B17" s="83" t="s">
        <v>58</v>
      </c>
      <c r="C17" s="89"/>
      <c r="D17" s="83" t="s">
        <v>54</v>
      </c>
      <c r="E17" s="84"/>
      <c r="F17" s="83" t="s">
        <v>56</v>
      </c>
      <c r="G17" s="84"/>
      <c r="H17" s="84"/>
      <c r="I17" s="83" t="s">
        <v>57</v>
      </c>
      <c r="J17" s="84"/>
      <c r="K17" s="84"/>
      <c r="L17" s="84"/>
      <c r="M17" s="84"/>
      <c r="N17" s="85"/>
      <c r="O17" s="85"/>
      <c r="P17" s="86" t="s">
        <v>61</v>
      </c>
      <c r="Q17" s="17"/>
      <c r="AG17" s="17"/>
      <c r="AH17" s="17"/>
    </row>
    <row r="18" spans="1:34" ht="15.6">
      <c r="A18" s="3" t="s">
        <v>17</v>
      </c>
      <c r="B18" s="58">
        <f>[1]Fjärrvärmeproduktion!$N$170</f>
        <v>0</v>
      </c>
      <c r="C18" s="58"/>
      <c r="D18" s="58">
        <f>[1]Fjärrvärmeproduktion!$N$171</f>
        <v>0</v>
      </c>
      <c r="E18" s="58">
        <f>[1]Fjärrvärmeproduktion!$Q$172</f>
        <v>0</v>
      </c>
      <c r="F18" s="58">
        <f>[1]Fjärrvärmeproduktion!$N$173</f>
        <v>0</v>
      </c>
      <c r="G18" s="58">
        <f>[1]Fjärrvärmeproduktion!$R$174</f>
        <v>0</v>
      </c>
      <c r="H18" s="58">
        <f>[1]Fjärrvärmeproduktion!$S$175</f>
        <v>0</v>
      </c>
      <c r="I18" s="58">
        <f>[1]Fjärrvärmeproduktion!$N$176</f>
        <v>0</v>
      </c>
      <c r="J18" s="58">
        <f>[1]Fjärrvärmeproduktion!$T$174</f>
        <v>0</v>
      </c>
      <c r="K18" s="58">
        <f>[1]Fjärrvärmeproduktion!$U$172</f>
        <v>0</v>
      </c>
      <c r="L18" s="58">
        <f>[1]Fjärrvärmeproduktion!$V$172</f>
        <v>0</v>
      </c>
      <c r="M18" s="58">
        <f>[1]Fjärrvärmeproduktion!$W$172</f>
        <v>0</v>
      </c>
      <c r="N18" s="58">
        <f>[1]Fjärrvärmeproduktion!$X$174</f>
        <v>0</v>
      </c>
      <c r="O18" s="58"/>
      <c r="P18" s="61">
        <f>SUM(C18:O18)</f>
        <v>0</v>
      </c>
      <c r="Q18" s="2"/>
      <c r="R18" s="2"/>
      <c r="S18" s="2"/>
      <c r="T18" s="2"/>
    </row>
    <row r="19" spans="1:34" ht="15.6">
      <c r="A19" s="3" t="s">
        <v>18</v>
      </c>
      <c r="B19" s="58">
        <f>[1]Fjärrvärmeproduktion!$N$178+[1]Fjärrvärmeproduktion!$N$210</f>
        <v>17550</v>
      </c>
      <c r="C19" s="58"/>
      <c r="D19" s="58">
        <f>[1]Fjärrvärmeproduktion!$N$179</f>
        <v>2319</v>
      </c>
      <c r="E19" s="58">
        <f>[1]Fjärrvärmeproduktion!$Q$180</f>
        <v>0</v>
      </c>
      <c r="F19" s="58">
        <f>[1]Fjärrvärmeproduktion!$N$181</f>
        <v>0</v>
      </c>
      <c r="G19" s="58">
        <f>[1]Fjärrvärmeproduktion!$R$182</f>
        <v>0</v>
      </c>
      <c r="H19" s="58">
        <f>[1]Fjärrvärmeproduktion!$S$183</f>
        <v>15542</v>
      </c>
      <c r="I19" s="58">
        <f>[1]Fjärrvärmeproduktion!$N$184</f>
        <v>0</v>
      </c>
      <c r="J19" s="58">
        <f>[1]Fjärrvärmeproduktion!$T$182</f>
        <v>0</v>
      </c>
      <c r="K19" s="58">
        <f>[1]Fjärrvärmeproduktion!$U$180</f>
        <v>0</v>
      </c>
      <c r="L19" s="58">
        <f>[1]Fjärrvärmeproduktion!$V$180</f>
        <v>0</v>
      </c>
      <c r="M19" s="58">
        <f>[1]Fjärrvärmeproduktion!$W$180</f>
        <v>0</v>
      </c>
      <c r="N19" s="58">
        <f>[1]Fjärrvärmeproduktion!$X$182</f>
        <v>0</v>
      </c>
      <c r="O19" s="58"/>
      <c r="P19" s="61">
        <f t="shared" ref="P19:P24" si="2">SUM(C19:O19)</f>
        <v>17861</v>
      </c>
      <c r="Q19" s="2"/>
      <c r="R19" s="2"/>
      <c r="S19" s="2"/>
      <c r="T19" s="2"/>
    </row>
    <row r="20" spans="1:34" ht="15.6">
      <c r="A20" s="3" t="s">
        <v>19</v>
      </c>
      <c r="B20" s="58">
        <f>[1]Fjärrvärmeproduktion!$N$186</f>
        <v>0</v>
      </c>
      <c r="C20" s="58"/>
      <c r="D20" s="58">
        <f>[1]Fjärrvärmeproduktion!$N$187</f>
        <v>0</v>
      </c>
      <c r="E20" s="58">
        <f>[1]Fjärrvärmeproduktion!$Q$188</f>
        <v>0</v>
      </c>
      <c r="F20" s="58">
        <f>[1]Fjärrvärmeproduktion!$N$189</f>
        <v>0</v>
      </c>
      <c r="G20" s="58">
        <f>[1]Fjärrvärmeproduktion!$R$190</f>
        <v>0</v>
      </c>
      <c r="H20" s="58">
        <f>[1]Fjärrvärmeproduktion!$S$191</f>
        <v>0</v>
      </c>
      <c r="I20" s="58">
        <f>[1]Fjärrvärmeproduktion!$N$192</f>
        <v>0</v>
      </c>
      <c r="J20" s="58">
        <f>[1]Fjärrvärmeproduktion!$T$190</f>
        <v>0</v>
      </c>
      <c r="K20" s="58">
        <f>[1]Fjärrvärmeproduktion!$U$188</f>
        <v>0</v>
      </c>
      <c r="L20" s="58">
        <f>[1]Fjärrvärmeproduktion!$V$188</f>
        <v>0</v>
      </c>
      <c r="M20" s="58">
        <f>[1]Fjärrvärmeproduktion!$W$188</f>
        <v>0</v>
      </c>
      <c r="N20" s="58">
        <f>[1]Fjärrvärmeproduktion!$X$190</f>
        <v>0</v>
      </c>
      <c r="O20" s="58"/>
      <c r="P20" s="61">
        <f t="shared" si="2"/>
        <v>0</v>
      </c>
      <c r="Q20" s="2"/>
      <c r="R20" s="2"/>
      <c r="S20" s="2"/>
      <c r="T20" s="2"/>
    </row>
    <row r="21" spans="1:34" ht="16.2" thickBot="1">
      <c r="A21" s="3" t="s">
        <v>20</v>
      </c>
      <c r="B21" s="58">
        <f>[1]Fjärrvärmeproduktion!$N$194</f>
        <v>0</v>
      </c>
      <c r="C21" s="58"/>
      <c r="D21" s="58">
        <f>[1]Fjärrvärmeproduktion!$N$195</f>
        <v>0</v>
      </c>
      <c r="E21" s="58">
        <f>[1]Fjärrvärmeproduktion!$Q$196</f>
        <v>0</v>
      </c>
      <c r="F21" s="58">
        <f>[1]Fjärrvärmeproduktion!$N$197</f>
        <v>0</v>
      </c>
      <c r="G21" s="58">
        <f>[1]Fjärrvärmeproduktion!$R$198</f>
        <v>0</v>
      </c>
      <c r="H21" s="58">
        <f>[1]Fjärrvärmeproduktion!$S$199</f>
        <v>0</v>
      </c>
      <c r="I21" s="58">
        <f>[1]Fjärrvärmeproduktion!$N$200</f>
        <v>0</v>
      </c>
      <c r="J21" s="58">
        <f>[1]Fjärrvärmeproduktion!$T$198</f>
        <v>0</v>
      </c>
      <c r="K21" s="58">
        <f>[1]Fjärrvärmeproduktion!$U$196</f>
        <v>0</v>
      </c>
      <c r="L21" s="58">
        <f>[1]Fjärrvärmeproduktion!$V$196</f>
        <v>0</v>
      </c>
      <c r="M21" s="58">
        <f>[1]Fjärrvärmeproduktion!$W$196</f>
        <v>0</v>
      </c>
      <c r="N21" s="58">
        <f>[1]Fjärrvärmeproduktion!$X$198</f>
        <v>0</v>
      </c>
      <c r="O21" s="58"/>
      <c r="P21" s="61">
        <f t="shared" si="2"/>
        <v>0</v>
      </c>
      <c r="Q21" s="2"/>
      <c r="R21" s="24"/>
      <c r="S21" s="24"/>
      <c r="T21" s="24"/>
    </row>
    <row r="22" spans="1:34" ht="15.6">
      <c r="A22" s="3" t="s">
        <v>21</v>
      </c>
      <c r="B22" s="58">
        <f>[1]Fjärrvärmeproduktion!$N$202</f>
        <v>0</v>
      </c>
      <c r="C22" s="58"/>
      <c r="D22" s="58">
        <f>[1]Fjärrvärmeproduktion!$N$203</f>
        <v>0</v>
      </c>
      <c r="E22" s="58">
        <f>[1]Fjärrvärmeproduktion!$Q$204</f>
        <v>0</v>
      </c>
      <c r="F22" s="58">
        <f>[1]Fjärrvärmeproduktion!$N$205</f>
        <v>0</v>
      </c>
      <c r="G22" s="58">
        <f>[1]Fjärrvärmeproduktion!$R$206</f>
        <v>0</v>
      </c>
      <c r="H22" s="58">
        <f>[1]Fjärrvärmeproduktion!$S$207</f>
        <v>0</v>
      </c>
      <c r="I22" s="58">
        <f>[1]Fjärrvärmeproduktion!$N$208</f>
        <v>0</v>
      </c>
      <c r="J22" s="58">
        <f>[1]Fjärrvärmeproduktion!$T$206</f>
        <v>0</v>
      </c>
      <c r="K22" s="58">
        <f>[1]Fjärrvärmeproduktion!$U$204</f>
        <v>0</v>
      </c>
      <c r="L22" s="58">
        <f>[1]Fjärrvärmeproduktion!$V$204</f>
        <v>0</v>
      </c>
      <c r="M22" s="58">
        <f>[1]Fjärrvärmeproduktion!$W$204</f>
        <v>0</v>
      </c>
      <c r="N22" s="58">
        <f>[1]Fjärrvärmeproduktion!$X$206</f>
        <v>0</v>
      </c>
      <c r="O22" s="58"/>
      <c r="P22" s="61">
        <f t="shared" si="2"/>
        <v>0</v>
      </c>
      <c r="Q22" s="18"/>
      <c r="R22" s="30" t="s">
        <v>23</v>
      </c>
      <c r="S22" s="54" t="str">
        <f>ROUND(P43/1000,0) &amp;" GWh"</f>
        <v>550 GWh</v>
      </c>
      <c r="T22" s="25"/>
      <c r="U22" s="23"/>
    </row>
    <row r="23" spans="1:34" ht="15.6">
      <c r="A23" s="3" t="s">
        <v>22</v>
      </c>
      <c r="B23" s="58">
        <v>0</v>
      </c>
      <c r="C23" s="58"/>
      <c r="D23" s="58">
        <f>[1]Fjärrvärmeproduktion!$N$211</f>
        <v>0</v>
      </c>
      <c r="E23" s="58">
        <f>[1]Fjärrvärmeproduktion!$Q$212</f>
        <v>0</v>
      </c>
      <c r="F23" s="58">
        <f>[1]Fjärrvärmeproduktion!$N$213</f>
        <v>0</v>
      </c>
      <c r="G23" s="58">
        <f>[1]Fjärrvärmeproduktion!$R$214</f>
        <v>0</v>
      </c>
      <c r="H23" s="58">
        <f>[1]Fjärrvärmeproduktion!$S$215</f>
        <v>0</v>
      </c>
      <c r="I23" s="58">
        <f>[1]Fjärrvärmeproduktion!$N$216</f>
        <v>0</v>
      </c>
      <c r="J23" s="58">
        <f>[1]Fjärrvärmeproduktion!$T$214</f>
        <v>0</v>
      </c>
      <c r="K23" s="58">
        <f>[1]Fjärrvärmeproduktion!$U$212</f>
        <v>0</v>
      </c>
      <c r="L23" s="58">
        <f>[1]Fjärrvärmeproduktion!$V$212</f>
        <v>0</v>
      </c>
      <c r="M23" s="58">
        <f>[1]Fjärrvärmeproduktion!$W$212</f>
        <v>0</v>
      </c>
      <c r="N23" s="58">
        <f>[1]Fjärrvärmeproduktion!$X$214</f>
        <v>0</v>
      </c>
      <c r="O23" s="58"/>
      <c r="P23" s="61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13</v>
      </c>
      <c r="B24" s="58">
        <f>SUM(B18:B23)</f>
        <v>17550</v>
      </c>
      <c r="C24" s="58">
        <f t="shared" ref="C24:O24" si="3">SUM(C18:C23)</f>
        <v>0</v>
      </c>
      <c r="D24" s="58">
        <f t="shared" si="3"/>
        <v>2319</v>
      </c>
      <c r="E24" s="58">
        <f t="shared" si="3"/>
        <v>0</v>
      </c>
      <c r="F24" s="58">
        <f t="shared" si="3"/>
        <v>0</v>
      </c>
      <c r="G24" s="58">
        <f t="shared" si="3"/>
        <v>0</v>
      </c>
      <c r="H24" s="58">
        <f t="shared" si="3"/>
        <v>15542</v>
      </c>
      <c r="I24" s="58">
        <f t="shared" si="3"/>
        <v>0</v>
      </c>
      <c r="J24" s="58">
        <f t="shared" si="3"/>
        <v>0</v>
      </c>
      <c r="K24" s="58">
        <f t="shared" si="3"/>
        <v>0</v>
      </c>
      <c r="L24" s="58">
        <f t="shared" si="3"/>
        <v>0</v>
      </c>
      <c r="M24" s="58">
        <f t="shared" si="3"/>
        <v>0</v>
      </c>
      <c r="N24" s="58">
        <f t="shared" si="3"/>
        <v>0</v>
      </c>
      <c r="O24" s="58">
        <f t="shared" si="3"/>
        <v>0</v>
      </c>
      <c r="P24" s="61">
        <f t="shared" si="2"/>
        <v>17861</v>
      </c>
      <c r="Q24" s="18"/>
      <c r="R24" s="28"/>
      <c r="S24" s="2" t="s">
        <v>24</v>
      </c>
      <c r="T24" s="26" t="s">
        <v>25</v>
      </c>
      <c r="U24" s="23"/>
    </row>
    <row r="25" spans="1:34" ht="15.6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18"/>
      <c r="R25" s="51" t="str">
        <f>C30</f>
        <v>El</v>
      </c>
      <c r="S25" s="40" t="str">
        <f>ROUND(C43/1000,0) &amp;" GWh"</f>
        <v>312 GWh</v>
      </c>
      <c r="T25" s="29">
        <f>C$44</f>
        <v>0.56709154108324544</v>
      </c>
      <c r="U25" s="23"/>
    </row>
    <row r="26" spans="1:34" ht="15.6">
      <c r="A26" s="4" t="s">
        <v>95</v>
      </c>
      <c r="B26" s="129">
        <v>45693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18"/>
      <c r="R26" s="52" t="str">
        <f>D30</f>
        <v>Oljeprodukter</v>
      </c>
      <c r="S26" s="40" t="str">
        <f>ROUND(D43/1000,0) &amp;" GWh"</f>
        <v>125 GWh</v>
      </c>
      <c r="T26" s="29">
        <f>D$44</f>
        <v>0.22717895466058663</v>
      </c>
      <c r="U26" s="23"/>
    </row>
    <row r="27" spans="1:34" ht="15.6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18"/>
      <c r="R27" s="52" t="str">
        <f>E30</f>
        <v>Kol och koks</v>
      </c>
      <c r="S27" s="40" t="str">
        <f>ROUND(E43/1000,0) &amp;" GWh"</f>
        <v>0 GWh</v>
      </c>
      <c r="T27" s="29">
        <f>E$44</f>
        <v>0</v>
      </c>
      <c r="U27" s="23"/>
    </row>
    <row r="28" spans="1:34" ht="18">
      <c r="A28" s="1" t="s">
        <v>26</v>
      </c>
      <c r="B28" s="87"/>
      <c r="C28" s="58"/>
      <c r="D28" s="87"/>
      <c r="E28" s="87"/>
      <c r="F28" s="87"/>
      <c r="G28" s="87"/>
      <c r="H28" s="87"/>
      <c r="I28" s="58"/>
      <c r="J28" s="58"/>
      <c r="K28" s="58"/>
      <c r="L28" s="58"/>
      <c r="M28" s="58"/>
      <c r="N28" s="58"/>
      <c r="O28" s="58"/>
      <c r="P28" s="58"/>
      <c r="Q28" s="18"/>
      <c r="R28" s="52" t="str">
        <f>F30</f>
        <v>Gasol/naturgas</v>
      </c>
      <c r="S28" s="40" t="str">
        <f>ROUND(F43/1000,0) &amp;" GWh"</f>
        <v>4 GWh</v>
      </c>
      <c r="T28" s="29">
        <f>F$44</f>
        <v>7.107631844976846E-3</v>
      </c>
      <c r="U28" s="23"/>
    </row>
    <row r="29" spans="1:34" ht="15.6">
      <c r="A29" s="49" t="str">
        <f>A2</f>
        <v>1861 Hallsberg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18"/>
      <c r="R29" s="52" t="str">
        <f>G30</f>
        <v>Biodrivmedel</v>
      </c>
      <c r="S29" s="40" t="str">
        <f>ROUND(G43/1000,0) &amp;" GWh"</f>
        <v>21 GWh</v>
      </c>
      <c r="T29" s="29">
        <f>G$44</f>
        <v>3.7721989341967084E-2</v>
      </c>
      <c r="U29" s="23"/>
    </row>
    <row r="30" spans="1:34" ht="28.8">
      <c r="A30" s="4">
        <f>'Örebro län'!A30</f>
        <v>2020</v>
      </c>
      <c r="B30" s="88" t="s">
        <v>65</v>
      </c>
      <c r="C30" s="91" t="s">
        <v>8</v>
      </c>
      <c r="D30" s="79" t="s">
        <v>31</v>
      </c>
      <c r="E30" s="79" t="s">
        <v>2</v>
      </c>
      <c r="F30" s="80" t="s">
        <v>3</v>
      </c>
      <c r="G30" s="79" t="s">
        <v>27</v>
      </c>
      <c r="H30" s="79" t="s">
        <v>51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67</v>
      </c>
      <c r="N30" s="79" t="s">
        <v>97</v>
      </c>
      <c r="O30" s="80" t="s">
        <v>63</v>
      </c>
      <c r="P30" s="81" t="s">
        <v>28</v>
      </c>
      <c r="Q30" s="18"/>
      <c r="R30" s="51" t="str">
        <f>H30</f>
        <v>Biobränslen</v>
      </c>
      <c r="S30" s="40" t="str">
        <f>ROUND(H43/1000,0) &amp;" GWh"</f>
        <v>89 GWh</v>
      </c>
      <c r="T30" s="29">
        <f>H$44</f>
        <v>0.16089988306922398</v>
      </c>
      <c r="U30" s="23"/>
    </row>
    <row r="31" spans="1:34" s="16" customFormat="1">
      <c r="A31" s="15"/>
      <c r="B31" s="83" t="s">
        <v>60</v>
      </c>
      <c r="C31" s="92" t="s">
        <v>59</v>
      </c>
      <c r="D31" s="83" t="s">
        <v>54</v>
      </c>
      <c r="E31" s="84"/>
      <c r="F31" s="83" t="s">
        <v>56</v>
      </c>
      <c r="G31" s="83" t="s">
        <v>68</v>
      </c>
      <c r="H31" s="83" t="s">
        <v>64</v>
      </c>
      <c r="I31" s="83" t="s">
        <v>57</v>
      </c>
      <c r="J31" s="84"/>
      <c r="K31" s="84"/>
      <c r="L31" s="84"/>
      <c r="M31" s="84"/>
      <c r="N31" s="85"/>
      <c r="O31" s="85"/>
      <c r="P31" s="86" t="s">
        <v>62</v>
      </c>
      <c r="Q31" s="19"/>
      <c r="R31" s="51" t="str">
        <f>I30</f>
        <v>Biogas</v>
      </c>
      <c r="S31" s="40" t="str">
        <f>ROUND(I43/1000,0) &amp;" GWh"</f>
        <v>0 GWh</v>
      </c>
      <c r="T31" s="29">
        <f>I$44</f>
        <v>0</v>
      </c>
      <c r="U31" s="22"/>
      <c r="AG31" s="17"/>
      <c r="AH31" s="17"/>
    </row>
    <row r="32" spans="1:34" ht="15.6">
      <c r="A32" s="3" t="s">
        <v>29</v>
      </c>
      <c r="B32" s="58">
        <f>[1]Slutanvändning!$N$251</f>
        <v>0</v>
      </c>
      <c r="C32" s="95">
        <f>[1]Slutanvändning!$N$252</f>
        <v>7363</v>
      </c>
      <c r="D32" s="95">
        <f>[1]Slutanvändning!$N$245</f>
        <v>6127</v>
      </c>
      <c r="E32" s="58">
        <f>[1]Slutanvändning!$Q$246</f>
        <v>0</v>
      </c>
      <c r="F32" s="95">
        <f>[1]Slutanvändning!$N$247</f>
        <v>0</v>
      </c>
      <c r="G32" s="95">
        <f>[1]Slutanvändning!$N$248</f>
        <v>1429</v>
      </c>
      <c r="H32" s="58">
        <f>[1]Slutanvändning!$N$249</f>
        <v>0</v>
      </c>
      <c r="I32" s="58">
        <f>[1]Slutanvändning!$N$250</f>
        <v>0</v>
      </c>
      <c r="J32" s="58"/>
      <c r="K32" s="58">
        <f>[1]Slutanvändning!$U$246</f>
        <v>0</v>
      </c>
      <c r="L32" s="58">
        <f>[1]Slutanvändning!$V$246</f>
        <v>0</v>
      </c>
      <c r="M32" s="58">
        <f>[1]Slutanvändning!$W$246</f>
        <v>0</v>
      </c>
      <c r="N32" s="58"/>
      <c r="O32" s="58"/>
      <c r="P32" s="58">
        <f t="shared" ref="P32:P38" si="4">SUM(B32:N32)</f>
        <v>14919</v>
      </c>
      <c r="Q32" s="20"/>
      <c r="R32" s="52" t="str">
        <f>J30</f>
        <v>Avlutar</v>
      </c>
      <c r="S32" s="40" t="str">
        <f>ROUND(J43/1000,0) &amp;" GWh"</f>
        <v>0 GWh</v>
      </c>
      <c r="T32" s="29">
        <f>J$44</f>
        <v>0</v>
      </c>
      <c r="U32" s="23"/>
    </row>
    <row r="33" spans="1:47" ht="15.6">
      <c r="A33" s="3" t="s">
        <v>32</v>
      </c>
      <c r="B33" s="136">
        <f>[1]Slutanvändning!$N$260</f>
        <v>11443.899156441708</v>
      </c>
      <c r="C33" s="95">
        <f>[1]Slutanvändning!$N$261</f>
        <v>41994</v>
      </c>
      <c r="D33" s="95">
        <f>[1]Slutanvändning!$N$254</f>
        <v>5922</v>
      </c>
      <c r="E33" s="58">
        <f>[1]Slutanvändning!$Q$255</f>
        <v>0</v>
      </c>
      <c r="F33" s="95">
        <f>[1]Slutanvändning!$N$256</f>
        <v>3912</v>
      </c>
      <c r="G33" s="138">
        <f>[1]Slutanvändning!$N$257</f>
        <v>578.9676320272265</v>
      </c>
      <c r="H33" s="136">
        <f>[1]Slutanvändning!$N$258</f>
        <v>35825.37729013028</v>
      </c>
      <c r="I33" s="58">
        <f>[1]Slutanvändning!$N$259</f>
        <v>0</v>
      </c>
      <c r="J33" s="58"/>
      <c r="K33" s="58">
        <f>[1]Slutanvändning!$U$255</f>
        <v>0</v>
      </c>
      <c r="L33" s="58">
        <f>[1]Slutanvändning!$V$255</f>
        <v>0</v>
      </c>
      <c r="M33" s="58">
        <f>[1]Slutanvändning!$W$255</f>
        <v>0</v>
      </c>
      <c r="N33" s="58"/>
      <c r="O33" s="58"/>
      <c r="P33" s="136">
        <f t="shared" si="4"/>
        <v>99676.244078599208</v>
      </c>
      <c r="Q33" s="20"/>
      <c r="R33" s="51" t="str">
        <f>K30</f>
        <v>Torv</v>
      </c>
      <c r="S33" s="40" t="str">
        <f>ROUND(K43/1000,0) &amp;" GWh"</f>
        <v>0 GWh</v>
      </c>
      <c r="T33" s="29">
        <f>K$44</f>
        <v>0</v>
      </c>
      <c r="U33" s="23"/>
    </row>
    <row r="34" spans="1:47" ht="15.6">
      <c r="A34" s="3" t="s">
        <v>33</v>
      </c>
      <c r="B34" s="136">
        <f>[1]Slutanvändning!$N$269</f>
        <v>8780.1008435582917</v>
      </c>
      <c r="C34" s="95">
        <f>[1]Slutanvändning!$N$270</f>
        <v>13157</v>
      </c>
      <c r="D34" s="95">
        <f>[1]Slutanvändning!$N$263</f>
        <v>127</v>
      </c>
      <c r="E34" s="58">
        <f>[1]Slutanvändning!$Q$264</f>
        <v>0</v>
      </c>
      <c r="F34" s="95">
        <f>[1]Slutanvändning!$N$265</f>
        <v>0</v>
      </c>
      <c r="G34" s="95">
        <f>[1]Slutanvändning!$N$266</f>
        <v>0</v>
      </c>
      <c r="H34" s="58">
        <f>[1]Slutanvändning!$N$267</f>
        <v>0</v>
      </c>
      <c r="I34" s="58">
        <f>[1]Slutanvändning!$N$268</f>
        <v>0</v>
      </c>
      <c r="J34" s="58"/>
      <c r="K34" s="58">
        <f>[1]Slutanvändning!$U$264</f>
        <v>0</v>
      </c>
      <c r="L34" s="58">
        <f>[1]Slutanvändning!$V$264</f>
        <v>0</v>
      </c>
      <c r="M34" s="58">
        <f>[1]Slutanvändning!$W$264</f>
        <v>0</v>
      </c>
      <c r="N34" s="58"/>
      <c r="O34" s="58"/>
      <c r="P34" s="136">
        <f t="shared" si="4"/>
        <v>22064.100843558292</v>
      </c>
      <c r="Q34" s="20"/>
      <c r="R34" s="52" t="str">
        <f>L30</f>
        <v>Avfall</v>
      </c>
      <c r="S34" s="40" t="str">
        <f>ROUND(L43/1000,0) &amp;" GWh"</f>
        <v>0 GWh</v>
      </c>
      <c r="T34" s="29">
        <f>L$44</f>
        <v>0</v>
      </c>
      <c r="U34" s="23"/>
      <c r="V34" s="5"/>
      <c r="W34" s="39"/>
    </row>
    <row r="35" spans="1:47" ht="15.6">
      <c r="A35" s="3" t="s">
        <v>34</v>
      </c>
      <c r="B35" s="58">
        <f>[1]Slutanvändning!$N$278</f>
        <v>0</v>
      </c>
      <c r="C35" s="138">
        <f>[1]Slutanvändning!$N$279</f>
        <v>119355.65507784253</v>
      </c>
      <c r="D35" s="95">
        <f>[1]Slutanvändning!$N$272</f>
        <v>108964</v>
      </c>
      <c r="E35" s="58">
        <f>[1]Slutanvändning!$Q$273</f>
        <v>0</v>
      </c>
      <c r="F35" s="95">
        <f>[1]Slutanvändning!$N$274</f>
        <v>0</v>
      </c>
      <c r="G35" s="95">
        <f>[1]Slutanvändning!$N$275</f>
        <v>18754</v>
      </c>
      <c r="H35" s="58">
        <f>[1]Slutanvändning!$N$276</f>
        <v>0</v>
      </c>
      <c r="I35" s="58">
        <f>[1]Slutanvändning!$N$277</f>
        <v>0</v>
      </c>
      <c r="J35" s="58"/>
      <c r="K35" s="58">
        <f>[1]Slutanvändning!$U$273</f>
        <v>0</v>
      </c>
      <c r="L35" s="58">
        <f>[1]Slutanvändning!$V$273</f>
        <v>0</v>
      </c>
      <c r="M35" s="58">
        <f>[1]Slutanvändning!$W$273</f>
        <v>0</v>
      </c>
      <c r="N35" s="58"/>
      <c r="O35" s="58"/>
      <c r="P35" s="136">
        <f>SUM(B35:N35)</f>
        <v>247073.65507784253</v>
      </c>
      <c r="Q35" s="20"/>
      <c r="R35" s="51" t="str">
        <f>M30</f>
        <v>Kärnbränsle</v>
      </c>
      <c r="S35" s="40" t="str">
        <f>ROUND(M43/1000,0) &amp;" GWh"</f>
        <v>0 GWh</v>
      </c>
      <c r="T35" s="29">
        <f>M$44</f>
        <v>0</v>
      </c>
      <c r="U35" s="23"/>
    </row>
    <row r="36" spans="1:47" ht="15.6">
      <c r="A36" s="3" t="s">
        <v>35</v>
      </c>
      <c r="B36" s="58">
        <f>[1]Slutanvändning!$N$287</f>
        <v>7067</v>
      </c>
      <c r="C36" s="95">
        <f>[1]Slutanvändning!$N$288</f>
        <v>42524</v>
      </c>
      <c r="D36" s="95">
        <f>[1]Slutanvändning!$N$281</f>
        <v>950</v>
      </c>
      <c r="E36" s="58">
        <f>[1]Slutanvändning!$Q$282</f>
        <v>0</v>
      </c>
      <c r="F36" s="95">
        <f>[1]Slutanvändning!$N$283</f>
        <v>0</v>
      </c>
      <c r="G36" s="95">
        <f>[1]Slutanvändning!$N$284</f>
        <v>0</v>
      </c>
      <c r="H36" s="58">
        <f>[1]Slutanvändning!$N$285</f>
        <v>0</v>
      </c>
      <c r="I36" s="58">
        <f>[1]Slutanvändning!$N$286</f>
        <v>0</v>
      </c>
      <c r="J36" s="58"/>
      <c r="K36" s="58">
        <f>[1]Slutanvändning!$U$282</f>
        <v>0</v>
      </c>
      <c r="L36" s="58">
        <f>[1]Slutanvändning!$V$282</f>
        <v>0</v>
      </c>
      <c r="M36" s="58">
        <f>[1]Slutanvändning!$W$282</f>
        <v>0</v>
      </c>
      <c r="N36" s="58"/>
      <c r="O36" s="58"/>
      <c r="P36" s="58">
        <f t="shared" si="4"/>
        <v>50541</v>
      </c>
      <c r="Q36" s="20"/>
      <c r="R36" s="51" t="str">
        <f>N30</f>
        <v>Beckolja</v>
      </c>
      <c r="S36" s="40" t="str">
        <f>ROUND(N43/1000,0) &amp;" GWh"</f>
        <v>0 GWh</v>
      </c>
      <c r="T36" s="29">
        <f>N$44</f>
        <v>0</v>
      </c>
      <c r="U36" s="23"/>
    </row>
    <row r="37" spans="1:47" ht="15.6">
      <c r="A37" s="3" t="s">
        <v>36</v>
      </c>
      <c r="B37" s="58">
        <f>[1]Slutanvändning!$N$296</f>
        <v>5702</v>
      </c>
      <c r="C37" s="95">
        <f>[1]Slutanvändning!$N$297</f>
        <v>56122</v>
      </c>
      <c r="D37" s="95">
        <f>[1]Slutanvändning!$N$290</f>
        <v>629</v>
      </c>
      <c r="E37" s="58">
        <f>[1]Slutanvändning!$Q$291</f>
        <v>0</v>
      </c>
      <c r="F37" s="95">
        <f>[1]Slutanvändning!$N$292</f>
        <v>0</v>
      </c>
      <c r="G37" s="95">
        <f>[1]Slutanvändning!$N$293</f>
        <v>0</v>
      </c>
      <c r="H37" s="58">
        <f>[1]Slutanvändning!$N$294</f>
        <v>37191</v>
      </c>
      <c r="I37" s="58">
        <f>[1]Slutanvändning!$N$295</f>
        <v>0</v>
      </c>
      <c r="J37" s="58"/>
      <c r="K37" s="58">
        <f>[1]Slutanvändning!$U$291</f>
        <v>0</v>
      </c>
      <c r="L37" s="58">
        <f>[1]Slutanvändning!$V$291</f>
        <v>0</v>
      </c>
      <c r="M37" s="58">
        <f>[1]Slutanvändning!$W$291</f>
        <v>0</v>
      </c>
      <c r="N37" s="58"/>
      <c r="O37" s="58"/>
      <c r="P37" s="58">
        <f t="shared" si="4"/>
        <v>99644</v>
      </c>
      <c r="Q37" s="20"/>
      <c r="R37" s="52" t="str">
        <f>O30</f>
        <v>Övrigt</v>
      </c>
      <c r="S37" s="40" t="str">
        <f>ROUND(O43/1000,0) &amp;" GWh"</f>
        <v>0 GWh</v>
      </c>
      <c r="T37" s="29">
        <f>O$44</f>
        <v>0</v>
      </c>
      <c r="U37" s="23"/>
    </row>
    <row r="38" spans="1:47" ht="15.6">
      <c r="A38" s="3" t="s">
        <v>37</v>
      </c>
      <c r="B38" s="58">
        <f>[1]Slutanvändning!$N$305</f>
        <v>22019</v>
      </c>
      <c r="C38" s="95">
        <f>[1]Slutanvändning!$N$306</f>
        <v>4803</v>
      </c>
      <c r="D38" s="95">
        <f>[1]Slutanvändning!$N$299</f>
        <v>0</v>
      </c>
      <c r="E38" s="58">
        <f>[1]Slutanvändning!$Q$300</f>
        <v>0</v>
      </c>
      <c r="F38" s="95">
        <f>[1]Slutanvändning!$N$301</f>
        <v>0</v>
      </c>
      <c r="G38" s="95">
        <f>[1]Slutanvändning!$N$302</f>
        <v>0</v>
      </c>
      <c r="H38" s="58">
        <f>[1]Slutanvändning!$N$303</f>
        <v>0</v>
      </c>
      <c r="I38" s="58">
        <f>[1]Slutanvändning!$N$304</f>
        <v>0</v>
      </c>
      <c r="J38" s="58"/>
      <c r="K38" s="58">
        <f>[1]Slutanvändning!$U$300</f>
        <v>0</v>
      </c>
      <c r="L38" s="58">
        <f>[1]Slutanvändning!$V$300</f>
        <v>0</v>
      </c>
      <c r="M38" s="58">
        <f>[1]Slutanvändning!$W$300</f>
        <v>0</v>
      </c>
      <c r="N38" s="58"/>
      <c r="O38" s="58"/>
      <c r="P38" s="58">
        <f t="shared" si="4"/>
        <v>26822</v>
      </c>
      <c r="Q38" s="20"/>
      <c r="R38" s="31"/>
      <c r="S38" s="16"/>
      <c r="T38" s="27"/>
      <c r="U38" s="23"/>
    </row>
    <row r="39" spans="1:47" ht="15.6">
      <c r="A39" s="3" t="s">
        <v>38</v>
      </c>
      <c r="B39" s="58">
        <f>[1]Slutanvändning!$N$314</f>
        <v>0</v>
      </c>
      <c r="C39" s="95">
        <f>[1]Slutanvändning!$N$315</f>
        <v>3685</v>
      </c>
      <c r="D39" s="95">
        <f>[1]Slutanvändning!$N$308</f>
        <v>0</v>
      </c>
      <c r="E39" s="58">
        <f>[1]Slutanvändning!$Q$309</f>
        <v>0</v>
      </c>
      <c r="F39" s="95">
        <f>[1]Slutanvändning!$N$310</f>
        <v>0</v>
      </c>
      <c r="G39" s="95">
        <f>[1]Slutanvändning!$N$311</f>
        <v>0</v>
      </c>
      <c r="H39" s="58">
        <f>[1]Slutanvändning!$N$312</f>
        <v>0</v>
      </c>
      <c r="I39" s="58">
        <f>[1]Slutanvändning!$N$313</f>
        <v>0</v>
      </c>
      <c r="J39" s="58"/>
      <c r="K39" s="58">
        <f>[1]Slutanvändning!$U$309</f>
        <v>0</v>
      </c>
      <c r="L39" s="58">
        <f>[1]Slutanvändning!$V$309</f>
        <v>0</v>
      </c>
      <c r="M39" s="58">
        <f>[1]Slutanvändning!$W$309</f>
        <v>0</v>
      </c>
      <c r="N39" s="58"/>
      <c r="O39" s="58"/>
      <c r="P39" s="58">
        <f>SUM(B39:N39)</f>
        <v>3685</v>
      </c>
      <c r="Q39" s="20"/>
      <c r="R39" s="28"/>
      <c r="S39" s="7"/>
      <c r="T39" s="42"/>
    </row>
    <row r="40" spans="1:47" ht="15.6">
      <c r="A40" s="3" t="s">
        <v>13</v>
      </c>
      <c r="B40" s="58">
        <f>SUM(B32:B39)</f>
        <v>55012</v>
      </c>
      <c r="C40" s="136">
        <f t="shared" ref="C40:O40" si="5">SUM(C32:C39)</f>
        <v>289003.65507784253</v>
      </c>
      <c r="D40" s="58">
        <f t="shared" si="5"/>
        <v>122719</v>
      </c>
      <c r="E40" s="58">
        <f t="shared" si="5"/>
        <v>0</v>
      </c>
      <c r="F40" s="58">
        <f>SUM(F32:F39)</f>
        <v>3912</v>
      </c>
      <c r="G40" s="136">
        <f t="shared" si="5"/>
        <v>20761.967632027227</v>
      </c>
      <c r="H40" s="136">
        <f t="shared" si="5"/>
        <v>73016.377290130273</v>
      </c>
      <c r="I40" s="58">
        <f t="shared" si="5"/>
        <v>0</v>
      </c>
      <c r="J40" s="58">
        <f t="shared" si="5"/>
        <v>0</v>
      </c>
      <c r="K40" s="58">
        <f t="shared" si="5"/>
        <v>0</v>
      </c>
      <c r="L40" s="58">
        <f t="shared" si="5"/>
        <v>0</v>
      </c>
      <c r="M40" s="58">
        <f t="shared" si="5"/>
        <v>0</v>
      </c>
      <c r="N40" s="58">
        <f t="shared" si="5"/>
        <v>0</v>
      </c>
      <c r="O40" s="58">
        <f t="shared" si="5"/>
        <v>0</v>
      </c>
      <c r="P40" s="58">
        <f>SUM(B40:N40)</f>
        <v>564425</v>
      </c>
      <c r="Q40" s="20"/>
      <c r="R40" s="28"/>
      <c r="S40" s="7" t="s">
        <v>24</v>
      </c>
      <c r="T40" s="42" t="s">
        <v>25</v>
      </c>
    </row>
    <row r="41" spans="1:47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44"/>
      <c r="R41" s="28" t="s">
        <v>39</v>
      </c>
      <c r="S41" s="43" t="str">
        <f>ROUND((B46+C46)/1000,0) &amp;" GWh"</f>
        <v>31 GWh</v>
      </c>
      <c r="T41" s="59"/>
    </row>
    <row r="42" spans="1:47">
      <c r="A42" s="33" t="s">
        <v>42</v>
      </c>
      <c r="B42" s="91">
        <f>B39+B38+B37</f>
        <v>27721</v>
      </c>
      <c r="C42" s="91">
        <f>C39+C38+C37</f>
        <v>64610</v>
      </c>
      <c r="D42" s="91">
        <f>D39+D38+D37</f>
        <v>629</v>
      </c>
      <c r="E42" s="91">
        <f t="shared" ref="E42:P42" si="6">E39+E38+E37</f>
        <v>0</v>
      </c>
      <c r="F42" s="88">
        <f t="shared" si="6"/>
        <v>0</v>
      </c>
      <c r="G42" s="91">
        <f t="shared" si="6"/>
        <v>0</v>
      </c>
      <c r="H42" s="91">
        <f t="shared" si="6"/>
        <v>37191</v>
      </c>
      <c r="I42" s="88">
        <f t="shared" si="6"/>
        <v>0</v>
      </c>
      <c r="J42" s="91">
        <f t="shared" si="6"/>
        <v>0</v>
      </c>
      <c r="K42" s="91">
        <f t="shared" si="6"/>
        <v>0</v>
      </c>
      <c r="L42" s="91">
        <f t="shared" si="6"/>
        <v>0</v>
      </c>
      <c r="M42" s="91">
        <f t="shared" si="6"/>
        <v>0</v>
      </c>
      <c r="N42" s="91">
        <f t="shared" si="6"/>
        <v>0</v>
      </c>
      <c r="O42" s="91">
        <f t="shared" si="6"/>
        <v>0</v>
      </c>
      <c r="P42" s="91">
        <f t="shared" si="6"/>
        <v>130151</v>
      </c>
      <c r="Q42" s="21"/>
      <c r="R42" s="28" t="s">
        <v>40</v>
      </c>
      <c r="S42" s="8" t="str">
        <f>ROUND(P42/1000,0) &amp;" GWh"</f>
        <v>130 GWh</v>
      </c>
      <c r="T42" s="29">
        <f>P42/P40</f>
        <v>0.2305904238827125</v>
      </c>
    </row>
    <row r="43" spans="1:47">
      <c r="A43" s="34" t="s">
        <v>44</v>
      </c>
      <c r="B43" s="115"/>
      <c r="C43" s="93">
        <f>C40+C24-C7+C46</f>
        <v>312123.94748406991</v>
      </c>
      <c r="D43" s="93">
        <f t="shared" ref="D43:O43" si="7">D11+D24+D40</f>
        <v>125038</v>
      </c>
      <c r="E43" s="93">
        <f t="shared" si="7"/>
        <v>0</v>
      </c>
      <c r="F43" s="93">
        <f t="shared" si="7"/>
        <v>3912</v>
      </c>
      <c r="G43" s="93">
        <f t="shared" si="7"/>
        <v>20761.967632027227</v>
      </c>
      <c r="H43" s="93">
        <f t="shared" si="7"/>
        <v>88558.377290130273</v>
      </c>
      <c r="I43" s="93">
        <f t="shared" si="7"/>
        <v>0</v>
      </c>
      <c r="J43" s="93">
        <f t="shared" si="7"/>
        <v>0</v>
      </c>
      <c r="K43" s="93">
        <f t="shared" si="7"/>
        <v>0</v>
      </c>
      <c r="L43" s="93">
        <f t="shared" si="7"/>
        <v>0</v>
      </c>
      <c r="M43" s="93">
        <f t="shared" si="7"/>
        <v>0</v>
      </c>
      <c r="N43" s="93">
        <f t="shared" si="7"/>
        <v>0</v>
      </c>
      <c r="O43" s="93">
        <f t="shared" si="7"/>
        <v>0</v>
      </c>
      <c r="P43" s="116">
        <f>SUM(C43:O43)</f>
        <v>550394.29240622744</v>
      </c>
      <c r="Q43" s="21"/>
      <c r="R43" s="28" t="s">
        <v>41</v>
      </c>
      <c r="S43" s="8" t="str">
        <f>ROUND(P36/1000,0) &amp;" GWh"</f>
        <v>51 GWh</v>
      </c>
      <c r="T43" s="41">
        <f>P36/P40</f>
        <v>8.9544226425122914E-2</v>
      </c>
    </row>
    <row r="44" spans="1:47">
      <c r="A44" s="34" t="s">
        <v>45</v>
      </c>
      <c r="B44" s="91"/>
      <c r="C44" s="94">
        <f>C43/$P$43</f>
        <v>0.56709154108324544</v>
      </c>
      <c r="D44" s="94">
        <f t="shared" ref="D44:O44" si="8">D43/$P$43</f>
        <v>0.22717895466058663</v>
      </c>
      <c r="E44" s="94">
        <f t="shared" si="8"/>
        <v>0</v>
      </c>
      <c r="F44" s="94">
        <f t="shared" si="8"/>
        <v>7.107631844976846E-3</v>
      </c>
      <c r="G44" s="94">
        <f t="shared" si="8"/>
        <v>3.7721989341967084E-2</v>
      </c>
      <c r="H44" s="94">
        <f t="shared" si="8"/>
        <v>0.16089988306922398</v>
      </c>
      <c r="I44" s="94">
        <f t="shared" si="8"/>
        <v>0</v>
      </c>
      <c r="J44" s="94">
        <f t="shared" si="8"/>
        <v>0</v>
      </c>
      <c r="K44" s="94">
        <f t="shared" si="8"/>
        <v>0</v>
      </c>
      <c r="L44" s="94">
        <f t="shared" si="8"/>
        <v>0</v>
      </c>
      <c r="M44" s="94">
        <f t="shared" si="8"/>
        <v>0</v>
      </c>
      <c r="N44" s="94">
        <f t="shared" si="8"/>
        <v>0</v>
      </c>
      <c r="O44" s="94">
        <f t="shared" si="8"/>
        <v>0</v>
      </c>
      <c r="P44" s="94">
        <f>SUM(C44:O44)</f>
        <v>1</v>
      </c>
      <c r="Q44" s="21"/>
      <c r="R44" s="28" t="s">
        <v>43</v>
      </c>
      <c r="S44" s="8" t="str">
        <f>ROUND(P34/1000,0) &amp;" GWh"</f>
        <v>22 GWh</v>
      </c>
      <c r="T44" s="29">
        <f>P34/P40</f>
        <v>3.9091289088113199E-2</v>
      </c>
      <c r="U44" s="23"/>
    </row>
    <row r="45" spans="1:47">
      <c r="A45" s="35"/>
      <c r="B45" s="95"/>
      <c r="C45" s="91"/>
      <c r="D45" s="91"/>
      <c r="E45" s="91"/>
      <c r="F45" s="88"/>
      <c r="G45" s="91"/>
      <c r="H45" s="91"/>
      <c r="I45" s="88"/>
      <c r="J45" s="91"/>
      <c r="K45" s="91"/>
      <c r="L45" s="91"/>
      <c r="M45" s="91"/>
      <c r="N45" s="88"/>
      <c r="O45" s="88"/>
      <c r="P45" s="88"/>
      <c r="Q45" s="21"/>
      <c r="R45" s="28" t="s">
        <v>30</v>
      </c>
      <c r="S45" s="8" t="str">
        <f>ROUND(P32/1000,0) &amp;" GWh"</f>
        <v>15 GWh</v>
      </c>
      <c r="T45" s="29">
        <f>P32/P40</f>
        <v>2.6432209771005889E-2</v>
      </c>
      <c r="U45" s="23"/>
    </row>
    <row r="46" spans="1:47">
      <c r="A46" s="35" t="s">
        <v>48</v>
      </c>
      <c r="B46" s="93">
        <f>B24+B26-B40-B49</f>
        <v>8231</v>
      </c>
      <c r="C46" s="93">
        <f>(C40+C24)*0.08</f>
        <v>23120.292406227403</v>
      </c>
      <c r="D46" s="91"/>
      <c r="E46" s="91"/>
      <c r="F46" s="88"/>
      <c r="G46" s="91"/>
      <c r="H46" s="91"/>
      <c r="I46" s="88"/>
      <c r="J46" s="91"/>
      <c r="K46" s="91"/>
      <c r="L46" s="91"/>
      <c r="M46" s="91"/>
      <c r="N46" s="88"/>
      <c r="O46" s="88"/>
      <c r="P46" s="77"/>
      <c r="Q46" s="21"/>
      <c r="R46" s="28" t="s">
        <v>46</v>
      </c>
      <c r="S46" s="8" t="str">
        <f>ROUND(P33/1000,0) &amp;" GWh"</f>
        <v>100 GWh</v>
      </c>
      <c r="T46" s="41">
        <f>P33/P40</f>
        <v>0.17659785459290289</v>
      </c>
      <c r="U46" s="23"/>
    </row>
    <row r="47" spans="1:47">
      <c r="A47" s="35" t="s">
        <v>50</v>
      </c>
      <c r="B47" s="96">
        <f>B46/(B24+B26)</f>
        <v>0.13014879117056433</v>
      </c>
      <c r="C47" s="96">
        <f>C46/(C40+C24)</f>
        <v>0.08</v>
      </c>
      <c r="D47" s="91"/>
      <c r="E47" s="91"/>
      <c r="F47" s="88"/>
      <c r="G47" s="91"/>
      <c r="H47" s="91"/>
      <c r="I47" s="88"/>
      <c r="J47" s="91"/>
      <c r="K47" s="91"/>
      <c r="L47" s="91"/>
      <c r="M47" s="91"/>
      <c r="N47" s="88"/>
      <c r="O47" s="88"/>
      <c r="P47" s="88"/>
      <c r="Q47" s="21"/>
      <c r="R47" s="28" t="s">
        <v>47</v>
      </c>
      <c r="S47" s="8" t="str">
        <f>ROUND(P35/1000,0) &amp;" GWh"</f>
        <v>247 GWh</v>
      </c>
      <c r="T47" s="41">
        <f>P35/P40</f>
        <v>0.43774399624014265</v>
      </c>
    </row>
    <row r="48" spans="1:47" ht="15" thickBot="1">
      <c r="A48" s="10"/>
      <c r="B48" s="97"/>
      <c r="C48" s="98"/>
      <c r="D48" s="99"/>
      <c r="E48" s="99"/>
      <c r="F48" s="100"/>
      <c r="G48" s="99"/>
      <c r="H48" s="99"/>
      <c r="I48" s="100"/>
      <c r="J48" s="99"/>
      <c r="K48" s="99"/>
      <c r="L48" s="99"/>
      <c r="M48" s="98"/>
      <c r="N48" s="101"/>
      <c r="O48" s="101"/>
      <c r="P48" s="101"/>
      <c r="Q48" s="53"/>
      <c r="R48" s="45" t="s">
        <v>49</v>
      </c>
      <c r="S48" s="8" t="str">
        <f>ROUND(P40/1000,0) &amp;" GWh"</f>
        <v>564 GWh</v>
      </c>
      <c r="T48" s="46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97"/>
      <c r="C49" s="98"/>
      <c r="D49" s="99"/>
      <c r="E49" s="99"/>
      <c r="F49" s="100"/>
      <c r="G49" s="99"/>
      <c r="H49" s="99"/>
      <c r="I49" s="100"/>
      <c r="J49" s="99"/>
      <c r="K49" s="99"/>
      <c r="L49" s="99"/>
      <c r="M49" s="98"/>
      <c r="N49" s="101"/>
      <c r="O49" s="101"/>
      <c r="P49" s="101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97"/>
      <c r="C50" s="102"/>
      <c r="D50" s="99"/>
      <c r="E50" s="99"/>
      <c r="F50" s="100"/>
      <c r="G50" s="99"/>
      <c r="H50" s="99"/>
      <c r="I50" s="100"/>
      <c r="J50" s="99"/>
      <c r="K50" s="99"/>
      <c r="L50" s="99"/>
      <c r="M50" s="98"/>
      <c r="N50" s="101"/>
      <c r="O50" s="101"/>
      <c r="P50" s="101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97"/>
      <c r="C51" s="98"/>
      <c r="D51" s="99"/>
      <c r="E51" s="99"/>
      <c r="F51" s="100"/>
      <c r="G51" s="99"/>
      <c r="H51" s="99"/>
      <c r="I51" s="100"/>
      <c r="J51" s="99"/>
      <c r="K51" s="99"/>
      <c r="L51" s="99"/>
      <c r="M51" s="98"/>
      <c r="N51" s="101"/>
      <c r="O51" s="101"/>
      <c r="P51" s="101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97"/>
      <c r="C52" s="98"/>
      <c r="D52" s="99"/>
      <c r="E52" s="99"/>
      <c r="F52" s="100"/>
      <c r="G52" s="99"/>
      <c r="H52" s="99"/>
      <c r="I52" s="100"/>
      <c r="J52" s="99"/>
      <c r="K52" s="99"/>
      <c r="L52" s="99"/>
      <c r="M52" s="98"/>
      <c r="N52" s="101"/>
      <c r="O52" s="101"/>
      <c r="P52" s="101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97"/>
      <c r="C53" s="98"/>
      <c r="D53" s="99"/>
      <c r="E53" s="99"/>
      <c r="F53" s="100"/>
      <c r="G53" s="99"/>
      <c r="H53" s="99"/>
      <c r="I53" s="100"/>
      <c r="J53" s="99"/>
      <c r="K53" s="99"/>
      <c r="L53" s="99"/>
      <c r="M53" s="98"/>
      <c r="N53" s="101"/>
      <c r="O53" s="101"/>
      <c r="P53" s="101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97"/>
      <c r="C54" s="98"/>
      <c r="D54" s="99"/>
      <c r="E54" s="99"/>
      <c r="F54" s="100"/>
      <c r="G54" s="99"/>
      <c r="H54" s="99"/>
      <c r="I54" s="100"/>
      <c r="J54" s="99"/>
      <c r="K54" s="99"/>
      <c r="L54" s="99"/>
      <c r="M54" s="98"/>
      <c r="N54" s="101"/>
      <c r="O54" s="101"/>
      <c r="P54" s="101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97"/>
      <c r="C55" s="98"/>
      <c r="D55" s="99"/>
      <c r="E55" s="99"/>
      <c r="F55" s="100"/>
      <c r="G55" s="99"/>
      <c r="H55" s="99"/>
      <c r="I55" s="100"/>
      <c r="J55" s="99"/>
      <c r="K55" s="99"/>
      <c r="L55" s="99"/>
      <c r="M55" s="98"/>
      <c r="N55" s="101"/>
      <c r="O55" s="101"/>
      <c r="P55" s="101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97"/>
      <c r="C56" s="98"/>
      <c r="D56" s="99"/>
      <c r="E56" s="99"/>
      <c r="F56" s="100"/>
      <c r="G56" s="99"/>
      <c r="H56" s="99"/>
      <c r="I56" s="100"/>
      <c r="J56" s="99"/>
      <c r="K56" s="99"/>
      <c r="L56" s="99"/>
      <c r="M56" s="98"/>
      <c r="N56" s="101"/>
      <c r="O56" s="101"/>
      <c r="P56" s="101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97"/>
      <c r="C57" s="98"/>
      <c r="D57" s="99"/>
      <c r="E57" s="99"/>
      <c r="F57" s="100"/>
      <c r="G57" s="99"/>
      <c r="H57" s="99"/>
      <c r="I57" s="100"/>
      <c r="J57" s="99"/>
      <c r="K57" s="99"/>
      <c r="L57" s="99"/>
      <c r="M57" s="98"/>
      <c r="N57" s="101"/>
      <c r="O57" s="101"/>
      <c r="P57" s="101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03"/>
      <c r="C58" s="104"/>
      <c r="D58" s="105"/>
      <c r="E58" s="105"/>
      <c r="F58" s="106"/>
      <c r="G58" s="105"/>
      <c r="H58" s="105"/>
      <c r="I58" s="106"/>
      <c r="J58" s="105"/>
      <c r="K58" s="105"/>
      <c r="L58" s="105"/>
      <c r="M58" s="107"/>
      <c r="N58" s="108"/>
      <c r="O58" s="108"/>
      <c r="P58" s="109"/>
      <c r="Q58" s="7"/>
      <c r="R58" s="7"/>
      <c r="S58" s="32"/>
      <c r="T58" s="36"/>
    </row>
    <row r="59" spans="1:47" ht="15.6">
      <c r="A59" s="7"/>
      <c r="B59" s="103"/>
      <c r="C59" s="104"/>
      <c r="D59" s="105"/>
      <c r="E59" s="105"/>
      <c r="F59" s="106"/>
      <c r="G59" s="105"/>
      <c r="H59" s="105"/>
      <c r="I59" s="106"/>
      <c r="J59" s="105"/>
      <c r="K59" s="105"/>
      <c r="L59" s="105"/>
      <c r="M59" s="107"/>
      <c r="N59" s="108"/>
      <c r="O59" s="108"/>
      <c r="P59" s="109"/>
      <c r="Q59" s="7"/>
      <c r="R59" s="7"/>
      <c r="S59" s="12"/>
      <c r="T59" s="13"/>
    </row>
    <row r="60" spans="1:47" ht="15.6">
      <c r="A60" s="7"/>
      <c r="B60" s="103"/>
      <c r="C60" s="104"/>
      <c r="D60" s="105"/>
      <c r="E60" s="105"/>
      <c r="F60" s="106"/>
      <c r="G60" s="105"/>
      <c r="H60" s="105"/>
      <c r="I60" s="106"/>
      <c r="J60" s="105"/>
      <c r="K60" s="105"/>
      <c r="L60" s="105"/>
      <c r="M60" s="107"/>
      <c r="N60" s="108"/>
      <c r="O60" s="108"/>
      <c r="P60" s="109"/>
      <c r="Q60" s="7"/>
      <c r="R60" s="7"/>
      <c r="S60" s="7"/>
      <c r="T60" s="32"/>
    </row>
    <row r="61" spans="1:47" ht="15.6">
      <c r="A61" s="6"/>
      <c r="B61" s="103"/>
      <c r="C61" s="104"/>
      <c r="D61" s="105"/>
      <c r="E61" s="105"/>
      <c r="F61" s="106"/>
      <c r="G61" s="105"/>
      <c r="H61" s="105"/>
      <c r="I61" s="106"/>
      <c r="J61" s="105"/>
      <c r="K61" s="105"/>
      <c r="L61" s="105"/>
      <c r="M61" s="107"/>
      <c r="N61" s="108"/>
      <c r="O61" s="108"/>
      <c r="P61" s="109"/>
      <c r="Q61" s="7"/>
      <c r="R61" s="7"/>
      <c r="S61" s="47"/>
      <c r="T61" s="48"/>
    </row>
    <row r="62" spans="1:47" ht="15.6">
      <c r="A62" s="7"/>
      <c r="B62" s="103"/>
      <c r="C62" s="104"/>
      <c r="D62" s="103"/>
      <c r="E62" s="103"/>
      <c r="F62" s="110"/>
      <c r="G62" s="103"/>
      <c r="H62" s="103"/>
      <c r="I62" s="110"/>
      <c r="J62" s="103"/>
      <c r="K62" s="103"/>
      <c r="L62" s="103"/>
      <c r="M62" s="107"/>
      <c r="N62" s="108"/>
      <c r="O62" s="108"/>
      <c r="P62" s="109"/>
      <c r="Q62" s="7"/>
      <c r="R62" s="7"/>
      <c r="S62" s="32"/>
      <c r="T62" s="36"/>
    </row>
    <row r="63" spans="1:47" ht="15.6">
      <c r="A63" s="7"/>
      <c r="B63" s="103"/>
      <c r="C63" s="111"/>
      <c r="D63" s="103"/>
      <c r="E63" s="103"/>
      <c r="F63" s="110"/>
      <c r="G63" s="103"/>
      <c r="H63" s="103"/>
      <c r="I63" s="110"/>
      <c r="J63" s="103"/>
      <c r="K63" s="103"/>
      <c r="L63" s="103"/>
      <c r="M63" s="111"/>
      <c r="N63" s="109"/>
      <c r="O63" s="109"/>
      <c r="P63" s="109"/>
      <c r="Q63" s="7"/>
      <c r="R63" s="7"/>
      <c r="S63" s="32"/>
      <c r="T63" s="36"/>
    </row>
    <row r="64" spans="1:47" ht="15.6">
      <c r="A64" s="7"/>
      <c r="B64" s="103"/>
      <c r="C64" s="111"/>
      <c r="D64" s="103"/>
      <c r="E64" s="103"/>
      <c r="F64" s="110"/>
      <c r="G64" s="103"/>
      <c r="H64" s="103"/>
      <c r="I64" s="110"/>
      <c r="J64" s="103"/>
      <c r="K64" s="103"/>
      <c r="L64" s="103"/>
      <c r="M64" s="111"/>
      <c r="N64" s="109"/>
      <c r="O64" s="109"/>
      <c r="P64" s="109"/>
      <c r="Q64" s="7"/>
      <c r="R64" s="7"/>
      <c r="S64" s="32"/>
      <c r="T64" s="36"/>
    </row>
    <row r="65" spans="1:20" ht="15.6">
      <c r="A65" s="7"/>
      <c r="B65" s="91"/>
      <c r="C65" s="111"/>
      <c r="D65" s="91"/>
      <c r="E65" s="91"/>
      <c r="F65" s="88"/>
      <c r="G65" s="91"/>
      <c r="H65" s="91"/>
      <c r="I65" s="88"/>
      <c r="J65" s="91"/>
      <c r="K65" s="103"/>
      <c r="L65" s="103"/>
      <c r="M65" s="111"/>
      <c r="N65" s="109"/>
      <c r="O65" s="109"/>
      <c r="P65" s="109"/>
      <c r="Q65" s="7"/>
      <c r="R65" s="7"/>
      <c r="S65" s="32"/>
      <c r="T65" s="36"/>
    </row>
    <row r="66" spans="1:20" ht="15.6">
      <c r="A66" s="7"/>
      <c r="B66" s="91"/>
      <c r="C66" s="111"/>
      <c r="D66" s="91"/>
      <c r="E66" s="91"/>
      <c r="F66" s="88"/>
      <c r="G66" s="91"/>
      <c r="H66" s="91"/>
      <c r="I66" s="88"/>
      <c r="J66" s="91"/>
      <c r="K66" s="103"/>
      <c r="L66" s="103"/>
      <c r="M66" s="111"/>
      <c r="N66" s="109"/>
      <c r="O66" s="109"/>
      <c r="P66" s="109"/>
      <c r="Q66" s="7"/>
      <c r="R66" s="7"/>
      <c r="S66" s="32"/>
      <c r="T66" s="36"/>
    </row>
    <row r="67" spans="1:20" ht="15.6">
      <c r="A67" s="7"/>
      <c r="B67" s="91"/>
      <c r="C67" s="111"/>
      <c r="D67" s="91"/>
      <c r="E67" s="91"/>
      <c r="F67" s="88"/>
      <c r="G67" s="91"/>
      <c r="H67" s="91"/>
      <c r="I67" s="88"/>
      <c r="J67" s="91"/>
      <c r="K67" s="103"/>
      <c r="L67" s="103"/>
      <c r="M67" s="111"/>
      <c r="N67" s="109"/>
      <c r="O67" s="109"/>
      <c r="P67" s="109"/>
      <c r="Q67" s="7"/>
      <c r="R67" s="7"/>
      <c r="S67" s="32"/>
      <c r="T67" s="36"/>
    </row>
    <row r="68" spans="1:20" ht="15.6">
      <c r="A68" s="7"/>
      <c r="B68" s="91"/>
      <c r="C68" s="111"/>
      <c r="D68" s="91"/>
      <c r="E68" s="91"/>
      <c r="F68" s="88"/>
      <c r="G68" s="91"/>
      <c r="H68" s="91"/>
      <c r="I68" s="88"/>
      <c r="J68" s="91"/>
      <c r="K68" s="103"/>
      <c r="L68" s="103"/>
      <c r="M68" s="111"/>
      <c r="N68" s="109"/>
      <c r="O68" s="109"/>
      <c r="P68" s="109"/>
      <c r="Q68" s="7"/>
      <c r="R68" s="37"/>
      <c r="S68" s="12"/>
      <c r="T68" s="14"/>
    </row>
    <row r="69" spans="1:20">
      <c r="A69" s="7"/>
      <c r="B69" s="91"/>
      <c r="C69" s="111"/>
      <c r="D69" s="91"/>
      <c r="E69" s="91"/>
      <c r="F69" s="88"/>
      <c r="G69" s="91"/>
      <c r="H69" s="91"/>
      <c r="I69" s="88"/>
      <c r="J69" s="91"/>
      <c r="K69" s="103"/>
      <c r="L69" s="103"/>
      <c r="M69" s="111"/>
      <c r="N69" s="109"/>
      <c r="O69" s="109"/>
      <c r="P69" s="109"/>
      <c r="Q69" s="7"/>
    </row>
    <row r="70" spans="1:20">
      <c r="A70" s="7"/>
      <c r="B70" s="91"/>
      <c r="C70" s="111"/>
      <c r="D70" s="91"/>
      <c r="E70" s="91"/>
      <c r="F70" s="88"/>
      <c r="G70" s="91"/>
      <c r="H70" s="91"/>
      <c r="I70" s="88"/>
      <c r="J70" s="91"/>
      <c r="K70" s="103"/>
      <c r="L70" s="103"/>
      <c r="M70" s="111"/>
      <c r="N70" s="109"/>
      <c r="O70" s="109"/>
      <c r="P70" s="109"/>
      <c r="Q70" s="7"/>
    </row>
    <row r="71" spans="1:20" ht="15.6">
      <c r="A71" s="7"/>
      <c r="B71" s="112"/>
      <c r="C71" s="111"/>
      <c r="D71" s="112"/>
      <c r="E71" s="112"/>
      <c r="F71" s="113"/>
      <c r="G71" s="112"/>
      <c r="H71" s="112"/>
      <c r="I71" s="113"/>
      <c r="J71" s="112"/>
      <c r="K71" s="103"/>
      <c r="L71" s="103"/>
      <c r="M71" s="111"/>
      <c r="N71" s="109"/>
      <c r="O71" s="109"/>
      <c r="P71" s="109"/>
      <c r="Q71" s="7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tandarddokument" ma:contentTypeID="0x010100F3AFF667EC9D4557811DA86F1C6D7EFB00A394280B47F27144A57240EB8744E34D" ma:contentTypeVersion="0" ma:contentTypeDescription="" ma:contentTypeScope="" ma:versionID="317fbb44ce4ac96b35b17c414ebfc90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afb5be0f03a00811c74f9aa8c21d0a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VSWSDocName" minOccurs="0"/>
                <xsd:element ref="ns1:PVSWSDocAssign1" minOccurs="0"/>
                <xsd:element ref="ns1:PVSWSDocAssign2" minOccurs="0"/>
                <xsd:element ref="ns1:PVSWSDocAssign3" minOccurs="0"/>
                <xsd:element ref="ns1:PVSWSDocAssign4" minOccurs="0"/>
                <xsd:element ref="ns1:PVSWSDocDate" minOccurs="0"/>
                <xsd:element ref="ns1:PVSWSDocEstablishBy" minOccurs="0"/>
                <xsd:element ref="ns1:PVSWSDocType" minOccurs="0"/>
                <xsd:element ref="ns1:PVSWSDocPhase" minOccurs="0"/>
                <xsd:element ref="ns1:PVSWSDocStatus" minOccurs="0"/>
                <xsd:element ref="ns1:PVSWSDocRevBy" minOccurs="0"/>
                <xsd:element ref="ns1:PVSWSDocApproveBy" minOccurs="0"/>
                <xsd:element ref="ns1:PVSWSDocLocation" minOccurs="0"/>
                <xsd:element ref="ns1:PVSWSDocRevDate" minOccurs="0"/>
                <xsd:element ref="ns1:PVSWSDocChangeLabel" minOccurs="0"/>
                <xsd:element ref="ns1:PVSWSDocAssignment" minOccurs="0"/>
                <xsd:element ref="ns1:PVSWSDocAssignNr" minOccurs="0"/>
                <xsd:element ref="ns1:PVSWSDocAssignmentResponsible" minOccurs="0"/>
                <xsd:element ref="ns1:PVSWSDocCompany" minOccurs="0"/>
                <xsd:element ref="ns1:PVSWSDocItemVersion" minOccurs="0"/>
                <xsd:element ref="ns1:PVSWSDocProjName" minOccurs="0"/>
                <xsd:element ref="ns1:PVSWSDocToolName" minOccurs="0"/>
                <xsd:element ref="ns1:PVSWSDocToolVersion" minOccurs="0"/>
                <xsd:element ref="ns1:PVSWSDocToolPublishedDate" minOccurs="0"/>
                <xsd:element ref="ns1:PVSWSDocToolResponsible" minOccurs="0"/>
                <xsd:element ref="ns1:PVSWSDocToolModifiedBy" minOccurs="0"/>
                <xsd:element ref="ns1:PVSWSDocToolProc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VSWSDocName" ma:index="8" nillable="true" ma:displayName="Dokumentnamn" ma:description="" ma:hidden="true" ma:internalName="PVSWSDocName" ma:readOnly="false">
      <xsd:simpleType>
        <xsd:restriction base="dms:Text"/>
      </xsd:simpleType>
    </xsd:element>
    <xsd:element name="PVSWSDocAssign1" ma:index="9" nillable="true" ma:displayName="Titel" ma:description="" ma:internalName="PVSWSDocAssign1" ma:readOnly="false">
      <xsd:simpleType>
        <xsd:restriction base="dms:Text"/>
      </xsd:simpleType>
    </xsd:element>
    <xsd:element name="PVSWSDocAssign2" ma:index="10" nillable="true" ma:displayName="Titel rad 2" ma:description="" ma:internalName="PVSWSDocAssign2" ma:readOnly="false">
      <xsd:simpleType>
        <xsd:restriction base="dms:Text"/>
      </xsd:simpleType>
    </xsd:element>
    <xsd:element name="PVSWSDocAssign3" ma:index="11" nillable="true" ma:displayName="Titel rad 3" ma:description="" ma:internalName="PVSWSDocAssign3" ma:readOnly="false">
      <xsd:simpleType>
        <xsd:restriction base="dms:Text"/>
      </xsd:simpleType>
    </xsd:element>
    <xsd:element name="PVSWSDocAssign4" ma:index="12" nillable="true" ma:displayName="Titel rad 4" ma:description="" ma:internalName="PVSWSDocAssign4" ma:readOnly="false">
      <xsd:simpleType>
        <xsd:restriction base="dms:Text"/>
      </xsd:simpleType>
    </xsd:element>
    <xsd:element name="PVSWSDocDate" ma:index="13" nillable="true" ma:displayName="Datum" ma:default="[today]" ma:description="" ma:format="DateOnly" ma:internalName="PVSWSDocDate">
      <xsd:simpleType>
        <xsd:restriction base="dms:DateTime"/>
      </xsd:simpleType>
    </xsd:element>
    <xsd:element name="PVSWSDocEstablishBy" ma:index="14" nillable="true" ma:displayName="Författare" ma:description="" ma:internalName="PVSWSDocEstablishBy" ma:readOnly="false">
      <xsd:simpleType>
        <xsd:restriction base="dms:Text"/>
      </xsd:simpleType>
    </xsd:element>
    <xsd:element name="PVSWSDocType" ma:index="15" nillable="true" ma:displayName="Dokumenttyp" ma:default="" ma:description="" ma:format="Dropdown" ma:internalName="PVSWSDocType">
      <xsd:simpleType>
        <xsd:restriction base="dms:Choice">
          <xsd:enumeration value="Rapport"/>
          <xsd:enumeration value="Administrativa föreskrifter"/>
          <xsd:enumeration value="Avtal och kontrakt"/>
          <xsd:enumeration value="Beräkningar"/>
          <xsd:enumeration value="Bilder"/>
          <xsd:enumeration value="Korrespondens"/>
          <xsd:enumeration value="Beskrivningar"/>
          <xsd:enumeration value="Ekonomi"/>
          <xsd:enumeration value="Handlingsförteckning"/>
          <xsd:enumeration value="Listor"/>
          <xsd:enumeration value="Mallar och instruktioner"/>
          <xsd:enumeration value="Mängdförteckning"/>
          <xsd:enumeration value="Organisation"/>
          <xsd:enumeration value="PM"/>
          <xsd:enumeration value="Mötesdokument"/>
          <xsd:enumeration value="Ritningsförteckning"/>
          <xsd:enumeration value="Styrande dokument"/>
          <xsd:enumeration value="Skiss"/>
          <xsd:enumeration value="Teknisk beskrivning"/>
          <xsd:enumeration value="Tidplaner"/>
          <xsd:enumeration value="Upphandling"/>
          <xsd:enumeration value="Utlåtanden och granskning"/>
        </xsd:restriction>
      </xsd:simpleType>
    </xsd:element>
    <xsd:element name="PVSWSDocPhase" ma:index="16" nillable="true" ma:displayName="Skede" ma:default="" ma:description="" ma:format="Dropdown" ma:internalName="PVSWSDocPhase">
      <xsd:simpleType>
        <xsd:restriction base="dms:Choice">
          <xsd:enumeration value="Förstudiehandling"/>
          <xsd:enumeration value="Preliminär handling"/>
          <xsd:enumeration value="Programhandling"/>
          <xsd:enumeration value="Informationshandling"/>
          <xsd:enumeration value="Systemhandling"/>
          <xsd:enumeration value="Förfrågningsunderlag"/>
          <xsd:enumeration value="Bygghandling"/>
          <xsd:enumeration value="Relationshandling"/>
          <xsd:enumeration value="Förvaltningshandling"/>
          <xsd:enumeration value="Upphandlingsdokument"/>
        </xsd:restriction>
      </xsd:simpleType>
    </xsd:element>
    <xsd:element name="PVSWSDocStatus" ma:index="17" nillable="true" ma:displayName="Granskningsstatus" ma:default="" ma:description="" ma:format="Dropdown" ma:internalName="PVSWSDocStatus">
      <xsd:simpleType>
        <xsd:restriction base="dms:Choice">
          <xsd:enumeration value="Under arbete"/>
          <xsd:enumeration value="För information"/>
          <xsd:enumeration value="Preliminär"/>
          <xsd:enumeration value="Förhandskopia"/>
          <xsd:enumeration value="För granskning"/>
          <xsd:enumeration value="För godkännande"/>
          <xsd:enumeration value="Godkänd"/>
          <xsd:enumeration value="Ej giltigt"/>
          <xsd:enumeration value="Ersatt"/>
        </xsd:restriction>
      </xsd:simpleType>
    </xsd:element>
    <xsd:element name="PVSWSDocRevBy" ma:index="18" nillable="true" ma:displayName="Granskad av" ma:description="" ma:internalName="PVSWSDocRevBy" ma:readOnly="false">
      <xsd:simpleType>
        <xsd:restriction base="dms:Text"/>
      </xsd:simpleType>
    </xsd:element>
    <xsd:element name="PVSWSDocApproveBy" ma:index="19" nillable="true" ma:displayName="Godkänd av" ma:description="" ma:internalName="PVSWSDocApproveBy" ma:readOnly="false">
      <xsd:simpleType>
        <xsd:restriction base="dms:Text"/>
      </xsd:simpleType>
    </xsd:element>
    <xsd:element name="PVSWSDocLocation" ma:index="20" nillable="true" ma:displayName="Ansvarig part" ma:description="" ma:internalName="PVSWSDocLocation" ma:readOnly="false">
      <xsd:simpleType>
        <xsd:restriction base="dms:Text"/>
      </xsd:simpleType>
    </xsd:element>
    <xsd:element name="PVSWSDocRevDate" ma:index="21" nillable="true" ma:displayName="Ändringsdatum" ma:description="" ma:format="DateOnly" ma:internalName="PVSWSDocRevDate">
      <xsd:simpleType>
        <xsd:restriction base="dms:DateTime"/>
      </xsd:simpleType>
    </xsd:element>
    <xsd:element name="PVSWSDocChangeLabel" ma:index="22" nillable="true" ma:displayName="Ändringsbeteckning" ma:description="Ändringsbeteckning bör vara 2 tecken (siffror eller bokstäver)" ma:internalName="PVSWSDocChangeLabel">
      <xsd:simpleType>
        <xsd:restriction base="dms:Text">
          <xsd:maxLength value="20"/>
        </xsd:restriction>
      </xsd:simpleType>
    </xsd:element>
    <xsd:element name="PVSWSDocAssignment" ma:index="23" nillable="true" ma:displayName="Uppdragsnamn" ma:default="Energistatistik, kommunal och regional energistatistik" ma:description="" ma:internalName="PVSWSDocAssignment" ma:readOnly="false">
      <xsd:simpleType>
        <xsd:restriction base="dms:Text"/>
      </xsd:simpleType>
    </xsd:element>
    <xsd:element name="PVSWSDocAssignNr" ma:index="24" nillable="true" ma:displayName="Uppdragsnummer" ma:default="10288367" ma:description="" ma:internalName="PVSWSDocAssignNr" ma:readOnly="false">
      <xsd:simpleType>
        <xsd:restriction base="dms:Text"/>
      </xsd:simpleType>
    </xsd:element>
    <xsd:element name="PVSWSDocAssignmentResponsible" ma:index="25" nillable="true" ma:displayName="Uppdragsansvarig" ma:internalName="PVSWSDocAssignmentResponsible">
      <xsd:simpleType>
        <xsd:restriction base="dms:Text"/>
      </xsd:simpleType>
    </xsd:element>
    <xsd:element name="PVSWSDocCompany" ma:index="26" nillable="true" ma:displayName="Företag" ma:default="WSP Sverige AB" ma:internalName="PVSWSDocCompany">
      <xsd:simpleType>
        <xsd:restriction base="dms:Text"/>
      </xsd:simpleType>
    </xsd:element>
    <xsd:element name="PVSWSDocItemVersion" ma:index="27" nillable="true" ma:displayName="Version" ma:internalName="PVSWSDocItemVersion">
      <xsd:simpleType>
        <xsd:restriction base="dms:Text"/>
      </xsd:simpleType>
    </xsd:element>
    <xsd:element name="PVSWSDocProjName" ma:index="28" nillable="true" ma:displayName="Projektnamn" ma:description="" ma:internalName="PVSWSDocProjName" ma:readOnly="false">
      <xsd:simpleType>
        <xsd:restriction base="dms:Text"/>
      </xsd:simpleType>
    </xsd:element>
    <xsd:element name="PVSWSDocToolName" ma:index="29" nillable="true" ma:displayName="Mallnamn" ma:description="Namnet på den använda mallen" ma:internalName="PVSWSDocToolName" ma:readOnly="false">
      <xsd:simpleType>
        <xsd:restriction base="dms:Text"/>
      </xsd:simpleType>
    </xsd:element>
    <xsd:element name="PVSWSDocToolVersion" ma:index="30" nillable="true" ma:displayName="Mallversion" ma:description="Versionen på den använda mallen" ma:internalName="PVSWSDocToolVersion" ma:readOnly="false">
      <xsd:simpleType>
        <xsd:restriction base="dms:Text"/>
      </xsd:simpleType>
    </xsd:element>
    <xsd:element name="PVSWSDocToolPublishedDate" ma:index="31" nillable="true" ma:displayName="Mall publicerad" ma:description="Publiceringsdatum för den använda mallen" ma:format="DateOnly" ma:internalName="PVSWSDocToolPublishedDate" ma:readOnly="false">
      <xsd:simpleType>
        <xsd:restriction base="dms:DateTime"/>
      </xsd:simpleType>
    </xsd:element>
    <xsd:element name="PVSWSDocToolResponsible" ma:index="32" nillable="true" ma:displayName="Mallansvarig" ma:description="Den ansvariga för den använda mallen" ma:internalName="PVSWSDocToolResponsible" ma:readOnly="false">
      <xsd:simpleType>
        <xsd:restriction base="dms:Text"/>
      </xsd:simpleType>
    </xsd:element>
    <xsd:element name="PVSWSDocToolModifiedBy" ma:index="33" nillable="true" ma:displayName="Mall ändrad av" ma:description="Personen som ändrade den använda mallen" ma:internalName="PVSWSDocToolModifiedBy" ma:readOnly="false">
      <xsd:simpleType>
        <xsd:restriction base="dms:Text"/>
      </xsd:simpleType>
    </xsd:element>
    <xsd:element name="PVSWSDocToolProcess" ma:index="34" nillable="true" ma:displayName="Uppdragstyp för mall" ma:description="Uppdragstypen för den använda mallen" ma:internalName="PVSWSDocToolProces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VSWSDocEstablishBy xmlns="http://schemas.microsoft.com/sharepoint/v3" xsi:nil="true"/>
    <PVSWSDocStatus xmlns="http://schemas.microsoft.com/sharepoint/v3" xsi:nil="true"/>
    <PVSWSDocToolProcess xmlns="http://schemas.microsoft.com/sharepoint/v3" xsi:nil="true"/>
    <PVSWSDocAssignNr xmlns="http://schemas.microsoft.com/sharepoint/v3">10288367</PVSWSDocAssignNr>
    <PVSWSDocAssignmentResponsible xmlns="http://schemas.microsoft.com/sharepoint/v3">Beijer Englund, Ronja</PVSWSDocAssignmentResponsible>
    <PVSWSDocProjName xmlns="http://schemas.microsoft.com/sharepoint/v3">Energistatistik, Kommunal regional energistatistik, KRE</PVSWSDocProjName>
    <PVSWSDocChangeLabel xmlns="http://schemas.microsoft.com/sharepoint/v3" xsi:nil="true"/>
    <PVSWSDocItemVersion xmlns="http://schemas.microsoft.com/sharepoint/v3">0.1</PVSWSDocItemVersion>
    <PVSWSDocToolModifiedBy xmlns="http://schemas.microsoft.com/sharepoint/v3" xsi:nil="true"/>
    <PVSWSDocType xmlns="http://schemas.microsoft.com/sharepoint/v3" xsi:nil="true"/>
    <PVSWSDocLocation xmlns="http://schemas.microsoft.com/sharepoint/v3" xsi:nil="true"/>
    <PVSWSDocRevDate xmlns="http://schemas.microsoft.com/sharepoint/v3" xsi:nil="true"/>
    <PVSWSDocToolName xmlns="http://schemas.microsoft.com/sharepoint/v3" xsi:nil="true"/>
    <PVSWSDocAssign2 xmlns="http://schemas.microsoft.com/sharepoint/v3" xsi:nil="true"/>
    <PVSWSDocAssign3 xmlns="http://schemas.microsoft.com/sharepoint/v3" xsi:nil="true"/>
    <PVSWSDocApproveBy xmlns="http://schemas.microsoft.com/sharepoint/v3" xsi:nil="true"/>
    <PVSWSDocCompany xmlns="http://schemas.microsoft.com/sharepoint/v3">WSP Sverige AB</PVSWSDocCompany>
    <PVSWSDocAssign1 xmlns="http://schemas.microsoft.com/sharepoint/v3" xsi:nil="true"/>
    <PVSWSDocDate xmlns="http://schemas.microsoft.com/sharepoint/v3">2019-06-07T11:53:46+00:00</PVSWSDocDate>
    <PVSWSDocName xmlns="http://schemas.microsoft.com/sharepoint/v3">Mall Mellan-Energibalans ver 1.0</PVSWSDocName>
    <PVSWSDocAssignment xmlns="http://schemas.microsoft.com/sharepoint/v3">Energistatistik, kommunal och regional energistatistik</PVSWSDocAssignment>
    <PVSWSDocAssign4 xmlns="http://schemas.microsoft.com/sharepoint/v3" xsi:nil="true"/>
    <PVSWSDocRevBy xmlns="http://schemas.microsoft.com/sharepoint/v3" xsi:nil="true"/>
    <PVSWSDocToolResponsible xmlns="http://schemas.microsoft.com/sharepoint/v3" xsi:nil="true"/>
    <PVSWSDocPhase xmlns="http://schemas.microsoft.com/sharepoint/v3" xsi:nil="true"/>
    <PVSWSDocToolVersion xmlns="http://schemas.microsoft.com/sharepoint/v3" xsi:nil="true"/>
    <PVSWSDocToolPublishedDate xmlns="http://schemas.microsoft.com/sharepoint/v3" xsi:nil="true"/>
  </documentManagement>
</p:properties>
</file>

<file path=customXml/item4.xml><?xml version="1.0" encoding="utf-8"?>
<?mso-contentType ?>
<spe:Receivers xmlns:spe="http://schemas.microsoft.com/sharepoint/events">
  <Receiver>
    <Name>Precio.VS.ApplicationLogic.Workplace.EventReceivers.DocumentEventReceiver_ItemAdded_Synchronous</Name>
    <Synchronization>Synchronous</Synchronization>
    <Type>10001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Precio.VS.ApplicationLogic.Workplace.EventReceivers.DocumentEventReceiver_ItemUpdated_Synchronous</Name>
    <Synchronization>Synchronous</Synchronization>
    <Type>10002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Precio.VS.ApplicationLogic.Workplace.EventReceivers.DocumentEventReceiver_ItemDeleted_Synchronous</Name>
    <Synchronization>Synchronous</Synchronization>
    <Type>10003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</spe:Receivers>
</file>

<file path=customXml/itemProps1.xml><?xml version="1.0" encoding="utf-8"?>
<ds:datastoreItem xmlns:ds="http://schemas.openxmlformats.org/officeDocument/2006/customXml" ds:itemID="{26775692-EEB9-457C-9F41-4018AE6E29BE}"/>
</file>

<file path=customXml/itemProps2.xml><?xml version="1.0" encoding="utf-8"?>
<ds:datastoreItem xmlns:ds="http://schemas.openxmlformats.org/officeDocument/2006/customXml" ds:itemID="{8C730BB7-1797-4783-A781-2E28458C12D5}"/>
</file>

<file path=customXml/itemProps3.xml><?xml version="1.0" encoding="utf-8"?>
<ds:datastoreItem xmlns:ds="http://schemas.openxmlformats.org/officeDocument/2006/customXml" ds:itemID="{70738083-536C-48E5-B091-E0B18A553C06}"/>
</file>

<file path=customXml/itemProps4.xml><?xml version="1.0" encoding="utf-8"?>
<ds:datastoreItem xmlns:ds="http://schemas.openxmlformats.org/officeDocument/2006/customXml" ds:itemID="{25AA97BB-31D2-41B4-AF2C-8725E13012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INSTRUKTIONER</vt:lpstr>
      <vt:lpstr>Örebro län</vt:lpstr>
      <vt:lpstr>Lindesberg</vt:lpstr>
      <vt:lpstr>Ljusnarsberg</vt:lpstr>
      <vt:lpstr>Degerfors</vt:lpstr>
      <vt:lpstr>Lekeberg</vt:lpstr>
      <vt:lpstr>Örebro</vt:lpstr>
      <vt:lpstr>Hällefors</vt:lpstr>
      <vt:lpstr>Hallsberg</vt:lpstr>
      <vt:lpstr>Kumla</vt:lpstr>
      <vt:lpstr>Askersund</vt:lpstr>
      <vt:lpstr>Laxå</vt:lpstr>
      <vt:lpstr>Nora</vt:lpstr>
      <vt:lpstr>Karlskoga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</dc:creator>
  <cp:lastModifiedBy>Beijer Englund, Ronja</cp:lastModifiedBy>
  <dcterms:created xsi:type="dcterms:W3CDTF">2016-02-06T11:09:18Z</dcterms:created>
  <dcterms:modified xsi:type="dcterms:W3CDTF">2022-11-18T12:29:14Z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0x010100F3AFF667EC9D4557811DA86F1C6D7EFB00A394280B47F27144A57240EB8744E34D</vt:lpwstr>
  </property>
</Properties>
</file>