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Östergötlands län (13 kommuner)/"/>
    </mc:Choice>
  </mc:AlternateContent>
  <xr:revisionPtr revIDLastSave="0" documentId="13_ncr:1_{D850ED36-3D85-4E75-982A-2A5DE00A8C40}" xr6:coauthVersionLast="47" xr6:coauthVersionMax="47" xr10:uidLastSave="{00000000-0000-0000-0000-000000000000}"/>
  <bookViews>
    <workbookView xWindow="-28920" yWindow="-1125" windowWidth="29040" windowHeight="17640" tabRatio="842" activeTab="2" xr2:uid="{00000000-000D-0000-FFFF-FFFF00000000}"/>
  </bookViews>
  <sheets>
    <sheet name="INSTRUKTIONER" sheetId="54" r:id="rId1"/>
    <sheet name="FV imp-exp" sheetId="40" r:id="rId2"/>
    <sheet name="Östergötlands län" sheetId="37" r:id="rId3"/>
    <sheet name="Boxholm" sheetId="2" r:id="rId4"/>
    <sheet name="Finspång" sheetId="3" r:id="rId5"/>
    <sheet name="Kinda" sheetId="51" r:id="rId6"/>
    <sheet name="Linköping" sheetId="41" r:id="rId7"/>
    <sheet name="Mjölby" sheetId="42" r:id="rId8"/>
    <sheet name="Motala" sheetId="43" r:id="rId9"/>
    <sheet name="Norrköping" sheetId="44" r:id="rId10"/>
    <sheet name="Söderköping" sheetId="52" r:id="rId11"/>
    <sheet name="Vadstena" sheetId="53" r:id="rId12"/>
    <sheet name="Valdermarsvik" sheetId="45" r:id="rId13"/>
    <sheet name="Ydre" sheetId="46" r:id="rId14"/>
    <sheet name="Åtvidaberg" sheetId="47" r:id="rId15"/>
    <sheet name="Ödeshög" sheetId="50" r:id="rId16"/>
  </sheets>
  <externalReferences>
    <externalReference r:id="rId17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37" l="1"/>
  <c r="S37" i="2" l="1"/>
  <c r="S37" i="3"/>
  <c r="S37" i="51"/>
  <c r="S37" i="41"/>
  <c r="S37" i="42"/>
  <c r="S37" i="43"/>
  <c r="S37" i="44"/>
  <c r="S37" i="52"/>
  <c r="S37" i="53"/>
  <c r="S37" i="45"/>
  <c r="S37" i="46"/>
  <c r="S37" i="47"/>
  <c r="S37" i="50"/>
  <c r="S37" i="37"/>
  <c r="D9" i="40" l="1"/>
  <c r="B9" i="40"/>
  <c r="B6" i="40"/>
  <c r="D7" i="40"/>
  <c r="M5" i="37" l="1"/>
  <c r="J5" i="37"/>
  <c r="A30" i="50"/>
  <c r="A16" i="50"/>
  <c r="A3" i="50"/>
  <c r="A30" i="47"/>
  <c r="A16" i="47"/>
  <c r="A3" i="47"/>
  <c r="A30" i="46"/>
  <c r="A16" i="46"/>
  <c r="A3" i="46"/>
  <c r="A30" i="45"/>
  <c r="A16" i="45"/>
  <c r="A3" i="45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B32" i="44" l="1"/>
  <c r="B33" i="44"/>
  <c r="B34" i="44"/>
  <c r="B35" i="44"/>
  <c r="B36" i="44"/>
  <c r="B37" i="44"/>
  <c r="B38" i="44"/>
  <c r="B39" i="44"/>
  <c r="C32" i="44"/>
  <c r="C34" i="44"/>
  <c r="C36" i="44"/>
  <c r="C37" i="44"/>
  <c r="C38" i="44"/>
  <c r="C39" i="44"/>
  <c r="D32" i="44"/>
  <c r="D33" i="44"/>
  <c r="D34" i="44"/>
  <c r="D35" i="44"/>
  <c r="D36" i="44"/>
  <c r="D37" i="44"/>
  <c r="D38" i="44"/>
  <c r="D39" i="44"/>
  <c r="E32" i="44"/>
  <c r="E34" i="44"/>
  <c r="E35" i="44"/>
  <c r="E36" i="44"/>
  <c r="E37" i="44"/>
  <c r="E38" i="44"/>
  <c r="E39" i="44"/>
  <c r="F32" i="44"/>
  <c r="F34" i="44"/>
  <c r="F35" i="44"/>
  <c r="F36" i="44"/>
  <c r="F37" i="44"/>
  <c r="F38" i="44"/>
  <c r="F39" i="44"/>
  <c r="G32" i="44"/>
  <c r="G34" i="44"/>
  <c r="G36" i="44"/>
  <c r="G37" i="44"/>
  <c r="G38" i="44"/>
  <c r="G39" i="44"/>
  <c r="H32" i="44"/>
  <c r="H34" i="44"/>
  <c r="H35" i="44"/>
  <c r="H36" i="44"/>
  <c r="H37" i="44"/>
  <c r="H38" i="44"/>
  <c r="H39" i="44"/>
  <c r="I32" i="44"/>
  <c r="I33" i="44"/>
  <c r="I34" i="44"/>
  <c r="I35" i="44"/>
  <c r="I36" i="44"/>
  <c r="I37" i="44"/>
  <c r="I38" i="44"/>
  <c r="I39" i="44"/>
  <c r="K32" i="44"/>
  <c r="K33" i="44"/>
  <c r="K34" i="44"/>
  <c r="K35" i="44"/>
  <c r="K36" i="44"/>
  <c r="K37" i="44"/>
  <c r="K38" i="44"/>
  <c r="K39" i="44"/>
  <c r="L32" i="44"/>
  <c r="L34" i="44"/>
  <c r="L35" i="44"/>
  <c r="L36" i="44"/>
  <c r="L37" i="44"/>
  <c r="L38" i="44"/>
  <c r="L39" i="44"/>
  <c r="N32" i="44"/>
  <c r="N34" i="44"/>
  <c r="N35" i="44"/>
  <c r="N36" i="44"/>
  <c r="N37" i="44"/>
  <c r="N38" i="44"/>
  <c r="N39" i="44"/>
  <c r="M18" i="44"/>
  <c r="M24" i="44" s="1"/>
  <c r="M40" i="44"/>
  <c r="R35" i="44"/>
  <c r="R36" i="44"/>
  <c r="R37" i="44"/>
  <c r="O11" i="44"/>
  <c r="O24" i="44"/>
  <c r="N24" i="44"/>
  <c r="C24" i="44"/>
  <c r="D7" i="44"/>
  <c r="D8" i="44"/>
  <c r="D9" i="44"/>
  <c r="D10" i="44"/>
  <c r="D18" i="44"/>
  <c r="D19" i="44"/>
  <c r="D20" i="44"/>
  <c r="D21" i="44"/>
  <c r="D22" i="44"/>
  <c r="D23" i="44"/>
  <c r="E7" i="44"/>
  <c r="E8" i="44"/>
  <c r="E9" i="44"/>
  <c r="E10" i="44"/>
  <c r="E18" i="44"/>
  <c r="E19" i="44"/>
  <c r="E20" i="44"/>
  <c r="E21" i="44"/>
  <c r="E22" i="44"/>
  <c r="E23" i="44"/>
  <c r="F7" i="44"/>
  <c r="F8" i="44"/>
  <c r="F9" i="44"/>
  <c r="F10" i="44"/>
  <c r="F18" i="44"/>
  <c r="F19" i="44"/>
  <c r="F20" i="44"/>
  <c r="F21" i="44"/>
  <c r="F22" i="44"/>
  <c r="F23" i="44"/>
  <c r="G7" i="44"/>
  <c r="G8" i="44"/>
  <c r="G9" i="44"/>
  <c r="G10" i="44"/>
  <c r="G18" i="44"/>
  <c r="G19" i="44"/>
  <c r="G20" i="44"/>
  <c r="G21" i="44"/>
  <c r="G22" i="44"/>
  <c r="G23" i="44"/>
  <c r="H7" i="44"/>
  <c r="H8" i="44"/>
  <c r="H9" i="44"/>
  <c r="H10" i="44"/>
  <c r="H19" i="44"/>
  <c r="H20" i="44"/>
  <c r="H21" i="44"/>
  <c r="H22" i="44"/>
  <c r="H23" i="44"/>
  <c r="I7" i="44"/>
  <c r="I8" i="44"/>
  <c r="I9" i="44"/>
  <c r="I10" i="44"/>
  <c r="I18" i="44"/>
  <c r="I19" i="44"/>
  <c r="I20" i="44"/>
  <c r="I21" i="44"/>
  <c r="I22" i="44"/>
  <c r="I23" i="44"/>
  <c r="J8" i="44"/>
  <c r="J9" i="44"/>
  <c r="J10" i="44"/>
  <c r="J18" i="44"/>
  <c r="J19" i="44"/>
  <c r="J20" i="44"/>
  <c r="J21" i="44"/>
  <c r="J22" i="44"/>
  <c r="J23" i="44"/>
  <c r="K7" i="44"/>
  <c r="K8" i="44"/>
  <c r="K9" i="44"/>
  <c r="K10" i="44"/>
  <c r="K18" i="44"/>
  <c r="K19" i="44"/>
  <c r="K20" i="44"/>
  <c r="K21" i="44"/>
  <c r="K22" i="44"/>
  <c r="K23" i="44"/>
  <c r="L7" i="44"/>
  <c r="L8" i="44"/>
  <c r="L9" i="44"/>
  <c r="L10" i="44"/>
  <c r="L19" i="44"/>
  <c r="L20" i="44"/>
  <c r="L21" i="44"/>
  <c r="L22" i="44"/>
  <c r="L23" i="44"/>
  <c r="B39" i="2"/>
  <c r="D39" i="2"/>
  <c r="E39" i="2"/>
  <c r="F39" i="2"/>
  <c r="G39" i="2"/>
  <c r="H39" i="2"/>
  <c r="I39" i="2"/>
  <c r="K39" i="2"/>
  <c r="L39" i="2"/>
  <c r="N39" i="2"/>
  <c r="B38" i="2"/>
  <c r="C38" i="2"/>
  <c r="D38" i="2"/>
  <c r="E38" i="2"/>
  <c r="F38" i="2"/>
  <c r="G38" i="2"/>
  <c r="H38" i="2"/>
  <c r="I38" i="2"/>
  <c r="K38" i="2"/>
  <c r="L38" i="2"/>
  <c r="N38" i="2"/>
  <c r="B37" i="2"/>
  <c r="C37" i="2"/>
  <c r="D37" i="2"/>
  <c r="E37" i="2"/>
  <c r="F37" i="2"/>
  <c r="G37" i="2"/>
  <c r="H37" i="2"/>
  <c r="I37" i="2"/>
  <c r="K37" i="2"/>
  <c r="L37" i="2"/>
  <c r="N37" i="2"/>
  <c r="B39" i="3"/>
  <c r="C39" i="3"/>
  <c r="D39" i="3"/>
  <c r="E39" i="3"/>
  <c r="F39" i="3"/>
  <c r="G39" i="3"/>
  <c r="H39" i="3"/>
  <c r="I39" i="3"/>
  <c r="K39" i="3"/>
  <c r="L39" i="3"/>
  <c r="N39" i="3"/>
  <c r="B38" i="3"/>
  <c r="C38" i="3"/>
  <c r="D38" i="3"/>
  <c r="E38" i="3"/>
  <c r="F38" i="3"/>
  <c r="G38" i="3"/>
  <c r="H38" i="3"/>
  <c r="I38" i="3"/>
  <c r="K38" i="3"/>
  <c r="L38" i="3"/>
  <c r="N38" i="3"/>
  <c r="B37" i="3"/>
  <c r="C37" i="3"/>
  <c r="D37" i="3"/>
  <c r="E37" i="3"/>
  <c r="F37" i="3"/>
  <c r="G37" i="3"/>
  <c r="H37" i="3"/>
  <c r="I37" i="3"/>
  <c r="K37" i="3"/>
  <c r="L37" i="3"/>
  <c r="N37" i="3"/>
  <c r="B39" i="51"/>
  <c r="D39" i="51"/>
  <c r="E39" i="51"/>
  <c r="F39" i="51"/>
  <c r="G39" i="51"/>
  <c r="H39" i="51"/>
  <c r="I39" i="51"/>
  <c r="K39" i="51"/>
  <c r="L39" i="51"/>
  <c r="N39" i="51"/>
  <c r="B38" i="51"/>
  <c r="C38" i="51"/>
  <c r="D38" i="51"/>
  <c r="E38" i="51"/>
  <c r="F38" i="51"/>
  <c r="G38" i="51"/>
  <c r="H38" i="51"/>
  <c r="I38" i="51"/>
  <c r="K38" i="51"/>
  <c r="L38" i="51"/>
  <c r="N38" i="51"/>
  <c r="B37" i="51"/>
  <c r="C37" i="51"/>
  <c r="D37" i="51"/>
  <c r="E37" i="51"/>
  <c r="F37" i="51"/>
  <c r="G37" i="51"/>
  <c r="H37" i="51"/>
  <c r="I37" i="51"/>
  <c r="K37" i="51"/>
  <c r="L37" i="51"/>
  <c r="N37" i="51"/>
  <c r="B39" i="41"/>
  <c r="C39" i="41"/>
  <c r="D39" i="41"/>
  <c r="E39" i="41"/>
  <c r="F39" i="41"/>
  <c r="G39" i="41"/>
  <c r="H39" i="41"/>
  <c r="I39" i="41"/>
  <c r="K39" i="41"/>
  <c r="L39" i="41"/>
  <c r="N39" i="41"/>
  <c r="B38" i="41"/>
  <c r="C38" i="41"/>
  <c r="D38" i="41"/>
  <c r="E38" i="41"/>
  <c r="F38" i="41"/>
  <c r="G38" i="41"/>
  <c r="H38" i="41"/>
  <c r="I38" i="41"/>
  <c r="K38" i="41"/>
  <c r="L38" i="41"/>
  <c r="N38" i="41"/>
  <c r="B37" i="41"/>
  <c r="C37" i="41"/>
  <c r="D37" i="41"/>
  <c r="E37" i="41"/>
  <c r="F37" i="41"/>
  <c r="G37" i="41"/>
  <c r="H37" i="41"/>
  <c r="I37" i="41"/>
  <c r="K37" i="41"/>
  <c r="L37" i="41"/>
  <c r="N37" i="41"/>
  <c r="B39" i="42"/>
  <c r="C39" i="42"/>
  <c r="D39" i="42"/>
  <c r="E39" i="42"/>
  <c r="F39" i="42"/>
  <c r="G39" i="42"/>
  <c r="H39" i="42"/>
  <c r="I39" i="42"/>
  <c r="K39" i="42"/>
  <c r="L39" i="42"/>
  <c r="N39" i="42"/>
  <c r="B38" i="42"/>
  <c r="C38" i="42"/>
  <c r="D38" i="42"/>
  <c r="E38" i="42"/>
  <c r="F38" i="42"/>
  <c r="G38" i="42"/>
  <c r="H38" i="42"/>
  <c r="I38" i="42"/>
  <c r="K38" i="42"/>
  <c r="L38" i="42"/>
  <c r="N38" i="42"/>
  <c r="B37" i="42"/>
  <c r="D37" i="42"/>
  <c r="E37" i="42"/>
  <c r="F37" i="42"/>
  <c r="G37" i="42"/>
  <c r="I37" i="42"/>
  <c r="K37" i="42"/>
  <c r="L37" i="42"/>
  <c r="N37" i="42"/>
  <c r="B39" i="43"/>
  <c r="C39" i="43"/>
  <c r="D39" i="43"/>
  <c r="E39" i="43"/>
  <c r="F39" i="43"/>
  <c r="G39" i="43"/>
  <c r="H39" i="43"/>
  <c r="I39" i="43"/>
  <c r="K39" i="43"/>
  <c r="L39" i="43"/>
  <c r="N39" i="43"/>
  <c r="C38" i="43"/>
  <c r="D38" i="43"/>
  <c r="E38" i="43"/>
  <c r="F38" i="43"/>
  <c r="G38" i="43"/>
  <c r="H38" i="43"/>
  <c r="I38" i="43"/>
  <c r="K38" i="43"/>
  <c r="L38" i="43"/>
  <c r="N38" i="43"/>
  <c r="C37" i="43"/>
  <c r="D37" i="43"/>
  <c r="E37" i="43"/>
  <c r="F37" i="43"/>
  <c r="G37" i="43"/>
  <c r="H37" i="43"/>
  <c r="I37" i="43"/>
  <c r="K37" i="43"/>
  <c r="L37" i="43"/>
  <c r="N37" i="43"/>
  <c r="B39" i="52"/>
  <c r="C39" i="52"/>
  <c r="D39" i="52"/>
  <c r="E39" i="52"/>
  <c r="F39" i="52"/>
  <c r="G39" i="52"/>
  <c r="H39" i="52"/>
  <c r="I39" i="52"/>
  <c r="K39" i="52"/>
  <c r="L39" i="52"/>
  <c r="N39" i="52"/>
  <c r="B38" i="52"/>
  <c r="C38" i="52"/>
  <c r="D38" i="52"/>
  <c r="E38" i="52"/>
  <c r="F38" i="52"/>
  <c r="G38" i="52"/>
  <c r="H38" i="52"/>
  <c r="I38" i="52"/>
  <c r="K38" i="52"/>
  <c r="L38" i="52"/>
  <c r="N38" i="52"/>
  <c r="B37" i="52"/>
  <c r="D37" i="52"/>
  <c r="E37" i="52"/>
  <c r="F37" i="52"/>
  <c r="G37" i="52"/>
  <c r="I37" i="52"/>
  <c r="K37" i="52"/>
  <c r="L37" i="52"/>
  <c r="N37" i="52"/>
  <c r="B39" i="53"/>
  <c r="C39" i="53"/>
  <c r="D39" i="53"/>
  <c r="E39" i="53"/>
  <c r="F39" i="53"/>
  <c r="G39" i="53"/>
  <c r="H39" i="53"/>
  <c r="I39" i="53"/>
  <c r="K39" i="53"/>
  <c r="L39" i="53"/>
  <c r="N39" i="53"/>
  <c r="B38" i="53"/>
  <c r="C38" i="53"/>
  <c r="D38" i="53"/>
  <c r="E38" i="53"/>
  <c r="F38" i="53"/>
  <c r="G38" i="53"/>
  <c r="H38" i="53"/>
  <c r="I38" i="53"/>
  <c r="K38" i="53"/>
  <c r="L38" i="53"/>
  <c r="N38" i="53"/>
  <c r="B37" i="53"/>
  <c r="C37" i="53"/>
  <c r="D37" i="53"/>
  <c r="E37" i="53"/>
  <c r="F37" i="53"/>
  <c r="G37" i="53"/>
  <c r="H37" i="53"/>
  <c r="I37" i="53"/>
  <c r="K37" i="53"/>
  <c r="L37" i="53"/>
  <c r="N37" i="53"/>
  <c r="B39" i="45"/>
  <c r="C39" i="45"/>
  <c r="D39" i="45"/>
  <c r="E39" i="45"/>
  <c r="F39" i="45"/>
  <c r="G39" i="45"/>
  <c r="H39" i="45"/>
  <c r="I39" i="45"/>
  <c r="K39" i="45"/>
  <c r="L39" i="45"/>
  <c r="N39" i="45"/>
  <c r="B38" i="45"/>
  <c r="C38" i="45"/>
  <c r="D38" i="45"/>
  <c r="E38" i="45"/>
  <c r="F38" i="45"/>
  <c r="G38" i="45"/>
  <c r="H38" i="45"/>
  <c r="I38" i="45"/>
  <c r="K38" i="45"/>
  <c r="L38" i="45"/>
  <c r="N38" i="45"/>
  <c r="B37" i="45"/>
  <c r="C37" i="45"/>
  <c r="D37" i="45"/>
  <c r="E37" i="45"/>
  <c r="F37" i="45"/>
  <c r="G37" i="45"/>
  <c r="H37" i="45"/>
  <c r="I37" i="45"/>
  <c r="K37" i="45"/>
  <c r="L37" i="45"/>
  <c r="N37" i="45"/>
  <c r="B39" i="46"/>
  <c r="C39" i="46"/>
  <c r="D39" i="46"/>
  <c r="E39" i="46"/>
  <c r="F39" i="46"/>
  <c r="G39" i="46"/>
  <c r="H39" i="46"/>
  <c r="I39" i="46"/>
  <c r="K39" i="46"/>
  <c r="L39" i="46"/>
  <c r="N39" i="46"/>
  <c r="B38" i="46"/>
  <c r="C38" i="46"/>
  <c r="D38" i="46"/>
  <c r="E38" i="46"/>
  <c r="F38" i="46"/>
  <c r="G38" i="46"/>
  <c r="H38" i="46"/>
  <c r="I38" i="46"/>
  <c r="K38" i="46"/>
  <c r="L38" i="46"/>
  <c r="N38" i="46"/>
  <c r="B37" i="46"/>
  <c r="C37" i="46"/>
  <c r="D37" i="46"/>
  <c r="E37" i="46"/>
  <c r="F37" i="46"/>
  <c r="G37" i="46"/>
  <c r="H37" i="46"/>
  <c r="I37" i="46"/>
  <c r="K37" i="46"/>
  <c r="L37" i="46"/>
  <c r="N37" i="46"/>
  <c r="B39" i="47"/>
  <c r="C39" i="47"/>
  <c r="D39" i="47"/>
  <c r="E39" i="47"/>
  <c r="F39" i="47"/>
  <c r="G39" i="47"/>
  <c r="H39" i="47"/>
  <c r="I39" i="47"/>
  <c r="K39" i="47"/>
  <c r="L39" i="47"/>
  <c r="N39" i="47"/>
  <c r="B38" i="47"/>
  <c r="C38" i="47"/>
  <c r="D38" i="47"/>
  <c r="E38" i="47"/>
  <c r="F38" i="47"/>
  <c r="G38" i="47"/>
  <c r="H38" i="47"/>
  <c r="I38" i="47"/>
  <c r="K38" i="47"/>
  <c r="L38" i="47"/>
  <c r="N38" i="47"/>
  <c r="B37" i="47"/>
  <c r="C37" i="47"/>
  <c r="D37" i="47"/>
  <c r="E37" i="47"/>
  <c r="F37" i="47"/>
  <c r="G37" i="47"/>
  <c r="H37" i="47"/>
  <c r="I37" i="47"/>
  <c r="K37" i="47"/>
  <c r="L37" i="47"/>
  <c r="N37" i="47"/>
  <c r="B39" i="50"/>
  <c r="C39" i="50"/>
  <c r="D39" i="50"/>
  <c r="E39" i="50"/>
  <c r="F39" i="50"/>
  <c r="G39" i="50"/>
  <c r="H39" i="50"/>
  <c r="I39" i="50"/>
  <c r="K39" i="50"/>
  <c r="L39" i="50"/>
  <c r="N39" i="50"/>
  <c r="B38" i="50"/>
  <c r="C38" i="50"/>
  <c r="D38" i="50"/>
  <c r="E38" i="50"/>
  <c r="F38" i="50"/>
  <c r="G38" i="50"/>
  <c r="H38" i="50"/>
  <c r="I38" i="50"/>
  <c r="K38" i="50"/>
  <c r="L38" i="50"/>
  <c r="N38" i="50"/>
  <c r="B37" i="50"/>
  <c r="C37" i="50"/>
  <c r="D37" i="50"/>
  <c r="E37" i="50"/>
  <c r="F37" i="50"/>
  <c r="G37" i="50"/>
  <c r="H37" i="50"/>
  <c r="I37" i="50"/>
  <c r="K37" i="50"/>
  <c r="L37" i="50"/>
  <c r="N37" i="50"/>
  <c r="B32" i="2"/>
  <c r="B33" i="2"/>
  <c r="B34" i="2"/>
  <c r="B35" i="2"/>
  <c r="B36" i="2"/>
  <c r="B32" i="3"/>
  <c r="B33" i="3"/>
  <c r="B34" i="3"/>
  <c r="B35" i="3"/>
  <c r="B36" i="3"/>
  <c r="B32" i="51"/>
  <c r="B33" i="51"/>
  <c r="B34" i="51"/>
  <c r="B35" i="51"/>
  <c r="B36" i="51"/>
  <c r="B32" i="41"/>
  <c r="B33" i="41"/>
  <c r="B34" i="41"/>
  <c r="B35" i="41"/>
  <c r="B36" i="41"/>
  <c r="B32" i="42"/>
  <c r="B33" i="42"/>
  <c r="B34" i="42"/>
  <c r="B35" i="42"/>
  <c r="B36" i="42"/>
  <c r="B32" i="43"/>
  <c r="B33" i="43"/>
  <c r="B35" i="43"/>
  <c r="B32" i="52"/>
  <c r="B33" i="52"/>
  <c r="B34" i="52"/>
  <c r="B35" i="52"/>
  <c r="B36" i="52"/>
  <c r="B32" i="53"/>
  <c r="B33" i="53"/>
  <c r="B34" i="53"/>
  <c r="B35" i="53"/>
  <c r="B36" i="53"/>
  <c r="B32" i="45"/>
  <c r="B33" i="45"/>
  <c r="B34" i="45"/>
  <c r="B35" i="45"/>
  <c r="B36" i="45"/>
  <c r="B32" i="46"/>
  <c r="B33" i="46"/>
  <c r="B34" i="46"/>
  <c r="B35" i="46"/>
  <c r="B36" i="46"/>
  <c r="B32" i="47"/>
  <c r="B33" i="47"/>
  <c r="B34" i="47"/>
  <c r="B35" i="47"/>
  <c r="B36" i="47"/>
  <c r="B32" i="50"/>
  <c r="B33" i="50"/>
  <c r="B34" i="50"/>
  <c r="B35" i="50"/>
  <c r="B36" i="50"/>
  <c r="C32" i="2"/>
  <c r="C34" i="2"/>
  <c r="C36" i="2"/>
  <c r="C32" i="3"/>
  <c r="C34" i="3"/>
  <c r="C36" i="3"/>
  <c r="C32" i="51"/>
  <c r="C33" i="51"/>
  <c r="C34" i="51"/>
  <c r="C35" i="51"/>
  <c r="C36" i="51"/>
  <c r="C32" i="41"/>
  <c r="C33" i="41"/>
  <c r="C34" i="41"/>
  <c r="C35" i="41"/>
  <c r="C36" i="41"/>
  <c r="C32" i="42"/>
  <c r="C34" i="42"/>
  <c r="C36" i="42"/>
  <c r="C32" i="43"/>
  <c r="C35" i="43"/>
  <c r="C36" i="43"/>
  <c r="C32" i="52"/>
  <c r="C33" i="52"/>
  <c r="C34" i="52"/>
  <c r="C35" i="52"/>
  <c r="C32" i="53"/>
  <c r="C34" i="53"/>
  <c r="C35" i="53"/>
  <c r="C36" i="53"/>
  <c r="C32" i="45"/>
  <c r="C33" i="45"/>
  <c r="C34" i="45"/>
  <c r="C35" i="45"/>
  <c r="C36" i="45"/>
  <c r="C32" i="46"/>
  <c r="C33" i="46"/>
  <c r="C34" i="46"/>
  <c r="C35" i="46"/>
  <c r="C36" i="46"/>
  <c r="C32" i="47"/>
  <c r="C33" i="47"/>
  <c r="C34" i="47"/>
  <c r="C35" i="47"/>
  <c r="C36" i="47"/>
  <c r="C32" i="50"/>
  <c r="C34" i="50"/>
  <c r="C35" i="50"/>
  <c r="C36" i="50"/>
  <c r="D32" i="2"/>
  <c r="D33" i="2"/>
  <c r="D34" i="2"/>
  <c r="D35" i="2"/>
  <c r="D36" i="2"/>
  <c r="D32" i="3"/>
  <c r="D33" i="3"/>
  <c r="D34" i="3"/>
  <c r="D35" i="3"/>
  <c r="D36" i="3"/>
  <c r="D32" i="51"/>
  <c r="D33" i="51"/>
  <c r="D34" i="51"/>
  <c r="D35" i="51"/>
  <c r="D36" i="51"/>
  <c r="D32" i="41"/>
  <c r="D33" i="41"/>
  <c r="D34" i="41"/>
  <c r="D35" i="41"/>
  <c r="D36" i="41"/>
  <c r="D32" i="42"/>
  <c r="D33" i="42"/>
  <c r="D34" i="42"/>
  <c r="D35" i="42"/>
  <c r="D36" i="42"/>
  <c r="D32" i="43"/>
  <c r="D33" i="43"/>
  <c r="D34" i="43"/>
  <c r="D35" i="43"/>
  <c r="D36" i="43"/>
  <c r="D32" i="52"/>
  <c r="D34" i="52"/>
  <c r="D35" i="52"/>
  <c r="D36" i="52"/>
  <c r="D32" i="53"/>
  <c r="D33" i="53"/>
  <c r="D34" i="53"/>
  <c r="D35" i="53"/>
  <c r="D36" i="53"/>
  <c r="D32" i="45"/>
  <c r="D33" i="45"/>
  <c r="D34" i="45"/>
  <c r="D35" i="45"/>
  <c r="D36" i="45"/>
  <c r="D32" i="46"/>
  <c r="D33" i="46"/>
  <c r="D34" i="46"/>
  <c r="D35" i="46"/>
  <c r="D36" i="46"/>
  <c r="D32" i="47"/>
  <c r="D33" i="47"/>
  <c r="D34" i="47"/>
  <c r="D35" i="47"/>
  <c r="D36" i="47"/>
  <c r="D32" i="50"/>
  <c r="D34" i="50"/>
  <c r="D35" i="50"/>
  <c r="D36" i="50"/>
  <c r="E32" i="2"/>
  <c r="E33" i="2"/>
  <c r="E34" i="2"/>
  <c r="E35" i="2"/>
  <c r="E36" i="2"/>
  <c r="E32" i="3"/>
  <c r="E33" i="3"/>
  <c r="E34" i="3"/>
  <c r="E35" i="3"/>
  <c r="E36" i="3"/>
  <c r="E32" i="51"/>
  <c r="E34" i="51"/>
  <c r="E35" i="51"/>
  <c r="E36" i="51"/>
  <c r="E32" i="41"/>
  <c r="E33" i="41"/>
  <c r="E34" i="41"/>
  <c r="E35" i="41"/>
  <c r="E36" i="41"/>
  <c r="E32" i="42"/>
  <c r="E33" i="42"/>
  <c r="E34" i="42"/>
  <c r="E35" i="42"/>
  <c r="E36" i="42"/>
  <c r="E32" i="43"/>
  <c r="E33" i="43"/>
  <c r="E34" i="43"/>
  <c r="E35" i="43"/>
  <c r="E36" i="43"/>
  <c r="E32" i="52"/>
  <c r="E33" i="52"/>
  <c r="E34" i="52"/>
  <c r="E35" i="52"/>
  <c r="E36" i="52"/>
  <c r="E32" i="53"/>
  <c r="E33" i="53"/>
  <c r="E34" i="53"/>
  <c r="E35" i="53"/>
  <c r="E36" i="53"/>
  <c r="E32" i="45"/>
  <c r="E33" i="45"/>
  <c r="E34" i="45"/>
  <c r="E35" i="45"/>
  <c r="E36" i="45"/>
  <c r="E32" i="46"/>
  <c r="E33" i="46"/>
  <c r="E34" i="46"/>
  <c r="E35" i="46"/>
  <c r="E36" i="46"/>
  <c r="E32" i="47"/>
  <c r="E33" i="47"/>
  <c r="E34" i="47"/>
  <c r="E35" i="47"/>
  <c r="E36" i="47"/>
  <c r="E32" i="50"/>
  <c r="E33" i="50"/>
  <c r="E34" i="50"/>
  <c r="E35" i="50"/>
  <c r="E36" i="50"/>
  <c r="F32" i="2"/>
  <c r="F32" i="3"/>
  <c r="F32" i="51"/>
  <c r="F32" i="41"/>
  <c r="F32" i="42"/>
  <c r="F32" i="43"/>
  <c r="F32" i="52"/>
  <c r="F32" i="53"/>
  <c r="F32" i="45"/>
  <c r="F32" i="46"/>
  <c r="F32" i="47"/>
  <c r="F32" i="50"/>
  <c r="F33" i="2"/>
  <c r="F33" i="3"/>
  <c r="F33" i="51"/>
  <c r="F33" i="42"/>
  <c r="F33" i="43"/>
  <c r="F33" i="53"/>
  <c r="F33" i="46"/>
  <c r="F33" i="47"/>
  <c r="F34" i="2"/>
  <c r="F34" i="3"/>
  <c r="F34" i="51"/>
  <c r="F34" i="41"/>
  <c r="F34" i="42"/>
  <c r="F34" i="43"/>
  <c r="F34" i="52"/>
  <c r="F34" i="53"/>
  <c r="F34" i="45"/>
  <c r="F34" i="46"/>
  <c r="F34" i="47"/>
  <c r="F34" i="50"/>
  <c r="F36" i="2"/>
  <c r="F36" i="3"/>
  <c r="F36" i="51"/>
  <c r="F36" i="41"/>
  <c r="F36" i="42"/>
  <c r="F36" i="43"/>
  <c r="F36" i="52"/>
  <c r="F36" i="53"/>
  <c r="F36" i="45"/>
  <c r="F36" i="46"/>
  <c r="F36" i="47"/>
  <c r="F36" i="50"/>
  <c r="G32" i="2"/>
  <c r="G33" i="2"/>
  <c r="G34" i="2"/>
  <c r="G35" i="2"/>
  <c r="G36" i="2"/>
  <c r="G32" i="3"/>
  <c r="G33" i="3"/>
  <c r="G34" i="3"/>
  <c r="G35" i="3"/>
  <c r="G36" i="3"/>
  <c r="G32" i="51"/>
  <c r="G33" i="51"/>
  <c r="G34" i="51"/>
  <c r="G35" i="51"/>
  <c r="G36" i="51"/>
  <c r="G32" i="41"/>
  <c r="G33" i="41"/>
  <c r="G34" i="41"/>
  <c r="G35" i="41"/>
  <c r="G36" i="41"/>
  <c r="G32" i="42"/>
  <c r="G33" i="42"/>
  <c r="G34" i="42"/>
  <c r="G36" i="42"/>
  <c r="G32" i="43"/>
  <c r="G34" i="43"/>
  <c r="G36" i="43"/>
  <c r="G32" i="52"/>
  <c r="G33" i="52"/>
  <c r="G34" i="52"/>
  <c r="G35" i="52"/>
  <c r="G36" i="52"/>
  <c r="G32" i="53"/>
  <c r="G33" i="53"/>
  <c r="G34" i="53"/>
  <c r="G35" i="53"/>
  <c r="G36" i="53"/>
  <c r="G32" i="45"/>
  <c r="G33" i="45"/>
  <c r="G34" i="45"/>
  <c r="G35" i="45"/>
  <c r="G36" i="45"/>
  <c r="G32" i="46"/>
  <c r="G33" i="46"/>
  <c r="G34" i="46"/>
  <c r="G35" i="46"/>
  <c r="G36" i="46"/>
  <c r="G32" i="47"/>
  <c r="G33" i="47"/>
  <c r="G34" i="47"/>
  <c r="G35" i="47"/>
  <c r="G36" i="47"/>
  <c r="G32" i="50"/>
  <c r="G33" i="50"/>
  <c r="G34" i="50"/>
  <c r="G35" i="50"/>
  <c r="G36" i="50"/>
  <c r="H32" i="2"/>
  <c r="H33" i="2"/>
  <c r="H34" i="2"/>
  <c r="H35" i="2"/>
  <c r="H36" i="2"/>
  <c r="H32" i="3"/>
  <c r="H33" i="3"/>
  <c r="H34" i="3"/>
  <c r="H35" i="3"/>
  <c r="H36" i="3"/>
  <c r="H32" i="51"/>
  <c r="H33" i="51"/>
  <c r="H34" i="51"/>
  <c r="H35" i="51"/>
  <c r="H36" i="51"/>
  <c r="H32" i="41"/>
  <c r="H33" i="41"/>
  <c r="H34" i="41"/>
  <c r="H35" i="41"/>
  <c r="H36" i="41"/>
  <c r="H32" i="42"/>
  <c r="H33" i="42"/>
  <c r="H34" i="42"/>
  <c r="H35" i="42"/>
  <c r="H36" i="42"/>
  <c r="H32" i="43"/>
  <c r="H33" i="43"/>
  <c r="H34" i="43"/>
  <c r="H35" i="43"/>
  <c r="H36" i="43"/>
  <c r="H32" i="52"/>
  <c r="H33" i="52"/>
  <c r="H34" i="52"/>
  <c r="H35" i="52"/>
  <c r="H36" i="52"/>
  <c r="H32" i="53"/>
  <c r="H33" i="53"/>
  <c r="H34" i="53"/>
  <c r="H35" i="53"/>
  <c r="H36" i="53"/>
  <c r="H32" i="45"/>
  <c r="H34" i="45"/>
  <c r="H35" i="45"/>
  <c r="H36" i="45"/>
  <c r="H32" i="46"/>
  <c r="H33" i="46"/>
  <c r="H34" i="46"/>
  <c r="H35" i="46"/>
  <c r="H36" i="46"/>
  <c r="H32" i="47"/>
  <c r="H33" i="47"/>
  <c r="H34" i="47"/>
  <c r="H35" i="47"/>
  <c r="H36" i="47"/>
  <c r="H32" i="50"/>
  <c r="H33" i="50"/>
  <c r="H34" i="50"/>
  <c r="H35" i="50"/>
  <c r="H36" i="50"/>
  <c r="I32" i="2"/>
  <c r="I32" i="3"/>
  <c r="I32" i="51"/>
  <c r="I32" i="41"/>
  <c r="I32" i="42"/>
  <c r="I32" i="43"/>
  <c r="I32" i="52"/>
  <c r="I32" i="53"/>
  <c r="I32" i="45"/>
  <c r="I32" i="46"/>
  <c r="I32" i="47"/>
  <c r="I32" i="50"/>
  <c r="I33" i="2"/>
  <c r="I33" i="3"/>
  <c r="I33" i="51"/>
  <c r="I33" i="41"/>
  <c r="I33" i="42"/>
  <c r="I33" i="43"/>
  <c r="I33" i="52"/>
  <c r="I33" i="53"/>
  <c r="I33" i="45"/>
  <c r="I33" i="46"/>
  <c r="I33" i="47"/>
  <c r="I33" i="50"/>
  <c r="I34" i="2"/>
  <c r="I34" i="3"/>
  <c r="I34" i="51"/>
  <c r="I34" i="41"/>
  <c r="I34" i="42"/>
  <c r="I34" i="43"/>
  <c r="I34" i="52"/>
  <c r="I34" i="53"/>
  <c r="I34" i="45"/>
  <c r="I34" i="46"/>
  <c r="I34" i="47"/>
  <c r="I34" i="50"/>
  <c r="I36" i="2"/>
  <c r="I36" i="3"/>
  <c r="I36" i="51"/>
  <c r="I36" i="41"/>
  <c r="I36" i="42"/>
  <c r="I36" i="43"/>
  <c r="I36" i="52"/>
  <c r="I36" i="53"/>
  <c r="I36" i="45"/>
  <c r="I36" i="46"/>
  <c r="I36" i="47"/>
  <c r="I36" i="50"/>
  <c r="J40" i="2"/>
  <c r="J40" i="3"/>
  <c r="J40" i="51"/>
  <c r="J40" i="41"/>
  <c r="J40" i="42"/>
  <c r="J40" i="43"/>
  <c r="J40" i="52"/>
  <c r="J40" i="53"/>
  <c r="J40" i="45"/>
  <c r="J40" i="46"/>
  <c r="J40" i="47"/>
  <c r="J40" i="50"/>
  <c r="K32" i="2"/>
  <c r="K33" i="2"/>
  <c r="K34" i="2"/>
  <c r="K35" i="2"/>
  <c r="K36" i="2"/>
  <c r="K32" i="3"/>
  <c r="K33" i="3"/>
  <c r="K34" i="3"/>
  <c r="K35" i="3"/>
  <c r="K36" i="3"/>
  <c r="K32" i="51"/>
  <c r="K33" i="51"/>
  <c r="K34" i="51"/>
  <c r="K35" i="51"/>
  <c r="K36" i="51"/>
  <c r="K32" i="41"/>
  <c r="K33" i="41"/>
  <c r="K34" i="41"/>
  <c r="K35" i="41"/>
  <c r="K36" i="41"/>
  <c r="K32" i="42"/>
  <c r="K33" i="42"/>
  <c r="K34" i="42"/>
  <c r="K35" i="42"/>
  <c r="K36" i="42"/>
  <c r="K32" i="43"/>
  <c r="K33" i="43"/>
  <c r="K34" i="43"/>
  <c r="K35" i="43"/>
  <c r="K36" i="43"/>
  <c r="K32" i="52"/>
  <c r="K33" i="52"/>
  <c r="K34" i="52"/>
  <c r="K35" i="52"/>
  <c r="K36" i="52"/>
  <c r="K32" i="53"/>
  <c r="K33" i="53"/>
  <c r="K34" i="53"/>
  <c r="K35" i="53"/>
  <c r="K36" i="53"/>
  <c r="K32" i="45"/>
  <c r="K33" i="45"/>
  <c r="K34" i="45"/>
  <c r="K35" i="45"/>
  <c r="K36" i="45"/>
  <c r="K32" i="46"/>
  <c r="K33" i="46"/>
  <c r="K34" i="46"/>
  <c r="K35" i="46"/>
  <c r="K36" i="46"/>
  <c r="K32" i="47"/>
  <c r="K33" i="47"/>
  <c r="K34" i="47"/>
  <c r="K35" i="47"/>
  <c r="K36" i="47"/>
  <c r="K32" i="50"/>
  <c r="K33" i="50"/>
  <c r="K34" i="50"/>
  <c r="K35" i="50"/>
  <c r="K36" i="50"/>
  <c r="L32" i="2"/>
  <c r="L33" i="2"/>
  <c r="L34" i="2"/>
  <c r="L35" i="2"/>
  <c r="L36" i="2"/>
  <c r="L32" i="3"/>
  <c r="L33" i="3"/>
  <c r="L34" i="3"/>
  <c r="L35" i="3"/>
  <c r="L36" i="3"/>
  <c r="L32" i="51"/>
  <c r="L33" i="51"/>
  <c r="L34" i="51"/>
  <c r="L35" i="51"/>
  <c r="L36" i="51"/>
  <c r="L32" i="41"/>
  <c r="L33" i="41"/>
  <c r="L34" i="41"/>
  <c r="L35" i="41"/>
  <c r="L36" i="41"/>
  <c r="L32" i="42"/>
  <c r="L33" i="42"/>
  <c r="L34" i="42"/>
  <c r="L35" i="42"/>
  <c r="L36" i="42"/>
  <c r="L32" i="43"/>
  <c r="L33" i="43"/>
  <c r="L34" i="43"/>
  <c r="L35" i="43"/>
  <c r="L36" i="43"/>
  <c r="L32" i="52"/>
  <c r="L33" i="52"/>
  <c r="L34" i="52"/>
  <c r="L35" i="52"/>
  <c r="L36" i="52"/>
  <c r="L32" i="53"/>
  <c r="L33" i="53"/>
  <c r="L34" i="53"/>
  <c r="L35" i="53"/>
  <c r="L36" i="53"/>
  <c r="L32" i="45"/>
  <c r="L33" i="45"/>
  <c r="L34" i="45"/>
  <c r="L35" i="45"/>
  <c r="L36" i="45"/>
  <c r="L32" i="46"/>
  <c r="L33" i="46"/>
  <c r="L34" i="46"/>
  <c r="L35" i="46"/>
  <c r="L36" i="46"/>
  <c r="L32" i="47"/>
  <c r="L33" i="47"/>
  <c r="L34" i="47"/>
  <c r="L35" i="47"/>
  <c r="L36" i="47"/>
  <c r="L32" i="50"/>
  <c r="L33" i="50"/>
  <c r="L34" i="50"/>
  <c r="L35" i="50"/>
  <c r="L36" i="50"/>
  <c r="N32" i="2"/>
  <c r="N33" i="2"/>
  <c r="N34" i="2"/>
  <c r="N35" i="2"/>
  <c r="N36" i="2"/>
  <c r="N32" i="3"/>
  <c r="N33" i="3"/>
  <c r="N34" i="3"/>
  <c r="N35" i="3"/>
  <c r="N36" i="3"/>
  <c r="N32" i="51"/>
  <c r="N33" i="51"/>
  <c r="N34" i="51"/>
  <c r="N35" i="51"/>
  <c r="N36" i="51"/>
  <c r="N32" i="41"/>
  <c r="N33" i="41"/>
  <c r="N34" i="41"/>
  <c r="N35" i="41"/>
  <c r="N36" i="41"/>
  <c r="N32" i="42"/>
  <c r="N33" i="42"/>
  <c r="N34" i="42"/>
  <c r="N35" i="42"/>
  <c r="N36" i="42"/>
  <c r="N32" i="43"/>
  <c r="N33" i="43"/>
  <c r="N34" i="43"/>
  <c r="N35" i="43"/>
  <c r="N36" i="43"/>
  <c r="N32" i="52"/>
  <c r="N33" i="52"/>
  <c r="N34" i="52"/>
  <c r="N35" i="52"/>
  <c r="N36" i="52"/>
  <c r="N32" i="53"/>
  <c r="N33" i="53"/>
  <c r="N34" i="53"/>
  <c r="N35" i="53"/>
  <c r="N36" i="53"/>
  <c r="N32" i="45"/>
  <c r="N33" i="45"/>
  <c r="N34" i="45"/>
  <c r="N35" i="45"/>
  <c r="N36" i="45"/>
  <c r="N32" i="46"/>
  <c r="N33" i="46"/>
  <c r="N34" i="46"/>
  <c r="N35" i="46"/>
  <c r="N36" i="46"/>
  <c r="N32" i="47"/>
  <c r="N33" i="47"/>
  <c r="N34" i="47"/>
  <c r="N35" i="47"/>
  <c r="N36" i="47"/>
  <c r="N32" i="50"/>
  <c r="N33" i="50"/>
  <c r="N34" i="50"/>
  <c r="N35" i="50"/>
  <c r="N36" i="50"/>
  <c r="O40" i="2"/>
  <c r="O40" i="3"/>
  <c r="O40" i="51"/>
  <c r="O40" i="41"/>
  <c r="O40" i="42"/>
  <c r="O40" i="43"/>
  <c r="O40" i="52"/>
  <c r="O40" i="53"/>
  <c r="O40" i="45"/>
  <c r="O40" i="46"/>
  <c r="O40" i="47"/>
  <c r="O40" i="50"/>
  <c r="M40" i="2"/>
  <c r="M40" i="3"/>
  <c r="M40" i="51"/>
  <c r="M40" i="41"/>
  <c r="M40" i="42"/>
  <c r="M40" i="43"/>
  <c r="M40" i="52"/>
  <c r="M40" i="53"/>
  <c r="M40" i="45"/>
  <c r="M40" i="46"/>
  <c r="M40" i="47"/>
  <c r="M40" i="50"/>
  <c r="J35" i="37"/>
  <c r="M35" i="37"/>
  <c r="O35" i="37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7" i="43"/>
  <c r="F8" i="43"/>
  <c r="F9" i="43"/>
  <c r="F10" i="43"/>
  <c r="F7" i="52"/>
  <c r="F8" i="52"/>
  <c r="F9" i="52"/>
  <c r="F10" i="52"/>
  <c r="F7" i="53"/>
  <c r="F8" i="53"/>
  <c r="F9" i="53"/>
  <c r="F10" i="53"/>
  <c r="F7" i="45"/>
  <c r="F8" i="45"/>
  <c r="F9" i="45"/>
  <c r="F10" i="45"/>
  <c r="F7" i="46"/>
  <c r="F8" i="46"/>
  <c r="F9" i="46"/>
  <c r="F10" i="46"/>
  <c r="F7" i="47"/>
  <c r="F8" i="47"/>
  <c r="F9" i="47"/>
  <c r="F10" i="47"/>
  <c r="F7" i="50"/>
  <c r="F8" i="50"/>
  <c r="F9" i="50"/>
  <c r="F10" i="50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52"/>
  <c r="F19" i="52"/>
  <c r="F20" i="52"/>
  <c r="F21" i="52"/>
  <c r="F22" i="52"/>
  <c r="F23" i="52"/>
  <c r="F18" i="53"/>
  <c r="F19" i="53"/>
  <c r="F20" i="53"/>
  <c r="F21" i="53"/>
  <c r="F22" i="53"/>
  <c r="F23" i="53"/>
  <c r="F18" i="45"/>
  <c r="F19" i="45"/>
  <c r="F20" i="45"/>
  <c r="F21" i="45"/>
  <c r="F22" i="45"/>
  <c r="F23" i="45"/>
  <c r="F18" i="46"/>
  <c r="F19" i="46"/>
  <c r="F20" i="46"/>
  <c r="F21" i="46"/>
  <c r="F22" i="46"/>
  <c r="F23" i="46"/>
  <c r="F18" i="47"/>
  <c r="F19" i="47"/>
  <c r="F20" i="47"/>
  <c r="F21" i="47"/>
  <c r="F22" i="47"/>
  <c r="F23" i="47"/>
  <c r="F18" i="50"/>
  <c r="F19" i="50"/>
  <c r="F20" i="50"/>
  <c r="F21" i="50"/>
  <c r="F22" i="50"/>
  <c r="F23" i="50"/>
  <c r="I7" i="2"/>
  <c r="I8" i="2"/>
  <c r="I9" i="2"/>
  <c r="I10" i="2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7" i="43"/>
  <c r="I8" i="43"/>
  <c r="I9" i="43"/>
  <c r="I10" i="43"/>
  <c r="I7" i="52"/>
  <c r="I8" i="52"/>
  <c r="I9" i="52"/>
  <c r="I10" i="52"/>
  <c r="I7" i="53"/>
  <c r="I8" i="53"/>
  <c r="I9" i="53"/>
  <c r="I10" i="53"/>
  <c r="I7" i="45"/>
  <c r="I8" i="45"/>
  <c r="I9" i="45"/>
  <c r="I10" i="45"/>
  <c r="I7" i="46"/>
  <c r="I8" i="46"/>
  <c r="I9" i="46"/>
  <c r="I10" i="46"/>
  <c r="I7" i="47"/>
  <c r="I8" i="47"/>
  <c r="I9" i="47"/>
  <c r="I10" i="47"/>
  <c r="I7" i="50"/>
  <c r="I8" i="50"/>
  <c r="I9" i="50"/>
  <c r="I10" i="50"/>
  <c r="I18" i="2"/>
  <c r="I19" i="2"/>
  <c r="I20" i="2"/>
  <c r="I21" i="2"/>
  <c r="I22" i="2"/>
  <c r="I23" i="2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52"/>
  <c r="I19" i="52"/>
  <c r="I20" i="52"/>
  <c r="I21" i="52"/>
  <c r="I22" i="52"/>
  <c r="I23" i="52"/>
  <c r="I18" i="53"/>
  <c r="I19" i="53"/>
  <c r="I20" i="53"/>
  <c r="I21" i="53"/>
  <c r="I22" i="53"/>
  <c r="I23" i="53"/>
  <c r="I18" i="45"/>
  <c r="I19" i="45"/>
  <c r="I20" i="45"/>
  <c r="I21" i="45"/>
  <c r="I22" i="45"/>
  <c r="I23" i="45"/>
  <c r="I18" i="46"/>
  <c r="I19" i="46"/>
  <c r="I20" i="46"/>
  <c r="I21" i="46"/>
  <c r="I22" i="46"/>
  <c r="I23" i="46"/>
  <c r="I18" i="47"/>
  <c r="I19" i="47"/>
  <c r="I20" i="47"/>
  <c r="I21" i="47"/>
  <c r="I22" i="47"/>
  <c r="I23" i="47"/>
  <c r="I18" i="50"/>
  <c r="I19" i="50"/>
  <c r="I20" i="50"/>
  <c r="I21" i="50"/>
  <c r="I22" i="50"/>
  <c r="I23" i="50"/>
  <c r="C7" i="2"/>
  <c r="C24" i="2"/>
  <c r="C7" i="3"/>
  <c r="C24" i="3"/>
  <c r="C7" i="51"/>
  <c r="C24" i="51"/>
  <c r="C7" i="41"/>
  <c r="C24" i="41"/>
  <c r="C7" i="42"/>
  <c r="C24" i="42"/>
  <c r="C7" i="43"/>
  <c r="C24" i="43"/>
  <c r="C7" i="52"/>
  <c r="C24" i="52"/>
  <c r="C7" i="53"/>
  <c r="C24" i="53"/>
  <c r="C7" i="45"/>
  <c r="C24" i="45"/>
  <c r="C7" i="46"/>
  <c r="C24" i="46"/>
  <c r="C7" i="47"/>
  <c r="C24" i="47"/>
  <c r="C7" i="50"/>
  <c r="C24" i="50"/>
  <c r="D7" i="2"/>
  <c r="D8" i="2"/>
  <c r="D9" i="2"/>
  <c r="D10" i="2"/>
  <c r="D18" i="2"/>
  <c r="D19" i="2"/>
  <c r="D20" i="2"/>
  <c r="D21" i="2"/>
  <c r="D22" i="2"/>
  <c r="D23" i="2"/>
  <c r="D7" i="3"/>
  <c r="D8" i="3"/>
  <c r="D9" i="3"/>
  <c r="D10" i="3"/>
  <c r="D18" i="3"/>
  <c r="D19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9" i="41"/>
  <c r="D20" i="41"/>
  <c r="D21" i="41"/>
  <c r="D22" i="41"/>
  <c r="D23" i="41"/>
  <c r="D7" i="42"/>
  <c r="D8" i="42"/>
  <c r="D9" i="42"/>
  <c r="D10" i="42"/>
  <c r="D18" i="42"/>
  <c r="D19" i="42"/>
  <c r="D20" i="42"/>
  <c r="D21" i="42"/>
  <c r="D22" i="42"/>
  <c r="D23" i="42"/>
  <c r="D7" i="43"/>
  <c r="D8" i="43"/>
  <c r="D9" i="43"/>
  <c r="D10" i="43"/>
  <c r="D18" i="43"/>
  <c r="D19" i="43"/>
  <c r="D20" i="43"/>
  <c r="D21" i="43"/>
  <c r="D22" i="43"/>
  <c r="D23" i="43"/>
  <c r="D7" i="52"/>
  <c r="D8" i="52"/>
  <c r="D9" i="52"/>
  <c r="D10" i="52"/>
  <c r="D18" i="52"/>
  <c r="D19" i="52"/>
  <c r="D20" i="52"/>
  <c r="D21" i="52"/>
  <c r="D22" i="52"/>
  <c r="D23" i="52"/>
  <c r="D7" i="53"/>
  <c r="D8" i="53"/>
  <c r="D9" i="53"/>
  <c r="D10" i="53"/>
  <c r="D18" i="53"/>
  <c r="D19" i="53"/>
  <c r="D20" i="53"/>
  <c r="D21" i="53"/>
  <c r="D22" i="53"/>
  <c r="D23" i="53"/>
  <c r="D7" i="45"/>
  <c r="D8" i="45"/>
  <c r="D9" i="45"/>
  <c r="D10" i="45"/>
  <c r="D18" i="45"/>
  <c r="D19" i="45"/>
  <c r="D20" i="45"/>
  <c r="D21" i="45"/>
  <c r="D22" i="45"/>
  <c r="D23" i="45"/>
  <c r="D7" i="46"/>
  <c r="D8" i="46"/>
  <c r="D9" i="46"/>
  <c r="D10" i="46"/>
  <c r="D18" i="46"/>
  <c r="D19" i="46"/>
  <c r="D20" i="46"/>
  <c r="D21" i="46"/>
  <c r="D22" i="46"/>
  <c r="D23" i="46"/>
  <c r="D7" i="47"/>
  <c r="D8" i="47"/>
  <c r="D9" i="47"/>
  <c r="D10" i="47"/>
  <c r="D18" i="47"/>
  <c r="D19" i="47"/>
  <c r="D20" i="47"/>
  <c r="D21" i="47"/>
  <c r="D22" i="47"/>
  <c r="D23" i="47"/>
  <c r="D7" i="50"/>
  <c r="D8" i="50"/>
  <c r="D9" i="50"/>
  <c r="D10" i="50"/>
  <c r="D18" i="50"/>
  <c r="D19" i="50"/>
  <c r="D20" i="50"/>
  <c r="D21" i="50"/>
  <c r="D22" i="50"/>
  <c r="D23" i="50"/>
  <c r="E7" i="2"/>
  <c r="E8" i="2"/>
  <c r="E9" i="2"/>
  <c r="E10" i="2"/>
  <c r="E18" i="2"/>
  <c r="E19" i="2"/>
  <c r="E20" i="2"/>
  <c r="E21" i="2"/>
  <c r="E22" i="2"/>
  <c r="E23" i="2"/>
  <c r="E7" i="3"/>
  <c r="E8" i="3"/>
  <c r="E9" i="3"/>
  <c r="E10" i="3"/>
  <c r="E18" i="3"/>
  <c r="E19" i="3"/>
  <c r="E20" i="3"/>
  <c r="E21" i="3"/>
  <c r="E22" i="3"/>
  <c r="E23" i="3"/>
  <c r="E7" i="51"/>
  <c r="E8" i="51"/>
  <c r="E9" i="51"/>
  <c r="E10" i="51"/>
  <c r="E18" i="51"/>
  <c r="E19" i="51"/>
  <c r="E20" i="51"/>
  <c r="E21" i="51"/>
  <c r="E22" i="51"/>
  <c r="E23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8" i="42"/>
  <c r="E19" i="42"/>
  <c r="E20" i="42"/>
  <c r="E21" i="42"/>
  <c r="E22" i="42"/>
  <c r="E23" i="42"/>
  <c r="E7" i="43"/>
  <c r="E8" i="43"/>
  <c r="E9" i="43"/>
  <c r="E10" i="43"/>
  <c r="E18" i="43"/>
  <c r="E19" i="43"/>
  <c r="E20" i="43"/>
  <c r="E21" i="43"/>
  <c r="E22" i="43"/>
  <c r="E23" i="43"/>
  <c r="E7" i="52"/>
  <c r="E8" i="52"/>
  <c r="E9" i="52"/>
  <c r="E10" i="52"/>
  <c r="E18" i="52"/>
  <c r="E19" i="52"/>
  <c r="E20" i="52"/>
  <c r="E21" i="52"/>
  <c r="E22" i="52"/>
  <c r="E23" i="52"/>
  <c r="E7" i="53"/>
  <c r="E8" i="53"/>
  <c r="E9" i="53"/>
  <c r="E10" i="53"/>
  <c r="E18" i="53"/>
  <c r="E19" i="53"/>
  <c r="E20" i="53"/>
  <c r="E21" i="53"/>
  <c r="E22" i="53"/>
  <c r="E23" i="53"/>
  <c r="E7" i="45"/>
  <c r="E8" i="45"/>
  <c r="E9" i="45"/>
  <c r="E10" i="45"/>
  <c r="E18" i="45"/>
  <c r="E19" i="45"/>
  <c r="E20" i="45"/>
  <c r="E21" i="45"/>
  <c r="E22" i="45"/>
  <c r="E23" i="45"/>
  <c r="E7" i="46"/>
  <c r="E8" i="46"/>
  <c r="E9" i="46"/>
  <c r="E10" i="46"/>
  <c r="E18" i="46"/>
  <c r="E19" i="46"/>
  <c r="E20" i="46"/>
  <c r="E21" i="46"/>
  <c r="E22" i="46"/>
  <c r="E23" i="46"/>
  <c r="E7" i="47"/>
  <c r="E8" i="47"/>
  <c r="E9" i="47"/>
  <c r="E10" i="47"/>
  <c r="E18" i="47"/>
  <c r="E19" i="47"/>
  <c r="E20" i="47"/>
  <c r="E21" i="47"/>
  <c r="E22" i="47"/>
  <c r="E23" i="47"/>
  <c r="E7" i="50"/>
  <c r="E8" i="50"/>
  <c r="E9" i="50"/>
  <c r="E10" i="50"/>
  <c r="E18" i="50"/>
  <c r="E19" i="50"/>
  <c r="E20" i="50"/>
  <c r="E21" i="50"/>
  <c r="E22" i="50"/>
  <c r="E23" i="50"/>
  <c r="G7" i="2"/>
  <c r="G8" i="2"/>
  <c r="G9" i="2"/>
  <c r="G10" i="2"/>
  <c r="G18" i="2"/>
  <c r="G19" i="2"/>
  <c r="G20" i="2"/>
  <c r="G21" i="2"/>
  <c r="G22" i="2"/>
  <c r="G23" i="2"/>
  <c r="G7" i="3"/>
  <c r="G8" i="3"/>
  <c r="G9" i="3"/>
  <c r="G10" i="3"/>
  <c r="G18" i="3"/>
  <c r="G20" i="3"/>
  <c r="G21" i="3"/>
  <c r="G22" i="3"/>
  <c r="G23" i="3"/>
  <c r="G7" i="51"/>
  <c r="G8" i="51"/>
  <c r="G9" i="51"/>
  <c r="G10" i="51"/>
  <c r="G18" i="51"/>
  <c r="G19" i="51"/>
  <c r="G20" i="51"/>
  <c r="G21" i="51"/>
  <c r="G22" i="51"/>
  <c r="G23" i="51"/>
  <c r="G7" i="41"/>
  <c r="G8" i="41"/>
  <c r="G9" i="41"/>
  <c r="G10" i="41"/>
  <c r="G18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3" i="42"/>
  <c r="G7" i="43"/>
  <c r="G8" i="43"/>
  <c r="G9" i="43"/>
  <c r="G10" i="43"/>
  <c r="G18" i="43"/>
  <c r="G20" i="43"/>
  <c r="G21" i="43"/>
  <c r="G22" i="43"/>
  <c r="G23" i="43"/>
  <c r="G7" i="52"/>
  <c r="G8" i="52"/>
  <c r="G9" i="52"/>
  <c r="G10" i="52"/>
  <c r="G18" i="52"/>
  <c r="G19" i="52"/>
  <c r="G20" i="52"/>
  <c r="G21" i="52"/>
  <c r="G22" i="52"/>
  <c r="G23" i="52"/>
  <c r="G7" i="53"/>
  <c r="G8" i="53"/>
  <c r="G9" i="53"/>
  <c r="G10" i="53"/>
  <c r="G18" i="53"/>
  <c r="G20" i="53"/>
  <c r="G21" i="53"/>
  <c r="G22" i="53"/>
  <c r="G23" i="53"/>
  <c r="G7" i="45"/>
  <c r="G8" i="45"/>
  <c r="G9" i="45"/>
  <c r="G10" i="45"/>
  <c r="G18" i="45"/>
  <c r="G19" i="45"/>
  <c r="G20" i="45"/>
  <c r="G21" i="45"/>
  <c r="G22" i="45"/>
  <c r="G23" i="45"/>
  <c r="G7" i="46"/>
  <c r="G8" i="46"/>
  <c r="G9" i="46"/>
  <c r="G10" i="46"/>
  <c r="G18" i="46"/>
  <c r="G19" i="46"/>
  <c r="G20" i="46"/>
  <c r="G21" i="46"/>
  <c r="G22" i="46"/>
  <c r="G23" i="46"/>
  <c r="G7" i="47"/>
  <c r="G8" i="47"/>
  <c r="G9" i="47"/>
  <c r="G10" i="47"/>
  <c r="G18" i="47"/>
  <c r="G19" i="47"/>
  <c r="G20" i="47"/>
  <c r="G21" i="47"/>
  <c r="G22" i="47"/>
  <c r="G23" i="47"/>
  <c r="G7" i="50"/>
  <c r="G8" i="50"/>
  <c r="G9" i="50"/>
  <c r="G10" i="50"/>
  <c r="G18" i="50"/>
  <c r="G20" i="50"/>
  <c r="G21" i="50"/>
  <c r="G22" i="50"/>
  <c r="G23" i="50"/>
  <c r="H7" i="2"/>
  <c r="H8" i="2"/>
  <c r="H9" i="2"/>
  <c r="H10" i="2"/>
  <c r="H18" i="2"/>
  <c r="H20" i="2"/>
  <c r="H21" i="2"/>
  <c r="H22" i="2"/>
  <c r="H23" i="2"/>
  <c r="H7" i="3"/>
  <c r="H8" i="3"/>
  <c r="H9" i="3"/>
  <c r="H10" i="3"/>
  <c r="H18" i="3"/>
  <c r="H20" i="3"/>
  <c r="H21" i="3"/>
  <c r="H22" i="3"/>
  <c r="H23" i="3"/>
  <c r="H7" i="51"/>
  <c r="H8" i="51"/>
  <c r="H9" i="51"/>
  <c r="H10" i="51"/>
  <c r="H18" i="51"/>
  <c r="H19" i="51"/>
  <c r="H20" i="51"/>
  <c r="H21" i="51"/>
  <c r="H22" i="51"/>
  <c r="H23" i="51"/>
  <c r="H7" i="41"/>
  <c r="H8" i="41"/>
  <c r="H9" i="41"/>
  <c r="H10" i="41"/>
  <c r="H20" i="41"/>
  <c r="H21" i="41"/>
  <c r="H22" i="41"/>
  <c r="H23" i="41"/>
  <c r="H8" i="42"/>
  <c r="H9" i="42"/>
  <c r="H10" i="42"/>
  <c r="H20" i="42"/>
  <c r="H21" i="42"/>
  <c r="H22" i="42"/>
  <c r="H23" i="42"/>
  <c r="H8" i="43"/>
  <c r="H9" i="43"/>
  <c r="H10" i="43"/>
  <c r="H20" i="43"/>
  <c r="H21" i="43"/>
  <c r="H22" i="43"/>
  <c r="H23" i="43"/>
  <c r="H7" i="52"/>
  <c r="H8" i="52"/>
  <c r="H9" i="52"/>
  <c r="H10" i="52"/>
  <c r="H18" i="52"/>
  <c r="H19" i="52"/>
  <c r="H20" i="52"/>
  <c r="H21" i="52"/>
  <c r="H22" i="52"/>
  <c r="H23" i="52"/>
  <c r="H7" i="53"/>
  <c r="H8" i="53"/>
  <c r="H9" i="53"/>
  <c r="H10" i="53"/>
  <c r="H18" i="53"/>
  <c r="H20" i="53"/>
  <c r="H21" i="53"/>
  <c r="H22" i="53"/>
  <c r="H23" i="53"/>
  <c r="H7" i="45"/>
  <c r="H8" i="45"/>
  <c r="H9" i="45"/>
  <c r="H10" i="45"/>
  <c r="H18" i="45"/>
  <c r="H20" i="45"/>
  <c r="H21" i="45"/>
  <c r="H22" i="45"/>
  <c r="H23" i="45"/>
  <c r="H7" i="46"/>
  <c r="H8" i="46"/>
  <c r="H9" i="46"/>
  <c r="H10" i="46"/>
  <c r="H18" i="46"/>
  <c r="H20" i="46"/>
  <c r="H21" i="46"/>
  <c r="H22" i="46"/>
  <c r="H23" i="46"/>
  <c r="H7" i="47"/>
  <c r="H8" i="47"/>
  <c r="H9" i="47"/>
  <c r="H10" i="47"/>
  <c r="H18" i="47"/>
  <c r="H20" i="47"/>
  <c r="H21" i="47"/>
  <c r="H22" i="47"/>
  <c r="H23" i="47"/>
  <c r="H7" i="50"/>
  <c r="H8" i="50"/>
  <c r="H9" i="50"/>
  <c r="H10" i="50"/>
  <c r="H18" i="50"/>
  <c r="H20" i="50"/>
  <c r="H21" i="50"/>
  <c r="H22" i="50"/>
  <c r="H23" i="50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7" i="43"/>
  <c r="J8" i="43"/>
  <c r="J9" i="43"/>
  <c r="J10" i="43"/>
  <c r="J18" i="43"/>
  <c r="J19" i="43"/>
  <c r="J20" i="43"/>
  <c r="J21" i="43"/>
  <c r="J22" i="43"/>
  <c r="J23" i="43"/>
  <c r="J7" i="52"/>
  <c r="J8" i="52"/>
  <c r="J9" i="52"/>
  <c r="J10" i="52"/>
  <c r="J18" i="52"/>
  <c r="J19" i="52"/>
  <c r="J20" i="52"/>
  <c r="J21" i="52"/>
  <c r="J22" i="52"/>
  <c r="J23" i="52"/>
  <c r="J7" i="53"/>
  <c r="J8" i="53"/>
  <c r="J9" i="53"/>
  <c r="J10" i="53"/>
  <c r="J18" i="53"/>
  <c r="J19" i="53"/>
  <c r="J20" i="53"/>
  <c r="J21" i="53"/>
  <c r="J22" i="53"/>
  <c r="J23" i="53"/>
  <c r="J7" i="45"/>
  <c r="J8" i="45"/>
  <c r="J9" i="45"/>
  <c r="J10" i="45"/>
  <c r="J18" i="45"/>
  <c r="J19" i="45"/>
  <c r="J20" i="45"/>
  <c r="J21" i="45"/>
  <c r="J22" i="45"/>
  <c r="J23" i="45"/>
  <c r="J7" i="46"/>
  <c r="J8" i="46"/>
  <c r="J9" i="46"/>
  <c r="J10" i="46"/>
  <c r="J18" i="46"/>
  <c r="J19" i="46"/>
  <c r="J20" i="46"/>
  <c r="J21" i="46"/>
  <c r="J22" i="46"/>
  <c r="J23" i="46"/>
  <c r="J7" i="47"/>
  <c r="J8" i="47"/>
  <c r="J9" i="47"/>
  <c r="J10" i="47"/>
  <c r="J18" i="47"/>
  <c r="J19" i="47"/>
  <c r="J20" i="47"/>
  <c r="J21" i="47"/>
  <c r="J22" i="47"/>
  <c r="J23" i="47"/>
  <c r="J7" i="50"/>
  <c r="J8" i="50"/>
  <c r="J9" i="50"/>
  <c r="J10" i="50"/>
  <c r="J18" i="50"/>
  <c r="J19" i="50"/>
  <c r="J20" i="50"/>
  <c r="J21" i="50"/>
  <c r="J22" i="50"/>
  <c r="J23" i="50"/>
  <c r="K7" i="2"/>
  <c r="K8" i="2"/>
  <c r="K9" i="2"/>
  <c r="K10" i="2"/>
  <c r="K18" i="2"/>
  <c r="K19" i="2"/>
  <c r="K20" i="2"/>
  <c r="K21" i="2"/>
  <c r="K22" i="2"/>
  <c r="K23" i="2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7" i="52"/>
  <c r="K8" i="52"/>
  <c r="K9" i="52"/>
  <c r="K10" i="52"/>
  <c r="K18" i="52"/>
  <c r="K19" i="52"/>
  <c r="K20" i="52"/>
  <c r="K21" i="52"/>
  <c r="K22" i="52"/>
  <c r="K23" i="52"/>
  <c r="K7" i="53"/>
  <c r="K8" i="53"/>
  <c r="K9" i="53"/>
  <c r="K10" i="53"/>
  <c r="K18" i="53"/>
  <c r="K19" i="53"/>
  <c r="K20" i="53"/>
  <c r="K21" i="53"/>
  <c r="K22" i="53"/>
  <c r="K23" i="53"/>
  <c r="K7" i="45"/>
  <c r="K8" i="45"/>
  <c r="K9" i="45"/>
  <c r="K10" i="45"/>
  <c r="K18" i="45"/>
  <c r="K19" i="45"/>
  <c r="K20" i="45"/>
  <c r="K21" i="45"/>
  <c r="K22" i="45"/>
  <c r="K23" i="45"/>
  <c r="K7" i="46"/>
  <c r="K8" i="46"/>
  <c r="K9" i="46"/>
  <c r="K10" i="46"/>
  <c r="K18" i="46"/>
  <c r="K19" i="46"/>
  <c r="K20" i="46"/>
  <c r="K21" i="46"/>
  <c r="K22" i="46"/>
  <c r="K23" i="46"/>
  <c r="K7" i="47"/>
  <c r="K8" i="47"/>
  <c r="K9" i="47"/>
  <c r="K10" i="47"/>
  <c r="K18" i="47"/>
  <c r="K19" i="47"/>
  <c r="K20" i="47"/>
  <c r="K21" i="47"/>
  <c r="K22" i="47"/>
  <c r="K23" i="47"/>
  <c r="K7" i="50"/>
  <c r="K8" i="50"/>
  <c r="K9" i="50"/>
  <c r="K10" i="50"/>
  <c r="K18" i="50"/>
  <c r="K19" i="50"/>
  <c r="K20" i="50"/>
  <c r="K21" i="50"/>
  <c r="K22" i="50"/>
  <c r="K23" i="50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8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8" i="43"/>
  <c r="L19" i="43"/>
  <c r="L20" i="43"/>
  <c r="L21" i="43"/>
  <c r="L22" i="43"/>
  <c r="L23" i="43"/>
  <c r="L7" i="52"/>
  <c r="L8" i="52"/>
  <c r="L9" i="52"/>
  <c r="L10" i="52"/>
  <c r="L18" i="52"/>
  <c r="L19" i="52"/>
  <c r="L20" i="52"/>
  <c r="L21" i="52"/>
  <c r="L22" i="52"/>
  <c r="L23" i="52"/>
  <c r="L7" i="53"/>
  <c r="L8" i="53"/>
  <c r="L9" i="53"/>
  <c r="L10" i="53"/>
  <c r="L18" i="53"/>
  <c r="L19" i="53"/>
  <c r="L20" i="53"/>
  <c r="L21" i="53"/>
  <c r="L22" i="53"/>
  <c r="L23" i="53"/>
  <c r="L7" i="45"/>
  <c r="L8" i="45"/>
  <c r="L9" i="45"/>
  <c r="L10" i="45"/>
  <c r="L18" i="45"/>
  <c r="L19" i="45"/>
  <c r="L20" i="45"/>
  <c r="L21" i="45"/>
  <c r="L22" i="45"/>
  <c r="L23" i="45"/>
  <c r="L7" i="46"/>
  <c r="L8" i="46"/>
  <c r="L9" i="46"/>
  <c r="L10" i="46"/>
  <c r="L18" i="46"/>
  <c r="L19" i="46"/>
  <c r="L20" i="46"/>
  <c r="L21" i="46"/>
  <c r="L22" i="46"/>
  <c r="L23" i="46"/>
  <c r="L7" i="47"/>
  <c r="L8" i="47"/>
  <c r="L9" i="47"/>
  <c r="L10" i="47"/>
  <c r="L18" i="47"/>
  <c r="L19" i="47"/>
  <c r="L20" i="47"/>
  <c r="L21" i="47"/>
  <c r="L22" i="47"/>
  <c r="L23" i="47"/>
  <c r="L7" i="50"/>
  <c r="L8" i="50"/>
  <c r="L9" i="50"/>
  <c r="L10" i="50"/>
  <c r="L18" i="50"/>
  <c r="L19" i="50"/>
  <c r="L20" i="50"/>
  <c r="L21" i="50"/>
  <c r="L22" i="50"/>
  <c r="L23" i="50"/>
  <c r="M11" i="2"/>
  <c r="M24" i="2"/>
  <c r="M11" i="3"/>
  <c r="M24" i="3"/>
  <c r="M11" i="51"/>
  <c r="M24" i="51"/>
  <c r="M11" i="41"/>
  <c r="M24" i="41"/>
  <c r="M11" i="42"/>
  <c r="M24" i="42"/>
  <c r="M11" i="43"/>
  <c r="M24" i="43"/>
  <c r="M11" i="52"/>
  <c r="M24" i="52"/>
  <c r="M11" i="53"/>
  <c r="M24" i="53"/>
  <c r="M11" i="45"/>
  <c r="M24" i="45"/>
  <c r="M11" i="46"/>
  <c r="M24" i="46"/>
  <c r="M11" i="47"/>
  <c r="M24" i="47"/>
  <c r="M11" i="50"/>
  <c r="M24" i="50"/>
  <c r="N11" i="2"/>
  <c r="N24" i="2"/>
  <c r="N11" i="3"/>
  <c r="N24" i="3"/>
  <c r="N11" i="51"/>
  <c r="N24" i="51"/>
  <c r="N11" i="41"/>
  <c r="N24" i="41"/>
  <c r="N11" i="42"/>
  <c r="N24" i="42"/>
  <c r="N11" i="43"/>
  <c r="N24" i="43"/>
  <c r="N11" i="52"/>
  <c r="N24" i="52"/>
  <c r="N11" i="53"/>
  <c r="N24" i="53"/>
  <c r="N11" i="45"/>
  <c r="N24" i="45"/>
  <c r="N11" i="46"/>
  <c r="N24" i="46"/>
  <c r="N11" i="47"/>
  <c r="N24" i="47"/>
  <c r="N11" i="50"/>
  <c r="N24" i="50"/>
  <c r="O11" i="2"/>
  <c r="O24" i="2"/>
  <c r="O11" i="3"/>
  <c r="O24" i="3"/>
  <c r="O11" i="51"/>
  <c r="O24" i="51"/>
  <c r="O11" i="41"/>
  <c r="O24" i="41"/>
  <c r="O11" i="42"/>
  <c r="O24" i="42"/>
  <c r="O11" i="43"/>
  <c r="O24" i="43"/>
  <c r="O11" i="52"/>
  <c r="O24" i="52"/>
  <c r="O11" i="53"/>
  <c r="O24" i="53"/>
  <c r="O11" i="45"/>
  <c r="O24" i="45"/>
  <c r="O11" i="46"/>
  <c r="O24" i="46"/>
  <c r="O11" i="47"/>
  <c r="O24" i="47"/>
  <c r="O11" i="50"/>
  <c r="O24" i="50"/>
  <c r="O42" i="44"/>
  <c r="F35" i="2"/>
  <c r="I35" i="2"/>
  <c r="F35" i="3"/>
  <c r="I35" i="3"/>
  <c r="F35" i="51"/>
  <c r="I35" i="51"/>
  <c r="F35" i="41"/>
  <c r="I35" i="41"/>
  <c r="F35" i="42"/>
  <c r="I35" i="42"/>
  <c r="F35" i="43"/>
  <c r="I35" i="43"/>
  <c r="F35" i="52"/>
  <c r="I35" i="52"/>
  <c r="F35" i="53"/>
  <c r="I35" i="53"/>
  <c r="F35" i="45"/>
  <c r="I35" i="45"/>
  <c r="F35" i="46"/>
  <c r="I35" i="46"/>
  <c r="F35" i="47"/>
  <c r="I35" i="47"/>
  <c r="F35" i="50"/>
  <c r="I35" i="50"/>
  <c r="B18" i="44"/>
  <c r="B19" i="47"/>
  <c r="B19" i="53"/>
  <c r="B19" i="44"/>
  <c r="B19" i="41"/>
  <c r="B18" i="41"/>
  <c r="B19" i="3"/>
  <c r="P6" i="50"/>
  <c r="P6" i="47"/>
  <c r="P6" i="46"/>
  <c r="P6" i="45"/>
  <c r="P6" i="53"/>
  <c r="P6" i="52"/>
  <c r="P6" i="43"/>
  <c r="P6" i="42"/>
  <c r="P6" i="41"/>
  <c r="P6" i="51"/>
  <c r="P6" i="3"/>
  <c r="P6" i="2"/>
  <c r="P5" i="50"/>
  <c r="P5" i="47"/>
  <c r="P5" i="46"/>
  <c r="P5" i="45"/>
  <c r="P5" i="53"/>
  <c r="P5" i="52"/>
  <c r="P5" i="44"/>
  <c r="P5" i="43"/>
  <c r="P5" i="42"/>
  <c r="P5" i="41"/>
  <c r="P5" i="51"/>
  <c r="P5" i="3"/>
  <c r="P5" i="2"/>
  <c r="P5" i="37" s="1"/>
  <c r="B18" i="42"/>
  <c r="B19" i="42"/>
  <c r="B20" i="42"/>
  <c r="B21" i="42"/>
  <c r="B22" i="42"/>
  <c r="B23" i="42"/>
  <c r="B18" i="52"/>
  <c r="B19" i="52"/>
  <c r="B20" i="52"/>
  <c r="B21" i="52"/>
  <c r="B22" i="52"/>
  <c r="B23" i="52"/>
  <c r="B26" i="52"/>
  <c r="B19" i="2"/>
  <c r="B18" i="2"/>
  <c r="B20" i="2"/>
  <c r="B21" i="2"/>
  <c r="B22" i="2"/>
  <c r="B23" i="2"/>
  <c r="B18" i="3"/>
  <c r="B18" i="51"/>
  <c r="B18" i="53"/>
  <c r="B18" i="45"/>
  <c r="B18" i="46"/>
  <c r="B18" i="47"/>
  <c r="B18" i="50"/>
  <c r="B20" i="3"/>
  <c r="B21" i="3"/>
  <c r="B22" i="3"/>
  <c r="B19" i="51"/>
  <c r="B20" i="51"/>
  <c r="B20" i="41"/>
  <c r="B20" i="43"/>
  <c r="B20" i="44"/>
  <c r="B20" i="53"/>
  <c r="B20" i="45"/>
  <c r="B20" i="46"/>
  <c r="B20" i="47"/>
  <c r="B20" i="50"/>
  <c r="B21" i="51"/>
  <c r="B22" i="51"/>
  <c r="B23" i="51"/>
  <c r="B21" i="41"/>
  <c r="B22" i="41"/>
  <c r="B21" i="43"/>
  <c r="B22" i="43"/>
  <c r="B21" i="44"/>
  <c r="B22" i="44"/>
  <c r="B21" i="53"/>
  <c r="B22" i="53"/>
  <c r="B19" i="45"/>
  <c r="B21" i="45"/>
  <c r="B22" i="45"/>
  <c r="B23" i="45"/>
  <c r="B19" i="46"/>
  <c r="B21" i="46"/>
  <c r="B22" i="46"/>
  <c r="B23" i="46"/>
  <c r="B21" i="47"/>
  <c r="B22" i="47"/>
  <c r="B19" i="50"/>
  <c r="B21" i="50"/>
  <c r="B22" i="50"/>
  <c r="B23" i="50"/>
  <c r="C10" i="51"/>
  <c r="C5" i="50"/>
  <c r="C5" i="47"/>
  <c r="C5" i="46"/>
  <c r="C5" i="45"/>
  <c r="C5" i="53"/>
  <c r="C5" i="52"/>
  <c r="C5" i="44"/>
  <c r="C5" i="43"/>
  <c r="C5" i="42"/>
  <c r="C5" i="41"/>
  <c r="C5" i="51"/>
  <c r="C5" i="3"/>
  <c r="C5" i="2"/>
  <c r="C10" i="50"/>
  <c r="C9" i="50"/>
  <c r="C8" i="50"/>
  <c r="C9" i="47"/>
  <c r="C10" i="47"/>
  <c r="C8" i="47"/>
  <c r="C10" i="46"/>
  <c r="C9" i="46"/>
  <c r="C8" i="46"/>
  <c r="C9" i="45"/>
  <c r="C10" i="45"/>
  <c r="C8" i="45"/>
  <c r="C10" i="53"/>
  <c r="C9" i="53"/>
  <c r="C8" i="53"/>
  <c r="C9" i="52"/>
  <c r="C10" i="52"/>
  <c r="C8" i="52"/>
  <c r="C10" i="44"/>
  <c r="C9" i="44"/>
  <c r="C8" i="44"/>
  <c r="C9" i="43"/>
  <c r="C10" i="43"/>
  <c r="C8" i="43"/>
  <c r="C10" i="42"/>
  <c r="C9" i="42"/>
  <c r="C8" i="42"/>
  <c r="C9" i="41"/>
  <c r="C8" i="41"/>
  <c r="C9" i="51"/>
  <c r="C8" i="51"/>
  <c r="C9" i="3"/>
  <c r="C10" i="3"/>
  <c r="C8" i="3"/>
  <c r="C10" i="2"/>
  <c r="C9" i="2"/>
  <c r="C8" i="2"/>
  <c r="O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M42" i="46"/>
  <c r="J42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M42" i="44"/>
  <c r="J42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O39" i="37"/>
  <c r="O38" i="37"/>
  <c r="O37" i="37"/>
  <c r="J34" i="37"/>
  <c r="M34" i="37"/>
  <c r="O34" i="37"/>
  <c r="J36" i="37"/>
  <c r="M36" i="37"/>
  <c r="O36" i="37"/>
  <c r="J37" i="37"/>
  <c r="M37" i="37"/>
  <c r="J38" i="37"/>
  <c r="M38" i="37"/>
  <c r="J39" i="37"/>
  <c r="M39" i="37"/>
  <c r="J32" i="37"/>
  <c r="M32" i="37"/>
  <c r="O32" i="37"/>
  <c r="C19" i="37"/>
  <c r="M19" i="37"/>
  <c r="N19" i="37"/>
  <c r="O19" i="37"/>
  <c r="C20" i="37"/>
  <c r="M20" i="37"/>
  <c r="N20" i="37"/>
  <c r="O20" i="37"/>
  <c r="C21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K5" i="37"/>
  <c r="L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M42" i="2"/>
  <c r="A29" i="2"/>
  <c r="A15" i="2"/>
  <c r="J42" i="2"/>
  <c r="M42" i="37"/>
  <c r="A29" i="37"/>
  <c r="A15" i="37"/>
  <c r="M33" i="37"/>
  <c r="B49" i="41"/>
  <c r="J42" i="37" l="1"/>
  <c r="M43" i="42"/>
  <c r="S35" i="42" s="1"/>
  <c r="P21" i="3"/>
  <c r="M43" i="53"/>
  <c r="S35" i="53" s="1"/>
  <c r="M43" i="45"/>
  <c r="S35" i="45" s="1"/>
  <c r="H35" i="37"/>
  <c r="E35" i="37"/>
  <c r="D35" i="37"/>
  <c r="M43" i="46"/>
  <c r="S35" i="46" s="1"/>
  <c r="P21" i="45"/>
  <c r="H42" i="46"/>
  <c r="N42" i="44"/>
  <c r="M43" i="50"/>
  <c r="S35" i="50" s="1"/>
  <c r="M43" i="41"/>
  <c r="S35" i="41" s="1"/>
  <c r="N42" i="50"/>
  <c r="P18" i="52"/>
  <c r="M43" i="51"/>
  <c r="S35" i="51" s="1"/>
  <c r="P7" i="2"/>
  <c r="D19" i="37"/>
  <c r="F19" i="37"/>
  <c r="F10" i="37"/>
  <c r="L42" i="44"/>
  <c r="K42" i="44"/>
  <c r="P9" i="50"/>
  <c r="F24" i="42"/>
  <c r="M24" i="37"/>
  <c r="C24" i="37"/>
  <c r="N42" i="51"/>
  <c r="M43" i="43"/>
  <c r="S35" i="43" s="1"/>
  <c r="I20" i="37"/>
  <c r="M43" i="2"/>
  <c r="S35" i="2" s="1"/>
  <c r="P10" i="46"/>
  <c r="J8" i="37"/>
  <c r="J24" i="2"/>
  <c r="H23" i="37"/>
  <c r="F42" i="47"/>
  <c r="H42" i="45"/>
  <c r="N42" i="53"/>
  <c r="G42" i="3"/>
  <c r="P18" i="45"/>
  <c r="D42" i="50"/>
  <c r="G42" i="50"/>
  <c r="E42" i="47"/>
  <c r="F42" i="46"/>
  <c r="I42" i="46"/>
  <c r="N42" i="46"/>
  <c r="D42" i="46"/>
  <c r="E42" i="45"/>
  <c r="H42" i="53"/>
  <c r="L42" i="53"/>
  <c r="C42" i="53"/>
  <c r="F42" i="53"/>
  <c r="I42" i="52"/>
  <c r="N42" i="52"/>
  <c r="D42" i="52"/>
  <c r="G42" i="52"/>
  <c r="E42" i="43"/>
  <c r="H42" i="43"/>
  <c r="F42" i="42"/>
  <c r="I42" i="42"/>
  <c r="G42" i="41"/>
  <c r="K42" i="41"/>
  <c r="B42" i="41"/>
  <c r="E42" i="51"/>
  <c r="H42" i="51"/>
  <c r="L42" i="51"/>
  <c r="D42" i="3"/>
  <c r="G42" i="2"/>
  <c r="E42" i="2"/>
  <c r="F42" i="41"/>
  <c r="L42" i="3"/>
  <c r="I42" i="2"/>
  <c r="P7" i="3"/>
  <c r="P21" i="44"/>
  <c r="F42" i="44"/>
  <c r="P8" i="52"/>
  <c r="P8" i="51"/>
  <c r="I7" i="37"/>
  <c r="F11" i="50"/>
  <c r="P9" i="44"/>
  <c r="C11" i="47"/>
  <c r="E11" i="52"/>
  <c r="I11" i="41"/>
  <c r="F11" i="47"/>
  <c r="P9" i="3"/>
  <c r="L7" i="37"/>
  <c r="K9" i="37"/>
  <c r="P9" i="46"/>
  <c r="P7" i="52"/>
  <c r="P7" i="51"/>
  <c r="F8" i="37"/>
  <c r="P8" i="41"/>
  <c r="E10" i="37"/>
  <c r="C11" i="53"/>
  <c r="K11" i="42"/>
  <c r="D11" i="42"/>
  <c r="P8" i="3"/>
  <c r="D10" i="37"/>
  <c r="I10" i="37"/>
  <c r="D11" i="44"/>
  <c r="C11" i="43"/>
  <c r="C11" i="51"/>
  <c r="P7" i="46"/>
  <c r="D9" i="37"/>
  <c r="P7" i="44"/>
  <c r="G9" i="37"/>
  <c r="D8" i="37"/>
  <c r="H10" i="37"/>
  <c r="P8" i="50"/>
  <c r="P10" i="47"/>
  <c r="E7" i="37"/>
  <c r="D7" i="37"/>
  <c r="P9" i="51"/>
  <c r="P7" i="53"/>
  <c r="D11" i="53"/>
  <c r="G11" i="44"/>
  <c r="P21" i="41"/>
  <c r="P20" i="52"/>
  <c r="P23" i="51"/>
  <c r="M18" i="37"/>
  <c r="I18" i="37"/>
  <c r="B24" i="47"/>
  <c r="K22" i="37"/>
  <c r="J22" i="37"/>
  <c r="P20" i="50"/>
  <c r="F18" i="37"/>
  <c r="J23" i="37"/>
  <c r="P21" i="52"/>
  <c r="P23" i="43"/>
  <c r="I23" i="37"/>
  <c r="I21" i="37"/>
  <c r="F21" i="37"/>
  <c r="E23" i="37"/>
  <c r="E19" i="37"/>
  <c r="P22" i="43"/>
  <c r="P22" i="3"/>
  <c r="D22" i="37"/>
  <c r="P20" i="2"/>
  <c r="I24" i="44"/>
  <c r="P21" i="50"/>
  <c r="H22" i="37"/>
  <c r="G18" i="37"/>
  <c r="G20" i="37"/>
  <c r="G24" i="51"/>
  <c r="P23" i="42"/>
  <c r="P19" i="51"/>
  <c r="D21" i="37"/>
  <c r="J21" i="37"/>
  <c r="P21" i="2"/>
  <c r="E21" i="37"/>
  <c r="P23" i="53"/>
  <c r="E22" i="37"/>
  <c r="P18" i="47"/>
  <c r="P20" i="46"/>
  <c r="P22" i="45"/>
  <c r="B24" i="42"/>
  <c r="L24" i="46"/>
  <c r="P22" i="50"/>
  <c r="P22" i="41"/>
  <c r="D32" i="37"/>
  <c r="N42" i="47"/>
  <c r="F42" i="45"/>
  <c r="I42" i="43"/>
  <c r="K42" i="42"/>
  <c r="B42" i="42"/>
  <c r="L42" i="41"/>
  <c r="C42" i="41"/>
  <c r="D42" i="51"/>
  <c r="E42" i="3"/>
  <c r="P35" i="41"/>
  <c r="S47" i="41" s="1"/>
  <c r="F42" i="50"/>
  <c r="K42" i="51"/>
  <c r="N42" i="2"/>
  <c r="L42" i="46"/>
  <c r="E42" i="53"/>
  <c r="G42" i="51"/>
  <c r="C42" i="3"/>
  <c r="F40" i="2"/>
  <c r="D42" i="2"/>
  <c r="P32" i="47"/>
  <c r="S45" i="47" s="1"/>
  <c r="I42" i="50"/>
  <c r="G42" i="43"/>
  <c r="H42" i="3"/>
  <c r="F42" i="52"/>
  <c r="N39" i="37"/>
  <c r="L40" i="53"/>
  <c r="K32" i="37"/>
  <c r="D40" i="47"/>
  <c r="D36" i="37"/>
  <c r="P32" i="42"/>
  <c r="S45" i="42" s="1"/>
  <c r="G42" i="46"/>
  <c r="K42" i="46"/>
  <c r="B42" i="46"/>
  <c r="L42" i="45"/>
  <c r="C42" i="45"/>
  <c r="I42" i="53"/>
  <c r="D42" i="53"/>
  <c r="K42" i="52"/>
  <c r="B42" i="52"/>
  <c r="E42" i="52"/>
  <c r="L38" i="37"/>
  <c r="C38" i="37"/>
  <c r="F42" i="43"/>
  <c r="G42" i="42"/>
  <c r="I42" i="51"/>
  <c r="D37" i="37"/>
  <c r="K42" i="3"/>
  <c r="B42" i="3"/>
  <c r="E37" i="37"/>
  <c r="H38" i="37"/>
  <c r="D40" i="51"/>
  <c r="F40" i="42"/>
  <c r="P35" i="53"/>
  <c r="S47" i="53" s="1"/>
  <c r="K34" i="37"/>
  <c r="P36" i="51"/>
  <c r="S43" i="51" s="1"/>
  <c r="F42" i="2"/>
  <c r="I38" i="37"/>
  <c r="K38" i="37"/>
  <c r="I42" i="41"/>
  <c r="P36" i="46"/>
  <c r="S43" i="46" s="1"/>
  <c r="C42" i="43"/>
  <c r="B24" i="41"/>
  <c r="B24" i="45"/>
  <c r="B21" i="37"/>
  <c r="H11" i="53"/>
  <c r="G11" i="2"/>
  <c r="P10" i="50"/>
  <c r="F23" i="37"/>
  <c r="N40" i="41"/>
  <c r="N43" i="41" s="1"/>
  <c r="S36" i="41" s="1"/>
  <c r="K40" i="52"/>
  <c r="G40" i="53"/>
  <c r="P38" i="47"/>
  <c r="K42" i="47"/>
  <c r="B42" i="47"/>
  <c r="I42" i="45"/>
  <c r="N42" i="45"/>
  <c r="D42" i="45"/>
  <c r="K42" i="53"/>
  <c r="B42" i="53"/>
  <c r="P8" i="2"/>
  <c r="J19" i="37"/>
  <c r="C11" i="3"/>
  <c r="C11" i="50"/>
  <c r="C5" i="37"/>
  <c r="B24" i="46"/>
  <c r="B24" i="53"/>
  <c r="B24" i="51"/>
  <c r="B20" i="37"/>
  <c r="B24" i="50"/>
  <c r="B24" i="2"/>
  <c r="I40" i="53"/>
  <c r="L11" i="43"/>
  <c r="P10" i="42"/>
  <c r="L24" i="51"/>
  <c r="K23" i="37"/>
  <c r="K11" i="46"/>
  <c r="P10" i="45"/>
  <c r="H24" i="52"/>
  <c r="P22" i="53"/>
  <c r="I24" i="2"/>
  <c r="K42" i="45"/>
  <c r="L11" i="44"/>
  <c r="N24" i="37"/>
  <c r="N40" i="42"/>
  <c r="N43" i="42" s="1"/>
  <c r="S36" i="42" s="1"/>
  <c r="P8" i="44"/>
  <c r="E8" i="37"/>
  <c r="L11" i="3"/>
  <c r="P20" i="47"/>
  <c r="P20" i="53"/>
  <c r="G11" i="52"/>
  <c r="E24" i="50"/>
  <c r="P34" i="51"/>
  <c r="S44" i="51" s="1"/>
  <c r="G34" i="37"/>
  <c r="G36" i="37"/>
  <c r="G32" i="37"/>
  <c r="G40" i="41"/>
  <c r="C42" i="50"/>
  <c r="I42" i="47"/>
  <c r="D42" i="47"/>
  <c r="N42" i="43"/>
  <c r="D42" i="43"/>
  <c r="K18" i="37"/>
  <c r="I11" i="47"/>
  <c r="P35" i="51"/>
  <c r="S47" i="51" s="1"/>
  <c r="C42" i="47"/>
  <c r="P22" i="46"/>
  <c r="P10" i="44"/>
  <c r="B24" i="52"/>
  <c r="O24" i="37"/>
  <c r="M43" i="47"/>
  <c r="S35" i="47" s="1"/>
  <c r="L11" i="45"/>
  <c r="J11" i="42"/>
  <c r="D11" i="41"/>
  <c r="F11" i="52"/>
  <c r="F11" i="51"/>
  <c r="N40" i="50"/>
  <c r="N43" i="50" s="1"/>
  <c r="S36" i="50" s="1"/>
  <c r="K40" i="51"/>
  <c r="K35" i="37"/>
  <c r="I40" i="42"/>
  <c r="I40" i="2"/>
  <c r="H34" i="37"/>
  <c r="C40" i="46"/>
  <c r="F42" i="51"/>
  <c r="B42" i="2"/>
  <c r="F20" i="37"/>
  <c r="P34" i="41"/>
  <c r="S44" i="41" s="1"/>
  <c r="G22" i="37"/>
  <c r="P18" i="3"/>
  <c r="I22" i="37"/>
  <c r="N34" i="37"/>
  <c r="F40" i="47"/>
  <c r="F40" i="51"/>
  <c r="K24" i="51"/>
  <c r="J11" i="50"/>
  <c r="J24" i="47"/>
  <c r="J11" i="45"/>
  <c r="J24" i="52"/>
  <c r="P9" i="45"/>
  <c r="D24" i="42"/>
  <c r="D11" i="51"/>
  <c r="I11" i="50"/>
  <c r="H40" i="41"/>
  <c r="B40" i="46"/>
  <c r="N42" i="41"/>
  <c r="H42" i="44"/>
  <c r="G39" i="37"/>
  <c r="E42" i="44"/>
  <c r="D42" i="44"/>
  <c r="C42" i="44"/>
  <c r="F22" i="37"/>
  <c r="L42" i="47"/>
  <c r="P39" i="46"/>
  <c r="G24" i="44"/>
  <c r="P7" i="50"/>
  <c r="P8" i="46"/>
  <c r="I40" i="43"/>
  <c r="L24" i="53"/>
  <c r="P10" i="52"/>
  <c r="K19" i="37"/>
  <c r="P23" i="50"/>
  <c r="P21" i="46"/>
  <c r="P23" i="45"/>
  <c r="P8" i="45"/>
  <c r="P10" i="53"/>
  <c r="G21" i="37"/>
  <c r="E24" i="41"/>
  <c r="E11" i="3"/>
  <c r="I24" i="45"/>
  <c r="I24" i="52"/>
  <c r="I24" i="51"/>
  <c r="F11" i="53"/>
  <c r="F9" i="37"/>
  <c r="L32" i="37"/>
  <c r="E40" i="47"/>
  <c r="E42" i="46"/>
  <c r="L42" i="43"/>
  <c r="N42" i="42"/>
  <c r="D42" i="42"/>
  <c r="E42" i="41"/>
  <c r="I42" i="44"/>
  <c r="I40" i="45"/>
  <c r="K10" i="37"/>
  <c r="P22" i="42"/>
  <c r="N38" i="37"/>
  <c r="P20" i="41"/>
  <c r="L24" i="52"/>
  <c r="L9" i="37"/>
  <c r="K24" i="50"/>
  <c r="K24" i="53"/>
  <c r="J24" i="43"/>
  <c r="J11" i="3"/>
  <c r="H11" i="47"/>
  <c r="G11" i="50"/>
  <c r="G24" i="47"/>
  <c r="I19" i="37"/>
  <c r="I11" i="45"/>
  <c r="I11" i="52"/>
  <c r="I11" i="42"/>
  <c r="I11" i="51"/>
  <c r="F24" i="50"/>
  <c r="P18" i="50"/>
  <c r="F24" i="53"/>
  <c r="F11" i="43"/>
  <c r="H32" i="37"/>
  <c r="H40" i="53"/>
  <c r="H36" i="37"/>
  <c r="G40" i="50"/>
  <c r="G40" i="45"/>
  <c r="P32" i="41"/>
  <c r="S45" i="41" s="1"/>
  <c r="P36" i="45"/>
  <c r="S43" i="45" s="1"/>
  <c r="C42" i="46"/>
  <c r="L42" i="52"/>
  <c r="P23" i="46"/>
  <c r="F7" i="37"/>
  <c r="K33" i="37"/>
  <c r="P22" i="2"/>
  <c r="G42" i="44"/>
  <c r="B24" i="3"/>
  <c r="B26" i="42"/>
  <c r="L10" i="37"/>
  <c r="L8" i="37"/>
  <c r="H8" i="37"/>
  <c r="H21" i="37"/>
  <c r="E11" i="42"/>
  <c r="P21" i="47"/>
  <c r="D24" i="46"/>
  <c r="P22" i="52"/>
  <c r="D11" i="43"/>
  <c r="I8" i="37"/>
  <c r="P23" i="52"/>
  <c r="K40" i="50"/>
  <c r="K36" i="37"/>
  <c r="I40" i="47"/>
  <c r="I40" i="51"/>
  <c r="B33" i="37"/>
  <c r="P39" i="47"/>
  <c r="H42" i="47"/>
  <c r="P39" i="53"/>
  <c r="N37" i="37"/>
  <c r="G38" i="37"/>
  <c r="K39" i="37"/>
  <c r="L42" i="2"/>
  <c r="P8" i="43"/>
  <c r="P35" i="45"/>
  <c r="S47" i="45" s="1"/>
  <c r="G23" i="37"/>
  <c r="L20" i="37"/>
  <c r="J7" i="37"/>
  <c r="J10" i="37"/>
  <c r="H11" i="46"/>
  <c r="P21" i="53"/>
  <c r="H11" i="52"/>
  <c r="P9" i="52"/>
  <c r="P7" i="41"/>
  <c r="H11" i="51"/>
  <c r="P10" i="51"/>
  <c r="K40" i="2"/>
  <c r="P35" i="47"/>
  <c r="S47" i="47" s="1"/>
  <c r="C32" i="37"/>
  <c r="K42" i="50"/>
  <c r="B42" i="50"/>
  <c r="E42" i="50"/>
  <c r="G42" i="47"/>
  <c r="P37" i="46"/>
  <c r="P37" i="51"/>
  <c r="D24" i="44"/>
  <c r="K8" i="37"/>
  <c r="K21" i="37"/>
  <c r="J9" i="37"/>
  <c r="P10" i="43"/>
  <c r="P8" i="53"/>
  <c r="P20" i="43"/>
  <c r="E11" i="41"/>
  <c r="P10" i="41"/>
  <c r="E24" i="2"/>
  <c r="P23" i="2"/>
  <c r="P21" i="51"/>
  <c r="D24" i="3"/>
  <c r="P23" i="3"/>
  <c r="D23" i="37"/>
  <c r="P10" i="2"/>
  <c r="L36" i="37"/>
  <c r="F40" i="46"/>
  <c r="F40" i="43"/>
  <c r="E40" i="50"/>
  <c r="E34" i="37"/>
  <c r="P34" i="46"/>
  <c r="S44" i="46" s="1"/>
  <c r="B40" i="50"/>
  <c r="E39" i="37"/>
  <c r="E42" i="42"/>
  <c r="L37" i="37"/>
  <c r="P23" i="44"/>
  <c r="P8" i="42"/>
  <c r="H39" i="37"/>
  <c r="B23" i="37"/>
  <c r="P9" i="53"/>
  <c r="C9" i="37"/>
  <c r="K7" i="37"/>
  <c r="K11" i="41"/>
  <c r="K20" i="37"/>
  <c r="J24" i="45"/>
  <c r="P7" i="47"/>
  <c r="G11" i="47"/>
  <c r="G24" i="45"/>
  <c r="G8" i="37"/>
  <c r="E24" i="46"/>
  <c r="P18" i="46"/>
  <c r="E24" i="45"/>
  <c r="P20" i="45"/>
  <c r="E11" i="53"/>
  <c r="P21" i="42"/>
  <c r="P9" i="41"/>
  <c r="E18" i="37"/>
  <c r="P18" i="51"/>
  <c r="D24" i="47"/>
  <c r="D11" i="45"/>
  <c r="P7" i="45"/>
  <c r="P19" i="52"/>
  <c r="P21" i="43"/>
  <c r="P9" i="42"/>
  <c r="D20" i="37"/>
  <c r="P9" i="2"/>
  <c r="C11" i="46"/>
  <c r="I24" i="53"/>
  <c r="F24" i="43"/>
  <c r="L40" i="51"/>
  <c r="K40" i="47"/>
  <c r="P39" i="52"/>
  <c r="N42" i="3"/>
  <c r="D38" i="37"/>
  <c r="K42" i="2"/>
  <c r="K37" i="37"/>
  <c r="E38" i="37"/>
  <c r="H42" i="2"/>
  <c r="J24" i="44"/>
  <c r="P19" i="44"/>
  <c r="E11" i="44"/>
  <c r="L21" i="37"/>
  <c r="P22" i="51"/>
  <c r="G11" i="51"/>
  <c r="G7" i="37"/>
  <c r="G24" i="2"/>
  <c r="P18" i="2"/>
  <c r="P23" i="47"/>
  <c r="P8" i="47"/>
  <c r="N40" i="3"/>
  <c r="N43" i="3" s="1"/>
  <c r="S36" i="3" s="1"/>
  <c r="N32" i="37"/>
  <c r="L40" i="41"/>
  <c r="F40" i="53"/>
  <c r="E36" i="37"/>
  <c r="E32" i="37"/>
  <c r="D40" i="42"/>
  <c r="P35" i="50"/>
  <c r="S47" i="50" s="1"/>
  <c r="K42" i="43"/>
  <c r="P39" i="43"/>
  <c r="L39" i="37"/>
  <c r="P39" i="41"/>
  <c r="D39" i="37"/>
  <c r="D42" i="41"/>
  <c r="G37" i="37"/>
  <c r="B42" i="51"/>
  <c r="L24" i="2"/>
  <c r="K24" i="45"/>
  <c r="K11" i="51"/>
  <c r="H9" i="37"/>
  <c r="G11" i="46"/>
  <c r="G11" i="43"/>
  <c r="I11" i="2"/>
  <c r="F24" i="52"/>
  <c r="N36" i="37"/>
  <c r="L40" i="45"/>
  <c r="G40" i="51"/>
  <c r="P34" i="47"/>
  <c r="S44" i="47" s="1"/>
  <c r="G42" i="53"/>
  <c r="H42" i="41"/>
  <c r="L22" i="37"/>
  <c r="L11" i="47"/>
  <c r="K11" i="47"/>
  <c r="K24" i="42"/>
  <c r="G24" i="42"/>
  <c r="E24" i="52"/>
  <c r="I24" i="47"/>
  <c r="I24" i="3"/>
  <c r="L40" i="47"/>
  <c r="L34" i="37"/>
  <c r="K40" i="41"/>
  <c r="E40" i="41"/>
  <c r="D40" i="41"/>
  <c r="C40" i="47"/>
  <c r="B40" i="47"/>
  <c r="I40" i="46"/>
  <c r="L24" i="45"/>
  <c r="L23" i="37"/>
  <c r="L11" i="2"/>
  <c r="K11" i="50"/>
  <c r="K11" i="45"/>
  <c r="K11" i="43"/>
  <c r="K24" i="2"/>
  <c r="P9" i="47"/>
  <c r="G11" i="45"/>
  <c r="G11" i="42"/>
  <c r="E24" i="43"/>
  <c r="D24" i="52"/>
  <c r="I11" i="46"/>
  <c r="P22" i="47"/>
  <c r="F24" i="46"/>
  <c r="F24" i="41"/>
  <c r="F11" i="41"/>
  <c r="F11" i="3"/>
  <c r="N40" i="47"/>
  <c r="N43" i="47" s="1"/>
  <c r="S36" i="47" s="1"/>
  <c r="N40" i="45"/>
  <c r="N43" i="45" s="1"/>
  <c r="S36" i="45" s="1"/>
  <c r="K40" i="46"/>
  <c r="K40" i="53"/>
  <c r="H40" i="51"/>
  <c r="H40" i="2"/>
  <c r="D40" i="53"/>
  <c r="D40" i="3"/>
  <c r="G42" i="45"/>
  <c r="H11" i="44"/>
  <c r="F24" i="44"/>
  <c r="K24" i="47"/>
  <c r="J11" i="53"/>
  <c r="J24" i="42"/>
  <c r="J11" i="41"/>
  <c r="G11" i="41"/>
  <c r="G11" i="3"/>
  <c r="E24" i="53"/>
  <c r="D11" i="50"/>
  <c r="D24" i="45"/>
  <c r="D24" i="43"/>
  <c r="D24" i="51"/>
  <c r="D11" i="2"/>
  <c r="C11" i="2"/>
  <c r="F11" i="45"/>
  <c r="N40" i="43"/>
  <c r="N43" i="43" s="1"/>
  <c r="S36" i="43" s="1"/>
  <c r="N40" i="2"/>
  <c r="N43" i="2" s="1"/>
  <c r="S36" i="2" s="1"/>
  <c r="L40" i="46"/>
  <c r="L40" i="2"/>
  <c r="I40" i="50"/>
  <c r="G40" i="2"/>
  <c r="E40" i="53"/>
  <c r="P36" i="42"/>
  <c r="S43" i="42" s="1"/>
  <c r="B40" i="2"/>
  <c r="P37" i="53"/>
  <c r="L11" i="52"/>
  <c r="K11" i="53"/>
  <c r="H11" i="50"/>
  <c r="E11" i="46"/>
  <c r="D11" i="47"/>
  <c r="I11" i="53"/>
  <c r="I11" i="3"/>
  <c r="F24" i="3"/>
  <c r="F11" i="42"/>
  <c r="L40" i="52"/>
  <c r="K40" i="42"/>
  <c r="I40" i="52"/>
  <c r="P22" i="44"/>
  <c r="L24" i="47"/>
  <c r="L11" i="51"/>
  <c r="J11" i="51"/>
  <c r="E11" i="50"/>
  <c r="E11" i="45"/>
  <c r="E11" i="51"/>
  <c r="D11" i="52"/>
  <c r="I24" i="46"/>
  <c r="F11" i="2"/>
  <c r="N40" i="53"/>
  <c r="N43" i="53" s="1"/>
  <c r="S36" i="53" s="1"/>
  <c r="P33" i="47"/>
  <c r="S46" i="47" s="1"/>
  <c r="D40" i="43"/>
  <c r="D43" i="43" s="1"/>
  <c r="D34" i="37"/>
  <c r="P34" i="53"/>
  <c r="S44" i="53" s="1"/>
  <c r="I40" i="44"/>
  <c r="F38" i="37"/>
  <c r="F40" i="3"/>
  <c r="P38" i="3"/>
  <c r="F42" i="3"/>
  <c r="I42" i="3"/>
  <c r="I39" i="37"/>
  <c r="P39" i="44"/>
  <c r="B39" i="37"/>
  <c r="B42" i="44"/>
  <c r="J24" i="46"/>
  <c r="O42" i="37"/>
  <c r="I40" i="3"/>
  <c r="B49" i="44"/>
  <c r="B24" i="44"/>
  <c r="P35" i="52"/>
  <c r="M43" i="3"/>
  <c r="J24" i="3"/>
  <c r="P20" i="3"/>
  <c r="J20" i="37"/>
  <c r="P37" i="3"/>
  <c r="B40" i="3"/>
  <c r="L24" i="50"/>
  <c r="L11" i="46"/>
  <c r="J11" i="2"/>
  <c r="H11" i="3"/>
  <c r="P10" i="3"/>
  <c r="I11" i="43"/>
  <c r="I9" i="37"/>
  <c r="P32" i="43"/>
  <c r="H40" i="43"/>
  <c r="P39" i="45"/>
  <c r="B42" i="45"/>
  <c r="G10" i="37"/>
  <c r="L42" i="42"/>
  <c r="O11" i="37"/>
  <c r="P20" i="51"/>
  <c r="H20" i="37"/>
  <c r="E9" i="37"/>
  <c r="P9" i="43"/>
  <c r="C11" i="45"/>
  <c r="C11" i="42"/>
  <c r="I24" i="42"/>
  <c r="P20" i="42"/>
  <c r="I34" i="37"/>
  <c r="I40" i="41"/>
  <c r="H40" i="50"/>
  <c r="H42" i="50"/>
  <c r="L40" i="50"/>
  <c r="L42" i="50"/>
  <c r="P39" i="50"/>
  <c r="P36" i="3"/>
  <c r="P32" i="52"/>
  <c r="B40" i="52"/>
  <c r="B32" i="37"/>
  <c r="E20" i="37"/>
  <c r="P20" i="44"/>
  <c r="P23" i="41"/>
  <c r="B22" i="37"/>
  <c r="M43" i="52"/>
  <c r="L11" i="50"/>
  <c r="J24" i="53"/>
  <c r="J18" i="37"/>
  <c r="P32" i="50"/>
  <c r="P35" i="46"/>
  <c r="C11" i="52"/>
  <c r="C8" i="37"/>
  <c r="D24" i="53"/>
  <c r="P18" i="53"/>
  <c r="E40" i="52"/>
  <c r="L11" i="53"/>
  <c r="K11" i="52"/>
  <c r="K11" i="2"/>
  <c r="J11" i="47"/>
  <c r="H24" i="51"/>
  <c r="G11" i="53"/>
  <c r="E24" i="47"/>
  <c r="E11" i="43"/>
  <c r="E24" i="3"/>
  <c r="D24" i="2"/>
  <c r="F24" i="2"/>
  <c r="M40" i="37"/>
  <c r="L40" i="43"/>
  <c r="F34" i="37"/>
  <c r="E40" i="45"/>
  <c r="P32" i="45"/>
  <c r="E40" i="43"/>
  <c r="D40" i="2"/>
  <c r="D43" i="2" s="1"/>
  <c r="C40" i="41"/>
  <c r="P39" i="42"/>
  <c r="I37" i="37"/>
  <c r="E24" i="44"/>
  <c r="P38" i="44"/>
  <c r="L24" i="42"/>
  <c r="G24" i="46"/>
  <c r="N40" i="51"/>
  <c r="N43" i="51" s="1"/>
  <c r="K40" i="45"/>
  <c r="K40" i="43"/>
  <c r="I32" i="37"/>
  <c r="P36" i="53"/>
  <c r="G40" i="46"/>
  <c r="P33" i="46"/>
  <c r="E40" i="46"/>
  <c r="P34" i="42"/>
  <c r="B40" i="53"/>
  <c r="P37" i="50"/>
  <c r="P37" i="45"/>
  <c r="P38" i="52"/>
  <c r="P37" i="41"/>
  <c r="P37" i="2"/>
  <c r="I11" i="44"/>
  <c r="P37" i="44"/>
  <c r="K24" i="46"/>
  <c r="K24" i="41"/>
  <c r="J24" i="50"/>
  <c r="H11" i="41"/>
  <c r="D11" i="3"/>
  <c r="H40" i="46"/>
  <c r="P32" i="46"/>
  <c r="G40" i="52"/>
  <c r="F32" i="37"/>
  <c r="P36" i="47"/>
  <c r="E40" i="2"/>
  <c r="P32" i="2"/>
  <c r="D40" i="46"/>
  <c r="B40" i="42"/>
  <c r="P38" i="46"/>
  <c r="P38" i="51"/>
  <c r="K24" i="44"/>
  <c r="F11" i="44"/>
  <c r="K40" i="44"/>
  <c r="P36" i="44"/>
  <c r="K24" i="3"/>
  <c r="J24" i="41"/>
  <c r="I24" i="43"/>
  <c r="F24" i="47"/>
  <c r="I36" i="37"/>
  <c r="G40" i="3"/>
  <c r="P34" i="3"/>
  <c r="P32" i="53"/>
  <c r="P34" i="50"/>
  <c r="P36" i="2"/>
  <c r="P38" i="50"/>
  <c r="P38" i="45"/>
  <c r="B40" i="44"/>
  <c r="L11" i="42"/>
  <c r="K24" i="52"/>
  <c r="J11" i="46"/>
  <c r="H11" i="2"/>
  <c r="E11" i="47"/>
  <c r="I24" i="50"/>
  <c r="N40" i="46"/>
  <c r="N43" i="46" s="1"/>
  <c r="N40" i="52"/>
  <c r="N43" i="52" s="1"/>
  <c r="P36" i="50"/>
  <c r="H40" i="3"/>
  <c r="P32" i="3"/>
  <c r="P34" i="52"/>
  <c r="C40" i="45"/>
  <c r="P34" i="45"/>
  <c r="B40" i="51"/>
  <c r="P32" i="51"/>
  <c r="B35" i="37"/>
  <c r="P38" i="53"/>
  <c r="P38" i="42"/>
  <c r="F39" i="37"/>
  <c r="P34" i="44"/>
  <c r="J11" i="52"/>
  <c r="D24" i="50"/>
  <c r="F24" i="51"/>
  <c r="F11" i="46"/>
  <c r="L40" i="3"/>
  <c r="H40" i="47"/>
  <c r="G40" i="47"/>
  <c r="E40" i="42"/>
  <c r="E40" i="3"/>
  <c r="B40" i="45"/>
  <c r="P37" i="47"/>
  <c r="P38" i="41"/>
  <c r="P38" i="2"/>
  <c r="D40" i="44"/>
  <c r="D43" i="44" s="1"/>
  <c r="L24" i="43"/>
  <c r="L11" i="41"/>
  <c r="K24" i="43"/>
  <c r="K11" i="3"/>
  <c r="J11" i="43"/>
  <c r="J24" i="51"/>
  <c r="H11" i="45"/>
  <c r="G24" i="52"/>
  <c r="E24" i="42"/>
  <c r="E24" i="51"/>
  <c r="E11" i="2"/>
  <c r="D11" i="46"/>
  <c r="I24" i="41"/>
  <c r="F24" i="45"/>
  <c r="N35" i="37"/>
  <c r="L40" i="42"/>
  <c r="L35" i="37"/>
  <c r="K40" i="3"/>
  <c r="I33" i="37"/>
  <c r="P36" i="41"/>
  <c r="F36" i="37"/>
  <c r="D40" i="45"/>
  <c r="D43" i="45" s="1"/>
  <c r="P34" i="2"/>
  <c r="B40" i="41"/>
  <c r="P39" i="3"/>
  <c r="F37" i="37"/>
  <c r="K11" i="44"/>
  <c r="P32" i="44"/>
  <c r="D43" i="3" l="1"/>
  <c r="D43" i="53"/>
  <c r="D43" i="42"/>
  <c r="D43" i="47"/>
  <c r="D43" i="46"/>
  <c r="D43" i="51"/>
  <c r="G43" i="51"/>
  <c r="S29" i="51" s="1"/>
  <c r="G43" i="2"/>
  <c r="S29" i="2" s="1"/>
  <c r="C46" i="47"/>
  <c r="C43" i="47" s="1"/>
  <c r="C46" i="46"/>
  <c r="C47" i="46" s="1"/>
  <c r="B46" i="42"/>
  <c r="B47" i="42" s="1"/>
  <c r="S26" i="42"/>
  <c r="J43" i="3"/>
  <c r="E43" i="41"/>
  <c r="S27" i="41" s="1"/>
  <c r="B46" i="46"/>
  <c r="B47" i="46" s="1"/>
  <c r="F43" i="47"/>
  <c r="S28" i="47" s="1"/>
  <c r="B46" i="47"/>
  <c r="B47" i="47" s="1"/>
  <c r="B46" i="50"/>
  <c r="B47" i="50" s="1"/>
  <c r="K43" i="46"/>
  <c r="S33" i="46" s="1"/>
  <c r="P42" i="41"/>
  <c r="S42" i="41" s="1"/>
  <c r="E43" i="50"/>
  <c r="S27" i="50" s="1"/>
  <c r="H43" i="51"/>
  <c r="S30" i="51" s="1"/>
  <c r="J43" i="41"/>
  <c r="S32" i="41" s="1"/>
  <c r="J43" i="50"/>
  <c r="S32" i="50" s="1"/>
  <c r="K43" i="43"/>
  <c r="S33" i="43" s="1"/>
  <c r="S26" i="45"/>
  <c r="L43" i="51"/>
  <c r="S34" i="51" s="1"/>
  <c r="K43" i="42"/>
  <c r="S33" i="42" s="1"/>
  <c r="P11" i="51"/>
  <c r="J43" i="53"/>
  <c r="S32" i="53" s="1"/>
  <c r="P10" i="37"/>
  <c r="J43" i="45"/>
  <c r="S32" i="45" s="1"/>
  <c r="K43" i="45"/>
  <c r="S33" i="45" s="1"/>
  <c r="I43" i="51"/>
  <c r="S31" i="51" s="1"/>
  <c r="S26" i="43"/>
  <c r="J43" i="46"/>
  <c r="S32" i="46" s="1"/>
  <c r="E43" i="52"/>
  <c r="S27" i="52" s="1"/>
  <c r="L43" i="2"/>
  <c r="S34" i="2" s="1"/>
  <c r="K43" i="50"/>
  <c r="S33" i="50" s="1"/>
  <c r="F43" i="53"/>
  <c r="S28" i="53" s="1"/>
  <c r="I43" i="3"/>
  <c r="S31" i="3" s="1"/>
  <c r="I43" i="53"/>
  <c r="S31" i="53" s="1"/>
  <c r="S26" i="51"/>
  <c r="S26" i="47"/>
  <c r="P22" i="37"/>
  <c r="B46" i="2"/>
  <c r="B47" i="2" s="1"/>
  <c r="J43" i="47"/>
  <c r="S32" i="47" s="1"/>
  <c r="S26" i="44"/>
  <c r="L43" i="52"/>
  <c r="S34" i="52" s="1"/>
  <c r="D42" i="37"/>
  <c r="L43" i="53"/>
  <c r="S34" i="53" s="1"/>
  <c r="L43" i="46"/>
  <c r="S34" i="46" s="1"/>
  <c r="F43" i="42"/>
  <c r="S28" i="42" s="1"/>
  <c r="P42" i="3"/>
  <c r="S42" i="3" s="1"/>
  <c r="G42" i="37"/>
  <c r="N42" i="37"/>
  <c r="K42" i="37"/>
  <c r="E43" i="46"/>
  <c r="S27" i="46" s="1"/>
  <c r="K40" i="37"/>
  <c r="P21" i="37"/>
  <c r="I43" i="44"/>
  <c r="S31" i="44" s="1"/>
  <c r="L42" i="37"/>
  <c r="P8" i="37"/>
  <c r="K43" i="51"/>
  <c r="S33" i="51" s="1"/>
  <c r="P24" i="52"/>
  <c r="F43" i="51"/>
  <c r="S28" i="51" s="1"/>
  <c r="P42" i="53"/>
  <c r="S42" i="53" s="1"/>
  <c r="I43" i="42"/>
  <c r="S31" i="42" s="1"/>
  <c r="J43" i="51"/>
  <c r="S32" i="51" s="1"/>
  <c r="S26" i="2"/>
  <c r="E42" i="37"/>
  <c r="I43" i="52"/>
  <c r="S31" i="52" s="1"/>
  <c r="P42" i="47"/>
  <c r="S42" i="47" s="1"/>
  <c r="I43" i="41"/>
  <c r="S31" i="41" s="1"/>
  <c r="I43" i="50"/>
  <c r="S31" i="50" s="1"/>
  <c r="P42" i="46"/>
  <c r="S42" i="46" s="1"/>
  <c r="F43" i="3"/>
  <c r="S28" i="3" s="1"/>
  <c r="I43" i="46"/>
  <c r="S31" i="46" s="1"/>
  <c r="L43" i="47"/>
  <c r="S34" i="47" s="1"/>
  <c r="J43" i="42"/>
  <c r="S32" i="42" s="1"/>
  <c r="I43" i="2"/>
  <c r="S31" i="2" s="1"/>
  <c r="G43" i="46"/>
  <c r="S29" i="46" s="1"/>
  <c r="J43" i="43"/>
  <c r="S32" i="43" s="1"/>
  <c r="G43" i="52"/>
  <c r="S29" i="52" s="1"/>
  <c r="E43" i="45"/>
  <c r="S27" i="45" s="1"/>
  <c r="P9" i="37"/>
  <c r="I43" i="47"/>
  <c r="S31" i="47" s="1"/>
  <c r="K43" i="3"/>
  <c r="S33" i="3" s="1"/>
  <c r="P23" i="37"/>
  <c r="K43" i="53"/>
  <c r="S33" i="53" s="1"/>
  <c r="P24" i="51"/>
  <c r="I43" i="45"/>
  <c r="S31" i="45" s="1"/>
  <c r="L43" i="43"/>
  <c r="S34" i="43" s="1"/>
  <c r="E24" i="37"/>
  <c r="E43" i="53"/>
  <c r="S27" i="53" s="1"/>
  <c r="K43" i="52"/>
  <c r="S33" i="52" s="1"/>
  <c r="J24" i="37"/>
  <c r="G43" i="45"/>
  <c r="S29" i="45" s="1"/>
  <c r="K43" i="41"/>
  <c r="S33" i="41" s="1"/>
  <c r="F43" i="46"/>
  <c r="S28" i="46" s="1"/>
  <c r="F42" i="37"/>
  <c r="L43" i="45"/>
  <c r="S34" i="45" s="1"/>
  <c r="K43" i="47"/>
  <c r="S33" i="47" s="1"/>
  <c r="F43" i="43"/>
  <c r="S28" i="43" s="1"/>
  <c r="S36" i="51"/>
  <c r="S36" i="52"/>
  <c r="B46" i="52"/>
  <c r="J43" i="2"/>
  <c r="I42" i="37"/>
  <c r="L43" i="42"/>
  <c r="D11" i="37"/>
  <c r="P11" i="3"/>
  <c r="K43" i="2"/>
  <c r="K11" i="37"/>
  <c r="I11" i="37"/>
  <c r="I43" i="43"/>
  <c r="B46" i="3"/>
  <c r="P40" i="47"/>
  <c r="G43" i="47"/>
  <c r="P42" i="45"/>
  <c r="L11" i="37"/>
  <c r="C46" i="45"/>
  <c r="C47" i="45" s="1"/>
  <c r="S44" i="3"/>
  <c r="E43" i="3"/>
  <c r="B46" i="41"/>
  <c r="S43" i="50"/>
  <c r="C46" i="41"/>
  <c r="C47" i="41" s="1"/>
  <c r="G11" i="37"/>
  <c r="P11" i="53"/>
  <c r="L43" i="50"/>
  <c r="P11" i="50"/>
  <c r="S45" i="52"/>
  <c r="S35" i="52"/>
  <c r="S45" i="43"/>
  <c r="P20" i="37"/>
  <c r="S47" i="52"/>
  <c r="P11" i="41"/>
  <c r="E43" i="2"/>
  <c r="E11" i="37"/>
  <c r="P11" i="2"/>
  <c r="S25" i="47"/>
  <c r="S45" i="3"/>
  <c r="K24" i="37"/>
  <c r="P42" i="44"/>
  <c r="S43" i="41"/>
  <c r="J43" i="52"/>
  <c r="P11" i="52"/>
  <c r="S43" i="3"/>
  <c r="P11" i="45"/>
  <c r="S45" i="51"/>
  <c r="S36" i="46"/>
  <c r="P40" i="46"/>
  <c r="S45" i="46"/>
  <c r="S44" i="42"/>
  <c r="E43" i="42"/>
  <c r="S47" i="46"/>
  <c r="P42" i="50"/>
  <c r="E43" i="47"/>
  <c r="P11" i="47"/>
  <c r="S35" i="3"/>
  <c r="S44" i="45"/>
  <c r="S43" i="47"/>
  <c r="E43" i="43"/>
  <c r="S44" i="2"/>
  <c r="S43" i="44"/>
  <c r="S46" i="46"/>
  <c r="F24" i="37"/>
  <c r="F43" i="2"/>
  <c r="S45" i="44"/>
  <c r="B46" i="45"/>
  <c r="K43" i="44"/>
  <c r="I24" i="37"/>
  <c r="S43" i="2"/>
  <c r="S32" i="3"/>
  <c r="P32" i="37"/>
  <c r="S45" i="2"/>
  <c r="S43" i="53"/>
  <c r="S45" i="50"/>
  <c r="B46" i="51"/>
  <c r="S45" i="53"/>
  <c r="P11" i="46"/>
  <c r="S44" i="44"/>
  <c r="S44" i="52"/>
  <c r="S44" i="50"/>
  <c r="F11" i="37"/>
  <c r="I40" i="37"/>
  <c r="S45" i="45"/>
  <c r="B46" i="53"/>
  <c r="C47" i="47" l="1"/>
  <c r="C43" i="46"/>
  <c r="S25" i="46" s="1"/>
  <c r="S41" i="46"/>
  <c r="T43" i="47"/>
  <c r="T45" i="46"/>
  <c r="S41" i="47"/>
  <c r="T46" i="46"/>
  <c r="T47" i="46"/>
  <c r="C43" i="45"/>
  <c r="T42" i="46"/>
  <c r="C43" i="41"/>
  <c r="B47" i="51"/>
  <c r="S33" i="44"/>
  <c r="S28" i="2"/>
  <c r="S31" i="43"/>
  <c r="K43" i="37"/>
  <c r="S33" i="2"/>
  <c r="B47" i="52"/>
  <c r="S34" i="42"/>
  <c r="S42" i="50"/>
  <c r="S27" i="42"/>
  <c r="I43" i="37"/>
  <c r="S26" i="53"/>
  <c r="S45" i="37"/>
  <c r="B47" i="45"/>
  <c r="S41" i="45"/>
  <c r="S34" i="50"/>
  <c r="S29" i="47"/>
  <c r="S27" i="43"/>
  <c r="S42" i="44"/>
  <c r="T44" i="47"/>
  <c r="S48" i="47"/>
  <c r="T46" i="47"/>
  <c r="T45" i="47"/>
  <c r="T47" i="47"/>
  <c r="B47" i="53"/>
  <c r="S27" i="47"/>
  <c r="S27" i="3"/>
  <c r="S41" i="41"/>
  <c r="B47" i="41"/>
  <c r="S42" i="45"/>
  <c r="S26" i="3"/>
  <c r="S32" i="2"/>
  <c r="T42" i="47"/>
  <c r="S26" i="46"/>
  <c r="S48" i="46"/>
  <c r="T43" i="46"/>
  <c r="T44" i="46"/>
  <c r="S32" i="52"/>
  <c r="S27" i="2"/>
  <c r="B47" i="3"/>
  <c r="S25" i="45" l="1"/>
  <c r="S25" i="41"/>
  <c r="S31" i="37"/>
  <c r="S33" i="37"/>
  <c r="E33" i="44" l="1"/>
  <c r="E40" i="44" l="1"/>
  <c r="F33" i="44"/>
  <c r="E43" i="44" l="1"/>
  <c r="G33" i="44"/>
  <c r="F40" i="44"/>
  <c r="F43" i="44" s="1"/>
  <c r="S27" i="44" l="1"/>
  <c r="S28" i="44"/>
  <c r="B37" i="43" l="1"/>
  <c r="B37" i="37" s="1"/>
  <c r="N6" i="44"/>
  <c r="N6" i="37" l="1"/>
  <c r="N11" i="44"/>
  <c r="N11" i="37" s="1"/>
  <c r="P37" i="43"/>
  <c r="L18" i="44"/>
  <c r="L24" i="44" s="1"/>
  <c r="M11" i="44"/>
  <c r="N33" i="44" l="1"/>
  <c r="N40" i="44" s="1"/>
  <c r="C6" i="44"/>
  <c r="C7" i="44"/>
  <c r="C7" i="37" s="1"/>
  <c r="M11" i="37"/>
  <c r="M43" i="44"/>
  <c r="N33" i="37" l="1"/>
  <c r="N43" i="44"/>
  <c r="N40" i="37"/>
  <c r="S35" i="44"/>
  <c r="M43" i="37"/>
  <c r="C6" i="37"/>
  <c r="C11" i="44"/>
  <c r="J6" i="44"/>
  <c r="S35" i="37" l="1"/>
  <c r="N43" i="37"/>
  <c r="S36" i="44"/>
  <c r="J6" i="37"/>
  <c r="P6" i="44"/>
  <c r="J11" i="44"/>
  <c r="S36" i="37" l="1"/>
  <c r="P6" i="37"/>
  <c r="J11" i="37"/>
  <c r="P11" i="44"/>
  <c r="H33" i="45" l="1"/>
  <c r="H40" i="45" s="1"/>
  <c r="C39" i="51" l="1"/>
  <c r="C42" i="51" s="1"/>
  <c r="C40" i="51" l="1"/>
  <c r="P39" i="51"/>
  <c r="P42" i="51" s="1"/>
  <c r="S42" i="51" s="1"/>
  <c r="C46" i="51" l="1"/>
  <c r="C43" i="51" s="1"/>
  <c r="S25" i="51" s="1"/>
  <c r="S41" i="51" l="1"/>
  <c r="C47" i="51"/>
  <c r="H18" i="44"/>
  <c r="P18" i="44" s="1"/>
  <c r="H24" i="44" l="1"/>
  <c r="P24" i="44" s="1"/>
  <c r="B18" i="43" l="1"/>
  <c r="B19" i="43"/>
  <c r="B19" i="37" s="1"/>
  <c r="L19" i="3" l="1"/>
  <c r="L24" i="3" s="1"/>
  <c r="L19" i="37"/>
  <c r="B18" i="37"/>
  <c r="B24" i="43"/>
  <c r="B24" i="37" s="1"/>
  <c r="O33" i="44" l="1"/>
  <c r="O40" i="44" s="1"/>
  <c r="B25" i="44" s="1"/>
  <c r="B25" i="37" s="1"/>
  <c r="L43" i="3"/>
  <c r="S34" i="3" s="1"/>
  <c r="O40" i="37" l="1"/>
  <c r="O33" i="37"/>
  <c r="B46" i="44"/>
  <c r="B47" i="44" s="1"/>
  <c r="G19" i="41" l="1"/>
  <c r="G24" i="41" s="1"/>
  <c r="G19" i="53"/>
  <c r="G24" i="53" s="1"/>
  <c r="H19" i="41"/>
  <c r="P19" i="41" s="1"/>
  <c r="G19" i="50"/>
  <c r="G24" i="50" s="1"/>
  <c r="G43" i="50" s="1"/>
  <c r="C10" i="41"/>
  <c r="C11" i="41" s="1"/>
  <c r="C11" i="37" s="1"/>
  <c r="C10" i="37"/>
  <c r="G43" i="41" l="1"/>
  <c r="S29" i="41" s="1"/>
  <c r="H7" i="43"/>
  <c r="P7" i="43" s="1"/>
  <c r="H7" i="42"/>
  <c r="H11" i="42" s="1"/>
  <c r="D18" i="41"/>
  <c r="D24" i="41" s="1"/>
  <c r="D43" i="41" s="1"/>
  <c r="G43" i="53"/>
  <c r="S29" i="53" s="1"/>
  <c r="S29" i="50"/>
  <c r="P7" i="42" l="1"/>
  <c r="H7" i="37"/>
  <c r="H11" i="43"/>
  <c r="P11" i="43" s="1"/>
  <c r="D18" i="37"/>
  <c r="L18" i="41"/>
  <c r="L18" i="37" s="1"/>
  <c r="P7" i="37"/>
  <c r="P11" i="42"/>
  <c r="P11" i="37" s="1"/>
  <c r="H11" i="37"/>
  <c r="S26" i="41"/>
  <c r="D24" i="37"/>
  <c r="L24" i="41" l="1"/>
  <c r="L43" i="41" s="1"/>
  <c r="S34" i="41" s="1"/>
  <c r="L24" i="37" l="1"/>
  <c r="H18" i="41"/>
  <c r="P18" i="41" s="1"/>
  <c r="H24" i="41"/>
  <c r="H43" i="41" l="1"/>
  <c r="S30" i="41" s="1"/>
  <c r="P24" i="41"/>
  <c r="H19" i="53" l="1"/>
  <c r="H24" i="53" s="1"/>
  <c r="P19" i="53" l="1"/>
  <c r="H19" i="46"/>
  <c r="H19" i="50"/>
  <c r="P19" i="50" s="1"/>
  <c r="H19" i="2"/>
  <c r="H24" i="2" s="1"/>
  <c r="H19" i="47"/>
  <c r="P19" i="47" s="1"/>
  <c r="H19" i="45"/>
  <c r="H24" i="45" s="1"/>
  <c r="P19" i="46"/>
  <c r="H24" i="46"/>
  <c r="H43" i="53"/>
  <c r="S30" i="53" s="1"/>
  <c r="P24" i="53"/>
  <c r="P19" i="45" l="1"/>
  <c r="P19" i="2"/>
  <c r="H24" i="50"/>
  <c r="H43" i="50" s="1"/>
  <c r="S30" i="50" s="1"/>
  <c r="H24" i="47"/>
  <c r="H43" i="47" s="1"/>
  <c r="P24" i="2"/>
  <c r="H43" i="2"/>
  <c r="S30" i="2" s="1"/>
  <c r="P24" i="46"/>
  <c r="H43" i="46"/>
  <c r="P24" i="45"/>
  <c r="H43" i="45"/>
  <c r="S30" i="45" s="1"/>
  <c r="P24" i="50" l="1"/>
  <c r="P24" i="47"/>
  <c r="S30" i="47"/>
  <c r="P43" i="47"/>
  <c r="H44" i="47" s="1"/>
  <c r="T30" i="47" s="1"/>
  <c r="S30" i="46"/>
  <c r="P43" i="46"/>
  <c r="D44" i="46" l="1"/>
  <c r="T26" i="46" s="1"/>
  <c r="G44" i="46"/>
  <c r="T29" i="46" s="1"/>
  <c r="F44" i="46"/>
  <c r="T28" i="46" s="1"/>
  <c r="N44" i="46"/>
  <c r="T36" i="46" s="1"/>
  <c r="M44" i="46"/>
  <c r="T35" i="46" s="1"/>
  <c r="P44" i="46"/>
  <c r="K44" i="46"/>
  <c r="T33" i="46" s="1"/>
  <c r="S22" i="46"/>
  <c r="C44" i="46"/>
  <c r="T25" i="46" s="1"/>
  <c r="O44" i="46"/>
  <c r="T37" i="46" s="1"/>
  <c r="E44" i="46"/>
  <c r="T27" i="46" s="1"/>
  <c r="J44" i="46"/>
  <c r="T32" i="46" s="1"/>
  <c r="I44" i="46"/>
  <c r="T31" i="46" s="1"/>
  <c r="L44" i="46"/>
  <c r="T34" i="46" s="1"/>
  <c r="D44" i="47"/>
  <c r="T26" i="47" s="1"/>
  <c r="N44" i="47"/>
  <c r="T36" i="47" s="1"/>
  <c r="E44" i="47"/>
  <c r="T27" i="47" s="1"/>
  <c r="F44" i="47"/>
  <c r="T28" i="47" s="1"/>
  <c r="J44" i="47"/>
  <c r="T32" i="47" s="1"/>
  <c r="K44" i="47"/>
  <c r="T33" i="47" s="1"/>
  <c r="P44" i="47"/>
  <c r="C44" i="47"/>
  <c r="T25" i="47" s="1"/>
  <c r="O44" i="47"/>
  <c r="T37" i="47" s="1"/>
  <c r="S22" i="47"/>
  <c r="G44" i="47"/>
  <c r="T29" i="47" s="1"/>
  <c r="I44" i="47"/>
  <c r="T31" i="47" s="1"/>
  <c r="L44" i="47"/>
  <c r="T34" i="47" s="1"/>
  <c r="M44" i="47"/>
  <c r="T35" i="47" s="1"/>
  <c r="H44" i="46"/>
  <c r="T30" i="46" s="1"/>
  <c r="H19" i="42" l="1"/>
  <c r="P19" i="42" s="1"/>
  <c r="H18" i="42"/>
  <c r="H24" i="42" l="1"/>
  <c r="P24" i="42" s="1"/>
  <c r="P18" i="42"/>
  <c r="H19" i="43"/>
  <c r="H18" i="43"/>
  <c r="H24" i="43" s="1"/>
  <c r="H43" i="43" s="1"/>
  <c r="S30" i="43" s="1"/>
  <c r="G19" i="43"/>
  <c r="G24" i="43" s="1"/>
  <c r="H18" i="37" l="1"/>
  <c r="P24" i="43"/>
  <c r="P19" i="43"/>
  <c r="P18" i="43"/>
  <c r="P18" i="37" s="1"/>
  <c r="C33" i="53"/>
  <c r="C40" i="53" s="1"/>
  <c r="P33" i="53" l="1"/>
  <c r="S46" i="53" s="1"/>
  <c r="E33" i="51"/>
  <c r="E40" i="51" s="1"/>
  <c r="C33" i="42"/>
  <c r="P33" i="42" s="1"/>
  <c r="F33" i="45"/>
  <c r="P33" i="45" s="1"/>
  <c r="S46" i="45" s="1"/>
  <c r="P40" i="53"/>
  <c r="C46" i="53"/>
  <c r="C43" i="53" s="1"/>
  <c r="E33" i="37" l="1"/>
  <c r="P33" i="51"/>
  <c r="S46" i="51" s="1"/>
  <c r="F40" i="45"/>
  <c r="F43" i="45" s="1"/>
  <c r="T46" i="53"/>
  <c r="S46" i="42"/>
  <c r="S41" i="53"/>
  <c r="C47" i="53"/>
  <c r="T42" i="53"/>
  <c r="T44" i="53"/>
  <c r="T47" i="53"/>
  <c r="T43" i="53"/>
  <c r="T45" i="53"/>
  <c r="S48" i="53"/>
  <c r="P43" i="53"/>
  <c r="C44" i="53" s="1"/>
  <c r="T25" i="53" s="1"/>
  <c r="S25" i="53"/>
  <c r="E40" i="37"/>
  <c r="E43" i="51"/>
  <c r="P40" i="51"/>
  <c r="P40" i="45" l="1"/>
  <c r="S48" i="45" s="1"/>
  <c r="C35" i="2"/>
  <c r="P35" i="2" s="1"/>
  <c r="S47" i="2" s="1"/>
  <c r="C35" i="3"/>
  <c r="P35" i="3" s="1"/>
  <c r="S47" i="3" s="1"/>
  <c r="M44" i="53"/>
  <c r="T35" i="53" s="1"/>
  <c r="K44" i="53"/>
  <c r="T33" i="53" s="1"/>
  <c r="F44" i="53"/>
  <c r="T28" i="53" s="1"/>
  <c r="P44" i="53"/>
  <c r="L44" i="53"/>
  <c r="T34" i="53" s="1"/>
  <c r="E44" i="53"/>
  <c r="T27" i="53" s="1"/>
  <c r="S22" i="53"/>
  <c r="H44" i="53"/>
  <c r="T30" i="53" s="1"/>
  <c r="G44" i="53"/>
  <c r="T29" i="53" s="1"/>
  <c r="D44" i="53"/>
  <c r="T26" i="53" s="1"/>
  <c r="N44" i="53"/>
  <c r="T36" i="53" s="1"/>
  <c r="O44" i="53"/>
  <c r="T37" i="53" s="1"/>
  <c r="I44" i="53"/>
  <c r="T31" i="53" s="1"/>
  <c r="J44" i="53"/>
  <c r="T32" i="53" s="1"/>
  <c r="S28" i="45"/>
  <c r="P43" i="45"/>
  <c r="F44" i="45" s="1"/>
  <c r="T28" i="45" s="1"/>
  <c r="T46" i="51"/>
  <c r="T44" i="51"/>
  <c r="T45" i="51"/>
  <c r="S48" i="51"/>
  <c r="T43" i="51"/>
  <c r="T47" i="51"/>
  <c r="T42" i="51"/>
  <c r="E43" i="37"/>
  <c r="S27" i="51"/>
  <c r="P43" i="51"/>
  <c r="T44" i="45" l="1"/>
  <c r="T47" i="45"/>
  <c r="T42" i="45"/>
  <c r="T46" i="45"/>
  <c r="T45" i="45"/>
  <c r="T43" i="45"/>
  <c r="S22" i="51"/>
  <c r="I44" i="51"/>
  <c r="T31" i="51" s="1"/>
  <c r="G44" i="51"/>
  <c r="T29" i="51" s="1"/>
  <c r="F44" i="51"/>
  <c r="T28" i="51" s="1"/>
  <c r="N44" i="51"/>
  <c r="T36" i="51" s="1"/>
  <c r="P44" i="51"/>
  <c r="L44" i="51"/>
  <c r="T34" i="51" s="1"/>
  <c r="O44" i="51"/>
  <c r="T37" i="51" s="1"/>
  <c r="M44" i="51"/>
  <c r="T35" i="51" s="1"/>
  <c r="D44" i="51"/>
  <c r="T26" i="51" s="1"/>
  <c r="K44" i="51"/>
  <c r="T33" i="51" s="1"/>
  <c r="H44" i="51"/>
  <c r="T30" i="51" s="1"/>
  <c r="J44" i="51"/>
  <c r="T32" i="51" s="1"/>
  <c r="C44" i="51"/>
  <c r="T25" i="51" s="1"/>
  <c r="S27" i="37"/>
  <c r="J44" i="45"/>
  <c r="T32" i="45" s="1"/>
  <c r="E44" i="45"/>
  <c r="T27" i="45" s="1"/>
  <c r="M44" i="45"/>
  <c r="T35" i="45" s="1"/>
  <c r="S22" i="45"/>
  <c r="L44" i="45"/>
  <c r="T34" i="45" s="1"/>
  <c r="P44" i="45"/>
  <c r="K44" i="45"/>
  <c r="T33" i="45" s="1"/>
  <c r="D44" i="45"/>
  <c r="T26" i="45" s="1"/>
  <c r="I44" i="45"/>
  <c r="T31" i="45" s="1"/>
  <c r="O44" i="45"/>
  <c r="T37" i="45" s="1"/>
  <c r="G44" i="45"/>
  <c r="T29" i="45" s="1"/>
  <c r="C44" i="45"/>
  <c r="T25" i="45" s="1"/>
  <c r="N44" i="45"/>
  <c r="T36" i="45" s="1"/>
  <c r="H44" i="45"/>
  <c r="T30" i="45" s="1"/>
  <c r="E44" i="51"/>
  <c r="T27" i="51" s="1"/>
  <c r="G35" i="43" l="1"/>
  <c r="P35" i="43" s="1"/>
  <c r="S47" i="43" s="1"/>
  <c r="G33" i="43" l="1"/>
  <c r="G40" i="43" s="1"/>
  <c r="G43" i="43" s="1"/>
  <c r="G33" i="37" l="1"/>
  <c r="C39" i="2"/>
  <c r="P39" i="2" s="1"/>
  <c r="S29" i="43"/>
  <c r="C39" i="37" l="1"/>
  <c r="C42" i="2"/>
  <c r="C33" i="2"/>
  <c r="P33" i="2" s="1"/>
  <c r="P39" i="37"/>
  <c r="P42" i="2"/>
  <c r="C40" i="2" l="1"/>
  <c r="H37" i="52"/>
  <c r="H40" i="52" s="1"/>
  <c r="H43" i="52" s="1"/>
  <c r="S42" i="2"/>
  <c r="S46" i="2"/>
  <c r="H42" i="52" l="1"/>
  <c r="C46" i="2"/>
  <c r="C43" i="2" s="1"/>
  <c r="P43" i="2" s="1"/>
  <c r="C44" i="2" s="1"/>
  <c r="T25" i="2" s="1"/>
  <c r="P40" i="2"/>
  <c r="T47" i="2" s="1"/>
  <c r="H37" i="42"/>
  <c r="H37" i="37" s="1"/>
  <c r="C37" i="52"/>
  <c r="P37" i="52" s="1"/>
  <c r="P42" i="52" s="1"/>
  <c r="S30" i="52"/>
  <c r="S41" i="2"/>
  <c r="T45" i="2"/>
  <c r="S48" i="2"/>
  <c r="T44" i="2" l="1"/>
  <c r="T43" i="2"/>
  <c r="C47" i="2"/>
  <c r="S25" i="2"/>
  <c r="T42" i="2"/>
  <c r="T46" i="2"/>
  <c r="H42" i="37"/>
  <c r="C42" i="52"/>
  <c r="H40" i="42"/>
  <c r="H43" i="42" s="1"/>
  <c r="H42" i="42"/>
  <c r="C37" i="42"/>
  <c r="P37" i="42" s="1"/>
  <c r="C36" i="52"/>
  <c r="P36" i="52" s="1"/>
  <c r="S42" i="52"/>
  <c r="P44" i="2"/>
  <c r="K44" i="2"/>
  <c r="T33" i="2" s="1"/>
  <c r="L44" i="2"/>
  <c r="T34" i="2" s="1"/>
  <c r="N44" i="2"/>
  <c r="T36" i="2" s="1"/>
  <c r="S22" i="2"/>
  <c r="I44" i="2"/>
  <c r="T31" i="2" s="1"/>
  <c r="J44" i="2"/>
  <c r="T32" i="2" s="1"/>
  <c r="H44" i="2"/>
  <c r="T30" i="2" s="1"/>
  <c r="E44" i="2"/>
  <c r="T27" i="2" s="1"/>
  <c r="F44" i="2"/>
  <c r="T28" i="2" s="1"/>
  <c r="D44" i="2"/>
  <c r="T26" i="2" s="1"/>
  <c r="O44" i="2"/>
  <c r="T37" i="2" s="1"/>
  <c r="G44" i="2"/>
  <c r="T29" i="2" s="1"/>
  <c r="M44" i="2"/>
  <c r="T35" i="2" s="1"/>
  <c r="C37" i="37" l="1"/>
  <c r="C42" i="37" s="1"/>
  <c r="C40" i="52"/>
  <c r="C46" i="52" s="1"/>
  <c r="C43" i="52" s="1"/>
  <c r="C36" i="37"/>
  <c r="C42" i="42"/>
  <c r="C35" i="42"/>
  <c r="C40" i="42" s="1"/>
  <c r="P42" i="42"/>
  <c r="P37" i="37"/>
  <c r="S30" i="42"/>
  <c r="S43" i="52"/>
  <c r="C35" i="44" l="1"/>
  <c r="C35" i="37" s="1"/>
  <c r="G35" i="42"/>
  <c r="G40" i="42" s="1"/>
  <c r="S25" i="52"/>
  <c r="C47" i="52"/>
  <c r="S41" i="52"/>
  <c r="C46" i="42"/>
  <c r="C43" i="42" s="1"/>
  <c r="S42" i="42"/>
  <c r="P40" i="42" l="1"/>
  <c r="T43" i="42" s="1"/>
  <c r="B36" i="43"/>
  <c r="B36" i="37" s="1"/>
  <c r="P35" i="42"/>
  <c r="G19" i="3"/>
  <c r="G19" i="37" s="1"/>
  <c r="G35" i="44"/>
  <c r="G35" i="37" s="1"/>
  <c r="S25" i="42"/>
  <c r="S41" i="42"/>
  <c r="C47" i="42"/>
  <c r="G43" i="42"/>
  <c r="P43" i="42" s="1"/>
  <c r="C44" i="42" s="1"/>
  <c r="T25" i="42" s="1"/>
  <c r="T47" i="42" l="1"/>
  <c r="T44" i="42"/>
  <c r="T42" i="42"/>
  <c r="T46" i="42"/>
  <c r="T45" i="42"/>
  <c r="S48" i="42"/>
  <c r="P35" i="37"/>
  <c r="S47" i="42"/>
  <c r="G24" i="3"/>
  <c r="P35" i="44"/>
  <c r="S47" i="44" s="1"/>
  <c r="P36" i="43"/>
  <c r="S43" i="43" s="1"/>
  <c r="H19" i="3"/>
  <c r="H24" i="3" s="1"/>
  <c r="G40" i="44"/>
  <c r="S29" i="42"/>
  <c r="G44" i="42"/>
  <c r="T29" i="42" s="1"/>
  <c r="J44" i="42"/>
  <c r="T32" i="42" s="1"/>
  <c r="S22" i="42"/>
  <c r="I44" i="42"/>
  <c r="T31" i="42" s="1"/>
  <c r="N44" i="42"/>
  <c r="T36" i="42" s="1"/>
  <c r="F44" i="42"/>
  <c r="T28" i="42" s="1"/>
  <c r="O44" i="42"/>
  <c r="T37" i="42" s="1"/>
  <c r="P44" i="42"/>
  <c r="D44" i="42"/>
  <c r="T26" i="42" s="1"/>
  <c r="E44" i="42"/>
  <c r="T27" i="42" s="1"/>
  <c r="M44" i="42"/>
  <c r="T35" i="42" s="1"/>
  <c r="K44" i="42"/>
  <c r="T33" i="42" s="1"/>
  <c r="L44" i="42"/>
  <c r="T34" i="42" s="1"/>
  <c r="H44" i="42"/>
  <c r="T30" i="42" s="1"/>
  <c r="G43" i="44" l="1"/>
  <c r="S29" i="44" s="1"/>
  <c r="G40" i="37"/>
  <c r="G24" i="37"/>
  <c r="G43" i="3"/>
  <c r="H19" i="37"/>
  <c r="P19" i="3"/>
  <c r="P19" i="37" s="1"/>
  <c r="S29" i="3"/>
  <c r="S47" i="37"/>
  <c r="P24" i="3"/>
  <c r="P24" i="37" s="1"/>
  <c r="P36" i="37"/>
  <c r="L33" i="44"/>
  <c r="L33" i="37" s="1"/>
  <c r="H43" i="3"/>
  <c r="S30" i="3" s="1"/>
  <c r="H24" i="37"/>
  <c r="S29" i="37" l="1"/>
  <c r="S43" i="37"/>
  <c r="L40" i="44"/>
  <c r="L43" i="44" s="1"/>
  <c r="L40" i="37"/>
  <c r="H33" i="44" l="1"/>
  <c r="H33" i="37" s="1"/>
  <c r="L43" i="37"/>
  <c r="S34" i="44"/>
  <c r="H40" i="44" l="1"/>
  <c r="H43" i="44" s="1"/>
  <c r="S34" i="37"/>
  <c r="H40" i="37"/>
  <c r="S30" i="44" l="1"/>
  <c r="H43" i="37"/>
  <c r="S30" i="37" l="1"/>
  <c r="C33" i="43" l="1"/>
  <c r="P33" i="43" s="1"/>
  <c r="C33" i="44" l="1"/>
  <c r="C33" i="3"/>
  <c r="P33" i="3" s="1"/>
  <c r="C33" i="50"/>
  <c r="C40" i="50" s="1"/>
  <c r="C34" i="43"/>
  <c r="C34" i="37" s="1"/>
  <c r="C40" i="44"/>
  <c r="S46" i="43"/>
  <c r="C40" i="43" l="1"/>
  <c r="C46" i="43" s="1"/>
  <c r="C47" i="43" s="1"/>
  <c r="C40" i="3"/>
  <c r="C46" i="3" s="1"/>
  <c r="C33" i="37"/>
  <c r="D33" i="50"/>
  <c r="D40" i="50" s="1"/>
  <c r="F33" i="50"/>
  <c r="F40" i="50" s="1"/>
  <c r="F43" i="50" s="1"/>
  <c r="S28" i="50" s="1"/>
  <c r="B34" i="43"/>
  <c r="P34" i="43" s="1"/>
  <c r="C46" i="50"/>
  <c r="C46" i="44"/>
  <c r="S46" i="3"/>
  <c r="D43" i="50" l="1"/>
  <c r="S26" i="50" s="1"/>
  <c r="P40" i="3"/>
  <c r="T42" i="3" s="1"/>
  <c r="C43" i="44"/>
  <c r="S25" i="44" s="1"/>
  <c r="B34" i="37"/>
  <c r="C40" i="37"/>
  <c r="P33" i="50"/>
  <c r="S46" i="50" s="1"/>
  <c r="J33" i="44"/>
  <c r="J33" i="37" s="1"/>
  <c r="D33" i="52"/>
  <c r="D40" i="52" s="1"/>
  <c r="D43" i="52" s="1"/>
  <c r="B38" i="43"/>
  <c r="B38" i="37" s="1"/>
  <c r="P40" i="50"/>
  <c r="C43" i="43"/>
  <c r="S25" i="43" s="1"/>
  <c r="T46" i="3"/>
  <c r="T43" i="3"/>
  <c r="S48" i="3"/>
  <c r="T45" i="3"/>
  <c r="T44" i="3"/>
  <c r="T47" i="3"/>
  <c r="T45" i="50"/>
  <c r="S41" i="50"/>
  <c r="C47" i="50"/>
  <c r="S41" i="44"/>
  <c r="C47" i="44"/>
  <c r="S44" i="43"/>
  <c r="P34" i="37"/>
  <c r="C47" i="3"/>
  <c r="S41" i="3"/>
  <c r="C46" i="37"/>
  <c r="C43" i="3"/>
  <c r="C43" i="50"/>
  <c r="P33" i="44" l="1"/>
  <c r="S46" i="44" s="1"/>
  <c r="B42" i="37"/>
  <c r="B40" i="43"/>
  <c r="B46" i="43" s="1"/>
  <c r="C47" i="37"/>
  <c r="J40" i="44"/>
  <c r="P40" i="44" s="1"/>
  <c r="T46" i="50"/>
  <c r="D33" i="37"/>
  <c r="T42" i="50"/>
  <c r="T44" i="50"/>
  <c r="T47" i="50"/>
  <c r="S48" i="50"/>
  <c r="T43" i="50"/>
  <c r="B42" i="43"/>
  <c r="P38" i="43"/>
  <c r="P38" i="37" s="1"/>
  <c r="F33" i="52"/>
  <c r="F40" i="52" s="1"/>
  <c r="F43" i="52" s="1"/>
  <c r="S28" i="52" s="1"/>
  <c r="P43" i="43"/>
  <c r="C44" i="43" s="1"/>
  <c r="T25" i="43" s="1"/>
  <c r="S44" i="37"/>
  <c r="P43" i="3"/>
  <c r="C44" i="3" s="1"/>
  <c r="T25" i="3" s="1"/>
  <c r="S25" i="3"/>
  <c r="C43" i="37"/>
  <c r="J40" i="37"/>
  <c r="J43" i="44"/>
  <c r="S25" i="50"/>
  <c r="P43" i="50"/>
  <c r="D40" i="37"/>
  <c r="D43" i="37" s="1"/>
  <c r="B40" i="37"/>
  <c r="P40" i="43"/>
  <c r="P42" i="43" l="1"/>
  <c r="S42" i="43" s="1"/>
  <c r="M44" i="43"/>
  <c r="T35" i="43" s="1"/>
  <c r="K44" i="43"/>
  <c r="T33" i="43" s="1"/>
  <c r="P33" i="52"/>
  <c r="S46" i="52" s="1"/>
  <c r="P40" i="52"/>
  <c r="G44" i="43"/>
  <c r="T29" i="43" s="1"/>
  <c r="N44" i="43"/>
  <c r="T36" i="43" s="1"/>
  <c r="L44" i="43"/>
  <c r="T34" i="43" s="1"/>
  <c r="P44" i="43"/>
  <c r="J44" i="43"/>
  <c r="T32" i="43" s="1"/>
  <c r="H44" i="43"/>
  <c r="T30" i="43" s="1"/>
  <c r="D44" i="43"/>
  <c r="T26" i="43" s="1"/>
  <c r="I44" i="43"/>
  <c r="T31" i="43" s="1"/>
  <c r="S22" i="43"/>
  <c r="E44" i="43"/>
  <c r="T27" i="43" s="1"/>
  <c r="F33" i="41"/>
  <c r="F40" i="41" s="1"/>
  <c r="F44" i="43"/>
  <c r="T28" i="43" s="1"/>
  <c r="O44" i="43"/>
  <c r="T37" i="43" s="1"/>
  <c r="T46" i="44"/>
  <c r="T42" i="44"/>
  <c r="T45" i="44"/>
  <c r="T43" i="44"/>
  <c r="T44" i="44"/>
  <c r="S48" i="44"/>
  <c r="T47" i="44"/>
  <c r="S26" i="52"/>
  <c r="P43" i="52"/>
  <c r="S25" i="37"/>
  <c r="T45" i="43"/>
  <c r="S48" i="43"/>
  <c r="T47" i="43"/>
  <c r="T43" i="43"/>
  <c r="T46" i="43"/>
  <c r="T44" i="43"/>
  <c r="B47" i="43"/>
  <c r="B46" i="37"/>
  <c r="S41" i="43"/>
  <c r="C44" i="50"/>
  <c r="T25" i="50" s="1"/>
  <c r="K44" i="50"/>
  <c r="T33" i="50" s="1"/>
  <c r="L44" i="50"/>
  <c r="T34" i="50" s="1"/>
  <c r="M44" i="50"/>
  <c r="T35" i="50" s="1"/>
  <c r="I44" i="50"/>
  <c r="T31" i="50" s="1"/>
  <c r="N44" i="50"/>
  <c r="T36" i="50" s="1"/>
  <c r="J44" i="50"/>
  <c r="T32" i="50" s="1"/>
  <c r="E44" i="50"/>
  <c r="T27" i="50" s="1"/>
  <c r="P44" i="50"/>
  <c r="O44" i="50"/>
  <c r="T37" i="50" s="1"/>
  <c r="G44" i="50"/>
  <c r="T29" i="50" s="1"/>
  <c r="H44" i="50"/>
  <c r="T30" i="50" s="1"/>
  <c r="S22" i="50"/>
  <c r="F44" i="50"/>
  <c r="T28" i="50" s="1"/>
  <c r="D44" i="50"/>
  <c r="T26" i="50" s="1"/>
  <c r="P43" i="44"/>
  <c r="J44" i="44" s="1"/>
  <c r="T32" i="44" s="1"/>
  <c r="J43" i="37"/>
  <c r="S32" i="44"/>
  <c r="G44" i="3"/>
  <c r="T29" i="3" s="1"/>
  <c r="P44" i="3"/>
  <c r="E44" i="3"/>
  <c r="T27" i="3" s="1"/>
  <c r="K44" i="3"/>
  <c r="T33" i="3" s="1"/>
  <c r="S22" i="3"/>
  <c r="N44" i="3"/>
  <c r="T36" i="3" s="1"/>
  <c r="F44" i="3"/>
  <c r="T28" i="3" s="1"/>
  <c r="O44" i="3"/>
  <c r="T37" i="3" s="1"/>
  <c r="H44" i="3"/>
  <c r="T30" i="3" s="1"/>
  <c r="L44" i="3"/>
  <c r="T34" i="3" s="1"/>
  <c r="D44" i="3"/>
  <c r="T26" i="3" s="1"/>
  <c r="I44" i="3"/>
  <c r="T31" i="3" s="1"/>
  <c r="M44" i="3"/>
  <c r="T35" i="3" s="1"/>
  <c r="J44" i="3"/>
  <c r="T32" i="3" s="1"/>
  <c r="S48" i="52" l="1"/>
  <c r="T43" i="52"/>
  <c r="T42" i="43"/>
  <c r="P42" i="37"/>
  <c r="T42" i="52"/>
  <c r="T46" i="52"/>
  <c r="T44" i="52"/>
  <c r="T45" i="52"/>
  <c r="T47" i="52"/>
  <c r="P33" i="41"/>
  <c r="S46" i="41" s="1"/>
  <c r="F33" i="37"/>
  <c r="C44" i="44"/>
  <c r="T25" i="44" s="1"/>
  <c r="M44" i="44"/>
  <c r="T35" i="44" s="1"/>
  <c r="F44" i="44"/>
  <c r="T28" i="44" s="1"/>
  <c r="E44" i="44"/>
  <c r="T27" i="44" s="1"/>
  <c r="I44" i="44"/>
  <c r="T31" i="44" s="1"/>
  <c r="D44" i="44"/>
  <c r="T26" i="44" s="1"/>
  <c r="O44" i="44"/>
  <c r="T37" i="44" s="1"/>
  <c r="K44" i="44"/>
  <c r="T33" i="44" s="1"/>
  <c r="P44" i="44"/>
  <c r="S22" i="44"/>
  <c r="N44" i="44"/>
  <c r="T36" i="44" s="1"/>
  <c r="G44" i="44"/>
  <c r="T29" i="44" s="1"/>
  <c r="L44" i="44"/>
  <c r="T34" i="44" s="1"/>
  <c r="H44" i="44"/>
  <c r="T30" i="44" s="1"/>
  <c r="S32" i="37"/>
  <c r="B47" i="37"/>
  <c r="S41" i="37"/>
  <c r="N44" i="52"/>
  <c r="T36" i="52" s="1"/>
  <c r="S22" i="52"/>
  <c r="K44" i="52"/>
  <c r="T33" i="52" s="1"/>
  <c r="L44" i="52"/>
  <c r="T34" i="52" s="1"/>
  <c r="O44" i="52"/>
  <c r="T37" i="52" s="1"/>
  <c r="P44" i="52"/>
  <c r="J44" i="52"/>
  <c r="T32" i="52" s="1"/>
  <c r="G44" i="52"/>
  <c r="T29" i="52" s="1"/>
  <c r="M44" i="52"/>
  <c r="T35" i="52" s="1"/>
  <c r="E44" i="52"/>
  <c r="T27" i="52" s="1"/>
  <c r="I44" i="52"/>
  <c r="T31" i="52" s="1"/>
  <c r="H44" i="52"/>
  <c r="T30" i="52" s="1"/>
  <c r="C44" i="52"/>
  <c r="T25" i="52" s="1"/>
  <c r="F44" i="52"/>
  <c r="T28" i="52" s="1"/>
  <c r="D44" i="52"/>
  <c r="T26" i="52" s="1"/>
  <c r="S26" i="37"/>
  <c r="P40" i="41"/>
  <c r="F43" i="41"/>
  <c r="F40" i="37" l="1"/>
  <c r="S42" i="37"/>
  <c r="P33" i="37"/>
  <c r="F43" i="37"/>
  <c r="P40" i="37"/>
  <c r="T46" i="41"/>
  <c r="P43" i="41"/>
  <c r="F44" i="41" s="1"/>
  <c r="T28" i="41" s="1"/>
  <c r="S28" i="41"/>
  <c r="T43" i="41"/>
  <c r="T47" i="41"/>
  <c r="T42" i="41"/>
  <c r="T45" i="41"/>
  <c r="S48" i="41"/>
  <c r="T44" i="41"/>
  <c r="T46" i="37" l="1"/>
  <c r="S46" i="37"/>
  <c r="P43" i="37"/>
  <c r="S28" i="37"/>
  <c r="T44" i="37"/>
  <c r="T43" i="37"/>
  <c r="T42" i="37"/>
  <c r="S48" i="37"/>
  <c r="T45" i="37"/>
  <c r="T47" i="37"/>
  <c r="M44" i="41"/>
  <c r="T35" i="41" s="1"/>
  <c r="P44" i="41"/>
  <c r="I44" i="41"/>
  <c r="T31" i="41" s="1"/>
  <c r="N44" i="41"/>
  <c r="T36" i="41" s="1"/>
  <c r="S22" i="41"/>
  <c r="E44" i="41"/>
  <c r="T27" i="41" s="1"/>
  <c r="G44" i="41"/>
  <c r="T29" i="41" s="1"/>
  <c r="L44" i="41"/>
  <c r="T34" i="41" s="1"/>
  <c r="C44" i="41"/>
  <c r="T25" i="41" s="1"/>
  <c r="K44" i="41"/>
  <c r="T33" i="41" s="1"/>
  <c r="J44" i="41"/>
  <c r="T32" i="41" s="1"/>
  <c r="H44" i="41"/>
  <c r="T30" i="41" s="1"/>
  <c r="D44" i="41"/>
  <c r="T26" i="41" s="1"/>
  <c r="O44" i="41"/>
  <c r="T37" i="41" s="1"/>
  <c r="T48" i="37" l="1"/>
  <c r="N44" i="37"/>
  <c r="G44" i="37"/>
  <c r="F44" i="37"/>
  <c r="D44" i="37"/>
  <c r="L44" i="37"/>
  <c r="H44" i="37"/>
  <c r="S22" i="37"/>
  <c r="O44" i="37"/>
  <c r="M44" i="37"/>
  <c r="C44" i="37"/>
  <c r="P44" i="37"/>
  <c r="I44" i="37"/>
  <c r="J44" i="37"/>
  <c r="K44" i="37"/>
  <c r="E44" i="37"/>
  <c r="T27" i="37" l="1"/>
  <c r="T33" i="37"/>
  <c r="T30" i="37"/>
  <c r="T32" i="37"/>
  <c r="T34" i="37"/>
  <c r="T31" i="37"/>
  <c r="T26" i="37"/>
  <c r="T28" i="37"/>
  <c r="T35" i="37"/>
  <c r="T36" i="37"/>
  <c r="T25" i="37"/>
  <c r="T29" i="37"/>
  <c r="T37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<sst xmlns="http://schemas.openxmlformats.org/spreadsheetml/2006/main" count="1551" uniqueCount="111">
  <si>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</si>
  <si>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</si>
  <si>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</si>
  <si>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</si>
  <si>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</si>
  <si>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</si>
  <si>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</si>
  <si>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</si>
  <si>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</si>
  <si>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</si>
  <si>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</si>
  <si>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</si>
  <si>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</si>
  <si>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</si>
  <si>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</si>
  <si>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</si>
  <si>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</si>
  <si>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</si>
  <si>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</si>
  <si>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</si>
  <si>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</si>
  <si>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</si>
  <si>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</si>
  <si>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</si>
  <si>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</si>
  <si>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</si>
  <si>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</si>
  <si>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</si>
  <si>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</si>
  <si>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</si>
  <si>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</si>
  <si>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</si>
  <si>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</si>
  <si>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</si>
  <si>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</si>
  <si>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</si>
  <si>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</si>
  <si>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</si>
  <si>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</si>
  <si>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</si>
  <si>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</si>
  <si>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</si>
  <si>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</si>
  <si>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</si>
  <si>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</si>
  <si>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</si>
  <si>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</si>
  <si>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</si>
  <si>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</si>
  <si>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</si>
  <si>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</si>
  <si>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</si>
  <si>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</si>
  <si>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</si>
  <si>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</si>
  <si>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</si>
  <si>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</si>
  <si>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</si>
  <si>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</si>
  <si>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</si>
  <si>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</si>
  <si>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</si>
  <si>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</si>
  <si>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</si>
  <si>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</si>
  <si>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</si>
  <si>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</si>
  <si>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</si>
  <si>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</si>
  <si>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</si>
  <si>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</si>
  <si>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Östergötlands län</t>
  </si>
  <si>
    <t>Ånga</t>
  </si>
  <si>
    <t>Plastrejekt</t>
  </si>
  <si>
    <t>0560 Boxholm</t>
  </si>
  <si>
    <t>0562 Finspång</t>
  </si>
  <si>
    <t>0513 Kinda</t>
  </si>
  <si>
    <t>0580 Linköping</t>
  </si>
  <si>
    <t>0586 Mjölby</t>
  </si>
  <si>
    <t>0583 Motala</t>
  </si>
  <si>
    <t>0581 Norrköping</t>
  </si>
  <si>
    <t>0582 Söderköping</t>
  </si>
  <si>
    <t>0509 Ödeshög</t>
  </si>
  <si>
    <t>0512 Ydre</t>
  </si>
  <si>
    <t>0561 Åtvidaberg</t>
  </si>
  <si>
    <t>0563 Valdermarsvik</t>
  </si>
  <si>
    <t>0584 Vadstena</t>
  </si>
  <si>
    <t>flytande (förnybara)</t>
  </si>
  <si>
    <t>Import</t>
  </si>
  <si>
    <t>Export</t>
  </si>
  <si>
    <t>RT-Flis</t>
  </si>
  <si>
    <t>Industriellt mottryck</t>
  </si>
  <si>
    <t>RT-flis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</si>
  <si>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</si>
  <si>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</si>
  <si>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</si>
  <si>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</si>
  <si>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</si>
  <si>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</si>
  <si>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</si>
  <si>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</si>
  <si>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</si>
  <si>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</si>
  <si>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</si>
  <si>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Mjölby</t>
  </si>
  <si>
    <t>Linköping</t>
  </si>
  <si>
    <t>Söderköping</t>
  </si>
  <si>
    <t>Norrköping</t>
  </si>
  <si>
    <t>Joakim Svensson</t>
  </si>
  <si>
    <t>joakim.a.svensson@lansstyrelsen.se</t>
  </si>
  <si>
    <t>varav ånga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</si>
</sst>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5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i/>
      <u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55">
    <xf numFmtId="0" fontId="0" fillId="0" borderId="0" xfId="0"/>
    <xf numFmtId="3" fontId="0" fillId="0" borderId="0" xfId="0" applyNumberFormat="1"/>
    <xf numFmtId="0" fontId="17" fillId="0" borderId="0" xfId="0" applyFont="1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2" fillId="0" borderId="1" xfId="1" applyFont="1" applyFill="1" applyBorder="1" applyProtection="1"/>
    <xf numFmtId="0" fontId="21" fillId="0" borderId="1" xfId="1" applyFont="1" applyFill="1" applyBorder="1" applyProtection="1"/>
    <xf numFmtId="0" fontId="23" fillId="0" borderId="1" xfId="0" applyFont="1" applyFill="1" applyBorder="1" applyProtection="1"/>
    <xf numFmtId="0" fontId="6" fillId="0" borderId="2" xfId="1" applyFont="1" applyBorder="1"/>
    <xf numFmtId="0" fontId="23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1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1" fillId="0" borderId="9" xfId="1" applyFont="1" applyFill="1" applyBorder="1" applyProtection="1"/>
    <xf numFmtId="0" fontId="4" fillId="0" borderId="8" xfId="1" applyFont="1" applyBorder="1"/>
    <xf numFmtId="164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3" fontId="8" fillId="0" borderId="1" xfId="1" applyNumberFormat="1" applyFont="1" applyBorder="1"/>
    <xf numFmtId="164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0" fontId="4" fillId="0" borderId="9" xfId="1" applyFont="1" applyBorder="1"/>
    <xf numFmtId="165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164" fontId="4" fillId="0" borderId="11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20" fillId="0" borderId="1" xfId="0" applyFont="1" applyFill="1" applyBorder="1" applyProtection="1"/>
    <xf numFmtId="0" fontId="22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3" fontId="25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0" fontId="27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5" borderId="15" xfId="0" applyFill="1" applyBorder="1"/>
    <xf numFmtId="0" fontId="0" fillId="5" borderId="17" xfId="0" applyFill="1" applyBorder="1"/>
    <xf numFmtId="0" fontId="12" fillId="0" borderId="0" xfId="244"/>
    <xf numFmtId="0" fontId="37" fillId="0" borderId="0" xfId="0" applyFont="1" applyAlignment="1">
      <alignment vertical="center"/>
    </xf>
    <xf numFmtId="14" fontId="0" fillId="0" borderId="13" xfId="0" quotePrefix="1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12" fillId="0" borderId="15" xfId="244" applyBorder="1" applyAlignment="1">
      <alignment horizontal="left"/>
    </xf>
    <xf numFmtId="0" fontId="0" fillId="0" borderId="16" xfId="0" applyBorder="1" applyAlignment="1">
      <alignment horizontal="right"/>
    </xf>
    <xf numFmtId="0" fontId="0" fillId="0" borderId="14" xfId="0" applyBorder="1"/>
    <xf numFmtId="0" fontId="25" fillId="0" borderId="1" xfId="1" applyFont="1" applyFill="1" applyBorder="1" applyAlignment="1" applyProtection="1">
      <alignment horizontal="center"/>
    </xf>
    <xf numFmtId="0" fontId="25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39" fillId="0" borderId="1" xfId="1" applyFont="1" applyFill="1" applyBorder="1" applyProtection="1"/>
    <xf numFmtId="3" fontId="39" fillId="4" borderId="1" xfId="1" applyNumberFormat="1" applyFont="1" applyFill="1" applyBorder="1" applyAlignment="1">
      <alignment horizontal="center" wrapText="1"/>
    </xf>
    <xf numFmtId="3" fontId="39" fillId="0" borderId="1" xfId="1" applyNumberFormat="1" applyFont="1" applyBorder="1" applyAlignment="1">
      <alignment horizontal="center" wrapText="1"/>
    </xf>
    <xf numFmtId="3" fontId="39" fillId="0" borderId="1" xfId="1" applyNumberFormat="1" applyFont="1" applyFill="1" applyBorder="1" applyAlignment="1">
      <alignment horizontal="center" wrapText="1"/>
    </xf>
    <xf numFmtId="0" fontId="39" fillId="4" borderId="1" xfId="1" applyFont="1" applyFill="1" applyBorder="1" applyAlignment="1">
      <alignment horizontal="center" wrapText="1"/>
    </xf>
    <xf numFmtId="3" fontId="40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39" fillId="4" borderId="1" xfId="1" applyNumberFormat="1" applyFont="1" applyFill="1" applyBorder="1" applyAlignment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25" fillId="0" borderId="1" xfId="1" applyNumberFormat="1" applyFont="1" applyBorder="1" applyAlignment="1">
      <alignment horizontal="center"/>
    </xf>
    <xf numFmtId="3" fontId="25" fillId="2" borderId="1" xfId="1" applyNumberFormat="1" applyFont="1" applyFill="1" applyBorder="1" applyAlignment="1">
      <alignment horizontal="center"/>
    </xf>
    <xf numFmtId="164" fontId="25" fillId="0" borderId="1" xfId="1" applyNumberFormat="1" applyFont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9" fontId="25" fillId="3" borderId="1" xfId="233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/>
    <xf numFmtId="3" fontId="27" fillId="0" borderId="1" xfId="0" applyNumberFormat="1" applyFont="1" applyBorder="1"/>
    <xf numFmtId="0" fontId="25" fillId="0" borderId="1" xfId="1" applyFont="1" applyBorder="1" applyAlignment="1">
      <alignment horizontal="center"/>
    </xf>
    <xf numFmtId="164" fontId="44" fillId="0" borderId="1" xfId="2" applyNumberFormat="1" applyFont="1" applyBorder="1"/>
    <xf numFmtId="1" fontId="25" fillId="0" borderId="1" xfId="1" applyNumberFormat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3" fontId="25" fillId="0" borderId="1" xfId="1" applyNumberFormat="1" applyFont="1" applyBorder="1"/>
    <xf numFmtId="3" fontId="25" fillId="0" borderId="1" xfId="1" applyNumberFormat="1" applyFont="1" applyFill="1" applyBorder="1"/>
    <xf numFmtId="0" fontId="25" fillId="0" borderId="1" xfId="1" applyFont="1" applyFill="1" applyBorder="1"/>
    <xf numFmtId="0" fontId="25" fillId="0" borderId="1" xfId="1" applyFont="1" applyFill="1" applyBorder="1" applyAlignment="1">
      <alignment horizontal="center"/>
    </xf>
    <xf numFmtId="0" fontId="25" fillId="0" borderId="1" xfId="1" applyFont="1" applyBorder="1"/>
    <xf numFmtId="3" fontId="45" fillId="0" borderId="1" xfId="1" applyNumberFormat="1" applyFont="1" applyBorder="1" applyAlignment="1">
      <alignment horizontal="center"/>
    </xf>
    <xf numFmtId="3" fontId="45" fillId="0" borderId="1" xfId="1" applyNumberFormat="1" applyFont="1" applyFill="1" applyBorder="1" applyAlignment="1">
      <alignment horizontal="center"/>
    </xf>
    <xf numFmtId="3" fontId="39" fillId="0" borderId="1" xfId="1" applyNumberFormat="1" applyFont="1" applyBorder="1" applyAlignment="1">
      <alignment horizontal="center"/>
    </xf>
    <xf numFmtId="3" fontId="27" fillId="0" borderId="1" xfId="1" applyNumberFormat="1" applyFont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27" fillId="5" borderId="1" xfId="1" applyNumberFormat="1" applyFont="1" applyFill="1" applyBorder="1" applyAlignment="1">
      <alignment horizontal="center"/>
    </xf>
    <xf numFmtId="3" fontId="27" fillId="2" borderId="1" xfId="1" applyNumberFormat="1" applyFont="1" applyFill="1" applyBorder="1" applyAlignment="1">
      <alignment horizontal="center"/>
    </xf>
    <xf numFmtId="3" fontId="43" fillId="0" borderId="1" xfId="1" applyNumberFormat="1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Fill="1" applyBorder="1"/>
    <xf numFmtId="9" fontId="27" fillId="3" borderId="1" xfId="233" applyNumberFormat="1" applyFont="1" applyBorder="1" applyAlignment="1">
      <alignment horizontal="center"/>
    </xf>
    <xf numFmtId="3" fontId="25" fillId="5" borderId="1" xfId="1" applyNumberFormat="1" applyFont="1" applyFill="1" applyBorder="1" applyAlignment="1">
      <alignment horizontal="center"/>
    </xf>
    <xf numFmtId="3" fontId="42" fillId="0" borderId="1" xfId="1" applyNumberFormat="1" applyFont="1" applyFill="1" applyBorder="1" applyAlignment="1">
      <alignment horizontal="center"/>
    </xf>
    <xf numFmtId="3" fontId="42" fillId="0" borderId="1" xfId="0" applyNumberFormat="1" applyFont="1" applyBorder="1" applyAlignment="1">
      <alignment horizontal="center"/>
    </xf>
    <xf numFmtId="3" fontId="25" fillId="0" borderId="1" xfId="0" applyNumberFormat="1" applyFont="1" applyBorder="1"/>
    <xf numFmtId="164" fontId="25" fillId="0" borderId="1" xfId="1" applyNumberFormat="1" applyFont="1" applyFill="1" applyBorder="1" applyAlignment="1">
      <alignment horizontal="center"/>
    </xf>
    <xf numFmtId="9" fontId="40" fillId="0" borderId="1" xfId="243" applyFont="1" applyFill="1" applyBorder="1" applyAlignment="1" applyProtection="1">
      <alignment horizontal="center"/>
    </xf>
    <xf numFmtId="9" fontId="25" fillId="0" borderId="1" xfId="243" applyFont="1" applyFill="1" applyBorder="1" applyAlignment="1" applyProtection="1">
      <alignment horizontal="center"/>
    </xf>
    <xf numFmtId="3" fontId="27" fillId="0" borderId="1" xfId="0" applyNumberFormat="1" applyFont="1" applyBorder="1" applyAlignment="1">
      <alignment horizontal="center"/>
    </xf>
    <xf numFmtId="3" fontId="0" fillId="0" borderId="0" xfId="0" applyNumberFormat="1" applyFill="1"/>
    <xf numFmtId="3" fontId="46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left"/>
    </xf>
    <xf numFmtId="0" fontId="12" fillId="0" borderId="17" xfId="244" applyFill="1" applyBorder="1"/>
    <xf numFmtId="14" fontId="0" fillId="0" borderId="15" xfId="0" applyNumberFormat="1" applyFill="1" applyBorder="1" applyAlignment="1">
      <alignment horizontal="left"/>
    </xf>
    <xf numFmtId="0" fontId="32" fillId="0" borderId="14" xfId="0" applyFont="1" applyFill="1" applyBorder="1"/>
    <xf numFmtId="0" fontId="12" fillId="0" borderId="16" xfId="244" applyFill="1" applyBorder="1"/>
    <xf numFmtId="0" fontId="29" fillId="5" borderId="12" xfId="0" applyFont="1" applyFill="1" applyBorder="1" applyAlignment="1">
      <alignment vertical="center" wrapText="1"/>
    </xf>
    <xf numFmtId="0" fontId="29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29" fillId="0" borderId="20" xfId="0" applyFont="1" applyBorder="1" applyAlignment="1">
      <alignment vertical="center" wrapText="1"/>
    </xf>
    <xf numFmtId="0" fontId="29" fillId="0" borderId="21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&#214;sterg&#246;t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 2017"/>
      <sheetName val="Länsstyrelsen 2020"/>
      <sheetName val="Miljörapporter"/>
      <sheetName val="KVV 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38670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2077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4198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24232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1069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10795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65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326516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107162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19709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412622</v>
          </cell>
          <cell r="W362">
            <v>202935</v>
          </cell>
        </row>
        <row r="363">
          <cell r="N363">
            <v>0</v>
          </cell>
        </row>
        <row r="365">
          <cell r="N365">
            <v>0</v>
          </cell>
        </row>
        <row r="366">
          <cell r="T366">
            <v>188519.08740627154</v>
          </cell>
        </row>
        <row r="367">
          <cell r="S367"/>
          <cell r="X367">
            <v>41413</v>
          </cell>
        </row>
        <row r="368">
          <cell r="N368">
            <v>0</v>
          </cell>
        </row>
        <row r="370">
          <cell r="N370">
            <v>465</v>
          </cell>
        </row>
        <row r="371">
          <cell r="N371">
            <v>1882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129106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5">
          <cell r="N405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1883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42">
          <cell r="N442">
            <v>14132.9</v>
          </cell>
        </row>
        <row r="443">
          <cell r="N443">
            <v>0</v>
          </cell>
        </row>
        <row r="445">
          <cell r="N445">
            <v>0</v>
          </cell>
        </row>
        <row r="446">
          <cell r="R446">
            <v>0</v>
          </cell>
          <cell r="T446">
            <v>0</v>
          </cell>
        </row>
        <row r="447">
          <cell r="S447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46845</v>
          </cell>
        </row>
        <row r="459">
          <cell r="N459">
            <v>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115522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74937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22">
          <cell r="N522">
            <v>19402</v>
          </cell>
        </row>
        <row r="523">
          <cell r="N523">
            <v>0</v>
          </cell>
        </row>
        <row r="525">
          <cell r="N525">
            <v>0</v>
          </cell>
        </row>
        <row r="526">
          <cell r="R526">
            <v>0</v>
          </cell>
          <cell r="T526">
            <v>0</v>
          </cell>
        </row>
        <row r="527">
          <cell r="S527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23607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218162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4">
          <cell r="N64">
            <v>0</v>
          </cell>
        </row>
        <row r="66">
          <cell r="N66">
            <v>12706</v>
          </cell>
        </row>
        <row r="67">
          <cell r="N67">
            <v>119</v>
          </cell>
        </row>
        <row r="70">
          <cell r="R70">
            <v>990</v>
          </cell>
        </row>
        <row r="71">
          <cell r="S71">
            <v>14834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4700</v>
          </cell>
        </row>
        <row r="123">
          <cell r="N123">
            <v>0</v>
          </cell>
        </row>
        <row r="125">
          <cell r="N125">
            <v>0</v>
          </cell>
        </row>
        <row r="127">
          <cell r="S127">
            <v>4700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922</v>
          </cell>
        </row>
        <row r="179">
          <cell r="N179">
            <v>1025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18106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15137</v>
          </cell>
        </row>
        <row r="235">
          <cell r="N235">
            <v>149</v>
          </cell>
        </row>
        <row r="237">
          <cell r="N237">
            <v>0</v>
          </cell>
        </row>
        <row r="239">
          <cell r="S239">
            <v>17441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30565</v>
          </cell>
        </row>
        <row r="291">
          <cell r="N291">
            <v>119</v>
          </cell>
        </row>
        <row r="293">
          <cell r="N293">
            <v>0</v>
          </cell>
        </row>
        <row r="295">
          <cell r="S295">
            <v>34397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4115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93378</v>
          </cell>
        </row>
        <row r="347">
          <cell r="N347">
            <v>10</v>
          </cell>
        </row>
        <row r="348">
          <cell r="V348">
            <v>68066.666666666672</v>
          </cell>
        </row>
        <row r="349">
          <cell r="N349">
            <v>0</v>
          </cell>
        </row>
        <row r="350">
          <cell r="R350">
            <v>4453</v>
          </cell>
        </row>
        <row r="351">
          <cell r="S351">
            <v>38376.333333333328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16599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5252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7">
          <cell r="N397">
            <v>0</v>
          </cell>
        </row>
        <row r="400">
          <cell r="N400">
            <v>0</v>
          </cell>
        </row>
        <row r="402">
          <cell r="N402">
            <v>12793</v>
          </cell>
        </row>
        <row r="403">
          <cell r="N403">
            <v>30</v>
          </cell>
        </row>
        <row r="405">
          <cell r="N405">
            <v>0</v>
          </cell>
        </row>
        <row r="407">
          <cell r="S407">
            <v>15185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1297178</v>
          </cell>
        </row>
        <row r="451">
          <cell r="N451">
            <v>4732</v>
          </cell>
        </row>
        <row r="452">
          <cell r="Q452"/>
          <cell r="U452"/>
          <cell r="V452">
            <v>1880766.6666666667</v>
          </cell>
        </row>
        <row r="453">
          <cell r="N453">
            <v>0</v>
          </cell>
        </row>
        <row r="455">
          <cell r="S455">
            <v>270610.33333333326</v>
          </cell>
        </row>
        <row r="456">
          <cell r="N456">
            <v>0</v>
          </cell>
        </row>
        <row r="458">
          <cell r="N458">
            <v>7190</v>
          </cell>
        </row>
        <row r="459">
          <cell r="N459">
            <v>1852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>
            <v>3850</v>
          </cell>
        </row>
        <row r="463">
          <cell r="S463">
            <v>3588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168551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843169</v>
          </cell>
          <cell r="W506">
            <v>502467</v>
          </cell>
        </row>
        <row r="507">
          <cell r="N507">
            <v>13350</v>
          </cell>
        </row>
        <row r="508">
          <cell r="Q508">
            <v>3258.36</v>
          </cell>
          <cell r="U508"/>
          <cell r="V508">
            <v>1333753.41666667</v>
          </cell>
        </row>
        <row r="509">
          <cell r="N509">
            <v>0</v>
          </cell>
        </row>
        <row r="511">
          <cell r="S511">
            <v>53937.09999999823</v>
          </cell>
          <cell r="X511">
            <v>62100</v>
          </cell>
        </row>
        <row r="512">
          <cell r="N512">
            <v>0</v>
          </cell>
        </row>
        <row r="514">
          <cell r="N514">
            <v>4240</v>
          </cell>
        </row>
        <row r="515">
          <cell r="N515">
            <v>3487</v>
          </cell>
        </row>
        <row r="517">
          <cell r="N517">
            <v>0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19012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72827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5">
          <cell r="N565">
            <v>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3">
          <cell r="N573">
            <v>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114766</v>
          </cell>
        </row>
        <row r="619">
          <cell r="N619">
            <v>525</v>
          </cell>
        </row>
        <row r="621">
          <cell r="N621">
            <v>0</v>
          </cell>
        </row>
        <row r="622">
          <cell r="R622"/>
        </row>
        <row r="623">
          <cell r="S623">
            <v>146734</v>
          </cell>
        </row>
        <row r="624">
          <cell r="N624">
            <v>0</v>
          </cell>
        </row>
        <row r="626">
          <cell r="N626">
            <v>12780</v>
          </cell>
        </row>
        <row r="627">
          <cell r="N627">
            <v>0</v>
          </cell>
        </row>
        <row r="629">
          <cell r="N629">
            <v>0</v>
          </cell>
        </row>
        <row r="630">
          <cell r="R630">
            <v>1004</v>
          </cell>
          <cell r="T630">
            <v>0</v>
          </cell>
        </row>
        <row r="631">
          <cell r="S631">
            <v>15548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7">
          <cell r="N637">
            <v>0</v>
          </cell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5">
          <cell r="N645">
            <v>0</v>
          </cell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3">
          <cell r="N653">
            <v>0</v>
          </cell>
        </row>
        <row r="656">
          <cell r="N656">
            <v>0</v>
          </cell>
        </row>
        <row r="658">
          <cell r="N658">
            <v>31015</v>
          </cell>
        </row>
        <row r="659">
          <cell r="N659">
            <v>0</v>
          </cell>
        </row>
        <row r="661">
          <cell r="N661">
            <v>0</v>
          </cell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7">
          <cell r="N677">
            <v>0</v>
          </cell>
        </row>
        <row r="680">
          <cell r="N680">
            <v>0</v>
          </cell>
        </row>
        <row r="682">
          <cell r="N682">
            <v>30700</v>
          </cell>
        </row>
        <row r="683">
          <cell r="N683">
            <v>0</v>
          </cell>
        </row>
        <row r="685">
          <cell r="N685">
            <v>0</v>
          </cell>
        </row>
        <row r="686">
          <cell r="R686">
            <v>13</v>
          </cell>
        </row>
        <row r="687">
          <cell r="S687">
            <v>36975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8680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  <row r="730">
          <cell r="N730">
            <v>80900</v>
          </cell>
        </row>
        <row r="731">
          <cell r="N731">
            <v>627</v>
          </cell>
        </row>
        <row r="733">
          <cell r="N733">
            <v>0</v>
          </cell>
        </row>
        <row r="735">
          <cell r="S735">
            <v>102141.55500982318</v>
          </cell>
        </row>
        <row r="736">
          <cell r="N736">
            <v>0</v>
          </cell>
        </row>
        <row r="738">
          <cell r="N738">
            <v>20900</v>
          </cell>
        </row>
        <row r="739">
          <cell r="N739">
            <v>300</v>
          </cell>
        </row>
        <row r="741">
          <cell r="N741">
            <v>0</v>
          </cell>
        </row>
        <row r="743">
          <cell r="S743">
            <v>21358.444990176817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9">
          <cell r="N749">
            <v>0</v>
          </cell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7">
          <cell r="N757">
            <v>0</v>
          </cell>
        </row>
        <row r="760">
          <cell r="N760">
            <v>0</v>
          </cell>
        </row>
        <row r="762">
          <cell r="N762">
            <v>7053</v>
          </cell>
        </row>
        <row r="763">
          <cell r="N763">
            <v>0</v>
          </cell>
        </row>
        <row r="765">
          <cell r="N765">
            <v>0</v>
          </cell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3">
          <cell r="N773">
            <v>0</v>
          </cell>
        </row>
        <row r="776">
          <cell r="N776">
            <v>0</v>
          </cell>
        </row>
      </sheetData>
      <sheetData sheetId="2">
        <row r="83">
          <cell r="N83">
            <v>7372</v>
          </cell>
        </row>
        <row r="85">
          <cell r="N85">
            <v>0</v>
          </cell>
        </row>
        <row r="86">
          <cell r="N86">
            <v>1731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5710</v>
          </cell>
        </row>
        <row r="92">
          <cell r="N92">
            <v>1623.7946307991942</v>
          </cell>
        </row>
        <row r="94">
          <cell r="N94">
            <v>3665.6393697987237</v>
          </cell>
        </row>
        <row r="95">
          <cell r="N95">
            <v>0</v>
          </cell>
        </row>
        <row r="96">
          <cell r="N96">
            <v>18815</v>
          </cell>
        </row>
        <row r="97">
          <cell r="N97">
            <v>0</v>
          </cell>
        </row>
        <row r="98">
          <cell r="N98">
            <v>1703</v>
          </cell>
        </row>
        <row r="99">
          <cell r="N99">
            <v>7347.5659994020834</v>
          </cell>
        </row>
        <row r="101">
          <cell r="N101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3704</v>
          </cell>
        </row>
        <row r="108">
          <cell r="N108">
            <v>2062</v>
          </cell>
        </row>
        <row r="110">
          <cell r="N110">
            <v>155499</v>
          </cell>
        </row>
        <row r="112">
          <cell r="N112">
            <v>0</v>
          </cell>
        </row>
        <row r="113">
          <cell r="N113">
            <v>39470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43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277</v>
          </cell>
        </row>
        <row r="126">
          <cell r="N126">
            <v>11226</v>
          </cell>
        </row>
        <row r="128">
          <cell r="N128">
            <v>37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16317</v>
          </cell>
        </row>
        <row r="133">
          <cell r="N133">
            <v>0</v>
          </cell>
        </row>
        <row r="134">
          <cell r="N134">
            <v>747</v>
          </cell>
        </row>
        <row r="135">
          <cell r="N135">
            <v>17215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3664</v>
          </cell>
        </row>
        <row r="144">
          <cell r="N144">
            <v>1344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2484</v>
          </cell>
        </row>
        <row r="164">
          <cell r="N164">
            <v>2271</v>
          </cell>
        </row>
        <row r="166">
          <cell r="N166">
            <v>0</v>
          </cell>
        </row>
        <row r="167">
          <cell r="N167">
            <v>511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5756</v>
          </cell>
        </row>
        <row r="173">
          <cell r="N173">
            <v>838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37545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9962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2280</v>
          </cell>
        </row>
        <row r="189">
          <cell r="N189">
            <v>3956</v>
          </cell>
        </row>
        <row r="191">
          <cell r="N191">
            <v>1116</v>
          </cell>
        </row>
        <row r="193">
          <cell r="N193">
            <v>0</v>
          </cell>
        </row>
        <row r="194">
          <cell r="N194">
            <v>515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12</v>
          </cell>
        </row>
        <row r="200">
          <cell r="N200">
            <v>48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463</v>
          </cell>
        </row>
        <row r="207">
          <cell r="N207">
            <v>5189</v>
          </cell>
        </row>
        <row r="209">
          <cell r="N209">
            <v>70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19243</v>
          </cell>
        </row>
        <row r="214">
          <cell r="N214">
            <v>0</v>
          </cell>
        </row>
        <row r="215">
          <cell r="N215">
            <v>182</v>
          </cell>
        </row>
        <row r="216">
          <cell r="N216">
            <v>18487</v>
          </cell>
        </row>
        <row r="218">
          <cell r="N218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1752</v>
          </cell>
        </row>
        <row r="225">
          <cell r="N225">
            <v>768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2232</v>
          </cell>
        </row>
        <row r="245">
          <cell r="N245">
            <v>9536</v>
          </cell>
        </row>
        <row r="247">
          <cell r="N247">
            <v>0</v>
          </cell>
        </row>
        <row r="248">
          <cell r="N248">
            <v>2226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10630</v>
          </cell>
        </row>
        <row r="254">
          <cell r="N254">
            <v>16204</v>
          </cell>
        </row>
        <row r="255">
          <cell r="Q255">
            <v>185</v>
          </cell>
        </row>
        <row r="256">
          <cell r="N256">
            <v>38434</v>
          </cell>
        </row>
        <row r="257">
          <cell r="N257">
            <v>0</v>
          </cell>
        </row>
        <row r="258">
          <cell r="N258">
            <v>135815</v>
          </cell>
        </row>
        <row r="259">
          <cell r="N259">
            <v>0</v>
          </cell>
        </row>
        <row r="260">
          <cell r="N260">
            <v>1135</v>
          </cell>
        </row>
        <row r="261">
          <cell r="N261">
            <v>87317</v>
          </cell>
        </row>
        <row r="263">
          <cell r="N263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2256</v>
          </cell>
        </row>
        <row r="270">
          <cell r="N270">
            <v>8747</v>
          </cell>
        </row>
        <row r="272">
          <cell r="N272">
            <v>66384</v>
          </cell>
        </row>
        <row r="274">
          <cell r="N274">
            <v>0</v>
          </cell>
        </row>
        <row r="275">
          <cell r="N275">
            <v>10170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40</v>
          </cell>
        </row>
        <row r="281">
          <cell r="N281">
            <v>1322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1585</v>
          </cell>
        </row>
        <row r="288">
          <cell r="N288">
            <v>13195</v>
          </cell>
        </row>
        <row r="290">
          <cell r="N290">
            <v>123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24476</v>
          </cell>
        </row>
        <row r="295">
          <cell r="N295">
            <v>0</v>
          </cell>
        </row>
        <row r="296">
          <cell r="N296">
            <v>1870</v>
          </cell>
        </row>
        <row r="297">
          <cell r="N297">
            <v>34909</v>
          </cell>
        </row>
        <row r="299">
          <cell r="N299">
            <v>59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9660</v>
          </cell>
        </row>
        <row r="306">
          <cell r="N306">
            <v>2633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7908.7205849268848</v>
          </cell>
        </row>
        <row r="326">
          <cell r="N326">
            <v>2918</v>
          </cell>
        </row>
        <row r="328">
          <cell r="N328">
            <v>0</v>
          </cell>
        </row>
        <row r="329">
          <cell r="N329">
            <v>641</v>
          </cell>
        </row>
        <row r="330">
          <cell r="N330">
            <v>0</v>
          </cell>
        </row>
        <row r="332">
          <cell r="N332">
            <v>0</v>
          </cell>
        </row>
        <row r="333">
          <cell r="N333">
            <v>4012</v>
          </cell>
        </row>
        <row r="335">
          <cell r="N335">
            <v>30050</v>
          </cell>
        </row>
        <row r="337">
          <cell r="N337">
            <v>43742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2352</v>
          </cell>
        </row>
        <row r="342">
          <cell r="N342">
            <v>28057.470584926887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50">
          <cell r="N350">
            <v>1670</v>
          </cell>
        </row>
        <row r="351">
          <cell r="N351">
            <v>1340</v>
          </cell>
        </row>
        <row r="353">
          <cell r="N353">
            <v>11391</v>
          </cell>
        </row>
        <row r="355">
          <cell r="N355">
            <v>0</v>
          </cell>
        </row>
        <row r="356">
          <cell r="N356">
            <v>1538</v>
          </cell>
        </row>
        <row r="357">
          <cell r="N357">
            <v>0</v>
          </cell>
        </row>
        <row r="359">
          <cell r="N359">
            <v>0</v>
          </cell>
        </row>
        <row r="360">
          <cell r="N360">
            <v>41.25</v>
          </cell>
        </row>
        <row r="362">
          <cell r="N362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8">
          <cell r="N368">
            <v>77</v>
          </cell>
        </row>
        <row r="369">
          <cell r="N369">
            <v>10948</v>
          </cell>
        </row>
        <row r="371">
          <cell r="N371">
            <v>58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14650</v>
          </cell>
        </row>
        <row r="377">
          <cell r="N377">
            <v>152</v>
          </cell>
        </row>
        <row r="378">
          <cell r="N378">
            <v>17048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6">
          <cell r="N386">
            <v>9032</v>
          </cell>
        </row>
        <row r="387">
          <cell r="N387">
            <v>1014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5">
          <cell r="N395">
            <v>0</v>
          </cell>
        </row>
        <row r="396">
          <cell r="N396">
            <v>5292.2794150731161</v>
          </cell>
        </row>
        <row r="407">
          <cell r="N407">
            <v>5177</v>
          </cell>
        </row>
        <row r="409">
          <cell r="N409">
            <v>0</v>
          </cell>
        </row>
        <row r="410">
          <cell r="N410">
            <v>1184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5827</v>
          </cell>
        </row>
        <row r="416">
          <cell r="N416">
            <v>136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1240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7056</v>
          </cell>
        </row>
        <row r="425">
          <cell r="N425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6450</v>
          </cell>
        </row>
        <row r="432">
          <cell r="N432">
            <v>6317</v>
          </cell>
        </row>
        <row r="434">
          <cell r="N434">
            <v>40912</v>
          </cell>
        </row>
        <row r="436">
          <cell r="N436">
            <v>0</v>
          </cell>
        </row>
        <row r="437">
          <cell r="N437">
            <v>5481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29</v>
          </cell>
        </row>
        <row r="443">
          <cell r="N443">
            <v>91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7460</v>
          </cell>
        </row>
        <row r="450">
          <cell r="N450">
            <v>21021</v>
          </cell>
        </row>
        <row r="452">
          <cell r="N452">
            <v>189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26104</v>
          </cell>
        </row>
        <row r="457">
          <cell r="N457">
            <v>0</v>
          </cell>
        </row>
        <row r="458">
          <cell r="N458">
            <v>852</v>
          </cell>
        </row>
        <row r="459">
          <cell r="N459">
            <v>43097</v>
          </cell>
        </row>
        <row r="461">
          <cell r="N461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12534</v>
          </cell>
        </row>
        <row r="468">
          <cell r="N468">
            <v>3699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3251</v>
          </cell>
        </row>
        <row r="488">
          <cell r="N488">
            <v>4976</v>
          </cell>
        </row>
        <row r="490">
          <cell r="N490">
            <v>0</v>
          </cell>
        </row>
        <row r="491">
          <cell r="N491">
            <v>1102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4515</v>
          </cell>
        </row>
        <row r="497">
          <cell r="N497">
            <v>7178</v>
          </cell>
        </row>
        <row r="499">
          <cell r="N499">
            <v>104409</v>
          </cell>
        </row>
        <row r="500">
          <cell r="N500">
            <v>0</v>
          </cell>
        </row>
        <row r="501">
          <cell r="N501">
            <v>2444</v>
          </cell>
        </row>
        <row r="502">
          <cell r="N502">
            <v>280</v>
          </cell>
        </row>
        <row r="503">
          <cell r="N503">
            <v>26120</v>
          </cell>
        </row>
        <row r="504">
          <cell r="N504">
            <v>222264.34139531793</v>
          </cell>
        </row>
        <row r="506">
          <cell r="N506">
            <v>206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13415</v>
          </cell>
        </row>
        <row r="513">
          <cell r="N513">
            <v>12161</v>
          </cell>
        </row>
        <row r="515">
          <cell r="N515">
            <v>87028</v>
          </cell>
        </row>
        <row r="517">
          <cell r="N517">
            <v>0</v>
          </cell>
        </row>
        <row r="518">
          <cell r="N518">
            <v>15187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105</v>
          </cell>
        </row>
        <row r="524">
          <cell r="N524">
            <v>11472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8604</v>
          </cell>
        </row>
        <row r="531">
          <cell r="N531">
            <v>49852</v>
          </cell>
        </row>
        <row r="533">
          <cell r="N533">
            <v>259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33169</v>
          </cell>
        </row>
        <row r="538">
          <cell r="N538">
            <v>0</v>
          </cell>
        </row>
        <row r="539">
          <cell r="N539">
            <v>13334</v>
          </cell>
        </row>
        <row r="540">
          <cell r="N540">
            <v>59485</v>
          </cell>
        </row>
        <row r="542">
          <cell r="N542">
            <v>53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38853</v>
          </cell>
        </row>
        <row r="549">
          <cell r="N549">
            <v>6436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10389</v>
          </cell>
        </row>
        <row r="569">
          <cell r="N569">
            <v>6976</v>
          </cell>
        </row>
        <row r="571">
          <cell r="N571">
            <v>0</v>
          </cell>
        </row>
        <row r="572">
          <cell r="N572">
            <v>1598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7081</v>
          </cell>
        </row>
        <row r="578">
          <cell r="N578">
            <v>1595</v>
          </cell>
        </row>
        <row r="580">
          <cell r="N580">
            <v>3300</v>
          </cell>
        </row>
        <row r="581">
          <cell r="N581">
            <v>0</v>
          </cell>
        </row>
        <row r="582">
          <cell r="N582">
            <v>4542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40823</v>
          </cell>
        </row>
        <row r="587">
          <cell r="N587">
            <v>177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2627</v>
          </cell>
        </row>
        <row r="594">
          <cell r="N594">
            <v>6561</v>
          </cell>
        </row>
        <row r="596">
          <cell r="N596">
            <v>44367</v>
          </cell>
        </row>
        <row r="598">
          <cell r="N598">
            <v>0</v>
          </cell>
        </row>
        <row r="599">
          <cell r="N599">
            <v>6127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793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2511</v>
          </cell>
        </row>
        <row r="612">
          <cell r="N612">
            <v>11273</v>
          </cell>
        </row>
        <row r="614">
          <cell r="N614">
            <v>432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26796</v>
          </cell>
        </row>
        <row r="619">
          <cell r="N619">
            <v>0</v>
          </cell>
        </row>
        <row r="620">
          <cell r="N620">
            <v>89</v>
          </cell>
        </row>
        <row r="621">
          <cell r="N621">
            <v>31483</v>
          </cell>
        </row>
        <row r="623">
          <cell r="N623">
            <v>186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6451</v>
          </cell>
        </row>
        <row r="630">
          <cell r="N630">
            <v>2565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13427</v>
          </cell>
        </row>
        <row r="650">
          <cell r="N650">
            <v>36707</v>
          </cell>
        </row>
        <row r="652">
          <cell r="N652">
            <v>0</v>
          </cell>
        </row>
        <row r="653">
          <cell r="N653">
            <v>8569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33011</v>
          </cell>
        </row>
        <row r="659">
          <cell r="N659">
            <v>12670</v>
          </cell>
        </row>
        <row r="660">
          <cell r="Q660"/>
        </row>
        <row r="661">
          <cell r="N661">
            <v>15526.692936043022</v>
          </cell>
        </row>
        <row r="662">
          <cell r="N662">
            <v>0</v>
          </cell>
        </row>
        <row r="663">
          <cell r="N663">
            <v>19126</v>
          </cell>
        </row>
        <row r="664">
          <cell r="N664">
            <v>0</v>
          </cell>
        </row>
        <row r="665">
          <cell r="N665">
            <v>76718</v>
          </cell>
        </row>
        <row r="666">
          <cell r="N666">
            <v>311147</v>
          </cell>
        </row>
        <row r="668">
          <cell r="N668">
            <v>3207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136232</v>
          </cell>
        </row>
        <row r="675">
          <cell r="N675">
            <v>167502</v>
          </cell>
        </row>
        <row r="677">
          <cell r="N677">
            <v>759170</v>
          </cell>
        </row>
        <row r="679">
          <cell r="N679">
            <v>0</v>
          </cell>
        </row>
        <row r="680">
          <cell r="N680">
            <v>130649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2533</v>
          </cell>
        </row>
        <row r="686">
          <cell r="N686">
            <v>10203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194347</v>
          </cell>
        </row>
        <row r="693">
          <cell r="N693">
            <v>326694</v>
          </cell>
        </row>
        <row r="695">
          <cell r="N695">
            <v>714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65642</v>
          </cell>
        </row>
        <row r="700">
          <cell r="N700">
            <v>0</v>
          </cell>
        </row>
        <row r="701">
          <cell r="N701">
            <v>210058</v>
          </cell>
        </row>
        <row r="702">
          <cell r="N702">
            <v>241080</v>
          </cell>
        </row>
        <row r="704">
          <cell r="N704">
            <v>89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478127</v>
          </cell>
        </row>
        <row r="711">
          <cell r="N711">
            <v>84528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15495</v>
          </cell>
        </row>
        <row r="731">
          <cell r="N731">
            <v>31363</v>
          </cell>
        </row>
        <row r="733">
          <cell r="N733">
            <v>0</v>
          </cell>
        </row>
        <row r="734">
          <cell r="N734">
            <v>7278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22527</v>
          </cell>
        </row>
        <row r="740">
          <cell r="N740">
            <v>72675</v>
          </cell>
        </row>
        <row r="741">
          <cell r="Q741"/>
          <cell r="U741">
            <v>87496</v>
          </cell>
          <cell r="W741">
            <v>67856</v>
          </cell>
        </row>
        <row r="742">
          <cell r="N742">
            <v>66569.78</v>
          </cell>
        </row>
        <row r="743">
          <cell r="R743">
            <v>0</v>
          </cell>
          <cell r="S743">
            <v>1875115.3479796469</v>
          </cell>
        </row>
        <row r="744">
          <cell r="X744">
            <v>695981</v>
          </cell>
        </row>
        <row r="745">
          <cell r="N745">
            <v>0</v>
          </cell>
        </row>
        <row r="746">
          <cell r="N746">
            <v>75774</v>
          </cell>
          <cell r="V746">
            <v>502467</v>
          </cell>
        </row>
        <row r="747">
          <cell r="N747">
            <v>2220808.8720203531</v>
          </cell>
        </row>
        <row r="749">
          <cell r="N749">
            <v>108183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119301</v>
          </cell>
        </row>
        <row r="756">
          <cell r="N756">
            <v>138368</v>
          </cell>
        </row>
        <row r="758">
          <cell r="N758">
            <v>729549</v>
          </cell>
        </row>
        <row r="760">
          <cell r="N760">
            <v>0</v>
          </cell>
        </row>
        <row r="761">
          <cell r="N761">
            <v>154044.34306335909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24511.656936640909</v>
          </cell>
        </row>
        <row r="767">
          <cell r="N767">
            <v>458508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63973</v>
          </cell>
        </row>
        <row r="774">
          <cell r="N774">
            <v>454479</v>
          </cell>
        </row>
        <row r="776">
          <cell r="N776">
            <v>619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54113</v>
          </cell>
        </row>
        <row r="781">
          <cell r="N781">
            <v>0</v>
          </cell>
        </row>
        <row r="782">
          <cell r="N782">
            <v>109495</v>
          </cell>
        </row>
        <row r="783">
          <cell r="N783">
            <v>252879</v>
          </cell>
        </row>
        <row r="785">
          <cell r="N785">
            <v>172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390959</v>
          </cell>
        </row>
        <row r="792">
          <cell r="N792">
            <v>61795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40586</v>
          </cell>
        </row>
        <row r="812">
          <cell r="N812">
            <v>10428</v>
          </cell>
        </row>
        <row r="814">
          <cell r="N814">
            <v>0</v>
          </cell>
        </row>
        <row r="815">
          <cell r="N815">
            <v>2493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9711</v>
          </cell>
        </row>
        <row r="821">
          <cell r="N821">
            <v>2704.2053692008194</v>
          </cell>
        </row>
        <row r="823">
          <cell r="N823">
            <v>9253.8876941582712</v>
          </cell>
        </row>
        <row r="824">
          <cell r="N824">
            <v>0</v>
          </cell>
        </row>
        <row r="825">
          <cell r="N825">
            <v>0</v>
          </cell>
        </row>
        <row r="826">
          <cell r="N826">
            <v>0</v>
          </cell>
        </row>
        <row r="827">
          <cell r="N827">
            <v>2914</v>
          </cell>
        </row>
        <row r="828">
          <cell r="N828">
            <v>8531</v>
          </cell>
        </row>
        <row r="830">
          <cell r="N830">
            <v>209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6355</v>
          </cell>
        </row>
        <row r="837">
          <cell r="N837">
            <v>11624</v>
          </cell>
        </row>
        <row r="839">
          <cell r="N839">
            <v>55573</v>
          </cell>
        </row>
        <row r="841">
          <cell r="N841">
            <v>0</v>
          </cell>
        </row>
        <row r="842">
          <cell r="N842">
            <v>9050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15</v>
          </cell>
        </row>
        <row r="848">
          <cell r="N848">
            <v>810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2163</v>
          </cell>
        </row>
        <row r="855">
          <cell r="N855">
            <v>17802.906936640917</v>
          </cell>
        </row>
        <row r="857">
          <cell r="N857">
            <v>275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22792.906936640917</v>
          </cell>
        </row>
        <row r="862">
          <cell r="N862">
            <v>0</v>
          </cell>
        </row>
        <row r="863">
          <cell r="N863">
            <v>1708</v>
          </cell>
        </row>
        <row r="864">
          <cell r="N864">
            <v>50435.093063359083</v>
          </cell>
        </row>
        <row r="866">
          <cell r="N866">
            <v>44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18604</v>
          </cell>
        </row>
        <row r="873">
          <cell r="N873">
            <v>4628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15507</v>
          </cell>
        </row>
        <row r="893">
          <cell r="N893">
            <v>21088</v>
          </cell>
        </row>
        <row r="895">
          <cell r="N895">
            <v>0</v>
          </cell>
        </row>
        <row r="896">
          <cell r="N896">
            <v>4921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14804</v>
          </cell>
        </row>
        <row r="902">
          <cell r="N902">
            <v>2048</v>
          </cell>
        </row>
        <row r="904">
          <cell r="N904">
            <v>1665</v>
          </cell>
        </row>
        <row r="905">
          <cell r="N905">
            <v>225.25</v>
          </cell>
        </row>
        <row r="906">
          <cell r="N906">
            <v>595</v>
          </cell>
        </row>
        <row r="907">
          <cell r="N907">
            <v>0</v>
          </cell>
        </row>
        <row r="908">
          <cell r="N908">
            <v>9600</v>
          </cell>
        </row>
        <row r="909">
          <cell r="N909">
            <v>58932.75</v>
          </cell>
        </row>
        <row r="911">
          <cell r="N911">
            <v>1638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19412.75</v>
          </cell>
        </row>
        <row r="918">
          <cell r="N918">
            <v>36971.25</v>
          </cell>
        </row>
        <row r="920">
          <cell r="N920">
            <v>172217</v>
          </cell>
        </row>
        <row r="922">
          <cell r="N922">
            <v>0</v>
          </cell>
        </row>
        <row r="923">
          <cell r="N923">
            <v>23888.75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299</v>
          </cell>
        </row>
        <row r="929">
          <cell r="N929">
            <v>1481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22766.093063359091</v>
          </cell>
        </row>
        <row r="936">
          <cell r="N936">
            <v>88248</v>
          </cell>
        </row>
        <row r="938">
          <cell r="N938">
            <v>514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54022</v>
          </cell>
        </row>
        <row r="943">
          <cell r="N943">
            <v>0</v>
          </cell>
        </row>
        <row r="944">
          <cell r="N944">
            <v>8696</v>
          </cell>
        </row>
        <row r="945">
          <cell r="N945">
            <v>115504</v>
          </cell>
        </row>
        <row r="947">
          <cell r="N947">
            <v>115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77559.156936640909</v>
          </cell>
        </row>
        <row r="954">
          <cell r="N954">
            <v>20446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11913</v>
          </cell>
        </row>
        <row r="974">
          <cell r="N974">
            <v>8241</v>
          </cell>
        </row>
        <row r="976">
          <cell r="N976">
            <v>0</v>
          </cell>
        </row>
        <row r="977">
          <cell r="N977">
            <v>1877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8136</v>
          </cell>
        </row>
        <row r="983">
          <cell r="N983">
            <v>678</v>
          </cell>
        </row>
        <row r="985">
          <cell r="N985">
            <v>2086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2254</v>
          </cell>
        </row>
        <row r="990">
          <cell r="N990">
            <v>17125</v>
          </cell>
        </row>
        <row r="992">
          <cell r="N992">
            <v>0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8673</v>
          </cell>
        </row>
        <row r="999">
          <cell r="N999">
            <v>7505</v>
          </cell>
        </row>
        <row r="1001">
          <cell r="N1001">
            <v>18867</v>
          </cell>
        </row>
        <row r="1003">
          <cell r="N1003">
            <v>0</v>
          </cell>
        </row>
        <row r="1004">
          <cell r="N1004">
            <v>2373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10">
          <cell r="N1010">
            <v>26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3032</v>
          </cell>
        </row>
        <row r="1017">
          <cell r="N1017">
            <v>13748</v>
          </cell>
        </row>
        <row r="1019">
          <cell r="N1019">
            <v>97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4044</v>
          </cell>
        </row>
        <row r="1024">
          <cell r="N1024">
            <v>0</v>
          </cell>
        </row>
        <row r="1025">
          <cell r="N1025">
            <v>3318</v>
          </cell>
        </row>
        <row r="1026">
          <cell r="N1026">
            <v>20692</v>
          </cell>
        </row>
        <row r="1028">
          <cell r="N1028">
            <v>180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15860</v>
          </cell>
        </row>
        <row r="1035">
          <cell r="N1035">
            <v>4896</v>
          </cell>
        </row>
        <row r="1037">
          <cell r="N1037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2461</v>
          </cell>
        </row>
        <row r="1055">
          <cell r="N1055">
            <v>24578</v>
          </cell>
        </row>
        <row r="1057">
          <cell r="N1057">
            <v>0</v>
          </cell>
        </row>
        <row r="1058">
          <cell r="N1058">
            <v>5851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28345</v>
          </cell>
        </row>
        <row r="1064">
          <cell r="N1064">
            <v>3227</v>
          </cell>
        </row>
        <row r="1066">
          <cell r="N1066">
            <v>0</v>
          </cell>
        </row>
        <row r="1067">
          <cell r="N1067">
            <v>0</v>
          </cell>
        </row>
        <row r="1068">
          <cell r="N1068">
            <v>0</v>
          </cell>
        </row>
        <row r="1069">
          <cell r="N1069">
            <v>10415</v>
          </cell>
        </row>
        <row r="1070">
          <cell r="N1070">
            <v>25007</v>
          </cell>
        </row>
        <row r="1071">
          <cell r="N1071">
            <v>66964</v>
          </cell>
        </row>
        <row r="1073">
          <cell r="N1073">
            <v>113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21871</v>
          </cell>
        </row>
        <row r="1080">
          <cell r="N1080">
            <v>27366</v>
          </cell>
        </row>
        <row r="1082">
          <cell r="N1082">
            <v>213185</v>
          </cell>
        </row>
        <row r="1084">
          <cell r="N1084">
            <v>0</v>
          </cell>
        </row>
        <row r="1085">
          <cell r="N1085">
            <v>40436.906936640909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34279.093063359091</v>
          </cell>
        </row>
        <row r="1091">
          <cell r="N1091">
            <v>46</v>
          </cell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19575</v>
          </cell>
        </row>
        <row r="1098">
          <cell r="N1098">
            <v>48332</v>
          </cell>
        </row>
        <row r="1100">
          <cell r="N1100">
            <v>111</v>
          </cell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22522.093063359091</v>
          </cell>
        </row>
        <row r="1105">
          <cell r="N1105">
            <v>0</v>
          </cell>
        </row>
        <row r="1106">
          <cell r="N1106">
            <v>35606</v>
          </cell>
        </row>
        <row r="1107">
          <cell r="N1107">
            <v>65548.906936640909</v>
          </cell>
        </row>
        <row r="1109">
          <cell r="N1109">
            <v>0</v>
          </cell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57082</v>
          </cell>
        </row>
        <row r="1116">
          <cell r="N1116">
            <v>11810</v>
          </cell>
        </row>
        <row r="1118">
          <cell r="N1118">
            <v>0</v>
          </cell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3450</v>
          </cell>
        </row>
      </sheetData>
      <sheetData sheetId="3"/>
      <sheetData sheetId="4">
        <row r="4">
          <cell r="C4">
            <v>1558</v>
          </cell>
        </row>
        <row r="5">
          <cell r="C5">
            <v>1197</v>
          </cell>
        </row>
        <row r="6">
          <cell r="C6">
            <v>2821.5</v>
          </cell>
        </row>
        <row r="7">
          <cell r="C7">
            <v>1301.5</v>
          </cell>
        </row>
        <row r="8">
          <cell r="C8">
            <v>1349</v>
          </cell>
        </row>
        <row r="9">
          <cell r="C9">
            <v>3201.5</v>
          </cell>
        </row>
        <row r="10">
          <cell r="C10">
            <v>2090</v>
          </cell>
        </row>
        <row r="11">
          <cell r="C11">
            <v>31454.5</v>
          </cell>
        </row>
        <row r="12">
          <cell r="C12">
            <v>16615.5</v>
          </cell>
        </row>
        <row r="13">
          <cell r="C13">
            <v>2470</v>
          </cell>
        </row>
        <row r="14">
          <cell r="C14">
            <v>7609.5</v>
          </cell>
        </row>
        <row r="15">
          <cell r="C15">
            <v>2289.5</v>
          </cell>
        </row>
        <row r="16">
          <cell r="C16">
            <v>5491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akim.a.svensson@lansstyrelsen.se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14" activeCellId="2" sqref="C3 B13 B14"/>
    </sheetView>
  </sheetViews>
  <sheetFormatPr defaultRowHeight="15.75"/>
  <cols>
    <col min="2" max="2" width="56.375" bestFit="1" customWidth="1"/>
    <col min="3" max="3" width="50.25" bestFit="1" customWidth="1"/>
    <col min="5" max="5" width="85.375" customWidth="1"/>
  </cols>
  <sheetData>
    <row r="1" spans="2:5" ht="16.5" thickBot="1">
      <c r="C1" s="61"/>
    </row>
    <row r="2" spans="2:5">
      <c r="B2" s="62" t="s">
        <v>93</v>
      </c>
      <c r="C2" s="69" t="s">
        <v>101</v>
      </c>
    </row>
    <row r="3" spans="2:5">
      <c r="B3" s="63" t="s">
        <v>94</v>
      </c>
      <c r="C3" s="145">
        <v>44855</v>
      </c>
    </row>
    <row r="4" spans="2:5">
      <c r="B4" s="64" t="s">
        <v>95</v>
      </c>
      <c r="C4" s="70" t="s">
        <v>102</v>
      </c>
    </row>
    <row r="5" spans="2:5">
      <c r="B5" s="64" t="s">
        <v>96</v>
      </c>
      <c r="C5" s="71" t="s">
        <v>97</v>
      </c>
    </row>
    <row r="6" spans="2:5">
      <c r="B6" s="63" t="s">
        <v>98</v>
      </c>
      <c r="C6" s="143" t="s">
        <v>108</v>
      </c>
    </row>
    <row r="7" spans="2:5" ht="16.5" thickBot="1">
      <c r="B7" s="72" t="s">
        <v>96</v>
      </c>
      <c r="C7" s="144" t="s">
        <v>109</v>
      </c>
    </row>
    <row r="10" spans="2:5" ht="16.5" thickBot="1"/>
    <row r="11" spans="2:5" ht="155.25" customHeight="1">
      <c r="B11" s="148" t="s">
        <v>103</v>
      </c>
      <c r="C11" s="149"/>
      <c r="E11" s="150" t="s">
        <v>99</v>
      </c>
    </row>
    <row r="12" spans="2:5">
      <c r="B12" s="73"/>
      <c r="C12" s="65"/>
      <c r="E12" s="151"/>
    </row>
    <row r="13" spans="2:5">
      <c r="B13" s="146"/>
      <c r="C13" s="65"/>
      <c r="E13" s="151"/>
    </row>
    <row r="14" spans="2:5" ht="16.5" thickBot="1">
      <c r="B14" s="147"/>
      <c r="C14" s="66"/>
      <c r="E14" s="151"/>
    </row>
    <row r="15" spans="2:5">
      <c r="E15" s="151"/>
    </row>
    <row r="16" spans="2:5" ht="16.5" thickBot="1">
      <c r="B16" s="67"/>
      <c r="E16" s="151"/>
    </row>
    <row r="17" spans="2:5" ht="144.75" customHeight="1" thickBot="1">
      <c r="B17" s="153" t="s">
        <v>100</v>
      </c>
      <c r="C17" s="154"/>
      <c r="E17" s="151"/>
    </row>
    <row r="18" spans="2:5">
      <c r="B18" s="68"/>
      <c r="E18" s="151"/>
    </row>
    <row r="19" spans="2:5">
      <c r="E19" s="151"/>
    </row>
    <row r="20" spans="2:5">
      <c r="E20" s="151"/>
    </row>
    <row r="21" spans="2:5">
      <c r="E21" s="151"/>
    </row>
    <row r="22" spans="2:5">
      <c r="E22" s="151"/>
    </row>
    <row r="23" spans="2:5" ht="16.5" thickBot="1">
      <c r="E23" s="152"/>
    </row>
  </sheetData>
  <mergeCells count="3">
    <mergeCell ref="B11:C11"/>
    <mergeCell ref="E11:E23"/>
    <mergeCell ref="B17:C17"/>
  </mergeCells>
  <hyperlinks>
    <hyperlink ref="C5" r:id="rId1" xr:uid="{7BD59A91-3249-4BDF-8870-7024F283FBF7}"/>
    <hyperlink ref="C7" r:id="rId2" xr:uid="{9BAF9A78-E140-4667-9ECC-5BCAD62E0B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opLeftCell="A7"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80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4" t="s">
        <v>90</v>
      </c>
      <c r="N3" s="76" t="s">
        <v>73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[1]Solceller!$C$12</f>
        <v>16615.5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 t="s">
        <v>91</v>
      </c>
      <c r="B6" s="57"/>
      <c r="C6" s="139">
        <f>[1]Elproduktion!$W$362</f>
        <v>202935</v>
      </c>
      <c r="D6" s="57"/>
      <c r="E6" s="57"/>
      <c r="F6" s="57"/>
      <c r="G6" s="57"/>
      <c r="H6" s="57"/>
      <c r="I6" s="57"/>
      <c r="J6" s="138">
        <f>[1]Elproduktion!$T$366</f>
        <v>188519.08740627154</v>
      </c>
      <c r="K6" s="57"/>
      <c r="L6" s="57"/>
      <c r="N6" s="138">
        <f>[1]Elproduktion!$X$367</f>
        <v>41413</v>
      </c>
      <c r="O6" s="57"/>
      <c r="P6" s="138">
        <f t="shared" ref="P6:P11" si="0">SUM(D6:O6)</f>
        <v>229932.08740627154</v>
      </c>
      <c r="Q6" s="40"/>
      <c r="AG6" s="40"/>
      <c r="AH6" s="40"/>
    </row>
    <row r="7" spans="1:34" ht="15.75">
      <c r="A7" s="5" t="s">
        <v>18</v>
      </c>
      <c r="B7" s="57"/>
      <c r="C7" s="139">
        <f>[1]Elproduktion!$N$362-[1]Elproduktion!$W$362</f>
        <v>209687</v>
      </c>
      <c r="D7" s="57">
        <f>[1]Elproduktion!$N$363</f>
        <v>0</v>
      </c>
      <c r="E7" s="57">
        <f>[1]Elproduktion!$Q$364</f>
        <v>0</v>
      </c>
      <c r="F7" s="57">
        <f>[1]Elproduktion!$N$365</f>
        <v>0</v>
      </c>
      <c r="G7" s="57">
        <f>[1]Elproduktion!$R$366</f>
        <v>0</v>
      </c>
      <c r="H7" s="57">
        <f>[1]Elproduktion!$S$367</f>
        <v>0</v>
      </c>
      <c r="I7" s="57">
        <f>[1]Elproduktion!$N$368</f>
        <v>0</v>
      </c>
      <c r="J7" s="57">
        <v>0</v>
      </c>
      <c r="K7" s="57">
        <f>[1]Elproduktion!$U$364</f>
        <v>0</v>
      </c>
      <c r="L7" s="57">
        <f>[1]Elproduktion!$V$364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[1]Elproduktion!$N$370</f>
        <v>465</v>
      </c>
      <c r="D8" s="57">
        <f>[1]Elproduktion!$N$371</f>
        <v>1882</v>
      </c>
      <c r="E8" s="57">
        <f>[1]Elproduktion!$Q$372</f>
        <v>0</v>
      </c>
      <c r="F8" s="57">
        <f>[1]Elproduktion!$N$373</f>
        <v>0</v>
      </c>
      <c r="G8" s="57">
        <f>[1]Elproduktion!$R$374</f>
        <v>0</v>
      </c>
      <c r="H8" s="57">
        <f>[1]Elproduktion!$S$375</f>
        <v>0</v>
      </c>
      <c r="I8" s="57">
        <f>[1]Elproduktion!$N$376</f>
        <v>0</v>
      </c>
      <c r="J8" s="57">
        <f>[1]Elproduktion!$T$374</f>
        <v>0</v>
      </c>
      <c r="K8" s="57">
        <f>[1]Elproduktion!$U$372</f>
        <v>0</v>
      </c>
      <c r="L8" s="57">
        <f>[1]Elproduktion!$V$372</f>
        <v>0</v>
      </c>
      <c r="M8" s="57"/>
      <c r="N8" s="57"/>
      <c r="O8" s="57"/>
      <c r="P8" s="57">
        <f t="shared" si="0"/>
        <v>1882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[1]Elproduktion!$N$378</f>
        <v>129106</v>
      </c>
      <c r="D9" s="57">
        <f>[1]Elproduktion!$N$379</f>
        <v>0</v>
      </c>
      <c r="E9" s="57">
        <f>[1]Elproduktion!$Q$380</f>
        <v>0</v>
      </c>
      <c r="F9" s="57">
        <f>[1]Elproduktion!$N$381</f>
        <v>0</v>
      </c>
      <c r="G9" s="57">
        <f>[1]Elproduktion!$R$382</f>
        <v>0</v>
      </c>
      <c r="H9" s="57">
        <f>[1]Elproduktion!$S$383</f>
        <v>0</v>
      </c>
      <c r="I9" s="57">
        <f>[1]Elproduktion!$N$384</f>
        <v>0</v>
      </c>
      <c r="J9" s="57">
        <f>[1]Elproduktion!$T$382</f>
        <v>0</v>
      </c>
      <c r="K9" s="57">
        <f>[1]Elproduktion!$U$380</f>
        <v>0</v>
      </c>
      <c r="L9" s="57">
        <f>[1]Elproduktion!$V$380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[1]Elproduktion!$N$386</f>
        <v>0</v>
      </c>
      <c r="D10" s="57">
        <f>[1]Elproduktion!$N$387</f>
        <v>0</v>
      </c>
      <c r="E10" s="57">
        <f>[1]Elproduktion!$Q$388</f>
        <v>0</v>
      </c>
      <c r="F10" s="57">
        <f>[1]Elproduktion!$N$389</f>
        <v>0</v>
      </c>
      <c r="G10" s="57">
        <f>[1]Elproduktion!$R$390</f>
        <v>0</v>
      </c>
      <c r="H10" s="57">
        <f>[1]Elproduktion!$S$391</f>
        <v>0</v>
      </c>
      <c r="I10" s="57">
        <f>[1]Elproduktion!$N$392</f>
        <v>0</v>
      </c>
      <c r="J10" s="57">
        <f>[1]Elproduktion!$T$390</f>
        <v>0</v>
      </c>
      <c r="K10" s="57">
        <f>[1]Elproduktion!$U$388</f>
        <v>0</v>
      </c>
      <c r="L10" s="57">
        <f>[1]Elproduktion!$V$388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141">
        <f>SUM(C5:C10)</f>
        <v>558808.5</v>
      </c>
      <c r="D11" s="57">
        <f t="shared" ref="D11:O11" si="1">SUM(D5:D10)</f>
        <v>1882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138">
        <f t="shared" si="1"/>
        <v>188519.08740627154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138">
        <f t="shared" si="1"/>
        <v>41413</v>
      </c>
      <c r="O11" s="57">
        <f t="shared" si="1"/>
        <v>0</v>
      </c>
      <c r="P11" s="138">
        <f t="shared" si="0"/>
        <v>231814.08740627154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127"/>
      <c r="H14" s="84"/>
      <c r="I14" s="84"/>
      <c r="J14" s="128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0581 Norrköping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90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139">
        <f>[1]Fjärrvärmeproduktion!$N$506+[1]Fjärrvärmeproduktion!$N$546*([1]Fjärrvärmeproduktion!$N$506/([1]Fjärrvärmeproduktion!$N$506+[1]Fjärrvärmeproduktion!$N$514))+[1]Fjärrvärmeproduktion!$W$506</f>
        <v>1418098.6110449617</v>
      </c>
      <c r="C18" s="57"/>
      <c r="D18" s="139">
        <f>[1]Fjärrvärmeproduktion!$N$507</f>
        <v>13350</v>
      </c>
      <c r="E18" s="139">
        <f>[1]Fjärrvärmeproduktion!$Q$508</f>
        <v>3258.36</v>
      </c>
      <c r="F18" s="57">
        <f>[1]Fjärrvärmeproduktion!$N$509</f>
        <v>0</v>
      </c>
      <c r="G18" s="57">
        <f>[1]Fjärrvärmeproduktion!$R$510</f>
        <v>0</v>
      </c>
      <c r="H18" s="139">
        <f>[1]Fjärrvärmeproduktion!$S$511</f>
        <v>53937.09999999823</v>
      </c>
      <c r="I18" s="57">
        <f>[1]Fjärrvärmeproduktion!$N$512</f>
        <v>0</v>
      </c>
      <c r="J18" s="57">
        <f>[1]Fjärrvärmeproduktion!$T$510</f>
        <v>0</v>
      </c>
      <c r="K18" s="57">
        <f>[1]Fjärrvärmeproduktion!$U$508</f>
        <v>0</v>
      </c>
      <c r="L18" s="139">
        <f>[1]Fjärrvärmeproduktion!$V$508</f>
        <v>1333753.41666667</v>
      </c>
      <c r="M18" s="139">
        <f>[1]Fjärrvärmeproduktion!$X$511</f>
        <v>62100</v>
      </c>
      <c r="N18" s="57"/>
      <c r="O18" s="57"/>
      <c r="P18" s="138">
        <f>SUM(C18:O18)</f>
        <v>1466398.8766666683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[1]Fjärrvärmeproduktion!$N$514+[1]Fjärrvärmeproduktion!$N$546*([1]Fjärrvärmeproduktion!$N$514/([1]Fjärrvärmeproduktion!$N$514+[1]Fjärrvärmeproduktion!$N$506))</f>
        <v>4604.3889550382401</v>
      </c>
      <c r="C19" s="57"/>
      <c r="D19" s="57">
        <f>[1]Fjärrvärmeproduktion!$N$515</f>
        <v>3487</v>
      </c>
      <c r="E19" s="57">
        <f>[1]Fjärrvärmeproduktion!$Q$516</f>
        <v>0</v>
      </c>
      <c r="F19" s="57">
        <f>[1]Fjärrvärmeproduktion!$N$517</f>
        <v>0</v>
      </c>
      <c r="G19" s="57">
        <f>[1]Fjärrvärmeproduktion!$R$518</f>
        <v>0</v>
      </c>
      <c r="H19" s="57">
        <f>[1]Fjärrvärmeproduktion!$S$519</f>
        <v>0</v>
      </c>
      <c r="I19" s="57">
        <f>[1]Fjärrvärmeproduktion!$N$520</f>
        <v>0</v>
      </c>
      <c r="J19" s="57">
        <f>[1]Fjärrvärmeproduktion!$T$518</f>
        <v>0</v>
      </c>
      <c r="K19" s="57">
        <f>[1]Fjärrvärmeproduktion!$U$516</f>
        <v>0</v>
      </c>
      <c r="L19" s="57">
        <f>[1]Fjärrvärmeproduktion!$V$516</f>
        <v>0</v>
      </c>
      <c r="M19" s="57"/>
      <c r="N19" s="57"/>
      <c r="O19" s="57"/>
      <c r="P19" s="57">
        <f t="shared" ref="P19:P24" si="2">SUM(C19:O19)</f>
        <v>3487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[1]Fjärrvärmeproduktion!$N$522</f>
        <v>0</v>
      </c>
      <c r="C20" s="57"/>
      <c r="D20" s="57">
        <f>[1]Fjärrvärmeproduktion!$N$523</f>
        <v>0</v>
      </c>
      <c r="E20" s="57">
        <f>[1]Fjärrvärmeproduktion!$Q$524</f>
        <v>0</v>
      </c>
      <c r="F20" s="57">
        <f>[1]Fjärrvärmeproduktion!$N$525</f>
        <v>0</v>
      </c>
      <c r="G20" s="57">
        <f>[1]Fjärrvärmeproduktion!$R$526</f>
        <v>0</v>
      </c>
      <c r="H20" s="57">
        <f>[1]Fjärrvärmeproduktion!$S$527</f>
        <v>0</v>
      </c>
      <c r="I20" s="57">
        <f>[1]Fjärrvärmeproduktion!$N$528</f>
        <v>0</v>
      </c>
      <c r="J20" s="57">
        <f>[1]Fjärrvärmeproduktion!$T$526</f>
        <v>0</v>
      </c>
      <c r="K20" s="57">
        <f>[1]Fjärrvärmeproduktion!$U$524</f>
        <v>0</v>
      </c>
      <c r="L20" s="57">
        <f>[1]Fjärrvärmeproduktion!$V$524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[1]Fjärrvärmeproduktion!$N$530</f>
        <v>0</v>
      </c>
      <c r="C21" s="57"/>
      <c r="D21" s="57">
        <f>[1]Fjärrvärmeproduktion!$N$531</f>
        <v>0</v>
      </c>
      <c r="E21" s="57">
        <f>[1]Fjärrvärmeproduktion!$Q$532</f>
        <v>0</v>
      </c>
      <c r="F21" s="57">
        <f>[1]Fjärrvärmeproduktion!$N$533</f>
        <v>0</v>
      </c>
      <c r="G21" s="57">
        <f>[1]Fjärrvärmeproduktion!$R$534</f>
        <v>0</v>
      </c>
      <c r="H21" s="57">
        <f>[1]Fjärrvärmeproduktion!$S$535</f>
        <v>0</v>
      </c>
      <c r="I21" s="57">
        <f>[1]Fjärrvärmeproduktion!$N$536</f>
        <v>0</v>
      </c>
      <c r="J21" s="57">
        <f>[1]Fjärrvärmeproduktion!$T$534</f>
        <v>0</v>
      </c>
      <c r="K21" s="57">
        <f>[1]Fjärrvärmeproduktion!$U$532</f>
        <v>0</v>
      </c>
      <c r="L21" s="57">
        <f>[1]Fjärrvärmeproduktion!$V$532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[1]Fjärrvärmeproduktion!$N$538</f>
        <v>19012</v>
      </c>
      <c r="C22" s="57"/>
      <c r="D22" s="57">
        <f>[1]Fjärrvärmeproduktion!$N$539</f>
        <v>0</v>
      </c>
      <c r="E22" s="57">
        <f>[1]Fjärrvärmeproduktion!$Q$540</f>
        <v>0</v>
      </c>
      <c r="F22" s="57">
        <f>[1]Fjärrvärmeproduktion!$N$541</f>
        <v>0</v>
      </c>
      <c r="G22" s="57">
        <f>[1]Fjärrvärmeproduktion!$R$542</f>
        <v>0</v>
      </c>
      <c r="H22" s="57">
        <f>[1]Fjärrvärmeproduktion!$S$543</f>
        <v>0</v>
      </c>
      <c r="I22" s="57">
        <f>[1]Fjärrvärmeproduktion!$N$544</f>
        <v>0</v>
      </c>
      <c r="J22" s="57">
        <f>[1]Fjärrvärmeproduktion!$T$542</f>
        <v>0</v>
      </c>
      <c r="K22" s="57">
        <f>[1]Fjärrvärmeproduktion!$U$540</f>
        <v>0</v>
      </c>
      <c r="L22" s="57">
        <f>[1]Fjärrvärmeproduktion!$V$540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9172 GWh</v>
      </c>
      <c r="T22" s="27"/>
      <c r="U22" s="25"/>
    </row>
    <row r="23" spans="1:34" ht="15.75">
      <c r="A23" s="5" t="s">
        <v>23</v>
      </c>
      <c r="B23" s="133">
        <v>0</v>
      </c>
      <c r="C23" s="57"/>
      <c r="D23" s="57">
        <f>[1]Fjärrvärmeproduktion!$N$547</f>
        <v>0</v>
      </c>
      <c r="E23" s="57">
        <f>[1]Fjärrvärmeproduktion!$Q$548</f>
        <v>0</v>
      </c>
      <c r="F23" s="57">
        <f>[1]Fjärrvärmeproduktion!$N$549</f>
        <v>0</v>
      </c>
      <c r="G23" s="57">
        <f>[1]Fjärrvärmeproduktion!$R$550</f>
        <v>0</v>
      </c>
      <c r="H23" s="57">
        <f>[1]Fjärrvärmeproduktion!$S$551</f>
        <v>0</v>
      </c>
      <c r="I23" s="57">
        <f>[1]Fjärrvärmeproduktion!$N$552</f>
        <v>0</v>
      </c>
      <c r="J23" s="57">
        <f>[1]Fjärrvärmeproduktion!$T$550</f>
        <v>0</v>
      </c>
      <c r="K23" s="57">
        <f>[1]Fjärrvärmeproduktion!$U$548</f>
        <v>0</v>
      </c>
      <c r="L23" s="57">
        <f>[1]Fjärrvärmeproduktion!$V$548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1441715</v>
      </c>
      <c r="C24" s="57">
        <f t="shared" ref="C24:O24" si="3">SUM(C18:C23)</f>
        <v>0</v>
      </c>
      <c r="D24" s="57">
        <f t="shared" si="3"/>
        <v>16837</v>
      </c>
      <c r="E24" s="57">
        <f t="shared" si="3"/>
        <v>3258.36</v>
      </c>
      <c r="F24" s="57">
        <f t="shared" si="3"/>
        <v>0</v>
      </c>
      <c r="G24" s="57">
        <f t="shared" si="3"/>
        <v>0</v>
      </c>
      <c r="H24" s="57">
        <f t="shared" si="3"/>
        <v>53937.09999999823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1333753.41666667</v>
      </c>
      <c r="M24" s="57">
        <f t="shared" si="3"/>
        <v>62100</v>
      </c>
      <c r="N24" s="57">
        <f t="shared" si="3"/>
        <v>0</v>
      </c>
      <c r="O24" s="57">
        <f t="shared" si="3"/>
        <v>0</v>
      </c>
      <c r="P24" s="57">
        <f t="shared" si="2"/>
        <v>1469885.8766666683</v>
      </c>
      <c r="Q24" s="20"/>
      <c r="R24" s="30"/>
      <c r="S24" s="4" t="s">
        <v>25</v>
      </c>
      <c r="T24" s="28" t="s">
        <v>26</v>
      </c>
      <c r="U24" s="25"/>
    </row>
    <row r="25" spans="1:34" ht="15.75">
      <c r="A25" s="6" t="s">
        <v>110</v>
      </c>
      <c r="B25" s="139">
        <f>O40</f>
        <v>502467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3061 GWh</v>
      </c>
      <c r="T25" s="31">
        <f>C$44</f>
        <v>0.33369659584422007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1420 GWh</v>
      </c>
      <c r="T26" s="31">
        <f>D$44</f>
        <v>0.1547987473248596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3 GWh</v>
      </c>
      <c r="T27" s="31">
        <f>E$44</f>
        <v>3.5525729639455299E-4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67 GWh</v>
      </c>
      <c r="T28" s="31">
        <f>F$44</f>
        <v>7.2580684959243861E-3</v>
      </c>
      <c r="U28" s="25"/>
    </row>
    <row r="29" spans="1:34" ht="15.75">
      <c r="A29" s="51" t="str">
        <f>A2</f>
        <v>0581 Norrköping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161 GWh</v>
      </c>
      <c r="T29" s="31">
        <f>G$44</f>
        <v>1.758889117369582E-2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804 GWh</v>
      </c>
      <c r="T30" s="31">
        <f>H$44</f>
        <v>8.7663092722454802E-2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[1]Slutanvändning!$N$737</f>
        <v>0</v>
      </c>
      <c r="C32" s="91">
        <f>[1]Slutanvändning!$N$738</f>
        <v>22527</v>
      </c>
      <c r="D32" s="57">
        <f>[1]Slutanvändning!$N$731</f>
        <v>31363</v>
      </c>
      <c r="E32" s="57">
        <f>[1]Slutanvändning!$Q$732</f>
        <v>0</v>
      </c>
      <c r="F32" s="57">
        <f>[1]Slutanvändning!$N$733</f>
        <v>0</v>
      </c>
      <c r="G32" s="91">
        <f>[1]Slutanvändning!$N$734</f>
        <v>7278</v>
      </c>
      <c r="H32" s="57">
        <f>[1]Slutanvändning!$N$735</f>
        <v>0</v>
      </c>
      <c r="I32" s="57">
        <f>[1]Slutanvändning!$N$736</f>
        <v>0</v>
      </c>
      <c r="J32" s="57"/>
      <c r="K32" s="57">
        <f>[1]Slutanvändning!$T$732</f>
        <v>0</v>
      </c>
      <c r="L32" s="57">
        <f>[1]Slutanvändning!$U$732</f>
        <v>0</v>
      </c>
      <c r="M32" s="57"/>
      <c r="N32" s="57">
        <f>[1]Slutanvändning!$W$732</f>
        <v>0</v>
      </c>
      <c r="O32" s="57"/>
      <c r="P32" s="57">
        <f>SUM(B32:O32)</f>
        <v>61168</v>
      </c>
      <c r="Q32" s="22"/>
      <c r="R32" s="54" t="str">
        <f>J30</f>
        <v>Avlutar</v>
      </c>
      <c r="S32" s="42" t="str">
        <f>ROUND(J43/1000,0) &amp;" GWh"</f>
        <v>2064 GWh</v>
      </c>
      <c r="T32" s="31">
        <f>J$44</f>
        <v>0.22499698936333037</v>
      </c>
      <c r="U32" s="25"/>
    </row>
    <row r="33" spans="1:47" ht="15.75">
      <c r="A33" s="5" t="s">
        <v>33</v>
      </c>
      <c r="B33" s="57">
        <f>[1]Slutanvändning!$N$746</f>
        <v>75774</v>
      </c>
      <c r="C33" s="135">
        <f>[1]Slutanvändning!$N$747</f>
        <v>2220808.8720203531</v>
      </c>
      <c r="D33" s="57">
        <f>[1]Slutanvändning!$N$740</f>
        <v>72675</v>
      </c>
      <c r="E33" s="57">
        <f>[1]Slutanvändning!$Q$741</f>
        <v>0</v>
      </c>
      <c r="F33" s="139">
        <f>[1]Slutanvändning!$N$742</f>
        <v>66569.78</v>
      </c>
      <c r="G33" s="91">
        <f>[1]Slutanvändning!$R$743</f>
        <v>0</v>
      </c>
      <c r="H33" s="138">
        <f>[1]Slutanvändning!$X$744</f>
        <v>695981</v>
      </c>
      <c r="I33" s="57">
        <f>[1]Slutanvändning!$N$745</f>
        <v>0</v>
      </c>
      <c r="J33" s="138">
        <f>[1]Slutanvändning!$S$743</f>
        <v>1875115.3479796469</v>
      </c>
      <c r="K33" s="57">
        <f>[1]Slutanvändning!$T$741</f>
        <v>0</v>
      </c>
      <c r="L33" s="133">
        <f>[1]Slutanvändning!$U$741</f>
        <v>87496</v>
      </c>
      <c r="N33" s="139">
        <f>[1]Slutanvändning!$W$741</f>
        <v>67856</v>
      </c>
      <c r="O33" s="139">
        <f>[1]Slutanvändning!$V$746</f>
        <v>502467</v>
      </c>
      <c r="P33" s="57">
        <f>SUM(B33:O33)</f>
        <v>5664743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[1]Slutanvändning!$N$755</f>
        <v>119301</v>
      </c>
      <c r="C34" s="91">
        <f>[1]Slutanvändning!$N$756</f>
        <v>138368</v>
      </c>
      <c r="D34" s="57">
        <f>[1]Slutanvändning!$N$749</f>
        <v>108183</v>
      </c>
      <c r="E34" s="57">
        <f>[1]Slutanvändning!$Q$750</f>
        <v>0</v>
      </c>
      <c r="F34" s="57">
        <f>[1]Slutanvändning!$N$751</f>
        <v>0</v>
      </c>
      <c r="G34" s="91">
        <f>[1]Slutanvändning!$N$752</f>
        <v>0</v>
      </c>
      <c r="H34" s="57">
        <f>[1]Slutanvändning!$N$753</f>
        <v>0</v>
      </c>
      <c r="I34" s="57">
        <f>[1]Slutanvändning!$N$754</f>
        <v>0</v>
      </c>
      <c r="J34" s="57"/>
      <c r="K34" s="57">
        <f>[1]Slutanvändning!$T$750</f>
        <v>0</v>
      </c>
      <c r="L34" s="57">
        <f>[1]Slutanvändning!$U$750</f>
        <v>0</v>
      </c>
      <c r="M34" s="57"/>
      <c r="N34" s="57">
        <f>[1]Slutanvändning!$W$750</f>
        <v>0</v>
      </c>
      <c r="O34" s="57"/>
      <c r="P34" s="57">
        <f t="shared" ref="P34:P39" si="4">SUM(B34:O34)</f>
        <v>365852</v>
      </c>
      <c r="Q34" s="22"/>
      <c r="R34" s="54" t="str">
        <f>L30</f>
        <v>Avfall</v>
      </c>
      <c r="S34" s="42" t="str">
        <f>ROUND(L43/1000,0) &amp;" GWh"</f>
        <v>1421 GWh</v>
      </c>
      <c r="T34" s="31">
        <f>L$44</f>
        <v>0.15495808482406384</v>
      </c>
      <c r="U34" s="25"/>
      <c r="V34" s="7"/>
      <c r="W34" s="41"/>
    </row>
    <row r="35" spans="1:47" ht="15.75">
      <c r="A35" s="5" t="s">
        <v>35</v>
      </c>
      <c r="B35" s="57">
        <f>[1]Slutanvändning!$N$764</f>
        <v>0</v>
      </c>
      <c r="C35" s="135">
        <f>[1]Slutanvändning!$N$765</f>
        <v>24511.656936640909</v>
      </c>
      <c r="D35" s="57">
        <f>[1]Slutanvändning!$N$758</f>
        <v>729549</v>
      </c>
      <c r="E35" s="57">
        <f>[1]Slutanvändning!$Q$759</f>
        <v>0</v>
      </c>
      <c r="F35" s="57">
        <f>[1]Slutanvändning!$N$760</f>
        <v>0</v>
      </c>
      <c r="G35" s="135">
        <f>[1]Slutanvändning!$N$761</f>
        <v>154044.34306335909</v>
      </c>
      <c r="H35" s="57">
        <f>[1]Slutanvändning!$N$762</f>
        <v>0</v>
      </c>
      <c r="I35" s="57">
        <f>[1]Slutanvändning!$N$763</f>
        <v>0</v>
      </c>
      <c r="J35" s="57"/>
      <c r="K35" s="57">
        <f>[1]Slutanvändning!$T$759</f>
        <v>0</v>
      </c>
      <c r="L35" s="57">
        <f>[1]Slutanvändning!$U$759</f>
        <v>0</v>
      </c>
      <c r="M35" s="57"/>
      <c r="N35" s="57">
        <f>[1]Slutanvändning!$W$759</f>
        <v>0</v>
      </c>
      <c r="O35" s="57"/>
      <c r="P35" s="57">
        <f t="shared" si="4"/>
        <v>908105</v>
      </c>
      <c r="Q35" s="22"/>
      <c r="R35" s="53" t="str">
        <f>M30</f>
        <v>RT-flis</v>
      </c>
      <c r="S35" s="42" t="str">
        <f>ROUND(M43/1000,0) &amp;" GWh"</f>
        <v>62 GWh</v>
      </c>
      <c r="T35" s="31">
        <f>M$44</f>
        <v>6.7707307068898886E-3</v>
      </c>
      <c r="U35" s="25"/>
    </row>
    <row r="36" spans="1:47" ht="15.75">
      <c r="A36" s="5" t="s">
        <v>36</v>
      </c>
      <c r="B36" s="57">
        <f>[1]Slutanvändning!$N$773</f>
        <v>63973</v>
      </c>
      <c r="C36" s="91">
        <f>[1]Slutanvändning!$N$774</f>
        <v>454479</v>
      </c>
      <c r="D36" s="57">
        <f>[1]Slutanvändning!$N$767</f>
        <v>458508</v>
      </c>
      <c r="E36" s="57">
        <f>[1]Slutanvändning!$Q$768</f>
        <v>0</v>
      </c>
      <c r="F36" s="57">
        <f>[1]Slutanvändning!$N$769</f>
        <v>0</v>
      </c>
      <c r="G36" s="91">
        <f>[1]Slutanvändning!$N$770</f>
        <v>0</v>
      </c>
      <c r="H36" s="57">
        <f>[1]Slutanvändning!$N$771</f>
        <v>0</v>
      </c>
      <c r="I36" s="57">
        <f>[1]Slutanvändning!$N$772</f>
        <v>0</v>
      </c>
      <c r="J36" s="57"/>
      <c r="K36" s="57">
        <f>[1]Slutanvändning!$T$768</f>
        <v>0</v>
      </c>
      <c r="L36" s="57">
        <f>[1]Slutanvändning!$U$768</f>
        <v>0</v>
      </c>
      <c r="M36" s="57"/>
      <c r="N36" s="57">
        <f>[1]Slutanvändning!$W$768</f>
        <v>0</v>
      </c>
      <c r="O36" s="57"/>
      <c r="P36" s="57">
        <f t="shared" si="4"/>
        <v>976960</v>
      </c>
      <c r="Q36" s="22"/>
      <c r="R36" s="53" t="str">
        <f>N30</f>
        <v>Plastrejekt</v>
      </c>
      <c r="S36" s="42" t="str">
        <f>ROUND(N43/1000,0) &amp;" GWh"</f>
        <v>109 GWh</v>
      </c>
      <c r="T36" s="31">
        <f>N$44</f>
        <v>1.1913542248166688E-2</v>
      </c>
      <c r="U36" s="25"/>
    </row>
    <row r="37" spans="1:47" ht="15.75">
      <c r="A37" s="5" t="s">
        <v>37</v>
      </c>
      <c r="B37" s="57">
        <f>[1]Slutanvändning!$N$782</f>
        <v>109495</v>
      </c>
      <c r="C37" s="91">
        <f>[1]Slutanvändning!$N$783</f>
        <v>252879</v>
      </c>
      <c r="D37" s="57">
        <f>[1]Slutanvändning!$N$776</f>
        <v>619</v>
      </c>
      <c r="E37" s="57">
        <f>[1]Slutanvändning!$Q$777</f>
        <v>0</v>
      </c>
      <c r="F37" s="57">
        <f>[1]Slutanvändning!$N$778</f>
        <v>0</v>
      </c>
      <c r="G37" s="91">
        <f>[1]Slutanvändning!$N$779</f>
        <v>0</v>
      </c>
      <c r="H37" s="57">
        <f>[1]Slutanvändning!$N$780</f>
        <v>54113</v>
      </c>
      <c r="I37" s="57">
        <f>[1]Slutanvändning!$N$781</f>
        <v>0</v>
      </c>
      <c r="J37" s="57"/>
      <c r="K37" s="57">
        <f>[1]Slutanvändning!$T$777</f>
        <v>0</v>
      </c>
      <c r="L37" s="57">
        <f>[1]Slutanvändning!$U$777</f>
        <v>0</v>
      </c>
      <c r="M37" s="57"/>
      <c r="N37" s="57">
        <f>[1]Slutanvändning!$W$777</f>
        <v>0</v>
      </c>
      <c r="O37" s="57"/>
      <c r="P37" s="57">
        <f t="shared" si="4"/>
        <v>417106</v>
      </c>
      <c r="Q37" s="22"/>
      <c r="R37" s="54" t="str">
        <f>O30</f>
        <v>Ånga</v>
      </c>
      <c r="S37" s="42" t="str">
        <f>ROUND(O40/1000,0) &amp;" GWh"</f>
        <v>502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[1]Slutanvändning!$N$791</f>
        <v>390959</v>
      </c>
      <c r="C38" s="91">
        <f>[1]Slutanvändning!$N$792</f>
        <v>61795</v>
      </c>
      <c r="D38" s="57">
        <f>[1]Slutanvändning!$N$785</f>
        <v>172</v>
      </c>
      <c r="E38" s="57">
        <f>[1]Slutanvändning!$Q$786</f>
        <v>0</v>
      </c>
      <c r="F38" s="57">
        <f>[1]Slutanvändning!$N$787</f>
        <v>0</v>
      </c>
      <c r="G38" s="91">
        <f>[1]Slutanvändning!$N$788</f>
        <v>0</v>
      </c>
      <c r="H38" s="57">
        <f>[1]Slutanvändning!$N$789</f>
        <v>0</v>
      </c>
      <c r="I38" s="57">
        <f>[1]Slutanvändning!$N$790</f>
        <v>0</v>
      </c>
      <c r="J38" s="57"/>
      <c r="K38" s="57">
        <f>[1]Slutanvändning!$T$786</f>
        <v>0</v>
      </c>
      <c r="L38" s="57">
        <f>[1]Slutanvändning!$U$786</f>
        <v>0</v>
      </c>
      <c r="M38" s="57"/>
      <c r="N38" s="57">
        <f>[1]Slutanvändning!$W$786</f>
        <v>0</v>
      </c>
      <c r="O38" s="57"/>
      <c r="P38" s="57">
        <f t="shared" si="4"/>
        <v>452926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[1]Slutanvändning!$N$800</f>
        <v>0</v>
      </c>
      <c r="C39" s="91">
        <f>[1]Slutanvändning!$N$801</f>
        <v>40586</v>
      </c>
      <c r="D39" s="57">
        <f>[1]Slutanvändning!$N$794</f>
        <v>0</v>
      </c>
      <c r="E39" s="57">
        <f>[1]Slutanvändning!$Q$795</f>
        <v>0</v>
      </c>
      <c r="F39" s="57">
        <f>[1]Slutanvändning!$N$796</f>
        <v>0</v>
      </c>
      <c r="G39" s="91">
        <f>[1]Slutanvändning!$N$797</f>
        <v>0</v>
      </c>
      <c r="H39" s="57">
        <f>[1]Slutanvändning!$N$798</f>
        <v>0</v>
      </c>
      <c r="I39" s="57">
        <f>[1]Slutanvändning!$N$799</f>
        <v>0</v>
      </c>
      <c r="J39" s="57"/>
      <c r="K39" s="57">
        <f>[1]Slutanvändning!$T$795</f>
        <v>0</v>
      </c>
      <c r="L39" s="57">
        <f>[1]Slutanvändning!$U$795</f>
        <v>0</v>
      </c>
      <c r="M39" s="57"/>
      <c r="N39" s="57">
        <f>[1]Slutanvändning!$W$795</f>
        <v>0</v>
      </c>
      <c r="O39" s="57"/>
      <c r="P39" s="57">
        <f t="shared" si="4"/>
        <v>40586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759502</v>
      </c>
      <c r="C40" s="133">
        <f t="shared" ref="C40:O40" si="5">SUM(C32:C39)</f>
        <v>3215954.5289569939</v>
      </c>
      <c r="D40" s="57">
        <f t="shared" si="5"/>
        <v>1401069</v>
      </c>
      <c r="E40" s="57">
        <f t="shared" si="5"/>
        <v>0</v>
      </c>
      <c r="F40" s="138">
        <f>SUM(F32:F39)</f>
        <v>66569.78</v>
      </c>
      <c r="G40" s="133">
        <f t="shared" si="5"/>
        <v>161322.34306335909</v>
      </c>
      <c r="H40" s="57">
        <f t="shared" si="5"/>
        <v>750094</v>
      </c>
      <c r="I40" s="57">
        <f t="shared" si="5"/>
        <v>0</v>
      </c>
      <c r="J40" s="138">
        <f t="shared" si="5"/>
        <v>1875115.3479796469</v>
      </c>
      <c r="K40" s="57">
        <f t="shared" si="5"/>
        <v>0</v>
      </c>
      <c r="L40" s="133">
        <f t="shared" si="5"/>
        <v>87496</v>
      </c>
      <c r="M40" s="57">
        <f t="shared" si="5"/>
        <v>0</v>
      </c>
      <c r="N40" s="138">
        <f t="shared" si="5"/>
        <v>67856</v>
      </c>
      <c r="O40" s="133">
        <f t="shared" si="5"/>
        <v>502467</v>
      </c>
      <c r="P40" s="57">
        <f>SUM(B40:O40)</f>
        <v>8887446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400 GWh</v>
      </c>
      <c r="T41" s="44"/>
    </row>
    <row r="42" spans="1:47">
      <c r="A42" s="35" t="s">
        <v>43</v>
      </c>
      <c r="B42" s="88">
        <f>B39+B38+B37</f>
        <v>500454</v>
      </c>
      <c r="C42" s="88">
        <f>C39+C38+C37</f>
        <v>355260</v>
      </c>
      <c r="D42" s="88">
        <f>D39+D38+D37</f>
        <v>791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54113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>O39+O38+O37</f>
        <v>0</v>
      </c>
      <c r="P42" s="88">
        <f t="shared" si="6"/>
        <v>910618</v>
      </c>
      <c r="Q42" s="23"/>
      <c r="R42" s="30" t="s">
        <v>41</v>
      </c>
      <c r="S42" s="10" t="str">
        <f>ROUND(P42/1000,0) &amp;" GWh"</f>
        <v>911 GWh</v>
      </c>
      <c r="T42" s="31">
        <f>P42/P40</f>
        <v>0.10246115700731122</v>
      </c>
    </row>
    <row r="43" spans="1:47">
      <c r="A43" s="36" t="s">
        <v>45</v>
      </c>
      <c r="B43" s="122"/>
      <c r="C43" s="89">
        <f>C40+C24-C6-C7+C46</f>
        <v>3060608.8912735535</v>
      </c>
      <c r="D43" s="89">
        <f>D40+D24+D11</f>
        <v>1419788</v>
      </c>
      <c r="E43" s="89">
        <f t="shared" ref="E43:L43" si="7">E11+E24+E40</f>
        <v>3258.36</v>
      </c>
      <c r="F43" s="89">
        <f t="shared" si="7"/>
        <v>66569.78</v>
      </c>
      <c r="G43" s="89">
        <f t="shared" si="7"/>
        <v>161322.34306335909</v>
      </c>
      <c r="H43" s="89">
        <f t="shared" si="7"/>
        <v>804031.09999999823</v>
      </c>
      <c r="I43" s="89">
        <f t="shared" si="7"/>
        <v>0</v>
      </c>
      <c r="J43" s="89">
        <f t="shared" si="7"/>
        <v>2063634.4353859185</v>
      </c>
      <c r="K43" s="89">
        <f t="shared" si="7"/>
        <v>0</v>
      </c>
      <c r="L43" s="89">
        <f t="shared" si="7"/>
        <v>1421249.41666667</v>
      </c>
      <c r="M43" s="89">
        <f>M11+M24+M40</f>
        <v>62100</v>
      </c>
      <c r="N43" s="89">
        <f>N11+N24+N40</f>
        <v>109269</v>
      </c>
      <c r="O43" s="89">
        <v>0</v>
      </c>
      <c r="P43" s="123">
        <f>SUM(C43:O43)</f>
        <v>9171831.326389499</v>
      </c>
      <c r="Q43" s="23"/>
      <c r="R43" s="30" t="s">
        <v>42</v>
      </c>
      <c r="S43" s="10" t="str">
        <f>ROUND(P36/1000,0) &amp;" GWh"</f>
        <v>977 GWh</v>
      </c>
      <c r="T43" s="43">
        <f>P36/P40</f>
        <v>0.10992584371258064</v>
      </c>
    </row>
    <row r="44" spans="1:47">
      <c r="A44" s="36" t="s">
        <v>46</v>
      </c>
      <c r="B44" s="88"/>
      <c r="C44" s="90">
        <f>C43/$P$43</f>
        <v>0.33369659584422007</v>
      </c>
      <c r="D44" s="90">
        <f t="shared" ref="D44:P44" si="8">D43/$P$43</f>
        <v>0.1547987473248596</v>
      </c>
      <c r="E44" s="90">
        <f t="shared" si="8"/>
        <v>3.5525729639455299E-4</v>
      </c>
      <c r="F44" s="90">
        <f t="shared" si="8"/>
        <v>7.2580684959243861E-3</v>
      </c>
      <c r="G44" s="90">
        <f t="shared" si="8"/>
        <v>1.758889117369582E-2</v>
      </c>
      <c r="H44" s="90">
        <f t="shared" si="8"/>
        <v>8.7663092722454802E-2</v>
      </c>
      <c r="I44" s="90">
        <f t="shared" si="8"/>
        <v>0</v>
      </c>
      <c r="J44" s="90">
        <f t="shared" si="8"/>
        <v>0.22499698936333037</v>
      </c>
      <c r="K44" s="90">
        <f t="shared" si="8"/>
        <v>0</v>
      </c>
      <c r="L44" s="90">
        <f t="shared" si="8"/>
        <v>0.15495808482406384</v>
      </c>
      <c r="M44" s="90">
        <f t="shared" si="8"/>
        <v>6.7707307068898886E-3</v>
      </c>
      <c r="N44" s="90">
        <f t="shared" si="8"/>
        <v>1.1913542248166688E-2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366 GWh</v>
      </c>
      <c r="T44" s="31">
        <f>P34/P40</f>
        <v>4.1165032113837881E-2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61 GWh</v>
      </c>
      <c r="T45" s="31">
        <f>P32/P40</f>
        <v>6.8825172046052376E-3</v>
      </c>
      <c r="U45" s="25"/>
    </row>
    <row r="46" spans="1:47">
      <c r="A46" s="37" t="s">
        <v>49</v>
      </c>
      <c r="B46" s="89">
        <f>B24-B40-B49-O33</f>
        <v>142400.1176470588</v>
      </c>
      <c r="C46" s="89">
        <f>(C40+C24)*0.08</f>
        <v>257276.36231655953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5665 GWh</v>
      </c>
      <c r="T46" s="43">
        <f>P33/P40</f>
        <v>0.63738705135311091</v>
      </c>
      <c r="U46" s="25"/>
    </row>
    <row r="47" spans="1:47">
      <c r="A47" s="37" t="s">
        <v>51</v>
      </c>
      <c r="B47" s="92">
        <f>B46/B24</f>
        <v>9.8771336669909657E-2</v>
      </c>
      <c r="C47" s="92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908 GWh</v>
      </c>
      <c r="T47" s="43">
        <f>P35/P40</f>
        <v>0.10217839860855413</v>
      </c>
    </row>
    <row r="48" spans="1:47" ht="15.75" thickBot="1">
      <c r="A48" s="12"/>
      <c r="B48" s="93"/>
      <c r="C48" s="119"/>
      <c r="D48" s="94"/>
      <c r="E48" s="94"/>
      <c r="F48" s="95"/>
      <c r="G48" s="94"/>
      <c r="H48" s="94"/>
      <c r="I48" s="95"/>
      <c r="J48" s="94"/>
      <c r="K48" s="94"/>
      <c r="L48" s="94"/>
      <c r="M48" s="119"/>
      <c r="N48" s="120"/>
      <c r="O48" s="120"/>
      <c r="P48" s="120"/>
      <c r="Q48" s="55"/>
      <c r="R48" s="47" t="s">
        <v>50</v>
      </c>
      <c r="S48" s="10" t="str">
        <f>ROUND(P40/1000,0) &amp;" GWh"</f>
        <v>8887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89</v>
      </c>
      <c r="B49" s="124">
        <f>'FV imp-exp'!D7</f>
        <v>37345.882352941175</v>
      </c>
      <c r="C49" s="119"/>
      <c r="D49" s="94"/>
      <c r="E49" s="94"/>
      <c r="F49" s="95"/>
      <c r="G49" s="94"/>
      <c r="H49" s="94"/>
      <c r="I49" s="95"/>
      <c r="J49" s="94"/>
      <c r="K49" s="94"/>
      <c r="L49" s="94"/>
      <c r="M49" s="119"/>
      <c r="N49" s="120"/>
      <c r="O49" s="120"/>
      <c r="P49" s="12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opLeftCell="A3" zoomScale="80" zoomScaleNormal="8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81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[1]Solceller!$C$13</f>
        <v>2470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[1]Elproduktion!$N$402</f>
        <v>0</v>
      </c>
      <c r="D7" s="57">
        <f>[1]Elproduktion!$N$403</f>
        <v>0</v>
      </c>
      <c r="E7" s="57">
        <f>[1]Elproduktion!$Q$404</f>
        <v>0</v>
      </c>
      <c r="F7" s="57">
        <f>[1]Elproduktion!$N$405</f>
        <v>0</v>
      </c>
      <c r="G7" s="57">
        <f>[1]Elproduktion!$R$406</f>
        <v>0</v>
      </c>
      <c r="H7" s="57">
        <f>[1]Elproduktion!$S$407</f>
        <v>0</v>
      </c>
      <c r="I7" s="57">
        <f>[1]Elproduktion!$N$408</f>
        <v>0</v>
      </c>
      <c r="J7" s="57">
        <f>[1]Elproduktion!$T$406</f>
        <v>0</v>
      </c>
      <c r="K7" s="57">
        <f>[1]Elproduktion!$U$404</f>
        <v>0</v>
      </c>
      <c r="L7" s="57">
        <f>[1]Elproduktion!$V$404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[1]Elproduktion!$N$410</f>
        <v>0</v>
      </c>
      <c r="D8" s="57">
        <f>[1]Elproduktion!$N$411</f>
        <v>0</v>
      </c>
      <c r="E8" s="57">
        <f>[1]Elproduktion!$Q$412</f>
        <v>0</v>
      </c>
      <c r="F8" s="57">
        <f>[1]Elproduktion!$N$413</f>
        <v>0</v>
      </c>
      <c r="G8" s="57">
        <f>[1]Elproduktion!$R$414</f>
        <v>0</v>
      </c>
      <c r="H8" s="57">
        <f>[1]Elproduktion!$S$415</f>
        <v>0</v>
      </c>
      <c r="I8" s="57">
        <f>[1]Elproduktion!$N$416</f>
        <v>0</v>
      </c>
      <c r="J8" s="57">
        <f>[1]Elproduktion!$T$414</f>
        <v>0</v>
      </c>
      <c r="K8" s="57">
        <f>[1]Elproduktion!$U$412</f>
        <v>0</v>
      </c>
      <c r="L8" s="57">
        <f>[1]Elproduktion!$V$412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[1]Elproduktion!$N$418</f>
        <v>1883</v>
      </c>
      <c r="D9" s="57">
        <f>[1]Elproduktion!$N$419</f>
        <v>0</v>
      </c>
      <c r="E9" s="57">
        <f>[1]Elproduktion!$Q$420</f>
        <v>0</v>
      </c>
      <c r="F9" s="57">
        <f>[1]Elproduktion!$N$421</f>
        <v>0</v>
      </c>
      <c r="G9" s="57">
        <f>[1]Elproduktion!$R$422</f>
        <v>0</v>
      </c>
      <c r="H9" s="57">
        <f>[1]Elproduktion!$S$423</f>
        <v>0</v>
      </c>
      <c r="I9" s="57">
        <f>[1]Elproduktion!$N$424</f>
        <v>0</v>
      </c>
      <c r="J9" s="57">
        <f>[1]Elproduktion!$T$422</f>
        <v>0</v>
      </c>
      <c r="K9" s="57">
        <f>[1]Elproduktion!$U$420</f>
        <v>0</v>
      </c>
      <c r="L9" s="57">
        <f>[1]Elproduktion!$V$420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[1]Elproduktion!$N$426</f>
        <v>0</v>
      </c>
      <c r="D10" s="57">
        <f>[1]Elproduktion!$N$427</f>
        <v>0</v>
      </c>
      <c r="E10" s="57">
        <f>[1]Elproduktion!$Q$428</f>
        <v>0</v>
      </c>
      <c r="F10" s="57">
        <f>[1]Elproduktion!$N$429</f>
        <v>0</v>
      </c>
      <c r="G10" s="57">
        <f>[1]Elproduktion!$R$430</f>
        <v>0</v>
      </c>
      <c r="H10" s="57">
        <f>[1]Elproduktion!$S$431</f>
        <v>0</v>
      </c>
      <c r="I10" s="57">
        <f>[1]Elproduktion!$N$432</f>
        <v>0</v>
      </c>
      <c r="J10" s="57">
        <f>[1]Elproduktion!$T$430</f>
        <v>0</v>
      </c>
      <c r="K10" s="57">
        <f>[1]Elproduktion!$U$428</f>
        <v>0</v>
      </c>
      <c r="L10" s="57">
        <f>[1]Elproduktion!$V$428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4353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0582 Söderköping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57">
        <f>[1]Fjärrvärmeproduktion!$N$562</f>
        <v>0</v>
      </c>
      <c r="C18" s="57"/>
      <c r="D18" s="57">
        <f>[1]Fjärrvärmeproduktion!$N$563</f>
        <v>0</v>
      </c>
      <c r="E18" s="57">
        <f>[1]Fjärrvärmeproduktion!$Q$564</f>
        <v>0</v>
      </c>
      <c r="F18" s="57">
        <f>[1]Fjärrvärmeproduktion!$N$565</f>
        <v>0</v>
      </c>
      <c r="G18" s="57">
        <f>[1]Fjärrvärmeproduktion!$R$566</f>
        <v>0</v>
      </c>
      <c r="H18" s="57">
        <f>[1]Fjärrvärmeproduktion!$S$567</f>
        <v>0</v>
      </c>
      <c r="I18" s="57">
        <f>[1]Fjärrvärmeproduktion!$N$568</f>
        <v>0</v>
      </c>
      <c r="J18" s="57">
        <f>[1]Fjärrvärmeproduktion!$T$566</f>
        <v>0</v>
      </c>
      <c r="K18" s="57">
        <f>[1]Fjärrvärmeproduktion!$U$564</f>
        <v>0</v>
      </c>
      <c r="L18" s="57">
        <f>[1]Fjärrvärmeproduktion!$V$564</f>
        <v>0</v>
      </c>
      <c r="M18" s="57"/>
      <c r="N18" s="57"/>
      <c r="O18" s="57"/>
      <c r="P18" s="57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[1]Fjärrvärmeproduktion!$N$570</f>
        <v>0</v>
      </c>
      <c r="C19" s="57"/>
      <c r="D19" s="57">
        <f>[1]Fjärrvärmeproduktion!$N$571</f>
        <v>0</v>
      </c>
      <c r="E19" s="57">
        <f>[1]Fjärrvärmeproduktion!$Q$572</f>
        <v>0</v>
      </c>
      <c r="F19" s="57">
        <f>[1]Fjärrvärmeproduktion!$N$573</f>
        <v>0</v>
      </c>
      <c r="G19" s="57">
        <f>[1]Fjärrvärmeproduktion!$R$574</f>
        <v>0</v>
      </c>
      <c r="H19" s="57">
        <f>[1]Fjärrvärmeproduktion!$S$575</f>
        <v>0</v>
      </c>
      <c r="I19" s="57">
        <f>[1]Fjärrvärmeproduktion!$N$576</f>
        <v>0</v>
      </c>
      <c r="J19" s="57">
        <f>[1]Fjärrvärmeproduktion!$T$574</f>
        <v>0</v>
      </c>
      <c r="K19" s="57">
        <f>[1]Fjärrvärmeproduktion!$U$572</f>
        <v>0</v>
      </c>
      <c r="L19" s="57">
        <f>[1]Fjärrvärmeproduktion!$V$572</f>
        <v>0</v>
      </c>
      <c r="M19" s="57"/>
      <c r="N19" s="57"/>
      <c r="O19" s="57"/>
      <c r="P19" s="57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[1]Fjärrvärmeproduktion!$N$578</f>
        <v>0</v>
      </c>
      <c r="C20" s="57"/>
      <c r="D20" s="57">
        <f>[1]Fjärrvärmeproduktion!$N$579</f>
        <v>0</v>
      </c>
      <c r="E20" s="57">
        <f>[1]Fjärrvärmeproduktion!$Q$580</f>
        <v>0</v>
      </c>
      <c r="F20" s="57">
        <f>[1]Fjärrvärmeproduktion!$N$581</f>
        <v>0</v>
      </c>
      <c r="G20" s="57">
        <f>[1]Fjärrvärmeproduktion!$R$582</f>
        <v>0</v>
      </c>
      <c r="H20" s="57">
        <f>[1]Fjärrvärmeproduktion!$S$583</f>
        <v>0</v>
      </c>
      <c r="I20" s="57">
        <f>[1]Fjärrvärmeproduktion!$N$584</f>
        <v>0</v>
      </c>
      <c r="J20" s="57">
        <f>[1]Fjärrvärmeproduktion!$T$582</f>
        <v>0</v>
      </c>
      <c r="K20" s="57">
        <f>[1]Fjärrvärmeproduktion!$U$580</f>
        <v>0</v>
      </c>
      <c r="L20" s="57">
        <f>[1]Fjärrvärmeproduktion!$V$580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[1]Fjärrvärmeproduktion!$N$586</f>
        <v>0</v>
      </c>
      <c r="C21" s="57"/>
      <c r="D21" s="57">
        <f>[1]Fjärrvärmeproduktion!$N$587</f>
        <v>0</v>
      </c>
      <c r="E21" s="57">
        <f>[1]Fjärrvärmeproduktion!$Q$588</f>
        <v>0</v>
      </c>
      <c r="F21" s="57">
        <f>[1]Fjärrvärmeproduktion!$N$589</f>
        <v>0</v>
      </c>
      <c r="G21" s="57">
        <f>[1]Fjärrvärmeproduktion!$R$590</f>
        <v>0</v>
      </c>
      <c r="H21" s="57">
        <f>[1]Fjärrvärmeproduktion!$S$591</f>
        <v>0</v>
      </c>
      <c r="I21" s="57">
        <f>[1]Fjärrvärmeproduktion!$N$592</f>
        <v>0</v>
      </c>
      <c r="J21" s="57">
        <f>[1]Fjärrvärmeproduktion!$T$590</f>
        <v>0</v>
      </c>
      <c r="K21" s="57">
        <f>[1]Fjärrvärmeproduktion!$U$588</f>
        <v>0</v>
      </c>
      <c r="L21" s="57">
        <f>[1]Fjärrvärmeproduktion!$V$588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[1]Fjärrvärmeproduktion!$N$594</f>
        <v>0</v>
      </c>
      <c r="C22" s="57"/>
      <c r="D22" s="57">
        <f>[1]Fjärrvärmeproduktion!$N$595</f>
        <v>0</v>
      </c>
      <c r="E22" s="57">
        <f>[1]Fjärrvärmeproduktion!$Q$596</f>
        <v>0</v>
      </c>
      <c r="F22" s="57">
        <f>[1]Fjärrvärmeproduktion!$N$597</f>
        <v>0</v>
      </c>
      <c r="G22" s="57">
        <f>[1]Fjärrvärmeproduktion!$R$598</f>
        <v>0</v>
      </c>
      <c r="H22" s="57">
        <f>[1]Fjärrvärmeproduktion!$S$599</f>
        <v>0</v>
      </c>
      <c r="I22" s="57">
        <f>[1]Fjärrvärmeproduktion!$N$600</f>
        <v>0</v>
      </c>
      <c r="J22" s="57">
        <f>[1]Fjärrvärmeproduktion!$T$598</f>
        <v>0</v>
      </c>
      <c r="K22" s="57">
        <f>[1]Fjärrvärmeproduktion!$U$596</f>
        <v>0</v>
      </c>
      <c r="L22" s="57">
        <f>[1]Fjärrvärmeproduktion!$V$596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241 GWh</v>
      </c>
      <c r="T22" s="27"/>
      <c r="U22" s="25"/>
    </row>
    <row r="23" spans="1:34" ht="15.75">
      <c r="A23" s="5" t="s">
        <v>23</v>
      </c>
      <c r="B23" s="57">
        <f>[1]Fjärrvärmeproduktion!$N$602</f>
        <v>0</v>
      </c>
      <c r="C23" s="57"/>
      <c r="D23" s="57">
        <f>[1]Fjärrvärmeproduktion!$N$603</f>
        <v>0</v>
      </c>
      <c r="E23" s="57">
        <f>[1]Fjärrvärmeproduktion!$Q$604</f>
        <v>0</v>
      </c>
      <c r="F23" s="57">
        <f>[1]Fjärrvärmeproduktion!$N$605</f>
        <v>0</v>
      </c>
      <c r="G23" s="57">
        <f>[1]Fjärrvärmeproduktion!$R$606</f>
        <v>0</v>
      </c>
      <c r="H23" s="57">
        <f>[1]Fjärrvärmeproduktion!$S$607</f>
        <v>0</v>
      </c>
      <c r="I23" s="57">
        <f>[1]Fjärrvärmeproduktion!$N$608</f>
        <v>0</v>
      </c>
      <c r="J23" s="57">
        <f>[1]Fjärrvärmeproduktion!$T$606</f>
        <v>0</v>
      </c>
      <c r="K23" s="57">
        <f>[1]Fjärrvärmeproduktion!$U$604</f>
        <v>0</v>
      </c>
      <c r="L23" s="57">
        <f>[1]Fjärrvärmeproduktion!$V$604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0</v>
      </c>
      <c r="C24" s="57">
        <f t="shared" ref="C24:O24" si="3">SUM(C18:C23)</f>
        <v>0</v>
      </c>
      <c r="D24" s="57">
        <f t="shared" si="3"/>
        <v>0</v>
      </c>
      <c r="E24" s="57">
        <f t="shared" si="3"/>
        <v>0</v>
      </c>
      <c r="F24" s="57">
        <f t="shared" si="3"/>
        <v>0</v>
      </c>
      <c r="G24" s="57">
        <f t="shared" si="3"/>
        <v>0</v>
      </c>
      <c r="H24" s="57">
        <f t="shared" si="3"/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128 GWh</v>
      </c>
      <c r="T25" s="31">
        <f>C$44</f>
        <v>0.52917231481998639</v>
      </c>
      <c r="U25" s="25"/>
    </row>
    <row r="26" spans="1:34" ht="15.75">
      <c r="A26" s="6" t="s">
        <v>88</v>
      </c>
      <c r="B26" s="91">
        <f>'FV imp-exp'!B6</f>
        <v>37345.882352941175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70 GWh</v>
      </c>
      <c r="T26" s="31">
        <f>D$44</f>
        <v>0.29021745660652382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9 GWh</v>
      </c>
      <c r="T28" s="31">
        <f>F$44</f>
        <v>3.8342616334659407E-2</v>
      </c>
      <c r="U28" s="25"/>
    </row>
    <row r="29" spans="1:34" ht="15.75">
      <c r="A29" s="51" t="str">
        <f>A2</f>
        <v>0582 Söderköping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12 GWh</v>
      </c>
      <c r="T29" s="31">
        <f>G$44</f>
        <v>4.7827338625512805E-2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23 GWh</v>
      </c>
      <c r="T30" s="31">
        <f>H$44</f>
        <v>9.4440273613317582E-2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[1]Slutanvändning!$N$818</f>
        <v>0</v>
      </c>
      <c r="C32" s="91">
        <f>[1]Slutanvändning!$N$819</f>
        <v>9711</v>
      </c>
      <c r="D32" s="91">
        <f>[1]Slutanvändning!$N$812</f>
        <v>10428</v>
      </c>
      <c r="E32" s="57">
        <f>[1]Slutanvändning!$Q$813</f>
        <v>0</v>
      </c>
      <c r="F32" s="91">
        <f>[1]Slutanvändning!$N$814</f>
        <v>0</v>
      </c>
      <c r="G32" s="57">
        <f>[1]Slutanvändning!$N$815</f>
        <v>2493</v>
      </c>
      <c r="H32" s="57">
        <f>[1]Slutanvändning!$N$816</f>
        <v>0</v>
      </c>
      <c r="I32" s="57">
        <f>[1]Slutanvändning!$N$817</f>
        <v>0</v>
      </c>
      <c r="J32" s="57"/>
      <c r="K32" s="57">
        <f>[1]Slutanvändning!$T$813</f>
        <v>0</v>
      </c>
      <c r="L32" s="57">
        <f>[1]Slutanvändning!$U$813</f>
        <v>0</v>
      </c>
      <c r="M32" s="57"/>
      <c r="N32" s="57">
        <f>[1]Slutanvändning!$W$813</f>
        <v>0</v>
      </c>
      <c r="O32" s="57"/>
      <c r="P32" s="57">
        <f t="shared" ref="P32:P38" si="4">SUM(B32:N32)</f>
        <v>22632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[1]Slutanvändning!$N$827</f>
        <v>2914</v>
      </c>
      <c r="C33" s="91">
        <f>[1]Slutanvändning!$N$828</f>
        <v>8531</v>
      </c>
      <c r="D33" s="135">
        <f>[1]Slutanvändning!$N$821</f>
        <v>2704.2053692008194</v>
      </c>
      <c r="E33" s="57">
        <f>[1]Slutanvändning!$Q$822</f>
        <v>0</v>
      </c>
      <c r="F33" s="135">
        <f>[1]Slutanvändning!$N$823</f>
        <v>9253.8876941582712</v>
      </c>
      <c r="G33" s="57">
        <f>[1]Slutanvändning!$N$824</f>
        <v>0</v>
      </c>
      <c r="H33" s="139">
        <f>[1]Slutanvändning!$N$825</f>
        <v>0</v>
      </c>
      <c r="I33" s="57">
        <f>[1]Slutanvändning!$N$826</f>
        <v>0</v>
      </c>
      <c r="J33" s="57"/>
      <c r="K33" s="57">
        <f>[1]Slutanvändning!$T$822</f>
        <v>0</v>
      </c>
      <c r="L33" s="57">
        <f>[1]Slutanvändning!$U$822</f>
        <v>0</v>
      </c>
      <c r="M33" s="57"/>
      <c r="N33" s="57">
        <f>[1]Slutanvändning!$W$822</f>
        <v>0</v>
      </c>
      <c r="O33" s="57"/>
      <c r="P33" s="133">
        <f t="shared" si="4"/>
        <v>23403.093063359091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[1]Slutanvändning!$N$836</f>
        <v>6355</v>
      </c>
      <c r="C34" s="91">
        <f>[1]Slutanvändning!$N$837</f>
        <v>11624</v>
      </c>
      <c r="D34" s="91">
        <f>[1]Slutanvändning!$N$830</f>
        <v>209</v>
      </c>
      <c r="E34" s="57">
        <f>[1]Slutanvändning!$Q$831</f>
        <v>0</v>
      </c>
      <c r="F34" s="91">
        <f>[1]Slutanvändning!$N$832</f>
        <v>0</v>
      </c>
      <c r="G34" s="57">
        <f>[1]Slutanvändning!$N$833</f>
        <v>0</v>
      </c>
      <c r="H34" s="57">
        <f>[1]Slutanvändning!$N$834</f>
        <v>0</v>
      </c>
      <c r="I34" s="57">
        <f>[1]Slutanvändning!$N$835</f>
        <v>0</v>
      </c>
      <c r="J34" s="57"/>
      <c r="K34" s="57">
        <f>[1]Slutanvändning!$T$831</f>
        <v>0</v>
      </c>
      <c r="L34" s="57">
        <f>[1]Slutanvändning!$U$831</f>
        <v>0</v>
      </c>
      <c r="M34" s="57"/>
      <c r="N34" s="57">
        <f>[1]Slutanvändning!$W$831</f>
        <v>0</v>
      </c>
      <c r="O34" s="57"/>
      <c r="P34" s="57">
        <f t="shared" si="4"/>
        <v>18188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[1]Slutanvändning!$N$845</f>
        <v>0</v>
      </c>
      <c r="C35" s="91">
        <f>[1]Slutanvändning!$N$846</f>
        <v>15</v>
      </c>
      <c r="D35" s="91">
        <f>[1]Slutanvändning!$N$839</f>
        <v>55573</v>
      </c>
      <c r="E35" s="57">
        <f>[1]Slutanvändning!$Q$840</f>
        <v>0</v>
      </c>
      <c r="F35" s="91">
        <f>[1]Slutanvändning!$N$841</f>
        <v>0</v>
      </c>
      <c r="G35" s="57">
        <f>[1]Slutanvändning!$N$842</f>
        <v>9050</v>
      </c>
      <c r="H35" s="57">
        <f>[1]Slutanvändning!$N$843</f>
        <v>0</v>
      </c>
      <c r="I35" s="57">
        <f>[1]Slutanvändning!$N$844</f>
        <v>0</v>
      </c>
      <c r="J35" s="57"/>
      <c r="K35" s="57">
        <f>[1]Slutanvändning!$T$840</f>
        <v>0</v>
      </c>
      <c r="L35" s="57">
        <f>[1]Slutanvändning!$U$840</f>
        <v>0</v>
      </c>
      <c r="M35" s="57"/>
      <c r="N35" s="57">
        <f>[1]Slutanvändning!$W$840</f>
        <v>0</v>
      </c>
      <c r="O35" s="57"/>
      <c r="P35" s="57">
        <f>SUM(B35:N35)</f>
        <v>64638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[1]Slutanvändning!$N$854</f>
        <v>2163</v>
      </c>
      <c r="C36" s="135">
        <f>[1]Slutanvändning!$N$855</f>
        <v>17802.906936640917</v>
      </c>
      <c r="D36" s="91">
        <f>[1]Slutanvändning!$N$848</f>
        <v>810</v>
      </c>
      <c r="E36" s="57">
        <f>[1]Slutanvändning!$Q$849</f>
        <v>0</v>
      </c>
      <c r="F36" s="91">
        <f>[1]Slutanvändning!$N$850</f>
        <v>0</v>
      </c>
      <c r="G36" s="57">
        <f>[1]Slutanvändning!$N$851</f>
        <v>0</v>
      </c>
      <c r="H36" s="57">
        <f>[1]Slutanvändning!$N$852</f>
        <v>0</v>
      </c>
      <c r="I36" s="57">
        <f>[1]Slutanvändning!$N$853</f>
        <v>0</v>
      </c>
      <c r="J36" s="57"/>
      <c r="K36" s="57">
        <f>[1]Slutanvändning!$T$849</f>
        <v>0</v>
      </c>
      <c r="L36" s="57">
        <f>[1]Slutanvändning!$U$849</f>
        <v>0</v>
      </c>
      <c r="M36" s="57"/>
      <c r="N36" s="57">
        <f>[1]Slutanvändning!$W$849</f>
        <v>0</v>
      </c>
      <c r="O36" s="57"/>
      <c r="P36" s="133">
        <f t="shared" si="4"/>
        <v>20775.906936640917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[1]Slutanvändning!$N$863</f>
        <v>1708</v>
      </c>
      <c r="C37" s="135">
        <f>[1]Slutanvändning!$N$864</f>
        <v>50435.093063359083</v>
      </c>
      <c r="D37" s="91">
        <f>[1]Slutanvändning!$N$857</f>
        <v>275</v>
      </c>
      <c r="E37" s="57">
        <f>[1]Slutanvändning!$Q$858</f>
        <v>0</v>
      </c>
      <c r="F37" s="91">
        <f>[1]Slutanvändning!$N$859</f>
        <v>0</v>
      </c>
      <c r="G37" s="57">
        <f>[1]Slutanvändning!$N$860</f>
        <v>0</v>
      </c>
      <c r="H37" s="133">
        <f>[1]Slutanvändning!$N$861</f>
        <v>22792.906936640917</v>
      </c>
      <c r="I37" s="57">
        <f>[1]Slutanvändning!$N$862</f>
        <v>0</v>
      </c>
      <c r="J37" s="57"/>
      <c r="K37" s="57">
        <f>[1]Slutanvändning!$T$858</f>
        <v>0</v>
      </c>
      <c r="L37" s="57">
        <f>[1]Slutanvändning!$U$858</f>
        <v>0</v>
      </c>
      <c r="M37" s="57"/>
      <c r="N37" s="57">
        <f>[1]Slutanvändning!$W$858</f>
        <v>0</v>
      </c>
      <c r="O37" s="57"/>
      <c r="P37" s="57">
        <f t="shared" si="4"/>
        <v>75211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[1]Slutanvändning!$N$872</f>
        <v>18604</v>
      </c>
      <c r="C38" s="91">
        <f>[1]Slutanvändning!$N$873</f>
        <v>4628</v>
      </c>
      <c r="D38" s="91">
        <f>[1]Slutanvändning!$N$866</f>
        <v>44</v>
      </c>
      <c r="E38" s="57">
        <f>[1]Slutanvändning!$Q$867</f>
        <v>0</v>
      </c>
      <c r="F38" s="91">
        <f>[1]Slutanvändning!$N$868</f>
        <v>0</v>
      </c>
      <c r="G38" s="57">
        <f>[1]Slutanvändning!$N$869</f>
        <v>0</v>
      </c>
      <c r="H38" s="57">
        <f>[1]Slutanvändning!$N$870</f>
        <v>0</v>
      </c>
      <c r="I38" s="57">
        <f>[1]Slutanvändning!$N$871</f>
        <v>0</v>
      </c>
      <c r="J38" s="57"/>
      <c r="K38" s="57">
        <f>[1]Slutanvändning!$T$867</f>
        <v>0</v>
      </c>
      <c r="L38" s="57">
        <f>[1]Slutanvändning!$U$867</f>
        <v>0</v>
      </c>
      <c r="M38" s="57"/>
      <c r="N38" s="57">
        <f>[1]Slutanvändning!$W$867</f>
        <v>0</v>
      </c>
      <c r="O38" s="57"/>
      <c r="P38" s="57">
        <f t="shared" si="4"/>
        <v>23276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[1]Slutanvändning!$N$881</f>
        <v>0</v>
      </c>
      <c r="C39" s="91">
        <f>[1]Slutanvändning!$N$882</f>
        <v>15507</v>
      </c>
      <c r="D39" s="91">
        <f>[1]Slutanvändning!$N$875</f>
        <v>0</v>
      </c>
      <c r="E39" s="57">
        <f>[1]Slutanvändning!$Q$876</f>
        <v>0</v>
      </c>
      <c r="F39" s="91">
        <f>[1]Slutanvändning!$N$877</f>
        <v>0</v>
      </c>
      <c r="G39" s="57">
        <f>[1]Slutanvändning!$N$878</f>
        <v>0</v>
      </c>
      <c r="H39" s="57">
        <f>[1]Slutanvändning!$N$879</f>
        <v>0</v>
      </c>
      <c r="I39" s="57">
        <f>[1]Slutanvändning!$N$880</f>
        <v>0</v>
      </c>
      <c r="J39" s="57"/>
      <c r="K39" s="57">
        <f>[1]Slutanvändning!$T$876</f>
        <v>0</v>
      </c>
      <c r="L39" s="57">
        <f>[1]Slutanvändning!$U$876</f>
        <v>0</v>
      </c>
      <c r="M39" s="57"/>
      <c r="N39" s="57">
        <f>[1]Slutanvändning!$W$876</f>
        <v>0</v>
      </c>
      <c r="O39" s="57"/>
      <c r="P39" s="57">
        <f>SUM(B39:N39)</f>
        <v>15507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31744</v>
      </c>
      <c r="C40" s="57">
        <f t="shared" ref="C40:O40" si="5">SUM(C32:C39)</f>
        <v>118254</v>
      </c>
      <c r="D40" s="133">
        <f t="shared" si="5"/>
        <v>70043.205369200819</v>
      </c>
      <c r="E40" s="57">
        <f t="shared" si="5"/>
        <v>0</v>
      </c>
      <c r="F40" s="57">
        <f>SUM(F32:F39)</f>
        <v>9253.8876941582712</v>
      </c>
      <c r="G40" s="57">
        <f t="shared" si="5"/>
        <v>11543</v>
      </c>
      <c r="H40" s="138">
        <f t="shared" si="5"/>
        <v>22792.906936640917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263631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15 GWh</v>
      </c>
      <c r="T41" s="44"/>
    </row>
    <row r="42" spans="1:47">
      <c r="A42" s="35" t="s">
        <v>43</v>
      </c>
      <c r="B42" s="88">
        <f>B39+B38+B37</f>
        <v>20312</v>
      </c>
      <c r="C42" s="88">
        <f>C39+C38+C37</f>
        <v>70570.093063359091</v>
      </c>
      <c r="D42" s="88">
        <f>D39+D38+D37</f>
        <v>319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22792.906936640917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113994</v>
      </c>
      <c r="Q42" s="23"/>
      <c r="R42" s="30" t="s">
        <v>41</v>
      </c>
      <c r="S42" s="10" t="str">
        <f>ROUND(P42/1000,0) &amp;" GWh"</f>
        <v>114 GWh</v>
      </c>
      <c r="T42" s="31">
        <f>P42/P40</f>
        <v>0.4323998315827805</v>
      </c>
    </row>
    <row r="43" spans="1:47">
      <c r="A43" s="36" t="s">
        <v>45</v>
      </c>
      <c r="B43" s="85"/>
      <c r="C43" s="89">
        <f>C40+C24-C7+C46</f>
        <v>127714.32</v>
      </c>
      <c r="D43" s="89">
        <f>D40+D24+D11</f>
        <v>70043.205369200819</v>
      </c>
      <c r="E43" s="89">
        <f t="shared" ref="E43:O43" si="7">E11+E24+E40</f>
        <v>0</v>
      </c>
      <c r="F43" s="89">
        <f t="shared" si="7"/>
        <v>9253.8876941582712</v>
      </c>
      <c r="G43" s="89">
        <f t="shared" si="7"/>
        <v>11543</v>
      </c>
      <c r="H43" s="89">
        <f t="shared" si="7"/>
        <v>22792.906936640917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241347.32</v>
      </c>
      <c r="Q43" s="23"/>
      <c r="R43" s="30" t="s">
        <v>42</v>
      </c>
      <c r="S43" s="10" t="str">
        <f>ROUND(P36/1000,0) &amp;" GWh"</f>
        <v>21 GWh</v>
      </c>
      <c r="T43" s="43">
        <f>P36/P40</f>
        <v>7.880676755252955E-2</v>
      </c>
    </row>
    <row r="44" spans="1:47">
      <c r="A44" s="36" t="s">
        <v>46</v>
      </c>
      <c r="B44" s="90"/>
      <c r="C44" s="90">
        <f>C43/$P$43</f>
        <v>0.52917231481998639</v>
      </c>
      <c r="D44" s="90">
        <f t="shared" ref="D44:P44" si="8">D43/$P$43</f>
        <v>0.29021745660652382</v>
      </c>
      <c r="E44" s="90">
        <f t="shared" si="8"/>
        <v>0</v>
      </c>
      <c r="F44" s="90">
        <f t="shared" si="8"/>
        <v>3.8342616334659407E-2</v>
      </c>
      <c r="G44" s="90">
        <f t="shared" si="8"/>
        <v>4.7827338625512805E-2</v>
      </c>
      <c r="H44" s="90">
        <f t="shared" si="8"/>
        <v>9.4440273613317582E-2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18 GWh</v>
      </c>
      <c r="T44" s="31">
        <f>P34/P40</f>
        <v>6.8990369114406119E-2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23 GWh</v>
      </c>
      <c r="T45" s="31">
        <f>P32/P40</f>
        <v>8.5847263789159842E-2</v>
      </c>
      <c r="U45" s="25"/>
    </row>
    <row r="46" spans="1:47">
      <c r="A46" s="37" t="s">
        <v>49</v>
      </c>
      <c r="B46" s="89">
        <f>B24+B26-B40</f>
        <v>5601.8823529411748</v>
      </c>
      <c r="C46" s="89">
        <f>(C40+C24)*0.08</f>
        <v>9460.32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23 GWh</v>
      </c>
      <c r="T46" s="43">
        <f>P33/P40</f>
        <v>8.8772159053218669E-2</v>
      </c>
      <c r="U46" s="25"/>
    </row>
    <row r="47" spans="1:47">
      <c r="A47" s="37" t="s">
        <v>51</v>
      </c>
      <c r="B47" s="121">
        <f>B46/B26</f>
        <v>0.14999999999999997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65 GWh</v>
      </c>
      <c r="T47" s="43">
        <f>P35/P40</f>
        <v>0.24518360890790536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264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86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[1]Solceller!$C$15</f>
        <v>2289.5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[1]Elproduktion!$N$482</f>
        <v>0</v>
      </c>
      <c r="D7" s="57">
        <f>[1]Elproduktion!$N$483</f>
        <v>0</v>
      </c>
      <c r="E7" s="57">
        <f>[1]Elproduktion!$Q$484</f>
        <v>0</v>
      </c>
      <c r="F7" s="57">
        <f>[1]Elproduktion!$N$485</f>
        <v>0</v>
      </c>
      <c r="G7" s="57">
        <f>[1]Elproduktion!$R$486</f>
        <v>0</v>
      </c>
      <c r="H7" s="57">
        <f>[1]Elproduktion!$S$487</f>
        <v>0</v>
      </c>
      <c r="I7" s="57">
        <f>[1]Elproduktion!$N$488</f>
        <v>0</v>
      </c>
      <c r="J7" s="57">
        <f>[1]Elproduktion!$T$486</f>
        <v>0</v>
      </c>
      <c r="K7" s="57">
        <f>[1]Elproduktion!$U$484</f>
        <v>0</v>
      </c>
      <c r="L7" s="57">
        <f>[1]Elproduktion!$V$484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[1]Elproduktion!$N$490</f>
        <v>0</v>
      </c>
      <c r="D8" s="57">
        <f>[1]Elproduktion!$N$491</f>
        <v>0</v>
      </c>
      <c r="E8" s="57">
        <f>[1]Elproduktion!$Q$492</f>
        <v>0</v>
      </c>
      <c r="F8" s="57">
        <f>[1]Elproduktion!$N$493</f>
        <v>0</v>
      </c>
      <c r="G8" s="57">
        <f>[1]Elproduktion!$R$494</f>
        <v>0</v>
      </c>
      <c r="H8" s="57">
        <f>[1]Elproduktion!$S$495</f>
        <v>0</v>
      </c>
      <c r="I8" s="57">
        <f>[1]Elproduktion!$N$496</f>
        <v>0</v>
      </c>
      <c r="J8" s="57">
        <f>[1]Elproduktion!$T$494</f>
        <v>0</v>
      </c>
      <c r="K8" s="57">
        <f>[1]Elproduktion!$U$492</f>
        <v>0</v>
      </c>
      <c r="L8" s="57">
        <f>[1]Elproduktion!$V$492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[1]Elproduktion!$N$498</f>
        <v>0</v>
      </c>
      <c r="D9" s="57">
        <f>[1]Elproduktion!$N$499</f>
        <v>0</v>
      </c>
      <c r="E9" s="57">
        <f>[1]Elproduktion!$Q$500</f>
        <v>0</v>
      </c>
      <c r="F9" s="57">
        <f>[1]Elproduktion!$N$501</f>
        <v>0</v>
      </c>
      <c r="G9" s="57">
        <f>[1]Elproduktion!$R$502</f>
        <v>0</v>
      </c>
      <c r="H9" s="57">
        <f>[1]Elproduktion!$S$503</f>
        <v>0</v>
      </c>
      <c r="I9" s="57">
        <f>[1]Elproduktion!$N$504</f>
        <v>0</v>
      </c>
      <c r="J9" s="57">
        <f>[1]Elproduktion!$T$502</f>
        <v>0</v>
      </c>
      <c r="K9" s="57">
        <f>[1]Elproduktion!$U$500</f>
        <v>0</v>
      </c>
      <c r="L9" s="57">
        <f>[1]Elproduktion!$V$500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[1]Elproduktion!$N$506</f>
        <v>74937</v>
      </c>
      <c r="D10" s="57">
        <f>[1]Elproduktion!$N$507</f>
        <v>0</v>
      </c>
      <c r="E10" s="57">
        <f>[1]Elproduktion!$Q$508</f>
        <v>0</v>
      </c>
      <c r="F10" s="57">
        <f>[1]Elproduktion!$N$509</f>
        <v>0</v>
      </c>
      <c r="G10" s="57">
        <f>[1]Elproduktion!$R$510</f>
        <v>0</v>
      </c>
      <c r="H10" s="57">
        <f>[1]Elproduktion!$S$511</f>
        <v>0</v>
      </c>
      <c r="I10" s="57">
        <f>[1]Elproduktion!$N$512</f>
        <v>0</v>
      </c>
      <c r="J10" s="57">
        <f>[1]Elproduktion!$T$510</f>
        <v>0</v>
      </c>
      <c r="K10" s="57">
        <f>[1]Elproduktion!$U$508</f>
        <v>0</v>
      </c>
      <c r="L10" s="57">
        <f>[1]Elproduktion!$V$508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77226.5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0584 Vadstena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[1]Fjärrvärmeproduktion!$N$674</f>
        <v>0</v>
      </c>
      <c r="C18" s="59"/>
      <c r="D18" s="59">
        <f>[1]Fjärrvärmeproduktion!$N$675</f>
        <v>0</v>
      </c>
      <c r="E18" s="59">
        <f>[1]Fjärrvärmeproduktion!$Q$676</f>
        <v>0</v>
      </c>
      <c r="F18" s="59">
        <f>[1]Fjärrvärmeproduktion!$N$677</f>
        <v>0</v>
      </c>
      <c r="G18" s="59">
        <f>[1]Fjärrvärmeproduktion!$R$678</f>
        <v>0</v>
      </c>
      <c r="H18" s="59">
        <f>[1]Fjärrvärmeproduktion!$S$679</f>
        <v>0</v>
      </c>
      <c r="I18" s="59">
        <f>[1]Fjärrvärmeproduktion!$N$680</f>
        <v>0</v>
      </c>
      <c r="J18" s="59">
        <f>[1]Fjärrvärmeproduktion!$T$678</f>
        <v>0</v>
      </c>
      <c r="K18" s="59">
        <f>[1]Fjärrvärmeproduktion!$U$676</f>
        <v>0</v>
      </c>
      <c r="L18" s="59">
        <f>[1]Fjärrvärmeproduktion!$V$676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[1]Fjärrvärmeproduktion!$N$682+[1]Fjärrvärmeproduktion!$N$714</f>
        <v>39380</v>
      </c>
      <c r="C19" s="59"/>
      <c r="D19" s="59">
        <f>[1]Fjärrvärmeproduktion!$N$683</f>
        <v>0</v>
      </c>
      <c r="E19" s="59">
        <f>[1]Fjärrvärmeproduktion!$Q$684</f>
        <v>0</v>
      </c>
      <c r="F19" s="59">
        <f>[1]Fjärrvärmeproduktion!$N$685</f>
        <v>0</v>
      </c>
      <c r="G19" s="59">
        <f>[1]Fjärrvärmeproduktion!$R$686</f>
        <v>13</v>
      </c>
      <c r="H19" s="59">
        <f>[1]Fjärrvärmeproduktion!$S$687</f>
        <v>36975</v>
      </c>
      <c r="I19" s="59">
        <f>[1]Fjärrvärmeproduktion!$N$688</f>
        <v>0</v>
      </c>
      <c r="J19" s="59">
        <f>[1]Fjärrvärmeproduktion!$T$686</f>
        <v>0</v>
      </c>
      <c r="K19" s="59">
        <f>[1]Fjärrvärmeproduktion!$U$684</f>
        <v>0</v>
      </c>
      <c r="L19" s="59">
        <f>[1]Fjärrvärmeproduktion!$V$684</f>
        <v>0</v>
      </c>
      <c r="M19" s="59"/>
      <c r="N19" s="59"/>
      <c r="O19" s="59"/>
      <c r="P19" s="59">
        <f t="shared" ref="P19:P24" si="2">SUM(C19:O19)</f>
        <v>36988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[1]Fjärrvärmeproduktion!$N$690</f>
        <v>0</v>
      </c>
      <c r="C20" s="59"/>
      <c r="D20" s="59">
        <f>[1]Fjärrvärmeproduktion!$N$691</f>
        <v>0</v>
      </c>
      <c r="E20" s="59">
        <f>[1]Fjärrvärmeproduktion!$Q$692</f>
        <v>0</v>
      </c>
      <c r="F20" s="59">
        <f>[1]Fjärrvärmeproduktion!$N$693</f>
        <v>0</v>
      </c>
      <c r="G20" s="59">
        <f>[1]Fjärrvärmeproduktion!$R$694</f>
        <v>0</v>
      </c>
      <c r="H20" s="59">
        <f>[1]Fjärrvärmeproduktion!$S$695</f>
        <v>0</v>
      </c>
      <c r="I20" s="59">
        <f>[1]Fjärrvärmeproduktion!$N$696</f>
        <v>0</v>
      </c>
      <c r="J20" s="59">
        <f>[1]Fjärrvärmeproduktion!$T$694</f>
        <v>0</v>
      </c>
      <c r="K20" s="59">
        <f>[1]Fjärrvärmeproduktion!$U$692</f>
        <v>0</v>
      </c>
      <c r="L20" s="59">
        <f>[1]Fjärrvärmeproduktion!$V$692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[1]Fjärrvärmeproduktion!$N$698</f>
        <v>0</v>
      </c>
      <c r="C21" s="59"/>
      <c r="D21" s="59">
        <f>[1]Fjärrvärmeproduktion!$N$699</f>
        <v>0</v>
      </c>
      <c r="E21" s="59">
        <f>[1]Fjärrvärmeproduktion!$Q$700</f>
        <v>0</v>
      </c>
      <c r="F21" s="59">
        <f>[1]Fjärrvärmeproduktion!$N$701</f>
        <v>0</v>
      </c>
      <c r="G21" s="59">
        <f>[1]Fjärrvärmeproduktion!$R$702</f>
        <v>0</v>
      </c>
      <c r="H21" s="59">
        <f>[1]Fjärrvärmeproduktion!$S$703</f>
        <v>0</v>
      </c>
      <c r="I21" s="59">
        <f>[1]Fjärrvärmeproduktion!$N$704</f>
        <v>0</v>
      </c>
      <c r="J21" s="59">
        <f>[1]Fjärrvärmeproduktion!$T$702</f>
        <v>0</v>
      </c>
      <c r="K21" s="59">
        <f>[1]Fjärrvärmeproduktion!$U$700</f>
        <v>0</v>
      </c>
      <c r="L21" s="59">
        <f>[1]Fjärrvärmeproduktion!$V$700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[1]Fjärrvärmeproduktion!$N$706</f>
        <v>0</v>
      </c>
      <c r="C22" s="59"/>
      <c r="D22" s="59">
        <f>[1]Fjärrvärmeproduktion!$N$707</f>
        <v>0</v>
      </c>
      <c r="E22" s="59">
        <f>[1]Fjärrvärmeproduktion!$Q$708</f>
        <v>0</v>
      </c>
      <c r="F22" s="59">
        <f>[1]Fjärrvärmeproduktion!$N$709</f>
        <v>0</v>
      </c>
      <c r="G22" s="59">
        <f>[1]Fjärrvärmeproduktion!$R$710</f>
        <v>0</v>
      </c>
      <c r="H22" s="59">
        <f>[1]Fjärrvärmeproduktion!$S$711</f>
        <v>0</v>
      </c>
      <c r="I22" s="59">
        <f>[1]Fjärrvärmeproduktion!$N$712</f>
        <v>0</v>
      </c>
      <c r="J22" s="59">
        <f>[1]Fjärrvärmeproduktion!$T$710</f>
        <v>0</v>
      </c>
      <c r="K22" s="59">
        <f>[1]Fjärrvärmeproduktion!$U$708</f>
        <v>0</v>
      </c>
      <c r="L22" s="59">
        <f>[1]Fjärrvärmeproduktion!$V$708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156 GWh</v>
      </c>
      <c r="T22" s="27"/>
      <c r="U22" s="25"/>
    </row>
    <row r="23" spans="1:34" ht="15.75">
      <c r="A23" s="5" t="s">
        <v>23</v>
      </c>
      <c r="B23" s="131">
        <v>0</v>
      </c>
      <c r="C23" s="59"/>
      <c r="D23" s="59">
        <f>[1]Fjärrvärmeproduktion!$N$715</f>
        <v>0</v>
      </c>
      <c r="E23" s="59">
        <f>[1]Fjärrvärmeproduktion!$Q$716</f>
        <v>0</v>
      </c>
      <c r="F23" s="59">
        <f>[1]Fjärrvärmeproduktion!$N$717</f>
        <v>0</v>
      </c>
      <c r="G23" s="59">
        <f>[1]Fjärrvärmeproduktion!$R$718</f>
        <v>0</v>
      </c>
      <c r="H23" s="59">
        <f>[1]Fjärrvärmeproduktion!$S$719</f>
        <v>0</v>
      </c>
      <c r="I23" s="59">
        <f>[1]Fjärrvärmeproduktion!$N$720</f>
        <v>0</v>
      </c>
      <c r="J23" s="59">
        <f>[1]Fjärrvärmeproduktion!$T$718</f>
        <v>0</v>
      </c>
      <c r="K23" s="59">
        <f>[1]Fjärrvärmeproduktion!$U$716</f>
        <v>0</v>
      </c>
      <c r="L23" s="59">
        <f>[1]Fjärrvärmeproduktion!$V$716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39380</v>
      </c>
      <c r="C24" s="59">
        <f t="shared" ref="C24:O24" si="3">SUM(C18:C23)</f>
        <v>0</v>
      </c>
      <c r="D24" s="59">
        <f t="shared" si="3"/>
        <v>0</v>
      </c>
      <c r="E24" s="59">
        <f t="shared" si="3"/>
        <v>0</v>
      </c>
      <c r="F24" s="59">
        <f t="shared" si="3"/>
        <v>0</v>
      </c>
      <c r="G24" s="59">
        <f t="shared" si="3"/>
        <v>13</v>
      </c>
      <c r="H24" s="59">
        <f t="shared" si="3"/>
        <v>36975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36988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81 GWh</v>
      </c>
      <c r="T25" s="31">
        <f>C$44</f>
        <v>0.51625489213581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28 GWh</v>
      </c>
      <c r="T26" s="31">
        <f>D$44</f>
        <v>0.1800749610347249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2 GWh</v>
      </c>
      <c r="T28" s="31">
        <f>F$44</f>
        <v>1.33730773156195E-2</v>
      </c>
      <c r="U28" s="25"/>
    </row>
    <row r="29" spans="1:34" ht="15.75">
      <c r="A29" s="51" t="str">
        <f>A2</f>
        <v>0584 Vadstena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4 GWh</v>
      </c>
      <c r="T29" s="31">
        <f>G$44</f>
        <v>2.7329543910108306E-2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41 GWh</v>
      </c>
      <c r="T30" s="31">
        <f>H$44</f>
        <v>0.26296752560373743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[1]Slutanvändning!$N$980</f>
        <v>0</v>
      </c>
      <c r="C32" s="91">
        <f>[1]Slutanvändning!$N$981</f>
        <v>8136</v>
      </c>
      <c r="D32" s="57">
        <f>[1]Slutanvändning!$N$974</f>
        <v>8241</v>
      </c>
      <c r="E32" s="57">
        <f>[1]Slutanvändning!$Q$975</f>
        <v>0</v>
      </c>
      <c r="F32" s="91">
        <f>[1]Slutanvändning!$N$976</f>
        <v>0</v>
      </c>
      <c r="G32" s="57">
        <f>[1]Slutanvändning!$N$977</f>
        <v>1877</v>
      </c>
      <c r="H32" s="57">
        <f>[1]Slutanvändning!$N$978</f>
        <v>0</v>
      </c>
      <c r="I32" s="57">
        <f>[1]Slutanvändning!$N$979</f>
        <v>0</v>
      </c>
      <c r="J32" s="57"/>
      <c r="K32" s="57">
        <f>[1]Slutanvändning!$T$975</f>
        <v>0</v>
      </c>
      <c r="L32" s="57">
        <f>[1]Slutanvändning!$U$975</f>
        <v>0</v>
      </c>
      <c r="M32" s="57"/>
      <c r="N32" s="57">
        <f>[1]Slutanvändning!$W$975</f>
        <v>0</v>
      </c>
      <c r="O32" s="57"/>
      <c r="P32" s="57">
        <f t="shared" ref="P32:P38" si="4">SUM(B32:N32)</f>
        <v>18254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[1]Slutanvändning!$N$989</f>
        <v>2254</v>
      </c>
      <c r="C33" s="135">
        <f>[1]Slutanvändning!$N$990</f>
        <v>17125</v>
      </c>
      <c r="D33" s="57">
        <f>[1]Slutanvändning!$N$983</f>
        <v>678</v>
      </c>
      <c r="E33" s="57">
        <f>[1]Slutanvändning!$Q$984</f>
        <v>0</v>
      </c>
      <c r="F33" s="91">
        <f>[1]Slutanvändning!$N$985</f>
        <v>2086</v>
      </c>
      <c r="G33" s="57">
        <f>[1]Slutanvändning!$N$986</f>
        <v>0</v>
      </c>
      <c r="H33" s="133">
        <f>[1]Slutanvändning!$N$987</f>
        <v>0</v>
      </c>
      <c r="I33" s="57">
        <f>[1]Slutanvändning!$N$988</f>
        <v>0</v>
      </c>
      <c r="J33" s="57"/>
      <c r="K33" s="57">
        <f>[1]Slutanvändning!$T$984</f>
        <v>0</v>
      </c>
      <c r="L33" s="57">
        <f>[1]Slutanvändning!$U$984</f>
        <v>0</v>
      </c>
      <c r="M33" s="57"/>
      <c r="N33" s="57">
        <f>[1]Slutanvändning!$W$984</f>
        <v>0</v>
      </c>
      <c r="O33" s="57"/>
      <c r="P33" s="57">
        <f t="shared" si="4"/>
        <v>22143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[1]Slutanvändning!$N$998</f>
        <v>8673</v>
      </c>
      <c r="C34" s="91">
        <f>[1]Slutanvändning!$N$999</f>
        <v>7505</v>
      </c>
      <c r="D34" s="57">
        <f>[1]Slutanvändning!$N$992</f>
        <v>0</v>
      </c>
      <c r="E34" s="57">
        <f>[1]Slutanvändning!$Q$993</f>
        <v>0</v>
      </c>
      <c r="F34" s="91">
        <f>[1]Slutanvändning!$N$994</f>
        <v>0</v>
      </c>
      <c r="G34" s="57">
        <f>[1]Slutanvändning!$N$995</f>
        <v>0</v>
      </c>
      <c r="H34" s="57">
        <f>[1]Slutanvändning!$N$996</f>
        <v>0</v>
      </c>
      <c r="I34" s="57">
        <f>[1]Slutanvändning!$N$997</f>
        <v>0</v>
      </c>
      <c r="J34" s="57"/>
      <c r="K34" s="57">
        <f>[1]Slutanvändning!$T$993</f>
        <v>0</v>
      </c>
      <c r="L34" s="57">
        <f>[1]Slutanvändning!$U$993</f>
        <v>0</v>
      </c>
      <c r="M34" s="57"/>
      <c r="N34" s="57">
        <f>[1]Slutanvändning!$W$993</f>
        <v>0</v>
      </c>
      <c r="O34" s="57"/>
      <c r="P34" s="57">
        <f t="shared" si="4"/>
        <v>16178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[1]Slutanvändning!$N$1007</f>
        <v>0</v>
      </c>
      <c r="C35" s="91">
        <f>[1]Slutanvändning!$N$1008</f>
        <v>0</v>
      </c>
      <c r="D35" s="57">
        <f>[1]Slutanvändning!$N$1001</f>
        <v>18867</v>
      </c>
      <c r="E35" s="57">
        <f>[1]Slutanvändning!$Q$1002</f>
        <v>0</v>
      </c>
      <c r="F35" s="91">
        <f>[1]Slutanvändning!$N$1003</f>
        <v>0</v>
      </c>
      <c r="G35" s="57">
        <f>[1]Slutanvändning!$N$1004</f>
        <v>2373</v>
      </c>
      <c r="H35" s="57">
        <f>[1]Slutanvändning!$N$1005</f>
        <v>0</v>
      </c>
      <c r="I35" s="57">
        <f>[1]Slutanvändning!$N$1006</f>
        <v>0</v>
      </c>
      <c r="J35" s="57"/>
      <c r="K35" s="57">
        <f>[1]Slutanvändning!$T$1002</f>
        <v>0</v>
      </c>
      <c r="L35" s="57">
        <f>[1]Slutanvändning!$U$1002</f>
        <v>0</v>
      </c>
      <c r="M35" s="57"/>
      <c r="N35" s="57">
        <f>[1]Slutanvändning!$W$1002</f>
        <v>0</v>
      </c>
      <c r="O35" s="57"/>
      <c r="P35" s="57">
        <f>SUM(B35:N35)</f>
        <v>21240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[1]Slutanvändning!$N$1016</f>
        <v>3032</v>
      </c>
      <c r="C36" s="91">
        <f>[1]Slutanvändning!$N$1017</f>
        <v>13748</v>
      </c>
      <c r="D36" s="57">
        <f>[1]Slutanvändning!$N$1010</f>
        <v>26</v>
      </c>
      <c r="E36" s="57">
        <f>[1]Slutanvändning!$Q$1011</f>
        <v>0</v>
      </c>
      <c r="F36" s="91">
        <f>[1]Slutanvändning!$N$1012</f>
        <v>0</v>
      </c>
      <c r="G36" s="57">
        <f>[1]Slutanvändning!$N$1013</f>
        <v>0</v>
      </c>
      <c r="H36" s="57">
        <f>[1]Slutanvändning!$N$1014</f>
        <v>0</v>
      </c>
      <c r="I36" s="57">
        <f>[1]Slutanvändning!$N$1015</f>
        <v>0</v>
      </c>
      <c r="J36" s="57"/>
      <c r="K36" s="57">
        <f>[1]Slutanvändning!$T$1011</f>
        <v>0</v>
      </c>
      <c r="L36" s="57">
        <f>[1]Slutanvändning!$U$1011</f>
        <v>0</v>
      </c>
      <c r="M36" s="57"/>
      <c r="N36" s="57">
        <f>[1]Slutanvändning!$W$1011</f>
        <v>0</v>
      </c>
      <c r="O36" s="57"/>
      <c r="P36" s="57">
        <f t="shared" si="4"/>
        <v>16806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[1]Slutanvändning!$N$1025</f>
        <v>3318</v>
      </c>
      <c r="C37" s="91">
        <f>[1]Slutanvändning!$N$1026</f>
        <v>20692</v>
      </c>
      <c r="D37" s="57">
        <f>[1]Slutanvändning!$N$1019</f>
        <v>97</v>
      </c>
      <c r="E37" s="57">
        <f>[1]Slutanvändning!$Q$1020</f>
        <v>0</v>
      </c>
      <c r="F37" s="91">
        <f>[1]Slutanvändning!$N$1021</f>
        <v>0</v>
      </c>
      <c r="G37" s="57">
        <f>[1]Slutanvändning!$N$1022</f>
        <v>0</v>
      </c>
      <c r="H37" s="57">
        <f>[1]Slutanvändning!$N$1023</f>
        <v>4044</v>
      </c>
      <c r="I37" s="57">
        <f>[1]Slutanvändning!$N$1024</f>
        <v>0</v>
      </c>
      <c r="J37" s="57"/>
      <c r="K37" s="57">
        <f>[1]Slutanvändning!$T$1020</f>
        <v>0</v>
      </c>
      <c r="L37" s="57">
        <f>[1]Slutanvändning!$U$1020</f>
        <v>0</v>
      </c>
      <c r="M37" s="57"/>
      <c r="N37" s="57">
        <f>[1]Slutanvändning!$W$1020</f>
        <v>0</v>
      </c>
      <c r="O37" s="57"/>
      <c r="P37" s="57">
        <f t="shared" si="4"/>
        <v>28151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[1]Slutanvändning!$N$1034</f>
        <v>15860</v>
      </c>
      <c r="C38" s="91">
        <f>[1]Slutanvändning!$N$1035</f>
        <v>4896</v>
      </c>
      <c r="D38" s="57">
        <f>[1]Slutanvändning!$N$1028</f>
        <v>180</v>
      </c>
      <c r="E38" s="57">
        <f>[1]Slutanvändning!$Q$1029</f>
        <v>0</v>
      </c>
      <c r="F38" s="91">
        <f>[1]Slutanvändning!$N$1030</f>
        <v>0</v>
      </c>
      <c r="G38" s="57">
        <f>[1]Slutanvändning!$N$1031</f>
        <v>0</v>
      </c>
      <c r="H38" s="57">
        <f>[1]Slutanvändning!$N$1032</f>
        <v>0</v>
      </c>
      <c r="I38" s="57">
        <f>[1]Slutanvändning!$N$1033</f>
        <v>0</v>
      </c>
      <c r="J38" s="57"/>
      <c r="K38" s="57">
        <f>[1]Slutanvändning!$T$1029</f>
        <v>0</v>
      </c>
      <c r="L38" s="57">
        <f>[1]Slutanvändning!$U$1029</f>
        <v>0</v>
      </c>
      <c r="M38" s="57"/>
      <c r="N38" s="57">
        <f>[1]Slutanvändning!$W$1029</f>
        <v>0</v>
      </c>
      <c r="O38" s="57"/>
      <c r="P38" s="57">
        <f t="shared" si="4"/>
        <v>20936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[1]Slutanvändning!$N$1043</f>
        <v>0</v>
      </c>
      <c r="C39" s="91">
        <f>[1]Slutanvändning!$N$1044</f>
        <v>2461</v>
      </c>
      <c r="D39" s="57">
        <f>[1]Slutanvändning!$N$1037</f>
        <v>0</v>
      </c>
      <c r="E39" s="57">
        <f>[1]Slutanvändning!$Q$1038</f>
        <v>0</v>
      </c>
      <c r="F39" s="91">
        <f>[1]Slutanvändning!$N$1039</f>
        <v>0</v>
      </c>
      <c r="G39" s="57">
        <f>[1]Slutanvändning!$N$1040</f>
        <v>0</v>
      </c>
      <c r="H39" s="57">
        <f>[1]Slutanvändning!$N$1041</f>
        <v>0</v>
      </c>
      <c r="I39" s="57">
        <f>[1]Slutanvändning!$N$1042</f>
        <v>0</v>
      </c>
      <c r="J39" s="57"/>
      <c r="K39" s="57">
        <f>[1]Slutanvändning!$T$1038</f>
        <v>0</v>
      </c>
      <c r="L39" s="57">
        <f>[1]Slutanvändning!$U$1038</f>
        <v>0</v>
      </c>
      <c r="M39" s="57"/>
      <c r="N39" s="57">
        <f>[1]Slutanvändning!$W$1038</f>
        <v>0</v>
      </c>
      <c r="O39" s="57"/>
      <c r="P39" s="57">
        <f>SUM(B39:N39)</f>
        <v>2461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33137</v>
      </c>
      <c r="C40" s="133">
        <f t="shared" ref="C40:O40" si="5">SUM(C32:C39)</f>
        <v>74563</v>
      </c>
      <c r="D40" s="57">
        <f t="shared" si="5"/>
        <v>28089</v>
      </c>
      <c r="E40" s="57">
        <f t="shared" si="5"/>
        <v>0</v>
      </c>
      <c r="F40" s="57">
        <f>SUM(F32:F39)</f>
        <v>2086</v>
      </c>
      <c r="G40" s="57">
        <f t="shared" si="5"/>
        <v>4250</v>
      </c>
      <c r="H40" s="133">
        <f t="shared" si="5"/>
        <v>4044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146169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12 GWh</v>
      </c>
      <c r="T41" s="44"/>
    </row>
    <row r="42" spans="1:47">
      <c r="A42" s="35" t="s">
        <v>43</v>
      </c>
      <c r="B42" s="88">
        <f>B39+B38+B37</f>
        <v>19178</v>
      </c>
      <c r="C42" s="88">
        <f>C39+C38+C37</f>
        <v>28049</v>
      </c>
      <c r="D42" s="88">
        <f>D39+D38+D37</f>
        <v>277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4044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51548</v>
      </c>
      <c r="Q42" s="23"/>
      <c r="R42" s="30" t="s">
        <v>41</v>
      </c>
      <c r="S42" s="10" t="str">
        <f>ROUND(P42/1000,0) &amp;" GWh"</f>
        <v>52 GWh</v>
      </c>
      <c r="T42" s="31">
        <f>P42/P40</f>
        <v>0.35266027680287887</v>
      </c>
    </row>
    <row r="43" spans="1:47">
      <c r="A43" s="36" t="s">
        <v>45</v>
      </c>
      <c r="B43" s="122"/>
      <c r="C43" s="89">
        <f>C40+C24-C7+C46</f>
        <v>80528.039999999994</v>
      </c>
      <c r="D43" s="89">
        <f>D40+D24+D11</f>
        <v>28089</v>
      </c>
      <c r="E43" s="89">
        <f t="shared" ref="E43:O43" si="7">E11+E24+E40</f>
        <v>0</v>
      </c>
      <c r="F43" s="89">
        <f t="shared" si="7"/>
        <v>2086</v>
      </c>
      <c r="G43" s="89">
        <f t="shared" si="7"/>
        <v>4263</v>
      </c>
      <c r="H43" s="89">
        <f t="shared" si="7"/>
        <v>41019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155985.03999999998</v>
      </c>
      <c r="Q43" s="23"/>
      <c r="R43" s="30" t="s">
        <v>42</v>
      </c>
      <c r="S43" s="10" t="str">
        <f>ROUND(P36/1000,0) &amp;" GWh"</f>
        <v>17 GWh</v>
      </c>
      <c r="T43" s="43">
        <f>P36/P40</f>
        <v>0.11497649980502021</v>
      </c>
    </row>
    <row r="44" spans="1:47">
      <c r="A44" s="36" t="s">
        <v>46</v>
      </c>
      <c r="B44" s="88"/>
      <c r="C44" s="90">
        <f>C43/$P$43</f>
        <v>0.51625489213581</v>
      </c>
      <c r="D44" s="90">
        <f t="shared" ref="D44:P44" si="8">D43/$P$43</f>
        <v>0.1800749610347249</v>
      </c>
      <c r="E44" s="90">
        <f t="shared" si="8"/>
        <v>0</v>
      </c>
      <c r="F44" s="90">
        <f t="shared" si="8"/>
        <v>1.33730773156195E-2</v>
      </c>
      <c r="G44" s="90">
        <f t="shared" si="8"/>
        <v>2.7329543910108306E-2</v>
      </c>
      <c r="H44" s="90">
        <f t="shared" si="8"/>
        <v>0.26296752560373743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16 GWh</v>
      </c>
      <c r="T44" s="31">
        <f>P34/P40</f>
        <v>0.11068010316825044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18 GWh</v>
      </c>
      <c r="T45" s="31">
        <f>P32/P40</f>
        <v>0.124882841094897</v>
      </c>
      <c r="U45" s="25"/>
    </row>
    <row r="46" spans="1:47">
      <c r="A46" s="37" t="s">
        <v>49</v>
      </c>
      <c r="B46" s="89">
        <f>B24-B40</f>
        <v>6243</v>
      </c>
      <c r="C46" s="89">
        <f>(C40+C24)*0.08</f>
        <v>5965.04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22 GWh</v>
      </c>
      <c r="T46" s="43">
        <f>P33/P40</f>
        <v>0.15148902982164481</v>
      </c>
      <c r="U46" s="25"/>
    </row>
    <row r="47" spans="1:47">
      <c r="A47" s="37" t="s">
        <v>51</v>
      </c>
      <c r="B47" s="121">
        <f>B46/B24</f>
        <v>0.15853224987303199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21 GWh</v>
      </c>
      <c r="T47" s="43">
        <f>P35/P40</f>
        <v>0.14531124930730865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146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85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[1]Solceller!$C$10</f>
        <v>2090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[1]Elproduktion!$N$282</f>
        <v>0</v>
      </c>
      <c r="D7" s="57">
        <f>[1]Elproduktion!$N$283</f>
        <v>0</v>
      </c>
      <c r="E7" s="57">
        <f>[1]Elproduktion!$Q$284</f>
        <v>0</v>
      </c>
      <c r="F7" s="57">
        <f>[1]Elproduktion!$N$285</f>
        <v>0</v>
      </c>
      <c r="G7" s="57">
        <f>[1]Elproduktion!$R$286</f>
        <v>0</v>
      </c>
      <c r="H7" s="57">
        <f>[1]Elproduktion!$S$287</f>
        <v>0</v>
      </c>
      <c r="I7" s="57">
        <f>[1]Elproduktion!$N$288</f>
        <v>0</v>
      </c>
      <c r="J7" s="57">
        <f>[1]Elproduktion!$T$286</f>
        <v>0</v>
      </c>
      <c r="K7" s="57">
        <f>[1]Elproduktion!$U$284</f>
        <v>0</v>
      </c>
      <c r="L7" s="57">
        <f>[1]Elproduktion!$V$284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[1]Elproduktion!$N$290</f>
        <v>0</v>
      </c>
      <c r="D8" s="57">
        <f>[1]Elproduktion!$N$291</f>
        <v>0</v>
      </c>
      <c r="E8" s="57">
        <f>[1]Elproduktion!$Q$292</f>
        <v>0</v>
      </c>
      <c r="F8" s="57">
        <f>[1]Elproduktion!$N$293</f>
        <v>0</v>
      </c>
      <c r="G8" s="57">
        <f>[1]Elproduktion!$R$294</f>
        <v>0</v>
      </c>
      <c r="H8" s="57">
        <f>[1]Elproduktion!$S$295</f>
        <v>0</v>
      </c>
      <c r="I8" s="57">
        <f>[1]Elproduktion!$N$296</f>
        <v>0</v>
      </c>
      <c r="J8" s="57">
        <f>[1]Elproduktion!$T$294</f>
        <v>0</v>
      </c>
      <c r="K8" s="57">
        <f>[1]Elproduktion!$U$292</f>
        <v>0</v>
      </c>
      <c r="L8" s="57">
        <f>[1]Elproduktion!$V$292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[1]Elproduktion!$N$298</f>
        <v>65</v>
      </c>
      <c r="D9" s="57">
        <f>[1]Elproduktion!$N$299</f>
        <v>0</v>
      </c>
      <c r="E9" s="57">
        <f>[1]Elproduktion!$Q$300</f>
        <v>0</v>
      </c>
      <c r="F9" s="57">
        <f>[1]Elproduktion!$N$301</f>
        <v>0</v>
      </c>
      <c r="G9" s="57">
        <f>[1]Elproduktion!$R$302</f>
        <v>0</v>
      </c>
      <c r="H9" s="57">
        <f>[1]Elproduktion!$S$303</f>
        <v>0</v>
      </c>
      <c r="I9" s="57">
        <f>[1]Elproduktion!$N$304</f>
        <v>0</v>
      </c>
      <c r="J9" s="57">
        <f>[1]Elproduktion!$T$302</f>
        <v>0</v>
      </c>
      <c r="K9" s="57">
        <f>[1]Elproduktion!$U$300</f>
        <v>0</v>
      </c>
      <c r="L9" s="57">
        <f>[1]Elproduktion!$V$300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[1]Elproduktion!$N$306</f>
        <v>0</v>
      </c>
      <c r="D10" s="57">
        <f>[1]Elproduktion!$N$307</f>
        <v>0</v>
      </c>
      <c r="E10" s="57">
        <f>[1]Elproduktion!$Q$308</f>
        <v>0</v>
      </c>
      <c r="F10" s="57">
        <f>[1]Elproduktion!$N$309</f>
        <v>0</v>
      </c>
      <c r="G10" s="57">
        <f>[1]Elproduktion!$R$310</f>
        <v>0</v>
      </c>
      <c r="H10" s="57">
        <f>[1]Elproduktion!$S$311</f>
        <v>0</v>
      </c>
      <c r="I10" s="57">
        <f>[1]Elproduktion!$N$312</f>
        <v>0</v>
      </c>
      <c r="J10" s="57">
        <f>[1]Elproduktion!$T$310</f>
        <v>0</v>
      </c>
      <c r="K10" s="57">
        <f>[1]Elproduktion!$U$308</f>
        <v>0</v>
      </c>
      <c r="L10" s="57">
        <f>[1]Elproduktion!$V$308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2155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0563 Valdermarsvik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[1]Fjärrvärmeproduktion!$N$394</f>
        <v>0</v>
      </c>
      <c r="C18" s="59"/>
      <c r="D18" s="59">
        <f>[1]Fjärrvärmeproduktion!$N$395</f>
        <v>0</v>
      </c>
      <c r="E18" s="59">
        <f>[1]Fjärrvärmeproduktion!$Q$396</f>
        <v>0</v>
      </c>
      <c r="F18" s="59">
        <f>[1]Fjärrvärmeproduktion!$N$397</f>
        <v>0</v>
      </c>
      <c r="G18" s="59">
        <f>[1]Fjärrvärmeproduktion!$R$398</f>
        <v>0</v>
      </c>
      <c r="H18" s="59">
        <f>[1]Fjärrvärmeproduktion!$S$399</f>
        <v>0</v>
      </c>
      <c r="I18" s="59">
        <f>[1]Fjärrvärmeproduktion!$N$400</f>
        <v>0</v>
      </c>
      <c r="J18" s="59">
        <f>[1]Fjärrvärmeproduktion!$T$398</f>
        <v>0</v>
      </c>
      <c r="K18" s="59">
        <f>[1]Fjärrvärmeproduktion!$U$396</f>
        <v>0</v>
      </c>
      <c r="L18" s="59">
        <f>[1]Fjärrvärmeproduktion!$V$396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[1]Fjärrvärmeproduktion!$N$402</f>
        <v>12793</v>
      </c>
      <c r="C19" s="59"/>
      <c r="D19" s="59">
        <f>[1]Fjärrvärmeproduktion!$N$403</f>
        <v>30</v>
      </c>
      <c r="E19" s="59">
        <f>[1]Fjärrvärmeproduktion!$Q$404</f>
        <v>0</v>
      </c>
      <c r="F19" s="59">
        <f>[1]Fjärrvärmeproduktion!$N$405</f>
        <v>0</v>
      </c>
      <c r="G19" s="59">
        <f>[1]Fjärrvärmeproduktion!$R$406</f>
        <v>0</v>
      </c>
      <c r="H19" s="59">
        <f>[1]Fjärrvärmeproduktion!$S$407</f>
        <v>15185</v>
      </c>
      <c r="I19" s="59">
        <f>[1]Fjärrvärmeproduktion!$N$408</f>
        <v>0</v>
      </c>
      <c r="J19" s="59">
        <f>[1]Fjärrvärmeproduktion!$T$406</f>
        <v>0</v>
      </c>
      <c r="K19" s="59">
        <f>[1]Fjärrvärmeproduktion!$U$404</f>
        <v>0</v>
      </c>
      <c r="L19" s="59">
        <f>[1]Fjärrvärmeproduktion!$V$404</f>
        <v>0</v>
      </c>
      <c r="M19" s="59"/>
      <c r="N19" s="59"/>
      <c r="O19" s="59"/>
      <c r="P19" s="59">
        <f t="shared" ref="P19:P24" si="2">SUM(C19:O19)</f>
        <v>15215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[1]Fjärrvärmeproduktion!$N$410</f>
        <v>0</v>
      </c>
      <c r="C20" s="59"/>
      <c r="D20" s="59">
        <f>[1]Fjärrvärmeproduktion!$N$411</f>
        <v>0</v>
      </c>
      <c r="E20" s="59">
        <f>[1]Fjärrvärmeproduktion!$Q$412</f>
        <v>0</v>
      </c>
      <c r="F20" s="59">
        <f>[1]Fjärrvärmeproduktion!$N$413</f>
        <v>0</v>
      </c>
      <c r="G20" s="59">
        <f>[1]Fjärrvärmeproduktion!$R$414</f>
        <v>0</v>
      </c>
      <c r="H20" s="59">
        <f>[1]Fjärrvärmeproduktion!$S$415</f>
        <v>0</v>
      </c>
      <c r="I20" s="59">
        <f>[1]Fjärrvärmeproduktion!$N$416</f>
        <v>0</v>
      </c>
      <c r="J20" s="59">
        <f>[1]Fjärrvärmeproduktion!$T$414</f>
        <v>0</v>
      </c>
      <c r="K20" s="59">
        <f>[1]Fjärrvärmeproduktion!$U$412</f>
        <v>0</v>
      </c>
      <c r="L20" s="59">
        <f>[1]Fjärrvärmeproduktion!$V$412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[1]Fjärrvärmeproduktion!$N$418</f>
        <v>0</v>
      </c>
      <c r="C21" s="59"/>
      <c r="D21" s="59">
        <f>[1]Fjärrvärmeproduktion!$N$419</f>
        <v>0</v>
      </c>
      <c r="E21" s="59">
        <f>[1]Fjärrvärmeproduktion!$Q$420</f>
        <v>0</v>
      </c>
      <c r="F21" s="59">
        <f>[1]Fjärrvärmeproduktion!$N$421</f>
        <v>0</v>
      </c>
      <c r="G21" s="59">
        <f>[1]Fjärrvärmeproduktion!$R$422</f>
        <v>0</v>
      </c>
      <c r="H21" s="59">
        <f>[1]Fjärrvärmeproduktion!$S$423</f>
        <v>0</v>
      </c>
      <c r="I21" s="59">
        <f>[1]Fjärrvärmeproduktion!$N$424</f>
        <v>0</v>
      </c>
      <c r="J21" s="59">
        <f>[1]Fjärrvärmeproduktion!$T$422</f>
        <v>0</v>
      </c>
      <c r="K21" s="59">
        <f>[1]Fjärrvärmeproduktion!$U$420</f>
        <v>0</v>
      </c>
      <c r="L21" s="59">
        <f>[1]Fjärrvärmeproduktion!$V$420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[1]Fjärrvärmeproduktion!$N$426</f>
        <v>0</v>
      </c>
      <c r="C22" s="59"/>
      <c r="D22" s="59">
        <f>[1]Fjärrvärmeproduktion!$N$427</f>
        <v>0</v>
      </c>
      <c r="E22" s="59">
        <f>[1]Fjärrvärmeproduktion!$Q$428</f>
        <v>0</v>
      </c>
      <c r="F22" s="59">
        <f>[1]Fjärrvärmeproduktion!$N$429</f>
        <v>0</v>
      </c>
      <c r="G22" s="59">
        <f>[1]Fjärrvärmeproduktion!$R$430</f>
        <v>0</v>
      </c>
      <c r="H22" s="59">
        <f>[1]Fjärrvärmeproduktion!$S$431</f>
        <v>0</v>
      </c>
      <c r="I22" s="59">
        <f>[1]Fjärrvärmeproduktion!$N$432</f>
        <v>0</v>
      </c>
      <c r="J22" s="59">
        <f>[1]Fjärrvärmeproduktion!$T$430</f>
        <v>0</v>
      </c>
      <c r="K22" s="59">
        <f>[1]Fjärrvärmeproduktion!$U$428</f>
        <v>0</v>
      </c>
      <c r="L22" s="59">
        <f>[1]Fjärrvärmeproduktion!$V$428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234 GWh</v>
      </c>
      <c r="T22" s="27"/>
      <c r="U22" s="25"/>
    </row>
    <row r="23" spans="1:34" ht="15.75">
      <c r="A23" s="5" t="s">
        <v>23</v>
      </c>
      <c r="B23" s="60">
        <f>[1]Fjärrvärmeproduktion!$N$434</f>
        <v>0</v>
      </c>
      <c r="C23" s="59"/>
      <c r="D23" s="59">
        <f>[1]Fjärrvärmeproduktion!$N$435</f>
        <v>0</v>
      </c>
      <c r="E23" s="59">
        <f>[1]Fjärrvärmeproduktion!$Q$436</f>
        <v>0</v>
      </c>
      <c r="F23" s="59">
        <f>[1]Fjärrvärmeproduktion!$N$437</f>
        <v>0</v>
      </c>
      <c r="G23" s="59">
        <f>[1]Fjärrvärmeproduktion!$R$438</f>
        <v>0</v>
      </c>
      <c r="H23" s="59">
        <f>[1]Fjärrvärmeproduktion!$S$439</f>
        <v>0</v>
      </c>
      <c r="I23" s="59">
        <f>[1]Fjärrvärmeproduktion!$N$440</f>
        <v>0</v>
      </c>
      <c r="J23" s="59">
        <f>[1]Fjärrvärmeproduktion!$T$438</f>
        <v>0</v>
      </c>
      <c r="K23" s="59">
        <f>[1]Fjärrvärmeproduktion!$U$436</f>
        <v>0</v>
      </c>
      <c r="L23" s="59">
        <f>[1]Fjärrvärmeproduktion!$V$436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12793</v>
      </c>
      <c r="C24" s="59">
        <f t="shared" ref="C24:O24" si="3">SUM(C18:C23)</f>
        <v>0</v>
      </c>
      <c r="D24" s="59">
        <f t="shared" si="3"/>
        <v>30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15185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15215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3" t="str">
        <f>C30</f>
        <v>El</v>
      </c>
      <c r="S25" s="42" t="str">
        <f>ROUND(C43/1000,0) &amp;" GWh"</f>
        <v>122 GWh</v>
      </c>
      <c r="T25" s="31">
        <f>C$44</f>
        <v>0.5216876408325769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55 GWh</v>
      </c>
      <c r="T26" s="31">
        <f>D$44</f>
        <v>0.23277322010577622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3 GWh</v>
      </c>
      <c r="T28" s="31">
        <f>F$44</f>
        <v>1.4080057671916224E-2</v>
      </c>
      <c r="U28" s="25"/>
    </row>
    <row r="29" spans="1:34" ht="15.75">
      <c r="A29" s="51" t="str">
        <f>A2</f>
        <v>0563 Valdermarsvik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8 GWh</v>
      </c>
      <c r="T29" s="31">
        <f>G$44</f>
        <v>3.2960135004712982E-2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47 GWh</v>
      </c>
      <c r="T30" s="31">
        <f>H$44</f>
        <v>0.19849894638501772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[1]Slutanvändning!$N$575</f>
        <v>0</v>
      </c>
      <c r="C32" s="57">
        <f>[1]Slutanvändning!$N$576</f>
        <v>7081</v>
      </c>
      <c r="D32" s="57">
        <f>[1]Slutanvändning!$N$569</f>
        <v>6976</v>
      </c>
      <c r="E32" s="57">
        <f>[1]Slutanvändning!$Q$570</f>
        <v>0</v>
      </c>
      <c r="F32" s="91">
        <f>[1]Slutanvändning!$N$571</f>
        <v>0</v>
      </c>
      <c r="G32" s="57">
        <f>[1]Slutanvändning!$N$572</f>
        <v>1598</v>
      </c>
      <c r="H32" s="91">
        <f>[1]Slutanvändning!$N$573</f>
        <v>0</v>
      </c>
      <c r="I32" s="57">
        <f>[1]Slutanvändning!$N$574</f>
        <v>0</v>
      </c>
      <c r="J32" s="57"/>
      <c r="K32" s="57">
        <f>[1]Slutanvändning!$T$570</f>
        <v>0</v>
      </c>
      <c r="L32" s="57">
        <f>[1]Slutanvändning!$U$570</f>
        <v>0</v>
      </c>
      <c r="M32" s="57"/>
      <c r="N32" s="57">
        <f>[1]Slutanvändning!$W$570</f>
        <v>0</v>
      </c>
      <c r="O32" s="57"/>
      <c r="P32" s="57">
        <f t="shared" ref="P32:P38" si="4">SUM(B32:N32)</f>
        <v>15655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[1]Slutanvändning!$N$584</f>
        <v>0</v>
      </c>
      <c r="C33" s="57">
        <f>[1]Slutanvändning!$N$585</f>
        <v>40823</v>
      </c>
      <c r="D33" s="57">
        <f>[1]Slutanvändning!$N$578</f>
        <v>1595</v>
      </c>
      <c r="E33" s="57">
        <f>[1]Slutanvändning!$Q$579</f>
        <v>0</v>
      </c>
      <c r="F33" s="135">
        <f>[1]Slutanvändning!$N$580</f>
        <v>3300</v>
      </c>
      <c r="G33" s="57">
        <f>[1]Slutanvändning!$N$581</f>
        <v>0</v>
      </c>
      <c r="H33" s="135">
        <f>[1]Slutanvändning!$N$582</f>
        <v>4542</v>
      </c>
      <c r="I33" s="57">
        <f>[1]Slutanvändning!$N$583</f>
        <v>0</v>
      </c>
      <c r="J33" s="57"/>
      <c r="K33" s="57">
        <f>[1]Slutanvändning!$T$579</f>
        <v>0</v>
      </c>
      <c r="L33" s="57">
        <f>[1]Slutanvändning!$U$579</f>
        <v>0</v>
      </c>
      <c r="M33" s="57"/>
      <c r="N33" s="57">
        <f>[1]Slutanvändning!$W$579</f>
        <v>0</v>
      </c>
      <c r="O33" s="57"/>
      <c r="P33" s="57">
        <f t="shared" si="4"/>
        <v>50260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[1]Slutanvändning!$N$593</f>
        <v>2627</v>
      </c>
      <c r="C34" s="57">
        <f>[1]Slutanvändning!$N$594</f>
        <v>6561</v>
      </c>
      <c r="D34" s="57">
        <f>[1]Slutanvändning!$N$587</f>
        <v>177</v>
      </c>
      <c r="E34" s="57">
        <f>[1]Slutanvändning!$Q$588</f>
        <v>0</v>
      </c>
      <c r="F34" s="91">
        <f>[1]Slutanvändning!$N$589</f>
        <v>0</v>
      </c>
      <c r="G34" s="57">
        <f>[1]Slutanvändning!$N$590</f>
        <v>0</v>
      </c>
      <c r="H34" s="91">
        <f>[1]Slutanvändning!$N$591</f>
        <v>0</v>
      </c>
      <c r="I34" s="57">
        <f>[1]Slutanvändning!$N$592</f>
        <v>0</v>
      </c>
      <c r="J34" s="57"/>
      <c r="K34" s="57">
        <f>[1]Slutanvändning!$T$588</f>
        <v>0</v>
      </c>
      <c r="L34" s="57">
        <f>[1]Slutanvändning!$U$588</f>
        <v>0</v>
      </c>
      <c r="M34" s="57"/>
      <c r="N34" s="57">
        <f>[1]Slutanvändning!$W$588</f>
        <v>0</v>
      </c>
      <c r="O34" s="57"/>
      <c r="P34" s="57">
        <f t="shared" si="4"/>
        <v>9365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[1]Slutanvändning!$N$602</f>
        <v>0</v>
      </c>
      <c r="C35" s="57">
        <f>[1]Slutanvändning!$N$603</f>
        <v>0</v>
      </c>
      <c r="D35" s="57">
        <f>[1]Slutanvändning!$N$596</f>
        <v>44367</v>
      </c>
      <c r="E35" s="57">
        <f>[1]Slutanvändning!$Q$597</f>
        <v>0</v>
      </c>
      <c r="F35" s="91">
        <f>[1]Slutanvändning!$N$598</f>
        <v>0</v>
      </c>
      <c r="G35" s="57">
        <f>[1]Slutanvändning!$N$599</f>
        <v>6127</v>
      </c>
      <c r="H35" s="91">
        <f>[1]Slutanvändning!$N$600</f>
        <v>0</v>
      </c>
      <c r="I35" s="57">
        <f>[1]Slutanvändning!$N$601</f>
        <v>0</v>
      </c>
      <c r="J35" s="57"/>
      <c r="K35" s="57">
        <f>[1]Slutanvändning!$T$597</f>
        <v>0</v>
      </c>
      <c r="L35" s="57">
        <f>[1]Slutanvändning!$U$597</f>
        <v>0</v>
      </c>
      <c r="M35" s="57"/>
      <c r="N35" s="57">
        <f>[1]Slutanvändning!$W$597</f>
        <v>0</v>
      </c>
      <c r="O35" s="57"/>
      <c r="P35" s="57">
        <f>SUM(B35:N35)</f>
        <v>50494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[1]Slutanvändning!$N$611</f>
        <v>2511</v>
      </c>
      <c r="C36" s="57">
        <f>[1]Slutanvändning!$N$612</f>
        <v>11273</v>
      </c>
      <c r="D36" s="57">
        <f>[1]Slutanvändning!$N$605</f>
        <v>793</v>
      </c>
      <c r="E36" s="57">
        <f>[1]Slutanvändning!$Q$606</f>
        <v>0</v>
      </c>
      <c r="F36" s="91">
        <f>[1]Slutanvändning!$N$607</f>
        <v>0</v>
      </c>
      <c r="G36" s="57">
        <f>[1]Slutanvändning!$N$608</f>
        <v>0</v>
      </c>
      <c r="H36" s="91">
        <f>[1]Slutanvändning!$N$609</f>
        <v>0</v>
      </c>
      <c r="I36" s="57">
        <f>[1]Slutanvändning!$N$610</f>
        <v>0</v>
      </c>
      <c r="J36" s="57"/>
      <c r="K36" s="57">
        <f>[1]Slutanvändning!$T$606</f>
        <v>0</v>
      </c>
      <c r="L36" s="57">
        <f>[1]Slutanvändning!$U$606</f>
        <v>0</v>
      </c>
      <c r="M36" s="57"/>
      <c r="N36" s="57">
        <f>[1]Slutanvändning!$W$606</f>
        <v>0</v>
      </c>
      <c r="O36" s="57"/>
      <c r="P36" s="57">
        <f t="shared" si="4"/>
        <v>14577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[1]Slutanvändning!$N$620</f>
        <v>89</v>
      </c>
      <c r="C37" s="57">
        <f>[1]Slutanvändning!$N$621</f>
        <v>31483</v>
      </c>
      <c r="D37" s="57">
        <f>[1]Slutanvändning!$N$614</f>
        <v>432</v>
      </c>
      <c r="E37" s="57">
        <f>[1]Slutanvändning!$Q$615</f>
        <v>0</v>
      </c>
      <c r="F37" s="91">
        <f>[1]Slutanvändning!$N$616</f>
        <v>0</v>
      </c>
      <c r="G37" s="57">
        <f>[1]Slutanvändning!$N$617</f>
        <v>0</v>
      </c>
      <c r="H37" s="91">
        <f>[1]Slutanvändning!$N$618</f>
        <v>26796</v>
      </c>
      <c r="I37" s="57">
        <f>[1]Slutanvändning!$N$619</f>
        <v>0</v>
      </c>
      <c r="J37" s="57"/>
      <c r="K37" s="57">
        <f>[1]Slutanvändning!$T$615</f>
        <v>0</v>
      </c>
      <c r="L37" s="57">
        <f>[1]Slutanvändning!$U$615</f>
        <v>0</v>
      </c>
      <c r="M37" s="57"/>
      <c r="N37" s="57">
        <f>[1]Slutanvändning!$W$615</f>
        <v>0</v>
      </c>
      <c r="O37" s="57"/>
      <c r="P37" s="57">
        <f t="shared" si="4"/>
        <v>58800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[1]Slutanvändning!$N$629</f>
        <v>6451</v>
      </c>
      <c r="C38" s="57">
        <f>[1]Slutanvändning!$N$630</f>
        <v>2565</v>
      </c>
      <c r="D38" s="57">
        <f>[1]Slutanvändning!$N$623</f>
        <v>186</v>
      </c>
      <c r="E38" s="57">
        <f>[1]Slutanvändning!$Q$624</f>
        <v>0</v>
      </c>
      <c r="F38" s="91">
        <f>[1]Slutanvändning!$N$625</f>
        <v>0</v>
      </c>
      <c r="G38" s="57">
        <f>[1]Slutanvändning!$N$626</f>
        <v>0</v>
      </c>
      <c r="H38" s="91">
        <f>[1]Slutanvändning!$N$627</f>
        <v>0</v>
      </c>
      <c r="I38" s="57">
        <f>[1]Slutanvändning!$N$628</f>
        <v>0</v>
      </c>
      <c r="J38" s="57"/>
      <c r="K38" s="57">
        <f>[1]Slutanvändning!$T$624</f>
        <v>0</v>
      </c>
      <c r="L38" s="57">
        <f>[1]Slutanvändning!$U$624</f>
        <v>0</v>
      </c>
      <c r="M38" s="57"/>
      <c r="N38" s="57">
        <f>[1]Slutanvändning!$W$624</f>
        <v>0</v>
      </c>
      <c r="O38" s="57"/>
      <c r="P38" s="57">
        <f t="shared" si="4"/>
        <v>9202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[1]Slutanvändning!$N$638</f>
        <v>0</v>
      </c>
      <c r="C39" s="57">
        <f>[1]Slutanvändning!$N$639</f>
        <v>13427</v>
      </c>
      <c r="D39" s="57">
        <f>[1]Slutanvändning!$N$632</f>
        <v>0</v>
      </c>
      <c r="E39" s="57">
        <f>[1]Slutanvändning!$Q$633</f>
        <v>0</v>
      </c>
      <c r="F39" s="91">
        <f>[1]Slutanvändning!$N$634</f>
        <v>0</v>
      </c>
      <c r="G39" s="57">
        <f>[1]Slutanvändning!$N$635</f>
        <v>0</v>
      </c>
      <c r="H39" s="91">
        <f>[1]Slutanvändning!$N$636</f>
        <v>0</v>
      </c>
      <c r="I39" s="57">
        <f>[1]Slutanvändning!$N$637</f>
        <v>0</v>
      </c>
      <c r="J39" s="57"/>
      <c r="K39" s="57">
        <f>[1]Slutanvändning!$T$633</f>
        <v>0</v>
      </c>
      <c r="L39" s="57">
        <f>[1]Slutanvändning!$U$633</f>
        <v>0</v>
      </c>
      <c r="M39" s="57"/>
      <c r="N39" s="57">
        <f>[1]Slutanvändning!$W$633</f>
        <v>0</v>
      </c>
      <c r="O39" s="57"/>
      <c r="P39" s="57">
        <f>SUM(B39:N39)</f>
        <v>13427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11678</v>
      </c>
      <c r="C40" s="57">
        <f t="shared" ref="C40:O40" si="5">SUM(C32:C39)</f>
        <v>113213</v>
      </c>
      <c r="D40" s="57">
        <f t="shared" si="5"/>
        <v>54526</v>
      </c>
      <c r="E40" s="57">
        <f t="shared" si="5"/>
        <v>0</v>
      </c>
      <c r="F40" s="133">
        <f>SUM(F32:F39)</f>
        <v>3300</v>
      </c>
      <c r="G40" s="57">
        <f t="shared" si="5"/>
        <v>7725</v>
      </c>
      <c r="H40" s="133">
        <f t="shared" si="5"/>
        <v>31338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221780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10 GWh</v>
      </c>
      <c r="T41" s="44"/>
    </row>
    <row r="42" spans="1:47">
      <c r="A42" s="35" t="s">
        <v>43</v>
      </c>
      <c r="B42" s="88">
        <f>B39+B38+B37</f>
        <v>6540</v>
      </c>
      <c r="C42" s="88">
        <f>C39+C38+C37</f>
        <v>47475</v>
      </c>
      <c r="D42" s="88">
        <f>D39+D38+D37</f>
        <v>618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26796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81429</v>
      </c>
      <c r="Q42" s="23"/>
      <c r="R42" s="30" t="s">
        <v>41</v>
      </c>
      <c r="S42" s="10" t="str">
        <f>ROUND(P42/1000,0) &amp;" GWh"</f>
        <v>81 GWh</v>
      </c>
      <c r="T42" s="31">
        <f>P42/P40</f>
        <v>0.36716115068987287</v>
      </c>
    </row>
    <row r="43" spans="1:47">
      <c r="A43" s="36" t="s">
        <v>45</v>
      </c>
      <c r="B43" s="122"/>
      <c r="C43" s="89">
        <f>C40+C24-C7+C46</f>
        <v>122270.04000000001</v>
      </c>
      <c r="D43" s="89">
        <f>D40+D24+D11</f>
        <v>54556</v>
      </c>
      <c r="E43" s="89">
        <f t="shared" ref="E43:O43" si="7">E11+E24+E40</f>
        <v>0</v>
      </c>
      <c r="F43" s="89">
        <f t="shared" si="7"/>
        <v>3300</v>
      </c>
      <c r="G43" s="89">
        <f t="shared" si="7"/>
        <v>7725</v>
      </c>
      <c r="H43" s="89">
        <f t="shared" si="7"/>
        <v>46523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234374.04</v>
      </c>
      <c r="Q43" s="23"/>
      <c r="R43" s="30" t="s">
        <v>42</v>
      </c>
      <c r="S43" s="10" t="str">
        <f>ROUND(P36/1000,0) &amp;" GWh"</f>
        <v>15 GWh</v>
      </c>
      <c r="T43" s="43">
        <f>P36/P40</f>
        <v>6.5727297321670125E-2</v>
      </c>
    </row>
    <row r="44" spans="1:47">
      <c r="A44" s="36" t="s">
        <v>46</v>
      </c>
      <c r="B44" s="88"/>
      <c r="C44" s="90">
        <f>C43/$P$43</f>
        <v>0.5216876408325769</v>
      </c>
      <c r="D44" s="90">
        <f t="shared" ref="D44:P44" si="8">D43/$P$43</f>
        <v>0.23277322010577622</v>
      </c>
      <c r="E44" s="90">
        <f t="shared" si="8"/>
        <v>0</v>
      </c>
      <c r="F44" s="90">
        <f t="shared" si="8"/>
        <v>1.4080057671916224E-2</v>
      </c>
      <c r="G44" s="90">
        <f t="shared" si="8"/>
        <v>3.2960135004712982E-2</v>
      </c>
      <c r="H44" s="90">
        <f t="shared" si="8"/>
        <v>0.19849894638501772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9 GWh</v>
      </c>
      <c r="T44" s="31">
        <f>P34/P40</f>
        <v>4.2226530796284606E-2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16 GWh</v>
      </c>
      <c r="T45" s="31">
        <f>P32/P40</f>
        <v>7.0587970060420238E-2</v>
      </c>
      <c r="U45" s="25"/>
    </row>
    <row r="46" spans="1:47">
      <c r="A46" s="37" t="s">
        <v>49</v>
      </c>
      <c r="B46" s="89">
        <f>B24-B40</f>
        <v>1115</v>
      </c>
      <c r="C46" s="89">
        <f>(C40+C24)*0.08</f>
        <v>9057.0400000000009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50 GWh</v>
      </c>
      <c r="T46" s="43">
        <f>P33/P40</f>
        <v>0.22662097574172604</v>
      </c>
      <c r="U46" s="25"/>
    </row>
    <row r="47" spans="1:47">
      <c r="A47" s="37" t="s">
        <v>51</v>
      </c>
      <c r="B47" s="121">
        <f>B46/B24</f>
        <v>8.7157039005706247E-2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50 GWh</v>
      </c>
      <c r="T47" s="43">
        <f>P35/P40</f>
        <v>0.22767607539002616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222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83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[1]Solceller!$C$5</f>
        <v>1197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[1]Elproduktion!$N$82</f>
        <v>0</v>
      </c>
      <c r="D7" s="57">
        <f>[1]Elproduktion!$N$83</f>
        <v>0</v>
      </c>
      <c r="E7" s="57">
        <f>[1]Elproduktion!$Q$84</f>
        <v>0</v>
      </c>
      <c r="F7" s="57">
        <f>[1]Elproduktion!$N$85</f>
        <v>0</v>
      </c>
      <c r="G7" s="57">
        <f>[1]Elproduktion!$R$86</f>
        <v>0</v>
      </c>
      <c r="H7" s="57">
        <f>[1]Elproduktion!$S$87</f>
        <v>0</v>
      </c>
      <c r="I7" s="57">
        <f>[1]Elproduktion!$N$88</f>
        <v>0</v>
      </c>
      <c r="J7" s="57">
        <f>[1]Elproduktion!$T$86</f>
        <v>0</v>
      </c>
      <c r="K7" s="57">
        <f>[1]Elproduktion!$U$84</f>
        <v>0</v>
      </c>
      <c r="L7" s="57">
        <f>[1]Elproduktion!$V$84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[1]Elproduktion!$N$90</f>
        <v>0</v>
      </c>
      <c r="D8" s="57">
        <f>[1]Elproduktion!$N$91</f>
        <v>0</v>
      </c>
      <c r="E8" s="57">
        <f>[1]Elproduktion!$Q$92</f>
        <v>0</v>
      </c>
      <c r="F8" s="57">
        <f>[1]Elproduktion!$N$93</f>
        <v>0</v>
      </c>
      <c r="G8" s="57">
        <f>[1]Elproduktion!$R$94</f>
        <v>0</v>
      </c>
      <c r="H8" s="57">
        <f>[1]Elproduktion!$S$95</f>
        <v>0</v>
      </c>
      <c r="I8" s="57">
        <f>[1]Elproduktion!$N$96</f>
        <v>0</v>
      </c>
      <c r="J8" s="57">
        <f>[1]Elproduktion!$T$94</f>
        <v>0</v>
      </c>
      <c r="K8" s="57">
        <f>[1]Elproduktion!$U$92</f>
        <v>0</v>
      </c>
      <c r="L8" s="57">
        <f>[1]Elproduktion!$V$92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[1]Elproduktion!$N$98</f>
        <v>2077</v>
      </c>
      <c r="D9" s="57">
        <f>[1]Elproduktion!$N$99</f>
        <v>0</v>
      </c>
      <c r="E9" s="57">
        <f>[1]Elproduktion!$Q$100</f>
        <v>0</v>
      </c>
      <c r="F9" s="57">
        <f>[1]Elproduktion!$N$101</f>
        <v>0</v>
      </c>
      <c r="G9" s="57">
        <f>[1]Elproduktion!$R$102</f>
        <v>0</v>
      </c>
      <c r="H9" s="57">
        <f>[1]Elproduktion!$S$103</f>
        <v>0</v>
      </c>
      <c r="I9" s="57">
        <f>[1]Elproduktion!$N$104</f>
        <v>0</v>
      </c>
      <c r="J9" s="57">
        <f>[1]Elproduktion!$T$102</f>
        <v>0</v>
      </c>
      <c r="K9" s="57">
        <f>[1]Elproduktion!$U$100</f>
        <v>0</v>
      </c>
      <c r="L9" s="57">
        <f>[1]Elproduktion!$V$100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[1]Elproduktion!$N$106</f>
        <v>0</v>
      </c>
      <c r="D10" s="57">
        <f>[1]Elproduktion!$N$107</f>
        <v>0</v>
      </c>
      <c r="E10" s="57">
        <f>[1]Elproduktion!$Q$108</f>
        <v>0</v>
      </c>
      <c r="F10" s="57">
        <f>[1]Elproduktion!$N$109</f>
        <v>0</v>
      </c>
      <c r="G10" s="57">
        <f>[1]Elproduktion!$R$110</f>
        <v>0</v>
      </c>
      <c r="H10" s="57">
        <f>[1]Elproduktion!$S$111</f>
        <v>0</v>
      </c>
      <c r="I10" s="57">
        <f>[1]Elproduktion!$N$112</f>
        <v>0</v>
      </c>
      <c r="J10" s="57">
        <f>[1]Elproduktion!$T$110</f>
        <v>0</v>
      </c>
      <c r="K10" s="57">
        <f>[1]Elproduktion!$U$108</f>
        <v>0</v>
      </c>
      <c r="L10" s="57">
        <f>[1]Elproduktion!$V$108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3274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0512 Ydre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57">
        <f>[1]Fjärrvärmeproduktion!$N$114</f>
        <v>0</v>
      </c>
      <c r="C18" s="57"/>
      <c r="D18" s="57">
        <f>[1]Fjärrvärmeproduktion!$N$115</f>
        <v>0</v>
      </c>
      <c r="E18" s="57">
        <f>[1]Fjärrvärmeproduktion!$Q$116</f>
        <v>0</v>
      </c>
      <c r="F18" s="57">
        <f>[1]Fjärrvärmeproduktion!$N$117</f>
        <v>0</v>
      </c>
      <c r="G18" s="57">
        <f>[1]Fjärrvärmeproduktion!$R$118</f>
        <v>0</v>
      </c>
      <c r="H18" s="57">
        <f>[1]Fjärrvärmeproduktion!$S$119</f>
        <v>0</v>
      </c>
      <c r="I18" s="57">
        <f>[1]Fjärrvärmeproduktion!$N$120</f>
        <v>0</v>
      </c>
      <c r="J18" s="57">
        <f>[1]Fjärrvärmeproduktion!$T$118</f>
        <v>0</v>
      </c>
      <c r="K18" s="57">
        <f>[1]Fjärrvärmeproduktion!$U$116</f>
        <v>0</v>
      </c>
      <c r="L18" s="57">
        <f>[1]Fjärrvärmeproduktion!$V$116</f>
        <v>0</v>
      </c>
      <c r="M18" s="57"/>
      <c r="N18" s="57"/>
      <c r="O18" s="57"/>
      <c r="P18" s="57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[1]Fjärrvärmeproduktion!$N$122</f>
        <v>4700</v>
      </c>
      <c r="C19" s="57"/>
      <c r="D19" s="57">
        <f>[1]Fjärrvärmeproduktion!$N$123</f>
        <v>0</v>
      </c>
      <c r="E19" s="57">
        <f>[1]Fjärrvärmeproduktion!$Q$124</f>
        <v>0</v>
      </c>
      <c r="F19" s="57">
        <f>[1]Fjärrvärmeproduktion!$N$125</f>
        <v>0</v>
      </c>
      <c r="G19" s="57">
        <f>[1]Fjärrvärmeproduktion!$R$126</f>
        <v>0</v>
      </c>
      <c r="H19" s="57">
        <f>[1]Fjärrvärmeproduktion!$S$127</f>
        <v>4700</v>
      </c>
      <c r="I19" s="57">
        <f>[1]Fjärrvärmeproduktion!$N$128</f>
        <v>0</v>
      </c>
      <c r="J19" s="57">
        <f>[1]Fjärrvärmeproduktion!$T$126</f>
        <v>0</v>
      </c>
      <c r="K19" s="57">
        <f>[1]Fjärrvärmeproduktion!$U$124</f>
        <v>0</v>
      </c>
      <c r="L19" s="57">
        <f>[1]Fjärrvärmeproduktion!$V$124</f>
        <v>0</v>
      </c>
      <c r="M19" s="57"/>
      <c r="N19" s="57"/>
      <c r="O19" s="57"/>
      <c r="P19" s="57">
        <f t="shared" ref="P19:P24" si="2">SUM(C19:O19)</f>
        <v>4700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[1]Fjärrvärmeproduktion!$N$130</f>
        <v>0</v>
      </c>
      <c r="C20" s="57"/>
      <c r="D20" s="57">
        <f>[1]Fjärrvärmeproduktion!$N$131</f>
        <v>0</v>
      </c>
      <c r="E20" s="57">
        <f>[1]Fjärrvärmeproduktion!$Q$132</f>
        <v>0</v>
      </c>
      <c r="F20" s="57">
        <f>[1]Fjärrvärmeproduktion!$N$133</f>
        <v>0</v>
      </c>
      <c r="G20" s="57">
        <f>[1]Fjärrvärmeproduktion!$R$134</f>
        <v>0</v>
      </c>
      <c r="H20" s="57">
        <f>[1]Fjärrvärmeproduktion!$S$135</f>
        <v>0</v>
      </c>
      <c r="I20" s="57">
        <f>[1]Fjärrvärmeproduktion!$N$136</f>
        <v>0</v>
      </c>
      <c r="J20" s="57">
        <f>[1]Fjärrvärmeproduktion!$T$134</f>
        <v>0</v>
      </c>
      <c r="K20" s="57">
        <f>[1]Fjärrvärmeproduktion!$U$132</f>
        <v>0</v>
      </c>
      <c r="L20" s="57">
        <f>[1]Fjärrvärmeproduktion!$V$132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[1]Fjärrvärmeproduktion!$N$138</f>
        <v>0</v>
      </c>
      <c r="C21" s="57"/>
      <c r="D21" s="57">
        <f>[1]Fjärrvärmeproduktion!$N$139</f>
        <v>0</v>
      </c>
      <c r="E21" s="57">
        <f>[1]Fjärrvärmeproduktion!$Q$140</f>
        <v>0</v>
      </c>
      <c r="F21" s="57">
        <f>[1]Fjärrvärmeproduktion!$N$141</f>
        <v>0</v>
      </c>
      <c r="G21" s="57">
        <f>[1]Fjärrvärmeproduktion!$R$142</f>
        <v>0</v>
      </c>
      <c r="H21" s="57">
        <f>[1]Fjärrvärmeproduktion!$S$143</f>
        <v>0</v>
      </c>
      <c r="I21" s="57">
        <f>[1]Fjärrvärmeproduktion!$N$144</f>
        <v>0</v>
      </c>
      <c r="J21" s="57">
        <f>[1]Fjärrvärmeproduktion!$T$142</f>
        <v>0</v>
      </c>
      <c r="K21" s="57">
        <f>[1]Fjärrvärmeproduktion!$U$140</f>
        <v>0</v>
      </c>
      <c r="L21" s="57">
        <f>[1]Fjärrvärmeproduktion!$V$140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[1]Fjärrvärmeproduktion!$N$146</f>
        <v>0</v>
      </c>
      <c r="C22" s="57"/>
      <c r="D22" s="57">
        <f>[1]Fjärrvärmeproduktion!$N$147</f>
        <v>0</v>
      </c>
      <c r="E22" s="57">
        <f>[1]Fjärrvärmeproduktion!$Q$148</f>
        <v>0</v>
      </c>
      <c r="F22" s="57">
        <f>[1]Fjärrvärmeproduktion!$N$149</f>
        <v>0</v>
      </c>
      <c r="G22" s="57">
        <f>[1]Fjärrvärmeproduktion!$R$150</f>
        <v>0</v>
      </c>
      <c r="H22" s="57">
        <f>[1]Fjärrvärmeproduktion!$S$151</f>
        <v>0</v>
      </c>
      <c r="I22" s="57">
        <f>[1]Fjärrvärmeproduktion!$N$152</f>
        <v>0</v>
      </c>
      <c r="J22" s="57">
        <f>[1]Fjärrvärmeproduktion!$T$150</f>
        <v>0</v>
      </c>
      <c r="K22" s="57">
        <f>[1]Fjärrvärmeproduktion!$U$148</f>
        <v>0</v>
      </c>
      <c r="L22" s="57">
        <f>[1]Fjärrvärmeproduktion!$V$148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117 GWh</v>
      </c>
      <c r="T22" s="27"/>
      <c r="U22" s="25"/>
    </row>
    <row r="23" spans="1:34" ht="15.75">
      <c r="A23" s="5" t="s">
        <v>23</v>
      </c>
      <c r="B23" s="57">
        <f>[1]Fjärrvärmeproduktion!$N$154</f>
        <v>0</v>
      </c>
      <c r="C23" s="57"/>
      <c r="D23" s="57">
        <f>[1]Fjärrvärmeproduktion!$N$155</f>
        <v>0</v>
      </c>
      <c r="E23" s="57">
        <f>[1]Fjärrvärmeproduktion!$Q$156</f>
        <v>0</v>
      </c>
      <c r="F23" s="57">
        <f>[1]Fjärrvärmeproduktion!$N$157</f>
        <v>0</v>
      </c>
      <c r="G23" s="57">
        <f>[1]Fjärrvärmeproduktion!$R$158</f>
        <v>0</v>
      </c>
      <c r="H23" s="57">
        <f>[1]Fjärrvärmeproduktion!$S$159</f>
        <v>0</v>
      </c>
      <c r="I23" s="57">
        <f>[1]Fjärrvärmeproduktion!$N$160</f>
        <v>0</v>
      </c>
      <c r="J23" s="57">
        <f>[1]Fjärrvärmeproduktion!$T$158</f>
        <v>0</v>
      </c>
      <c r="K23" s="57">
        <f>[1]Fjärrvärmeproduktion!$U$156</f>
        <v>0</v>
      </c>
      <c r="L23" s="57">
        <f>[1]Fjärrvärmeproduktion!$V$156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4700</v>
      </c>
      <c r="C24" s="57">
        <f t="shared" ref="C24:O24" si="3">SUM(C18:C23)</f>
        <v>0</v>
      </c>
      <c r="D24" s="57">
        <f t="shared" si="3"/>
        <v>0</v>
      </c>
      <c r="E24" s="57">
        <f t="shared" si="3"/>
        <v>0</v>
      </c>
      <c r="F24" s="57">
        <f t="shared" si="3"/>
        <v>0</v>
      </c>
      <c r="G24" s="57">
        <f t="shared" si="3"/>
        <v>0</v>
      </c>
      <c r="H24" s="57">
        <f t="shared" si="3"/>
        <v>4700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 t="shared" si="2"/>
        <v>4700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50 GWh</v>
      </c>
      <c r="T25" s="31">
        <f>C$44</f>
        <v>0.42822058984010331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4 GWh</v>
      </c>
      <c r="T26" s="31">
        <f>D$44</f>
        <v>3.714252775811705E-2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0512 Ydre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1 GWh</v>
      </c>
      <c r="T29" s="31">
        <f>G$44</f>
        <v>8.7746335435938509E-3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61 GWh</v>
      </c>
      <c r="T30" s="31">
        <f>H$44</f>
        <v>0.52586224885818589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[1]Slutanvändning!$N$170</f>
        <v>0</v>
      </c>
      <c r="C32" s="91">
        <f>[1]Slutanvändning!$N$171</f>
        <v>5756</v>
      </c>
      <c r="D32" s="57">
        <f>[1]Slutanvändning!$N$164</f>
        <v>2271</v>
      </c>
      <c r="E32" s="57">
        <f>[1]Slutanvändning!$Q$165</f>
        <v>0</v>
      </c>
      <c r="F32" s="91">
        <f>[1]Slutanvändning!$N$166</f>
        <v>0</v>
      </c>
      <c r="G32" s="57">
        <f>[1]Slutanvändning!$N$167</f>
        <v>511</v>
      </c>
      <c r="H32" s="91">
        <f>[1]Slutanvändning!$N$168</f>
        <v>0</v>
      </c>
      <c r="I32" s="57">
        <f>[1]Slutanvändning!$N$169</f>
        <v>0</v>
      </c>
      <c r="J32" s="57"/>
      <c r="K32" s="57">
        <f>[1]Slutanvändning!$T$165</f>
        <v>0</v>
      </c>
      <c r="L32" s="57">
        <f>[1]Slutanvändning!$U$165</f>
        <v>0</v>
      </c>
      <c r="M32" s="57"/>
      <c r="N32" s="57">
        <f>[1]Slutanvändning!$W$165</f>
        <v>0</v>
      </c>
      <c r="O32" s="57"/>
      <c r="P32" s="57">
        <f t="shared" ref="P32:P38" si="4">SUM(B32:N32)</f>
        <v>8538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[1]Slutanvändning!$N$179</f>
        <v>0</v>
      </c>
      <c r="C33" s="91">
        <f>[1]Slutanvändning!$N$180</f>
        <v>9962</v>
      </c>
      <c r="D33" s="57">
        <f>[1]Slutanvändning!$N$173</f>
        <v>838</v>
      </c>
      <c r="E33" s="57">
        <f>[1]Slutanvändning!$Q$174</f>
        <v>0</v>
      </c>
      <c r="F33" s="91">
        <f>[1]Slutanvändning!$N$175</f>
        <v>0</v>
      </c>
      <c r="G33" s="57">
        <f>[1]Slutanvändning!$N$176</f>
        <v>0</v>
      </c>
      <c r="H33" s="91">
        <f>[1]Slutanvändning!$N$177</f>
        <v>37545</v>
      </c>
      <c r="I33" s="57">
        <f>[1]Slutanvändning!$N$178</f>
        <v>0</v>
      </c>
      <c r="J33" s="57"/>
      <c r="K33" s="57">
        <f>[1]Slutanvändning!$T$174</f>
        <v>0</v>
      </c>
      <c r="L33" s="57">
        <f>[1]Slutanvändning!$U$174</f>
        <v>0</v>
      </c>
      <c r="M33" s="57"/>
      <c r="N33" s="57">
        <f>[1]Slutanvändning!$W$174</f>
        <v>0</v>
      </c>
      <c r="O33" s="57"/>
      <c r="P33" s="57">
        <f t="shared" si="4"/>
        <v>48345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[1]Slutanvändning!$N$188</f>
        <v>2280</v>
      </c>
      <c r="C34" s="91">
        <f>[1]Slutanvändning!$N$189</f>
        <v>3956</v>
      </c>
      <c r="D34" s="57">
        <f>[1]Slutanvändning!$N$182</f>
        <v>0</v>
      </c>
      <c r="E34" s="57">
        <f>[1]Slutanvändning!$Q$183</f>
        <v>0</v>
      </c>
      <c r="F34" s="91">
        <f>[1]Slutanvändning!$N$184</f>
        <v>0</v>
      </c>
      <c r="G34" s="57">
        <f>[1]Slutanvändning!$N$185</f>
        <v>0</v>
      </c>
      <c r="H34" s="91">
        <f>[1]Slutanvändning!$N$186</f>
        <v>0</v>
      </c>
      <c r="I34" s="57">
        <f>[1]Slutanvändning!$N$187</f>
        <v>0</v>
      </c>
      <c r="J34" s="57"/>
      <c r="K34" s="57">
        <f>[1]Slutanvändning!$T$183</f>
        <v>0</v>
      </c>
      <c r="L34" s="57">
        <f>[1]Slutanvändning!$U$183</f>
        <v>0</v>
      </c>
      <c r="M34" s="57"/>
      <c r="N34" s="57">
        <f>[1]Slutanvändning!$W$183</f>
        <v>0</v>
      </c>
      <c r="O34" s="57"/>
      <c r="P34" s="57">
        <f t="shared" si="4"/>
        <v>6236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[1]Slutanvändning!$N$197</f>
        <v>0</v>
      </c>
      <c r="C35" s="91">
        <f>[1]Slutanvändning!$N$198</f>
        <v>12</v>
      </c>
      <c r="D35" s="57">
        <f>[1]Slutanvändning!$N$191</f>
        <v>1116</v>
      </c>
      <c r="E35" s="57">
        <f>[1]Slutanvändning!$Q$192</f>
        <v>0</v>
      </c>
      <c r="F35" s="91">
        <f>[1]Slutanvändning!$N$193</f>
        <v>0</v>
      </c>
      <c r="G35" s="57">
        <f>[1]Slutanvändning!$N$194</f>
        <v>515</v>
      </c>
      <c r="H35" s="91">
        <f>[1]Slutanvändning!$N$195</f>
        <v>0</v>
      </c>
      <c r="I35" s="57">
        <f>[1]Slutanvändning!$N$196</f>
        <v>0</v>
      </c>
      <c r="J35" s="57"/>
      <c r="K35" s="57">
        <f>[1]Slutanvändning!$T$192</f>
        <v>0</v>
      </c>
      <c r="L35" s="57">
        <f>[1]Slutanvändning!$U$192</f>
        <v>0</v>
      </c>
      <c r="M35" s="57"/>
      <c r="N35" s="57">
        <f>[1]Slutanvändning!$W$192</f>
        <v>0</v>
      </c>
      <c r="O35" s="57"/>
      <c r="P35" s="57">
        <f>SUM(B35:N35)</f>
        <v>1643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[1]Slutanvändning!$N$206</f>
        <v>463</v>
      </c>
      <c r="C36" s="91">
        <f>[1]Slutanvändning!$N$207</f>
        <v>5189</v>
      </c>
      <c r="D36" s="57">
        <f>[1]Slutanvändning!$N$200</f>
        <v>48</v>
      </c>
      <c r="E36" s="57">
        <f>[1]Slutanvändning!$Q$201</f>
        <v>0</v>
      </c>
      <c r="F36" s="91">
        <f>[1]Slutanvändning!$N$202</f>
        <v>0</v>
      </c>
      <c r="G36" s="57">
        <f>[1]Slutanvändning!$N$203</f>
        <v>0</v>
      </c>
      <c r="H36" s="91">
        <f>[1]Slutanvändning!$N$204</f>
        <v>0</v>
      </c>
      <c r="I36" s="57">
        <f>[1]Slutanvändning!$N$205</f>
        <v>0</v>
      </c>
      <c r="J36" s="57"/>
      <c r="K36" s="57">
        <f>[1]Slutanvändning!$T$201</f>
        <v>0</v>
      </c>
      <c r="L36" s="57">
        <f>[1]Slutanvändning!$U$201</f>
        <v>0</v>
      </c>
      <c r="M36" s="57"/>
      <c r="N36" s="57">
        <f>[1]Slutanvändning!$W$201</f>
        <v>0</v>
      </c>
      <c r="O36" s="57"/>
      <c r="P36" s="57">
        <f t="shared" si="4"/>
        <v>5700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[1]Slutanvändning!$N$215</f>
        <v>182</v>
      </c>
      <c r="C37" s="91">
        <f>[1]Slutanvändning!$N$216</f>
        <v>18487</v>
      </c>
      <c r="D37" s="57">
        <f>[1]Slutanvändning!$N$209</f>
        <v>70</v>
      </c>
      <c r="E37" s="57">
        <f>[1]Slutanvändning!$Q$210</f>
        <v>0</v>
      </c>
      <c r="F37" s="91">
        <f>[1]Slutanvändning!$N$211</f>
        <v>0</v>
      </c>
      <c r="G37" s="57">
        <f>[1]Slutanvändning!$N$212</f>
        <v>0</v>
      </c>
      <c r="H37" s="91">
        <f>[1]Slutanvändning!$N$213</f>
        <v>19243</v>
      </c>
      <c r="I37" s="57">
        <f>[1]Slutanvändning!$N$214</f>
        <v>0</v>
      </c>
      <c r="J37" s="57"/>
      <c r="K37" s="57">
        <f>[1]Slutanvändning!$T$210</f>
        <v>0</v>
      </c>
      <c r="L37" s="57">
        <f>[1]Slutanvändning!$U$210</f>
        <v>0</v>
      </c>
      <c r="M37" s="57"/>
      <c r="N37" s="57">
        <f>[1]Slutanvändning!$W$210</f>
        <v>0</v>
      </c>
      <c r="O37" s="57"/>
      <c r="P37" s="57">
        <f t="shared" si="4"/>
        <v>37982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[1]Slutanvändning!$N$224</f>
        <v>1752</v>
      </c>
      <c r="C38" s="91">
        <f>[1]Slutanvändning!$N$225</f>
        <v>768</v>
      </c>
      <c r="D38" s="57">
        <f>[1]Slutanvändning!$N$218</f>
        <v>0</v>
      </c>
      <c r="E38" s="57">
        <f>[1]Slutanvändning!$Q$219</f>
        <v>0</v>
      </c>
      <c r="F38" s="91">
        <f>[1]Slutanvändning!$N$220</f>
        <v>0</v>
      </c>
      <c r="G38" s="57">
        <f>[1]Slutanvändning!$N$221</f>
        <v>0</v>
      </c>
      <c r="H38" s="91">
        <f>[1]Slutanvändning!$N$222</f>
        <v>0</v>
      </c>
      <c r="I38" s="57">
        <f>[1]Slutanvändning!$N$223</f>
        <v>0</v>
      </c>
      <c r="J38" s="57"/>
      <c r="K38" s="57">
        <f>[1]Slutanvändning!$T$219</f>
        <v>0</v>
      </c>
      <c r="L38" s="57">
        <f>[1]Slutanvändning!$U$219</f>
        <v>0</v>
      </c>
      <c r="M38" s="57"/>
      <c r="N38" s="57">
        <f>[1]Slutanvändning!$W$219</f>
        <v>0</v>
      </c>
      <c r="O38" s="57"/>
      <c r="P38" s="57">
        <f t="shared" si="4"/>
        <v>2520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[1]Slutanvändning!$N$233</f>
        <v>0</v>
      </c>
      <c r="C39" s="91">
        <f>[1]Slutanvändning!$N$234</f>
        <v>2232</v>
      </c>
      <c r="D39" s="57">
        <f>[1]Slutanvändning!$N$227</f>
        <v>0</v>
      </c>
      <c r="E39" s="57">
        <f>[1]Slutanvändning!$Q$228</f>
        <v>0</v>
      </c>
      <c r="F39" s="91">
        <f>[1]Slutanvändning!$N$229</f>
        <v>0</v>
      </c>
      <c r="G39" s="57">
        <f>[1]Slutanvändning!$N$230</f>
        <v>0</v>
      </c>
      <c r="H39" s="91">
        <f>[1]Slutanvändning!$N$231</f>
        <v>0</v>
      </c>
      <c r="I39" s="57">
        <f>[1]Slutanvändning!$N$232</f>
        <v>0</v>
      </c>
      <c r="J39" s="57"/>
      <c r="K39" s="57">
        <f>[1]Slutanvändning!$T$228</f>
        <v>0</v>
      </c>
      <c r="L39" s="57">
        <f>[1]Slutanvändning!$U$228</f>
        <v>0</v>
      </c>
      <c r="M39" s="57"/>
      <c r="N39" s="57">
        <f>[1]Slutanvändning!$W$228</f>
        <v>0</v>
      </c>
      <c r="O39" s="57"/>
      <c r="P39" s="57">
        <f>SUM(B39:N39)</f>
        <v>2232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4677</v>
      </c>
      <c r="C40" s="57">
        <f t="shared" ref="C40:O40" si="5">SUM(C32:C39)</f>
        <v>46362</v>
      </c>
      <c r="D40" s="57">
        <f t="shared" si="5"/>
        <v>4343</v>
      </c>
      <c r="E40" s="57">
        <f t="shared" si="5"/>
        <v>0</v>
      </c>
      <c r="F40" s="57">
        <f>SUM(F32:F39)</f>
        <v>0</v>
      </c>
      <c r="G40" s="57">
        <f t="shared" si="5"/>
        <v>1026</v>
      </c>
      <c r="H40" s="57">
        <f t="shared" si="5"/>
        <v>56788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113196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4 GWh</v>
      </c>
      <c r="T41" s="44"/>
    </row>
    <row r="42" spans="1:47">
      <c r="A42" s="35" t="s">
        <v>43</v>
      </c>
      <c r="B42" s="88">
        <f>B39+B38+B37</f>
        <v>1934</v>
      </c>
      <c r="C42" s="88">
        <f>C39+C38+C37</f>
        <v>21487</v>
      </c>
      <c r="D42" s="88">
        <f>D39+D38+D37</f>
        <v>70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19243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42734</v>
      </c>
      <c r="Q42" s="23"/>
      <c r="R42" s="30" t="s">
        <v>41</v>
      </c>
      <c r="S42" s="10" t="str">
        <f>ROUND(P42/1000,0) &amp;" GWh"</f>
        <v>43 GWh</v>
      </c>
      <c r="T42" s="31">
        <f>P42/P40</f>
        <v>0.37752217392840737</v>
      </c>
    </row>
    <row r="43" spans="1:47">
      <c r="A43" s="36" t="s">
        <v>45</v>
      </c>
      <c r="B43" s="122"/>
      <c r="C43" s="89">
        <f>C40+C24-C7+C46</f>
        <v>50070.96</v>
      </c>
      <c r="D43" s="89">
        <f>D40+D24+D11</f>
        <v>4343</v>
      </c>
      <c r="E43" s="89">
        <f t="shared" ref="E43:O43" si="7">E11+E24+E40</f>
        <v>0</v>
      </c>
      <c r="F43" s="89">
        <f t="shared" si="7"/>
        <v>0</v>
      </c>
      <c r="G43" s="89">
        <f t="shared" si="7"/>
        <v>1026</v>
      </c>
      <c r="H43" s="89">
        <f t="shared" si="7"/>
        <v>61488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116927.95999999999</v>
      </c>
      <c r="Q43" s="23"/>
      <c r="R43" s="30" t="s">
        <v>42</v>
      </c>
      <c r="S43" s="10" t="str">
        <f>ROUND(P36/1000,0) &amp;" GWh"</f>
        <v>6 GWh</v>
      </c>
      <c r="T43" s="43">
        <f>P36/P40</f>
        <v>5.0355136223894835E-2</v>
      </c>
    </row>
    <row r="44" spans="1:47">
      <c r="A44" s="36" t="s">
        <v>46</v>
      </c>
      <c r="B44" s="88"/>
      <c r="C44" s="90">
        <f>C43/$P$43</f>
        <v>0.42822058984010331</v>
      </c>
      <c r="D44" s="90">
        <f t="shared" ref="D44:P44" si="8">D43/$P$43</f>
        <v>3.714252775811705E-2</v>
      </c>
      <c r="E44" s="90">
        <f t="shared" si="8"/>
        <v>0</v>
      </c>
      <c r="F44" s="90">
        <f t="shared" si="8"/>
        <v>0</v>
      </c>
      <c r="G44" s="90">
        <f t="shared" si="8"/>
        <v>8.7746335435938509E-3</v>
      </c>
      <c r="H44" s="90">
        <f t="shared" si="8"/>
        <v>0.52586224885818589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6 GWh</v>
      </c>
      <c r="T44" s="31">
        <f>P34/P40</f>
        <v>5.5090285875825998E-2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9 GWh</v>
      </c>
      <c r="T45" s="31">
        <f>P32/P40</f>
        <v>7.5426693522739313E-2</v>
      </c>
      <c r="U45" s="25"/>
    </row>
    <row r="46" spans="1:47">
      <c r="A46" s="37" t="s">
        <v>49</v>
      </c>
      <c r="B46" s="89">
        <f>B24-B40</f>
        <v>23</v>
      </c>
      <c r="C46" s="89">
        <f>(C40+C24)*0.08</f>
        <v>3708.96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48 GWh</v>
      </c>
      <c r="T46" s="43">
        <f>P33/P40</f>
        <v>0.42709106328845542</v>
      </c>
      <c r="U46" s="25"/>
    </row>
    <row r="47" spans="1:47">
      <c r="A47" s="37" t="s">
        <v>51</v>
      </c>
      <c r="B47" s="92">
        <f>B46/B24</f>
        <v>4.8936170212765953E-3</v>
      </c>
      <c r="C47" s="92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2 GWh</v>
      </c>
      <c r="T47" s="43">
        <f>P35/P40</f>
        <v>1.4514647160677055E-2</v>
      </c>
    </row>
    <row r="48" spans="1:47" ht="15.75" thickBot="1">
      <c r="A48" s="12"/>
      <c r="B48" s="93"/>
      <c r="C48" s="119"/>
      <c r="D48" s="94"/>
      <c r="E48" s="94"/>
      <c r="F48" s="95"/>
      <c r="G48" s="94"/>
      <c r="H48" s="94"/>
      <c r="I48" s="95"/>
      <c r="J48" s="94"/>
      <c r="K48" s="94"/>
      <c r="L48" s="94"/>
      <c r="M48" s="119"/>
      <c r="N48" s="120"/>
      <c r="O48" s="120"/>
      <c r="P48" s="120"/>
      <c r="Q48" s="55"/>
      <c r="R48" s="47" t="s">
        <v>50</v>
      </c>
      <c r="S48" s="10" t="str">
        <f>ROUND(P40/1000,0) &amp;" GWh"</f>
        <v>113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3"/>
      <c r="C49" s="119"/>
      <c r="D49" s="94"/>
      <c r="E49" s="94"/>
      <c r="F49" s="95"/>
      <c r="G49" s="94"/>
      <c r="H49" s="94"/>
      <c r="I49" s="95"/>
      <c r="J49" s="94"/>
      <c r="K49" s="94"/>
      <c r="L49" s="94"/>
      <c r="M49" s="119"/>
      <c r="N49" s="120"/>
      <c r="O49" s="120"/>
      <c r="P49" s="12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84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[1]Solceller!$C$8</f>
        <v>1349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[1]Elproduktion!$N$202</f>
        <v>0</v>
      </c>
      <c r="D7" s="57">
        <f>[1]Elproduktion!$N$203</f>
        <v>0</v>
      </c>
      <c r="E7" s="57">
        <f>[1]Elproduktion!$Q$204</f>
        <v>0</v>
      </c>
      <c r="F7" s="57">
        <f>[1]Elproduktion!$N$205</f>
        <v>0</v>
      </c>
      <c r="G7" s="57">
        <f>[1]Elproduktion!$R$206</f>
        <v>0</v>
      </c>
      <c r="H7" s="57">
        <f>[1]Elproduktion!$S$207</f>
        <v>0</v>
      </c>
      <c r="I7" s="57">
        <f>[1]Elproduktion!$N$208</f>
        <v>0</v>
      </c>
      <c r="J7" s="57">
        <f>[1]Elproduktion!$T$206</f>
        <v>0</v>
      </c>
      <c r="K7" s="57">
        <f>[1]Elproduktion!$U$204</f>
        <v>0</v>
      </c>
      <c r="L7" s="57">
        <f>[1]Elproduktion!$V$204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[1]Elproduktion!$N$210</f>
        <v>0</v>
      </c>
      <c r="D8" s="57">
        <f>[1]Elproduktion!$N$211</f>
        <v>0</v>
      </c>
      <c r="E8" s="57">
        <f>[1]Elproduktion!$Q$212</f>
        <v>0</v>
      </c>
      <c r="F8" s="57">
        <f>[1]Elproduktion!$N$213</f>
        <v>0</v>
      </c>
      <c r="G8" s="57">
        <f>[1]Elproduktion!$R$214</f>
        <v>0</v>
      </c>
      <c r="H8" s="57">
        <f>[1]Elproduktion!$S$215</f>
        <v>0</v>
      </c>
      <c r="I8" s="57">
        <f>[1]Elproduktion!$N$216</f>
        <v>0</v>
      </c>
      <c r="J8" s="57">
        <f>[1]Elproduktion!$T$214</f>
        <v>0</v>
      </c>
      <c r="K8" s="57">
        <f>[1]Elproduktion!$U$212</f>
        <v>0</v>
      </c>
      <c r="L8" s="57">
        <f>[1]Elproduktion!$V$212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[1]Elproduktion!$N$218</f>
        <v>1069</v>
      </c>
      <c r="D9" s="57">
        <f>[1]Elproduktion!$N$219</f>
        <v>0</v>
      </c>
      <c r="E9" s="57">
        <f>[1]Elproduktion!$Q$220</f>
        <v>0</v>
      </c>
      <c r="F9" s="57">
        <f>[1]Elproduktion!$N$221</f>
        <v>0</v>
      </c>
      <c r="G9" s="57">
        <f>[1]Elproduktion!$R$222</f>
        <v>0</v>
      </c>
      <c r="H9" s="57">
        <f>[1]Elproduktion!$S$223</f>
        <v>0</v>
      </c>
      <c r="I9" s="57">
        <f>[1]Elproduktion!$N$224</f>
        <v>0</v>
      </c>
      <c r="J9" s="57">
        <f>[1]Elproduktion!$T$222</f>
        <v>0</v>
      </c>
      <c r="K9" s="57">
        <f>[1]Elproduktion!$U$220</f>
        <v>0</v>
      </c>
      <c r="L9" s="57">
        <f>[1]Elproduktion!$V$220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[1]Elproduktion!$N$226</f>
        <v>0</v>
      </c>
      <c r="D10" s="57">
        <f>[1]Elproduktion!$N$227</f>
        <v>0</v>
      </c>
      <c r="E10" s="57">
        <f>[1]Elproduktion!$Q$228</f>
        <v>0</v>
      </c>
      <c r="F10" s="57">
        <f>[1]Elproduktion!$N$229</f>
        <v>0</v>
      </c>
      <c r="G10" s="57">
        <f>[1]Elproduktion!$R$230</f>
        <v>0</v>
      </c>
      <c r="H10" s="57">
        <f>[1]Elproduktion!$S$231</f>
        <v>0</v>
      </c>
      <c r="I10" s="57">
        <f>[1]Elproduktion!$N$232</f>
        <v>0</v>
      </c>
      <c r="J10" s="57">
        <f>[1]Elproduktion!$T$230</f>
        <v>0</v>
      </c>
      <c r="K10" s="57">
        <f>[1]Elproduktion!$U$228</f>
        <v>0</v>
      </c>
      <c r="L10" s="57">
        <f>[1]Elproduktion!$V$228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2418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0561 Åtvidaberg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[1]Fjärrvärmeproduktion!$N$282</f>
        <v>0</v>
      </c>
      <c r="C18" s="59"/>
      <c r="D18" s="59">
        <f>[1]Fjärrvärmeproduktion!$N$283</f>
        <v>0</v>
      </c>
      <c r="E18" s="59">
        <f>[1]Fjärrvärmeproduktion!$Q$284</f>
        <v>0</v>
      </c>
      <c r="F18" s="59">
        <f>[1]Fjärrvärmeproduktion!$N$285</f>
        <v>0</v>
      </c>
      <c r="G18" s="59">
        <f>[1]Fjärrvärmeproduktion!$R$286</f>
        <v>0</v>
      </c>
      <c r="H18" s="60">
        <f>[1]Fjärrvärmeproduktion!$S$287</f>
        <v>0</v>
      </c>
      <c r="I18" s="59">
        <f>[1]Fjärrvärmeproduktion!$N$288</f>
        <v>0</v>
      </c>
      <c r="J18" s="59">
        <f>[1]Fjärrvärmeproduktion!$T$286</f>
        <v>0</v>
      </c>
      <c r="K18" s="59">
        <f>[1]Fjärrvärmeproduktion!$U$284</f>
        <v>0</v>
      </c>
      <c r="L18" s="59">
        <f>[1]Fjärrvärmeproduktion!$V$284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[1]Fjärrvärmeproduktion!$N$290+[1]Fjärrvärmeproduktion!$N$322</f>
        <v>34680</v>
      </c>
      <c r="C19" s="59"/>
      <c r="D19" s="59">
        <f>[1]Fjärrvärmeproduktion!$N$291</f>
        <v>119</v>
      </c>
      <c r="E19" s="59">
        <f>[1]Fjärrvärmeproduktion!$Q$292</f>
        <v>0</v>
      </c>
      <c r="F19" s="59">
        <f>[1]Fjärrvärmeproduktion!$N$293</f>
        <v>0</v>
      </c>
      <c r="G19" s="59">
        <f>[1]Fjärrvärmeproduktion!$R$294</f>
        <v>0</v>
      </c>
      <c r="H19" s="60">
        <f>[1]Fjärrvärmeproduktion!$S$295</f>
        <v>34397</v>
      </c>
      <c r="I19" s="59">
        <f>[1]Fjärrvärmeproduktion!$N$296</f>
        <v>0</v>
      </c>
      <c r="J19" s="59">
        <f>[1]Fjärrvärmeproduktion!$T$294</f>
        <v>0</v>
      </c>
      <c r="K19" s="59">
        <f>[1]Fjärrvärmeproduktion!$U$292</f>
        <v>0</v>
      </c>
      <c r="L19" s="59">
        <f>[1]Fjärrvärmeproduktion!$V$292</f>
        <v>0</v>
      </c>
      <c r="M19" s="59"/>
      <c r="N19" s="59"/>
      <c r="O19" s="59"/>
      <c r="P19" s="59">
        <f t="shared" ref="P19:P24" si="2">SUM(C19:O19)</f>
        <v>34516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[1]Fjärrvärmeproduktion!$N$298</f>
        <v>0</v>
      </c>
      <c r="C20" s="59"/>
      <c r="D20" s="59">
        <f>[1]Fjärrvärmeproduktion!$N$299</f>
        <v>0</v>
      </c>
      <c r="E20" s="59">
        <f>[1]Fjärrvärmeproduktion!$Q$300</f>
        <v>0</v>
      </c>
      <c r="F20" s="59">
        <f>[1]Fjärrvärmeproduktion!$N$301</f>
        <v>0</v>
      </c>
      <c r="G20" s="59">
        <f>[1]Fjärrvärmeproduktion!$R$302</f>
        <v>0</v>
      </c>
      <c r="H20" s="60">
        <f>[1]Fjärrvärmeproduktion!$S$303</f>
        <v>0</v>
      </c>
      <c r="I20" s="59">
        <f>[1]Fjärrvärmeproduktion!$N$304</f>
        <v>0</v>
      </c>
      <c r="J20" s="59">
        <f>[1]Fjärrvärmeproduktion!$T$302</f>
        <v>0</v>
      </c>
      <c r="K20" s="59">
        <f>[1]Fjärrvärmeproduktion!$U$300</f>
        <v>0</v>
      </c>
      <c r="L20" s="59">
        <f>[1]Fjärrvärmeproduktion!$V$300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[1]Fjärrvärmeproduktion!$N$306</f>
        <v>0</v>
      </c>
      <c r="C21" s="59"/>
      <c r="D21" s="59">
        <f>[1]Fjärrvärmeproduktion!$N$307</f>
        <v>0</v>
      </c>
      <c r="E21" s="59">
        <f>[1]Fjärrvärmeproduktion!$Q$308</f>
        <v>0</v>
      </c>
      <c r="F21" s="59">
        <f>[1]Fjärrvärmeproduktion!$N$309</f>
        <v>0</v>
      </c>
      <c r="G21" s="59">
        <f>[1]Fjärrvärmeproduktion!$R$310</f>
        <v>0</v>
      </c>
      <c r="H21" s="60">
        <f>[1]Fjärrvärmeproduktion!$S$311</f>
        <v>0</v>
      </c>
      <c r="I21" s="59">
        <f>[1]Fjärrvärmeproduktion!$N$312</f>
        <v>0</v>
      </c>
      <c r="J21" s="59">
        <f>[1]Fjärrvärmeproduktion!$T$310</f>
        <v>0</v>
      </c>
      <c r="K21" s="59">
        <f>[1]Fjärrvärmeproduktion!$U$308</f>
        <v>0</v>
      </c>
      <c r="L21" s="59">
        <f>[1]Fjärrvärmeproduktion!$V$308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[1]Fjärrvärmeproduktion!$N$314</f>
        <v>0</v>
      </c>
      <c r="C22" s="59"/>
      <c r="D22" s="59">
        <f>[1]Fjärrvärmeproduktion!$N$315</f>
        <v>0</v>
      </c>
      <c r="E22" s="59">
        <f>[1]Fjärrvärmeproduktion!$Q$316</f>
        <v>0</v>
      </c>
      <c r="F22" s="59">
        <f>[1]Fjärrvärmeproduktion!$N$317</f>
        <v>0</v>
      </c>
      <c r="G22" s="59">
        <f>[1]Fjärrvärmeproduktion!$R$318</f>
        <v>0</v>
      </c>
      <c r="H22" s="60">
        <f>[1]Fjärrvärmeproduktion!$S$319</f>
        <v>0</v>
      </c>
      <c r="I22" s="59">
        <f>[1]Fjärrvärmeproduktion!$N$320</f>
        <v>0</v>
      </c>
      <c r="J22" s="59">
        <f>[1]Fjärrvärmeproduktion!$T$318</f>
        <v>0</v>
      </c>
      <c r="K22" s="59">
        <f>[1]Fjärrvärmeproduktion!$U$316</f>
        <v>0</v>
      </c>
      <c r="L22" s="59">
        <f>[1]Fjärrvärmeproduktion!$V$316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213 GWh</v>
      </c>
      <c r="T22" s="27"/>
      <c r="U22" s="25"/>
    </row>
    <row r="23" spans="1:34" ht="15.75">
      <c r="A23" s="5" t="s">
        <v>23</v>
      </c>
      <c r="B23" s="131">
        <v>0</v>
      </c>
      <c r="C23" s="59"/>
      <c r="D23" s="59">
        <f>[1]Fjärrvärmeproduktion!$N$323</f>
        <v>0</v>
      </c>
      <c r="E23" s="59">
        <f>[1]Fjärrvärmeproduktion!$Q$324</f>
        <v>0</v>
      </c>
      <c r="F23" s="59">
        <f>[1]Fjärrvärmeproduktion!$N$325</f>
        <v>0</v>
      </c>
      <c r="G23" s="59">
        <f>[1]Fjärrvärmeproduktion!$R$326</f>
        <v>0</v>
      </c>
      <c r="H23" s="60">
        <f>[1]Fjärrvärmeproduktion!$S$327</f>
        <v>0</v>
      </c>
      <c r="I23" s="59">
        <f>[1]Fjärrvärmeproduktion!$N$328</f>
        <v>0</v>
      </c>
      <c r="J23" s="59">
        <f>[1]Fjärrvärmeproduktion!$T$326</f>
        <v>0</v>
      </c>
      <c r="K23" s="59">
        <f>[1]Fjärrvärmeproduktion!$U$324</f>
        <v>0</v>
      </c>
      <c r="L23" s="59">
        <f>[1]Fjärrvärmeproduktion!$V$324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34680</v>
      </c>
      <c r="C24" s="59">
        <f t="shared" ref="C24:O24" si="3">SUM(C18:C23)</f>
        <v>0</v>
      </c>
      <c r="D24" s="59">
        <f t="shared" si="3"/>
        <v>119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34397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34516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3" t="str">
        <f>C30</f>
        <v>El</v>
      </c>
      <c r="S25" s="42" t="str">
        <f>ROUND(C43/1000,0) &amp;" GWh"</f>
        <v>98 GWh</v>
      </c>
      <c r="T25" s="31">
        <f>C$44</f>
        <v>0.45881162692619865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47 GWh</v>
      </c>
      <c r="T26" s="31">
        <f>D$44</f>
        <v>0.21935466144651752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0561 Åtvidaberg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7 GWh</v>
      </c>
      <c r="T29" s="31">
        <f>G$44</f>
        <v>3.1357215565825311E-2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62 GWh</v>
      </c>
      <c r="T30" s="31">
        <f>H$44</f>
        <v>0.29047649606145842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[1]Slutanvändning!$N$413</f>
        <v>0</v>
      </c>
      <c r="C32" s="57">
        <f>[1]Slutanvändning!$N$414</f>
        <v>5827</v>
      </c>
      <c r="D32" s="57">
        <f>[1]Slutanvändning!$N$407</f>
        <v>5177</v>
      </c>
      <c r="E32" s="57">
        <f>[1]Slutanvändning!$Q$408</f>
        <v>0</v>
      </c>
      <c r="F32" s="57">
        <f>[1]Slutanvändning!$N$409</f>
        <v>0</v>
      </c>
      <c r="G32" s="57">
        <f>[1]Slutanvändning!$N$410</f>
        <v>1184</v>
      </c>
      <c r="H32" s="57">
        <f>[1]Slutanvändning!$N$411</f>
        <v>0</v>
      </c>
      <c r="I32" s="57">
        <f>[1]Slutanvändning!$N$412</f>
        <v>0</v>
      </c>
      <c r="J32" s="57"/>
      <c r="K32" s="57">
        <f>[1]Slutanvändning!$T$408</f>
        <v>0</v>
      </c>
      <c r="L32" s="57">
        <f>[1]Slutanvändning!$U$408</f>
        <v>0</v>
      </c>
      <c r="M32" s="57"/>
      <c r="N32" s="57">
        <f>[1]Slutanvändning!$W$408</f>
        <v>0</v>
      </c>
      <c r="O32" s="57"/>
      <c r="P32" s="57">
        <f t="shared" ref="P32:P38" si="4">SUM(B32:N32)</f>
        <v>12188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[1]Slutanvändning!$N$422</f>
        <v>0</v>
      </c>
      <c r="C33" s="57">
        <f>[1]Slutanvändning!$N$423</f>
        <v>7056</v>
      </c>
      <c r="D33" s="57">
        <f>[1]Slutanvändning!$N$416</f>
        <v>136</v>
      </c>
      <c r="E33" s="57">
        <f>[1]Slutanvändning!$Q$417</f>
        <v>0</v>
      </c>
      <c r="F33" s="57">
        <f>[1]Slutanvändning!$N$418</f>
        <v>0</v>
      </c>
      <c r="G33" s="57">
        <f>[1]Slutanvändning!$N$419</f>
        <v>0</v>
      </c>
      <c r="H33" s="57">
        <f>[1]Slutanvändning!$N$420</f>
        <v>1240</v>
      </c>
      <c r="I33" s="57">
        <f>[1]Slutanvändning!$N$421</f>
        <v>0</v>
      </c>
      <c r="J33" s="57"/>
      <c r="K33" s="57">
        <f>[1]Slutanvändning!$T$417</f>
        <v>0</v>
      </c>
      <c r="L33" s="57">
        <f>[1]Slutanvändning!$U$417</f>
        <v>0</v>
      </c>
      <c r="M33" s="57"/>
      <c r="N33" s="57">
        <f>[1]Slutanvändning!$W$417</f>
        <v>0</v>
      </c>
      <c r="O33" s="57"/>
      <c r="P33" s="57">
        <f t="shared" si="4"/>
        <v>8432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[1]Slutanvändning!$N$431</f>
        <v>6450</v>
      </c>
      <c r="C34" s="57">
        <f>[1]Slutanvändning!$N$432</f>
        <v>6317</v>
      </c>
      <c r="D34" s="57">
        <f>[1]Slutanvändning!$N$425</f>
        <v>0</v>
      </c>
      <c r="E34" s="57">
        <f>[1]Slutanvändning!$Q$426</f>
        <v>0</v>
      </c>
      <c r="F34" s="57">
        <f>[1]Slutanvändning!$N$427</f>
        <v>0</v>
      </c>
      <c r="G34" s="57">
        <f>[1]Slutanvändning!$N$428</f>
        <v>0</v>
      </c>
      <c r="H34" s="57">
        <f>[1]Slutanvändning!$N$429</f>
        <v>0</v>
      </c>
      <c r="I34" s="57">
        <f>[1]Slutanvändning!$N$430</f>
        <v>0</v>
      </c>
      <c r="J34" s="57"/>
      <c r="K34" s="57">
        <f>[1]Slutanvändning!$T$426</f>
        <v>0</v>
      </c>
      <c r="L34" s="57">
        <f>[1]Slutanvändning!$U$426</f>
        <v>0</v>
      </c>
      <c r="M34" s="57"/>
      <c r="N34" s="57">
        <f>[1]Slutanvändning!$W$426</f>
        <v>0</v>
      </c>
      <c r="O34" s="57"/>
      <c r="P34" s="57">
        <f t="shared" si="4"/>
        <v>12767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[1]Slutanvändning!$N$440</f>
        <v>0</v>
      </c>
      <c r="C35" s="57">
        <f>[1]Slutanvändning!$N$441</f>
        <v>29</v>
      </c>
      <c r="D35" s="57">
        <f>[1]Slutanvändning!$N$434</f>
        <v>40912</v>
      </c>
      <c r="E35" s="57">
        <f>[1]Slutanvändning!$Q$435</f>
        <v>0</v>
      </c>
      <c r="F35" s="57">
        <f>[1]Slutanvändning!$N$436</f>
        <v>0</v>
      </c>
      <c r="G35" s="57">
        <f>[1]Slutanvändning!$N$437</f>
        <v>5481</v>
      </c>
      <c r="H35" s="57">
        <f>[1]Slutanvändning!$N$438</f>
        <v>0</v>
      </c>
      <c r="I35" s="57">
        <f>[1]Slutanvändning!$N$439</f>
        <v>0</v>
      </c>
      <c r="J35" s="57"/>
      <c r="K35" s="57">
        <f>[1]Slutanvändning!$T$435</f>
        <v>0</v>
      </c>
      <c r="L35" s="57">
        <f>[1]Slutanvändning!$U$435</f>
        <v>0</v>
      </c>
      <c r="M35" s="57"/>
      <c r="N35" s="57">
        <f>[1]Slutanvändning!$W$435</f>
        <v>0</v>
      </c>
      <c r="O35" s="57"/>
      <c r="P35" s="57">
        <f>SUM(B35:N35)</f>
        <v>46422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[1]Slutanvändning!$N$449</f>
        <v>7460</v>
      </c>
      <c r="C36" s="57">
        <f>[1]Slutanvändning!$N$450</f>
        <v>21021</v>
      </c>
      <c r="D36" s="57">
        <f>[1]Slutanvändning!$N$443</f>
        <v>91</v>
      </c>
      <c r="E36" s="57">
        <f>[1]Slutanvändning!$Q$444</f>
        <v>0</v>
      </c>
      <c r="F36" s="57">
        <f>[1]Slutanvändning!$N$445</f>
        <v>0</v>
      </c>
      <c r="G36" s="57">
        <f>[1]Slutanvändning!$N$446</f>
        <v>0</v>
      </c>
      <c r="H36" s="57">
        <f>[1]Slutanvändning!$N$447</f>
        <v>0</v>
      </c>
      <c r="I36" s="57">
        <f>[1]Slutanvändning!$N$448</f>
        <v>0</v>
      </c>
      <c r="J36" s="57"/>
      <c r="K36" s="57">
        <f>[1]Slutanvändning!$T$444</f>
        <v>0</v>
      </c>
      <c r="L36" s="57">
        <f>[1]Slutanvändning!$U$444</f>
        <v>0</v>
      </c>
      <c r="M36" s="57"/>
      <c r="N36" s="57">
        <f>[1]Slutanvändning!$W$444</f>
        <v>0</v>
      </c>
      <c r="O36" s="57"/>
      <c r="P36" s="57">
        <f t="shared" si="4"/>
        <v>28572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[1]Slutanvändning!$N$458</f>
        <v>852</v>
      </c>
      <c r="C37" s="57">
        <f>[1]Slutanvändning!$N$459</f>
        <v>43097</v>
      </c>
      <c r="D37" s="57">
        <f>[1]Slutanvändning!$N$452</f>
        <v>189</v>
      </c>
      <c r="E37" s="57">
        <f>[1]Slutanvändning!$Q$453</f>
        <v>0</v>
      </c>
      <c r="F37" s="57">
        <f>[1]Slutanvändning!$N$454</f>
        <v>0</v>
      </c>
      <c r="G37" s="57">
        <f>[1]Slutanvändning!$N$455</f>
        <v>0</v>
      </c>
      <c r="H37" s="57">
        <f>[1]Slutanvändning!$N$456</f>
        <v>26104</v>
      </c>
      <c r="I37" s="57">
        <f>[1]Slutanvändning!$N$457</f>
        <v>0</v>
      </c>
      <c r="J37" s="57"/>
      <c r="K37" s="57">
        <f>[1]Slutanvändning!$T$453</f>
        <v>0</v>
      </c>
      <c r="L37" s="57">
        <f>[1]Slutanvändning!$U$453</f>
        <v>0</v>
      </c>
      <c r="M37" s="57"/>
      <c r="N37" s="57">
        <f>[1]Slutanvändning!$W$453</f>
        <v>0</v>
      </c>
      <c r="O37" s="57"/>
      <c r="P37" s="57">
        <f t="shared" si="4"/>
        <v>70242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[1]Slutanvändning!$N$467</f>
        <v>12534</v>
      </c>
      <c r="C38" s="57">
        <f>[1]Slutanvändning!$N$468</f>
        <v>3699</v>
      </c>
      <c r="D38" s="57">
        <f>[1]Slutanvändning!$N$461</f>
        <v>0</v>
      </c>
      <c r="E38" s="57">
        <f>[1]Slutanvändning!$Q$462</f>
        <v>0</v>
      </c>
      <c r="F38" s="57">
        <f>[1]Slutanvändning!$N$463</f>
        <v>0</v>
      </c>
      <c r="G38" s="57">
        <f>[1]Slutanvändning!$N$464</f>
        <v>0</v>
      </c>
      <c r="H38" s="57">
        <f>[1]Slutanvändning!$N$465</f>
        <v>0</v>
      </c>
      <c r="I38" s="57">
        <f>[1]Slutanvändning!$N$466</f>
        <v>0</v>
      </c>
      <c r="J38" s="57"/>
      <c r="K38" s="57">
        <f>[1]Slutanvändning!$T$462</f>
        <v>0</v>
      </c>
      <c r="L38" s="57">
        <f>[1]Slutanvändning!$U$462</f>
        <v>0</v>
      </c>
      <c r="M38" s="57"/>
      <c r="N38" s="57">
        <f>[1]Slutanvändning!$W$462</f>
        <v>0</v>
      </c>
      <c r="O38" s="57"/>
      <c r="P38" s="57">
        <f t="shared" si="4"/>
        <v>16233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[1]Slutanvändning!$N$476</f>
        <v>0</v>
      </c>
      <c r="C39" s="57">
        <f>[1]Slutanvändning!$N$477</f>
        <v>3251</v>
      </c>
      <c r="D39" s="57">
        <f>[1]Slutanvändning!$N$470</f>
        <v>0</v>
      </c>
      <c r="E39" s="57">
        <f>[1]Slutanvändning!$Q$471</f>
        <v>0</v>
      </c>
      <c r="F39" s="57">
        <f>[1]Slutanvändning!$N$472</f>
        <v>0</v>
      </c>
      <c r="G39" s="57">
        <f>[1]Slutanvändning!$N$473</f>
        <v>0</v>
      </c>
      <c r="H39" s="57">
        <f>[1]Slutanvändning!$N$474</f>
        <v>0</v>
      </c>
      <c r="I39" s="57">
        <f>[1]Slutanvändning!$N$475</f>
        <v>0</v>
      </c>
      <c r="J39" s="57"/>
      <c r="K39" s="57">
        <f>[1]Slutanvändning!$T$471</f>
        <v>0</v>
      </c>
      <c r="L39" s="57">
        <f>[1]Slutanvändning!$U$471</f>
        <v>0</v>
      </c>
      <c r="M39" s="57"/>
      <c r="N39" s="57">
        <f>[1]Slutanvändning!$W$471</f>
        <v>0</v>
      </c>
      <c r="O39" s="57"/>
      <c r="P39" s="57">
        <f>SUM(B39:N39)</f>
        <v>3251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27296</v>
      </c>
      <c r="C40" s="57">
        <f t="shared" ref="C40:O40" si="5">SUM(C32:C39)</f>
        <v>90297</v>
      </c>
      <c r="D40" s="57">
        <f t="shared" si="5"/>
        <v>46505</v>
      </c>
      <c r="E40" s="57">
        <f t="shared" si="5"/>
        <v>0</v>
      </c>
      <c r="F40" s="57">
        <f>SUM(F32:F39)</f>
        <v>0</v>
      </c>
      <c r="G40" s="57">
        <f t="shared" si="5"/>
        <v>6665</v>
      </c>
      <c r="H40" s="57">
        <f t="shared" si="5"/>
        <v>27344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198107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15 GWh</v>
      </c>
      <c r="T41" s="44"/>
    </row>
    <row r="42" spans="1:47">
      <c r="A42" s="35" t="s">
        <v>43</v>
      </c>
      <c r="B42" s="88">
        <f>B39+B38+B37</f>
        <v>13386</v>
      </c>
      <c r="C42" s="88">
        <f>C39+C38+C37</f>
        <v>50047</v>
      </c>
      <c r="D42" s="88">
        <f>D39+D38+D37</f>
        <v>189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26104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89726</v>
      </c>
      <c r="Q42" s="23"/>
      <c r="R42" s="30" t="s">
        <v>41</v>
      </c>
      <c r="S42" s="10" t="str">
        <f>ROUND(P42/1000,0) &amp;" GWh"</f>
        <v>90 GWh</v>
      </c>
      <c r="T42" s="31">
        <f>P42/P40</f>
        <v>0.45291685806155257</v>
      </c>
    </row>
    <row r="43" spans="1:47">
      <c r="A43" s="36" t="s">
        <v>45</v>
      </c>
      <c r="B43" s="122"/>
      <c r="C43" s="89">
        <f>C40+C24-C7+C46</f>
        <v>97520.76</v>
      </c>
      <c r="D43" s="89">
        <f>D40+D24+D11</f>
        <v>46624</v>
      </c>
      <c r="E43" s="89">
        <f t="shared" ref="E43:O43" si="7">E11+E24+E40</f>
        <v>0</v>
      </c>
      <c r="F43" s="89">
        <f t="shared" si="7"/>
        <v>0</v>
      </c>
      <c r="G43" s="89">
        <f t="shared" si="7"/>
        <v>6665</v>
      </c>
      <c r="H43" s="89">
        <f t="shared" si="7"/>
        <v>61741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212550.76</v>
      </c>
      <c r="Q43" s="23"/>
      <c r="R43" s="30" t="s">
        <v>42</v>
      </c>
      <c r="S43" s="10" t="str">
        <f>ROUND(P36/1000,0) &amp;" GWh"</f>
        <v>29 GWh</v>
      </c>
      <c r="T43" s="43">
        <f>P36/P40</f>
        <v>0.14422509048140653</v>
      </c>
    </row>
    <row r="44" spans="1:47">
      <c r="A44" s="36" t="s">
        <v>46</v>
      </c>
      <c r="B44" s="88"/>
      <c r="C44" s="90">
        <f>C43/$P$43</f>
        <v>0.45881162692619865</v>
      </c>
      <c r="D44" s="90">
        <f t="shared" ref="D44:P44" si="8">D43/$P$43</f>
        <v>0.21935466144651752</v>
      </c>
      <c r="E44" s="90">
        <f t="shared" si="8"/>
        <v>0</v>
      </c>
      <c r="F44" s="90">
        <f t="shared" si="8"/>
        <v>0</v>
      </c>
      <c r="G44" s="90">
        <f t="shared" si="8"/>
        <v>3.1357215565825311E-2</v>
      </c>
      <c r="H44" s="90">
        <f t="shared" si="8"/>
        <v>0.29047649606145842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13 GWh</v>
      </c>
      <c r="T44" s="31">
        <f>P34/P40</f>
        <v>6.4444971656730965E-2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12 GWh</v>
      </c>
      <c r="T45" s="31">
        <f>P32/P40</f>
        <v>6.152230865138536E-2</v>
      </c>
      <c r="U45" s="25"/>
    </row>
    <row r="46" spans="1:47">
      <c r="A46" s="37" t="s">
        <v>49</v>
      </c>
      <c r="B46" s="89">
        <f>B24-B40</f>
        <v>7384</v>
      </c>
      <c r="C46" s="89">
        <f>(C40+C24)*0.08</f>
        <v>7223.76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8 GWh</v>
      </c>
      <c r="T46" s="43">
        <f>P33/P40</f>
        <v>4.2562857445723773E-2</v>
      </c>
      <c r="U46" s="25"/>
    </row>
    <row r="47" spans="1:47">
      <c r="A47" s="37" t="s">
        <v>51</v>
      </c>
      <c r="B47" s="92">
        <f>B46/B24</f>
        <v>0.21291810841983852</v>
      </c>
      <c r="C47" s="92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46 GWh</v>
      </c>
      <c r="T47" s="43">
        <f>P35/P40</f>
        <v>0.2343279137032008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198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topLeftCell="A4" zoomScale="80" zoomScaleNormal="8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82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[1]Solceller!$C$4</f>
        <v>1558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[1]Elproduktion!$N$42</f>
        <v>0</v>
      </c>
      <c r="D7" s="57">
        <f>[1]Elproduktion!$N$43</f>
        <v>0</v>
      </c>
      <c r="E7" s="57">
        <f>[1]Elproduktion!$Q$44</f>
        <v>0</v>
      </c>
      <c r="F7" s="57">
        <f>[1]Elproduktion!$N$45</f>
        <v>0</v>
      </c>
      <c r="G7" s="57">
        <f>[1]Elproduktion!$R$46</f>
        <v>0</v>
      </c>
      <c r="H7" s="57">
        <f>[1]Elproduktion!$S$47</f>
        <v>0</v>
      </c>
      <c r="I7" s="57">
        <f>[1]Elproduktion!$N$48</f>
        <v>0</v>
      </c>
      <c r="J7" s="57">
        <f>[1]Elproduktion!$T$46</f>
        <v>0</v>
      </c>
      <c r="K7" s="57">
        <f>[1]Elproduktion!$U$44</f>
        <v>0</v>
      </c>
      <c r="L7" s="57">
        <f>[1]Elproduktion!$V$44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[1]Elproduktion!$N$50</f>
        <v>0</v>
      </c>
      <c r="D8" s="57">
        <f>[1]Elproduktion!$N$51</f>
        <v>0</v>
      </c>
      <c r="E8" s="57">
        <f>[1]Elproduktion!$Q$52</f>
        <v>0</v>
      </c>
      <c r="F8" s="57">
        <f>[1]Elproduktion!$N$53</f>
        <v>0</v>
      </c>
      <c r="G8" s="57">
        <f>[1]Elproduktion!$R$54</f>
        <v>0</v>
      </c>
      <c r="H8" s="57">
        <f>[1]Elproduktion!$S$55</f>
        <v>0</v>
      </c>
      <c r="I8" s="57">
        <f>[1]Elproduktion!$N$56</f>
        <v>0</v>
      </c>
      <c r="J8" s="57">
        <f>[1]Elproduktion!$T$54</f>
        <v>0</v>
      </c>
      <c r="K8" s="57">
        <f>[1]Elproduktion!$U$52</f>
        <v>0</v>
      </c>
      <c r="L8" s="57">
        <f>[1]Elproduktion!$V$52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[1]Elproduktion!$N$58</f>
        <v>0</v>
      </c>
      <c r="D9" s="57">
        <f>[1]Elproduktion!$N$59</f>
        <v>0</v>
      </c>
      <c r="E9" s="57">
        <f>[1]Elproduktion!$Q$60</f>
        <v>0</v>
      </c>
      <c r="F9" s="57">
        <f>[1]Elproduktion!$N$61</f>
        <v>0</v>
      </c>
      <c r="G9" s="57">
        <f>[1]Elproduktion!$R$62</f>
        <v>0</v>
      </c>
      <c r="H9" s="57">
        <f>[1]Elproduktion!$S$63</f>
        <v>0</v>
      </c>
      <c r="I9" s="57">
        <f>[1]Elproduktion!$N$64</f>
        <v>0</v>
      </c>
      <c r="J9" s="57">
        <f>[1]Elproduktion!$T$62</f>
        <v>0</v>
      </c>
      <c r="K9" s="57">
        <f>[1]Elproduktion!$U$60</f>
        <v>0</v>
      </c>
      <c r="L9" s="57">
        <f>[1]Elproduktion!$V$60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[1]Elproduktion!$N$66</f>
        <v>38670</v>
      </c>
      <c r="D10" s="57">
        <f>[1]Elproduktion!$N$67</f>
        <v>0</v>
      </c>
      <c r="E10" s="57">
        <f>[1]Elproduktion!$Q$68</f>
        <v>0</v>
      </c>
      <c r="F10" s="57">
        <f>[1]Elproduktion!$N$69</f>
        <v>0</v>
      </c>
      <c r="G10" s="57">
        <f>[1]Elproduktion!$R$70</f>
        <v>0</v>
      </c>
      <c r="H10" s="57">
        <f>[1]Elproduktion!$S$71</f>
        <v>0</v>
      </c>
      <c r="I10" s="57">
        <f>[1]Elproduktion!$N$72</f>
        <v>0</v>
      </c>
      <c r="J10" s="57">
        <f>[1]Elproduktion!$T$70</f>
        <v>0</v>
      </c>
      <c r="K10" s="57">
        <f>[1]Elproduktion!$U$68</f>
        <v>0</v>
      </c>
      <c r="L10" s="57">
        <f>[1]Elproduktion!$V$68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40228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0509 Ödeshög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[1]Fjärrvärmeproduktion!$N$58</f>
        <v>0</v>
      </c>
      <c r="C18" s="59"/>
      <c r="D18" s="59">
        <f>[1]Fjärrvärmeproduktion!$N$59</f>
        <v>0</v>
      </c>
      <c r="E18" s="59">
        <f>[1]Fjärrvärmeproduktion!$Q$60</f>
        <v>0</v>
      </c>
      <c r="F18" s="59">
        <f>[1]Fjärrvärmeproduktion!$N$64</f>
        <v>0</v>
      </c>
      <c r="G18" s="59">
        <f>[1]Fjärrvärmeproduktion!$R$62</f>
        <v>0</v>
      </c>
      <c r="H18" s="59">
        <f>[1]Fjärrvärmeproduktion!$S$63</f>
        <v>0</v>
      </c>
      <c r="I18" s="59">
        <f>[1]Fjärrvärmeproduktion!$N$64</f>
        <v>0</v>
      </c>
      <c r="J18" s="59">
        <f>[1]Fjärrvärmeproduktion!$T$62</f>
        <v>0</v>
      </c>
      <c r="K18" s="59">
        <f>[1]Fjärrvärmeproduktion!$U$60</f>
        <v>0</v>
      </c>
      <c r="L18" s="59">
        <f>[1]Fjärrvärmeproduktion!$V$60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[1]Fjärrvärmeproduktion!$N$66</f>
        <v>12706</v>
      </c>
      <c r="C19" s="59"/>
      <c r="D19" s="59">
        <f>[1]Fjärrvärmeproduktion!$N$67</f>
        <v>119</v>
      </c>
      <c r="E19" s="59">
        <f>[1]Fjärrvärmeproduktion!$Q$68</f>
        <v>0</v>
      </c>
      <c r="F19" s="59">
        <f>[1]Fjärrvärmeproduktion!$N$72</f>
        <v>0</v>
      </c>
      <c r="G19" s="59">
        <f>[1]Fjärrvärmeproduktion!$R$70</f>
        <v>990</v>
      </c>
      <c r="H19" s="59">
        <f>[1]Fjärrvärmeproduktion!$S$71</f>
        <v>14834</v>
      </c>
      <c r="I19" s="59">
        <f>[1]Fjärrvärmeproduktion!$N$72</f>
        <v>0</v>
      </c>
      <c r="J19" s="59">
        <f>[1]Fjärrvärmeproduktion!$T$70</f>
        <v>0</v>
      </c>
      <c r="K19" s="59">
        <f>[1]Fjärrvärmeproduktion!$U$68</f>
        <v>0</v>
      </c>
      <c r="L19" s="59">
        <f>[1]Fjärrvärmeproduktion!$V$68</f>
        <v>0</v>
      </c>
      <c r="M19" s="59"/>
      <c r="N19" s="59"/>
      <c r="O19" s="59"/>
      <c r="P19" s="59">
        <f t="shared" ref="P19:P24" si="2">SUM(C19:O19)</f>
        <v>15943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[1]Fjärrvärmeproduktion!$N$74</f>
        <v>0</v>
      </c>
      <c r="C20" s="59"/>
      <c r="D20" s="59">
        <f>[1]Fjärrvärmeproduktion!$N$75</f>
        <v>0</v>
      </c>
      <c r="E20" s="59">
        <f>[1]Fjärrvärmeproduktion!$Q$76</f>
        <v>0</v>
      </c>
      <c r="F20" s="59">
        <f>[1]Fjärrvärmeproduktion!$N$80</f>
        <v>0</v>
      </c>
      <c r="G20" s="59">
        <f>[1]Fjärrvärmeproduktion!$R$78</f>
        <v>0</v>
      </c>
      <c r="H20" s="59">
        <f>[1]Fjärrvärmeproduktion!$S$79</f>
        <v>0</v>
      </c>
      <c r="I20" s="59">
        <f>[1]Fjärrvärmeproduktion!$N$80</f>
        <v>0</v>
      </c>
      <c r="J20" s="59">
        <f>[1]Fjärrvärmeproduktion!$T$78</f>
        <v>0</v>
      </c>
      <c r="K20" s="59">
        <f>[1]Fjärrvärmeproduktion!$U$76</f>
        <v>0</v>
      </c>
      <c r="L20" s="59">
        <f>[1]Fjärrvärmeproduktion!$V$76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[1]Fjärrvärmeproduktion!$N$82</f>
        <v>0</v>
      </c>
      <c r="C21" s="59"/>
      <c r="D21" s="59">
        <f>[1]Fjärrvärmeproduktion!$N$83</f>
        <v>0</v>
      </c>
      <c r="E21" s="59">
        <f>[1]Fjärrvärmeproduktion!$Q$84</f>
        <v>0</v>
      </c>
      <c r="F21" s="59">
        <f>[1]Fjärrvärmeproduktion!$N$88</f>
        <v>0</v>
      </c>
      <c r="G21" s="59">
        <f>[1]Fjärrvärmeproduktion!$R$86</f>
        <v>0</v>
      </c>
      <c r="H21" s="59">
        <f>[1]Fjärrvärmeproduktion!$S$87</f>
        <v>0</v>
      </c>
      <c r="I21" s="59">
        <f>[1]Fjärrvärmeproduktion!$N$88</f>
        <v>0</v>
      </c>
      <c r="J21" s="59">
        <f>[1]Fjärrvärmeproduktion!$T$86</f>
        <v>0</v>
      </c>
      <c r="K21" s="59">
        <f>[1]Fjärrvärmeproduktion!$U$84</f>
        <v>0</v>
      </c>
      <c r="L21" s="59">
        <f>[1]Fjärrvärmeproduktion!$V$84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[1]Fjärrvärmeproduktion!$N$90</f>
        <v>0</v>
      </c>
      <c r="C22" s="59"/>
      <c r="D22" s="59">
        <f>[1]Fjärrvärmeproduktion!$N$91</f>
        <v>0</v>
      </c>
      <c r="E22" s="59">
        <f>[1]Fjärrvärmeproduktion!$Q$92</f>
        <v>0</v>
      </c>
      <c r="F22" s="59">
        <f>[1]Fjärrvärmeproduktion!$N$96</f>
        <v>0</v>
      </c>
      <c r="G22" s="59">
        <f>[1]Fjärrvärmeproduktion!$R$94</f>
        <v>0</v>
      </c>
      <c r="H22" s="59">
        <f>[1]Fjärrvärmeproduktion!$S$95</f>
        <v>0</v>
      </c>
      <c r="I22" s="59">
        <f>[1]Fjärrvärmeproduktion!$N$96</f>
        <v>0</v>
      </c>
      <c r="J22" s="59">
        <f>[1]Fjärrvärmeproduktion!$T$94</f>
        <v>0</v>
      </c>
      <c r="K22" s="59">
        <f>[1]Fjärrvärmeproduktion!$U$92</f>
        <v>0</v>
      </c>
      <c r="L22" s="59">
        <f>[1]Fjärrvärmeproduktion!$V$92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312 GWh</v>
      </c>
      <c r="T22" s="27"/>
      <c r="U22" s="25"/>
    </row>
    <row r="23" spans="1:34" ht="15.75">
      <c r="A23" s="5" t="s">
        <v>23</v>
      </c>
      <c r="B23" s="60">
        <f>[1]Fjärrvärmeproduktion!$N$98</f>
        <v>0</v>
      </c>
      <c r="C23" s="59"/>
      <c r="D23" s="59">
        <f>[1]Fjärrvärmeproduktion!$N$99</f>
        <v>0</v>
      </c>
      <c r="E23" s="59">
        <f>[1]Fjärrvärmeproduktion!$Q$100</f>
        <v>0</v>
      </c>
      <c r="F23" s="59">
        <f>[1]Fjärrvärmeproduktion!$N$104</f>
        <v>0</v>
      </c>
      <c r="G23" s="59">
        <f>[1]Fjärrvärmeproduktion!$R$102</f>
        <v>0</v>
      </c>
      <c r="H23" s="59">
        <f>[1]Fjärrvärmeproduktion!$S$103</f>
        <v>0</v>
      </c>
      <c r="I23" s="59">
        <f>[1]Fjärrvärmeproduktion!$N$104</f>
        <v>0</v>
      </c>
      <c r="J23" s="59">
        <f>[1]Fjärrvärmeproduktion!$T$102</f>
        <v>0</v>
      </c>
      <c r="K23" s="59">
        <f>[1]Fjärrvärmeproduktion!$U$100</f>
        <v>0</v>
      </c>
      <c r="L23" s="59">
        <f>[1]Fjärrvärmeproduktion!$V$100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12706</v>
      </c>
      <c r="C24" s="59">
        <f t="shared" ref="C24:O24" si="3">SUM(C18:C23)</f>
        <v>0</v>
      </c>
      <c r="D24" s="59">
        <f t="shared" si="3"/>
        <v>119</v>
      </c>
      <c r="E24" s="59">
        <f t="shared" si="3"/>
        <v>0</v>
      </c>
      <c r="F24" s="59">
        <f t="shared" si="3"/>
        <v>0</v>
      </c>
      <c r="G24" s="59">
        <f t="shared" si="3"/>
        <v>990</v>
      </c>
      <c r="H24" s="59">
        <f t="shared" si="3"/>
        <v>14834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15943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3" t="str">
        <f>C30</f>
        <v>El</v>
      </c>
      <c r="S25" s="42" t="str">
        <f>ROUND(C43/1000,0) &amp;" GWh"</f>
        <v>51 GWh</v>
      </c>
      <c r="T25" s="31">
        <f>C$44</f>
        <v>0.16419728606275844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165 GWh</v>
      </c>
      <c r="T26" s="31">
        <f>D$44</f>
        <v>0.52837941318024018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4 GWh</v>
      </c>
      <c r="T28" s="31">
        <f>F$44</f>
        <v>1.1760299673017716E-2</v>
      </c>
      <c r="U28" s="25"/>
    </row>
    <row r="29" spans="1:34" ht="15.75">
      <c r="A29" s="51" t="str">
        <f>A2</f>
        <v>0509 Ödeshög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42 GWh</v>
      </c>
      <c r="T29" s="31">
        <f>G$44</f>
        <v>0.13535941576586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50 GWh</v>
      </c>
      <c r="T30" s="31">
        <f>H$44</f>
        <v>0.1603035853181238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[1]Slutanvändning!$N$89</f>
        <v>0</v>
      </c>
      <c r="C32" s="91">
        <f>[1]Slutanvändning!$N$90</f>
        <v>5710</v>
      </c>
      <c r="D32" s="57">
        <f>[1]Slutanvändning!$N$83</f>
        <v>7372</v>
      </c>
      <c r="E32" s="57">
        <f>[1]Slutanvändning!$Q$84</f>
        <v>0</v>
      </c>
      <c r="F32" s="91">
        <f>[1]Slutanvändning!$N$85</f>
        <v>0</v>
      </c>
      <c r="G32" s="57">
        <f>[1]Slutanvändning!$N$86</f>
        <v>1731</v>
      </c>
      <c r="H32" s="57">
        <f>[1]Slutanvändning!$N$87</f>
        <v>0</v>
      </c>
      <c r="I32" s="57">
        <f>[1]Slutanvändning!$N$88</f>
        <v>0</v>
      </c>
      <c r="J32" s="57"/>
      <c r="K32" s="57">
        <f>[1]Slutanvändning!$T$84</f>
        <v>0</v>
      </c>
      <c r="L32" s="57">
        <f>[1]Slutanvändning!$U$84</f>
        <v>0</v>
      </c>
      <c r="M32" s="57"/>
      <c r="N32" s="57">
        <f>[1]Slutanvändning!$W$84</f>
        <v>0</v>
      </c>
      <c r="O32" s="57"/>
      <c r="P32" s="57">
        <f t="shared" ref="P32:P38" si="4">SUM(B32:N32)</f>
        <v>14813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[1]Slutanvändning!$N$98</f>
        <v>1703</v>
      </c>
      <c r="C33" s="135">
        <f>[1]Slutanvändning!$N$99</f>
        <v>7347.5659994020834</v>
      </c>
      <c r="D33" s="133">
        <f>[1]Slutanvändning!$N$92</f>
        <v>1623.7946307991942</v>
      </c>
      <c r="E33" s="57">
        <f>[1]Slutanvändning!$Q$93</f>
        <v>0</v>
      </c>
      <c r="F33" s="135">
        <f>[1]Slutanvändning!$N$94</f>
        <v>3665.6393697987237</v>
      </c>
      <c r="G33" s="57">
        <f>[1]Slutanvändning!$N$95</f>
        <v>0</v>
      </c>
      <c r="H33" s="57">
        <f>[1]Slutanvändning!$N$96</f>
        <v>18815</v>
      </c>
      <c r="I33" s="57">
        <f>[1]Slutanvändning!$N$97</f>
        <v>0</v>
      </c>
      <c r="J33" s="57"/>
      <c r="K33" s="57">
        <f>[1]Slutanvändning!$T$93</f>
        <v>0</v>
      </c>
      <c r="L33" s="57">
        <f>[1]Slutanvändning!$U$93</f>
        <v>0</v>
      </c>
      <c r="M33" s="57"/>
      <c r="N33" s="57">
        <f>[1]Slutanvändning!$W$93</f>
        <v>0</v>
      </c>
      <c r="O33" s="57"/>
      <c r="P33" s="57">
        <f t="shared" si="4"/>
        <v>33155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[1]Slutanvändning!$N$107</f>
        <v>3704</v>
      </c>
      <c r="C34" s="91">
        <f>[1]Slutanvändning!$N$108</f>
        <v>2062</v>
      </c>
      <c r="D34" s="57">
        <f>[1]Slutanvändning!$N$101</f>
        <v>0</v>
      </c>
      <c r="E34" s="57">
        <f>[1]Slutanvändning!$Q$102</f>
        <v>0</v>
      </c>
      <c r="F34" s="91">
        <f>[1]Slutanvändning!$N$103</f>
        <v>0</v>
      </c>
      <c r="G34" s="57">
        <f>[1]Slutanvändning!$N$104</f>
        <v>0</v>
      </c>
      <c r="H34" s="57">
        <f>[1]Slutanvändning!$N$105</f>
        <v>0</v>
      </c>
      <c r="I34" s="57">
        <f>[1]Slutanvändning!$N$106</f>
        <v>0</v>
      </c>
      <c r="J34" s="57"/>
      <c r="K34" s="57">
        <f>[1]Slutanvändning!$T$102</f>
        <v>0</v>
      </c>
      <c r="L34" s="57">
        <f>[1]Slutanvändning!$U$102</f>
        <v>0</v>
      </c>
      <c r="M34" s="57"/>
      <c r="N34" s="57">
        <f>[1]Slutanvändning!$W$102</f>
        <v>0</v>
      </c>
      <c r="O34" s="57"/>
      <c r="P34" s="57">
        <f t="shared" si="4"/>
        <v>5766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[1]Slutanvändning!$N$116</f>
        <v>0</v>
      </c>
      <c r="C35" s="91">
        <f>[1]Slutanvändning!$N$117</f>
        <v>0</v>
      </c>
      <c r="D35" s="57">
        <f>[1]Slutanvändning!$N$110</f>
        <v>155499</v>
      </c>
      <c r="E35" s="57">
        <f>[1]Slutanvändning!$Q$111</f>
        <v>0</v>
      </c>
      <c r="F35" s="91">
        <f>[1]Slutanvändning!$N$112</f>
        <v>0</v>
      </c>
      <c r="G35" s="57">
        <f>[1]Slutanvändning!$N$113</f>
        <v>39470</v>
      </c>
      <c r="H35" s="57">
        <f>[1]Slutanvändning!$N$114</f>
        <v>0</v>
      </c>
      <c r="I35" s="57">
        <f>[1]Slutanvändning!$N$115</f>
        <v>0</v>
      </c>
      <c r="J35" s="57"/>
      <c r="K35" s="57">
        <f>[1]Slutanvändning!$T$111</f>
        <v>0</v>
      </c>
      <c r="L35" s="57">
        <f>[1]Slutanvändning!$U$111</f>
        <v>0</v>
      </c>
      <c r="M35" s="57"/>
      <c r="N35" s="57">
        <f>[1]Slutanvändning!$W$111</f>
        <v>0</v>
      </c>
      <c r="O35" s="57"/>
      <c r="P35" s="57">
        <f>SUM(B35:N35)</f>
        <v>194969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[1]Slutanvändning!$N$125</f>
        <v>277</v>
      </c>
      <c r="C36" s="91">
        <f>[1]Slutanvändning!$N$126</f>
        <v>11226</v>
      </c>
      <c r="D36" s="57">
        <f>[1]Slutanvändning!$N$119</f>
        <v>43</v>
      </c>
      <c r="E36" s="57">
        <f>[1]Slutanvändning!$Q$120</f>
        <v>0</v>
      </c>
      <c r="F36" s="91">
        <f>[1]Slutanvändning!$N$121</f>
        <v>0</v>
      </c>
      <c r="G36" s="57">
        <f>[1]Slutanvändning!$N$122</f>
        <v>0</v>
      </c>
      <c r="H36" s="57">
        <f>[1]Slutanvändning!$N$123</f>
        <v>0</v>
      </c>
      <c r="I36" s="57">
        <f>[1]Slutanvändning!$N$124</f>
        <v>0</v>
      </c>
      <c r="J36" s="57"/>
      <c r="K36" s="57">
        <f>[1]Slutanvändning!$T$120</f>
        <v>0</v>
      </c>
      <c r="L36" s="57">
        <f>[1]Slutanvändning!$U$120</f>
        <v>0</v>
      </c>
      <c r="M36" s="57"/>
      <c r="N36" s="57">
        <f>[1]Slutanvändning!$W$120</f>
        <v>0</v>
      </c>
      <c r="O36" s="57"/>
      <c r="P36" s="57">
        <f t="shared" si="4"/>
        <v>11546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[1]Slutanvändning!$N$134</f>
        <v>747</v>
      </c>
      <c r="C37" s="91">
        <f>[1]Slutanvändning!$N$135</f>
        <v>17215</v>
      </c>
      <c r="D37" s="57">
        <f>[1]Slutanvändning!$N$128</f>
        <v>37</v>
      </c>
      <c r="E37" s="57">
        <f>[1]Slutanvändning!$Q$129</f>
        <v>0</v>
      </c>
      <c r="F37" s="91">
        <f>[1]Slutanvändning!$N$130</f>
        <v>0</v>
      </c>
      <c r="G37" s="57">
        <f>[1]Slutanvändning!$N$131</f>
        <v>0</v>
      </c>
      <c r="H37" s="57">
        <f>[1]Slutanvändning!$N$132</f>
        <v>16317</v>
      </c>
      <c r="I37" s="57">
        <f>[1]Slutanvändning!$N$133</f>
        <v>0</v>
      </c>
      <c r="J37" s="57"/>
      <c r="K37" s="57">
        <f>[1]Slutanvändning!$T$129</f>
        <v>0</v>
      </c>
      <c r="L37" s="57">
        <f>[1]Slutanvändning!$U$129</f>
        <v>0</v>
      </c>
      <c r="M37" s="57"/>
      <c r="N37" s="57">
        <f>[1]Slutanvändning!$W$129</f>
        <v>0</v>
      </c>
      <c r="O37" s="57"/>
      <c r="P37" s="57">
        <f t="shared" si="4"/>
        <v>34316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[1]Slutanvändning!$N$143</f>
        <v>3664</v>
      </c>
      <c r="C38" s="91">
        <f>[1]Slutanvändning!$N$144</f>
        <v>1344</v>
      </c>
      <c r="D38" s="57">
        <f>[1]Slutanvändning!$N$137</f>
        <v>0</v>
      </c>
      <c r="E38" s="57">
        <f>[1]Slutanvändning!$Q$138</f>
        <v>0</v>
      </c>
      <c r="F38" s="91">
        <f>[1]Slutanvändning!$N$139</f>
        <v>0</v>
      </c>
      <c r="G38" s="57">
        <f>[1]Slutanvändning!$N$140</f>
        <v>0</v>
      </c>
      <c r="H38" s="57">
        <f>[1]Slutanvändning!$N$141</f>
        <v>0</v>
      </c>
      <c r="I38" s="57">
        <f>[1]Slutanvändning!$N$142</f>
        <v>0</v>
      </c>
      <c r="J38" s="57"/>
      <c r="K38" s="57">
        <f>[1]Slutanvändning!$T$138</f>
        <v>0</v>
      </c>
      <c r="L38" s="57">
        <f>[1]Slutanvändning!$U$138</f>
        <v>0</v>
      </c>
      <c r="M38" s="57"/>
      <c r="N38" s="57">
        <f>[1]Slutanvändning!$W$138</f>
        <v>0</v>
      </c>
      <c r="O38" s="57"/>
      <c r="P38" s="57">
        <f t="shared" si="4"/>
        <v>5008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[1]Slutanvändning!$N$152</f>
        <v>0</v>
      </c>
      <c r="C39" s="91">
        <f>[1]Slutanvändning!$N$153</f>
        <v>2484</v>
      </c>
      <c r="D39" s="57">
        <f>[1]Slutanvändning!$N$146</f>
        <v>0</v>
      </c>
      <c r="E39" s="57">
        <f>[1]Slutanvändning!$Q$147</f>
        <v>0</v>
      </c>
      <c r="F39" s="91">
        <f>[1]Slutanvändning!$N$148</f>
        <v>0</v>
      </c>
      <c r="G39" s="57">
        <f>[1]Slutanvändning!$N$149</f>
        <v>0</v>
      </c>
      <c r="H39" s="57">
        <f>[1]Slutanvändning!$N$150</f>
        <v>0</v>
      </c>
      <c r="I39" s="57">
        <f>[1]Slutanvändning!$N$151</f>
        <v>0</v>
      </c>
      <c r="J39" s="57"/>
      <c r="K39" s="57">
        <f>[1]Slutanvändning!$T$147</f>
        <v>0</v>
      </c>
      <c r="L39" s="57">
        <f>[1]Slutanvändning!$U$147</f>
        <v>0</v>
      </c>
      <c r="M39" s="57"/>
      <c r="N39" s="57">
        <f>[1]Slutanvändning!$W$147</f>
        <v>0</v>
      </c>
      <c r="O39" s="57"/>
      <c r="P39" s="57">
        <f>SUM(B39:N39)</f>
        <v>2484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10095</v>
      </c>
      <c r="C40" s="133">
        <f>SUM(C32:C39)</f>
        <v>47388.565999402083</v>
      </c>
      <c r="D40" s="133">
        <f t="shared" ref="D40:O40" si="5">SUM(D32:D39)</f>
        <v>164574.79463079921</v>
      </c>
      <c r="E40" s="57">
        <f t="shared" si="5"/>
        <v>0</v>
      </c>
      <c r="F40" s="133">
        <f>SUM(F32:F39)</f>
        <v>3665.6393697987237</v>
      </c>
      <c r="G40" s="57">
        <f t="shared" si="5"/>
        <v>41201</v>
      </c>
      <c r="H40" s="57">
        <f t="shared" si="5"/>
        <v>35132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302057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6 GWh</v>
      </c>
      <c r="T41" s="44"/>
    </row>
    <row r="42" spans="1:47">
      <c r="A42" s="35" t="s">
        <v>43</v>
      </c>
      <c r="B42" s="88">
        <f>B39+B38+B37</f>
        <v>4411</v>
      </c>
      <c r="C42" s="88">
        <f>C39+C38+C37</f>
        <v>21043</v>
      </c>
      <c r="D42" s="88">
        <f>D39+D38+D37</f>
        <v>37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16317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41808</v>
      </c>
      <c r="Q42" s="23"/>
      <c r="R42" s="30" t="s">
        <v>41</v>
      </c>
      <c r="S42" s="10" t="str">
        <f>ROUND(P42/1000,0) &amp;" GWh"</f>
        <v>42 GWh</v>
      </c>
      <c r="T42" s="31">
        <f>P42/P40</f>
        <v>0.13841096216939186</v>
      </c>
    </row>
    <row r="43" spans="1:47">
      <c r="A43" s="36" t="s">
        <v>45</v>
      </c>
      <c r="B43" s="122"/>
      <c r="C43" s="89">
        <f>C40+C24-C7+C46</f>
        <v>51179.65127935425</v>
      </c>
      <c r="D43" s="89">
        <f>D40+D24+D11</f>
        <v>164693.79463079921</v>
      </c>
      <c r="E43" s="89">
        <f t="shared" ref="E43:O43" si="7">E11+E24+E40</f>
        <v>0</v>
      </c>
      <c r="F43" s="89">
        <f t="shared" si="7"/>
        <v>3665.6393697987237</v>
      </c>
      <c r="G43" s="89">
        <f>G11+G24+G40</f>
        <v>42191</v>
      </c>
      <c r="H43" s="89">
        <f t="shared" si="7"/>
        <v>49966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311696.08527995215</v>
      </c>
      <c r="Q43" s="23"/>
      <c r="R43" s="30" t="s">
        <v>42</v>
      </c>
      <c r="S43" s="10" t="str">
        <f>ROUND(P36/1000,0) &amp;" GWh"</f>
        <v>12 GWh</v>
      </c>
      <c r="T43" s="43">
        <f>P36/P40</f>
        <v>3.8224573507649219E-2</v>
      </c>
    </row>
    <row r="44" spans="1:47">
      <c r="A44" s="36" t="s">
        <v>46</v>
      </c>
      <c r="B44" s="88"/>
      <c r="C44" s="90">
        <f>C43/$P$43</f>
        <v>0.16419728606275844</v>
      </c>
      <c r="D44" s="90">
        <f t="shared" ref="D44:P44" si="8">D43/$P$43</f>
        <v>0.52837941318024018</v>
      </c>
      <c r="E44" s="90">
        <f t="shared" si="8"/>
        <v>0</v>
      </c>
      <c r="F44" s="90">
        <f t="shared" si="8"/>
        <v>1.1760299673017716E-2</v>
      </c>
      <c r="G44" s="90">
        <f t="shared" si="8"/>
        <v>0.13535941576586</v>
      </c>
      <c r="H44" s="90">
        <f t="shared" si="8"/>
        <v>0.1603035853181238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6 GWh</v>
      </c>
      <c r="T44" s="31">
        <f>P34/P40</f>
        <v>1.9089112319860158E-2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15 GWh</v>
      </c>
      <c r="T45" s="31">
        <f>P32/P40</f>
        <v>4.9040412902200577E-2</v>
      </c>
      <c r="U45" s="25"/>
    </row>
    <row r="46" spans="1:47">
      <c r="A46" s="37" t="s">
        <v>49</v>
      </c>
      <c r="B46" s="89">
        <f>B24-B40</f>
        <v>2611</v>
      </c>
      <c r="C46" s="89">
        <f>(C40+C24)*0.08</f>
        <v>3791.0852799521667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33 GWh</v>
      </c>
      <c r="T46" s="43">
        <f>P33/P40</f>
        <v>0.10976405115590766</v>
      </c>
      <c r="U46" s="25"/>
    </row>
    <row r="47" spans="1:47">
      <c r="A47" s="37" t="s">
        <v>51</v>
      </c>
      <c r="B47" s="121">
        <f>B46/B24</f>
        <v>0.2054934676530773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195 GWh</v>
      </c>
      <c r="T47" s="43">
        <f>P35/P40</f>
        <v>0.64547088794499052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302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N12" sqref="N12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  <col min="8" max="8" width="24.875" bestFit="1" customWidth="1"/>
    <col min="9" max="9" width="11.375" bestFit="1" customWidth="1"/>
    <col min="10" max="10" width="14.625" bestFit="1" customWidth="1"/>
  </cols>
  <sheetData>
    <row r="1" spans="1:11">
      <c r="A1" s="2" t="s">
        <v>54</v>
      </c>
    </row>
    <row r="2" spans="1:11">
      <c r="A2" s="2">
        <v>2020</v>
      </c>
      <c r="G2">
        <v>2017</v>
      </c>
      <c r="H2" t="s">
        <v>54</v>
      </c>
    </row>
    <row r="3" spans="1:11">
      <c r="A3" t="s">
        <v>55</v>
      </c>
      <c r="B3" t="s">
        <v>56</v>
      </c>
      <c r="C3" t="s">
        <v>57</v>
      </c>
      <c r="D3" t="s">
        <v>56</v>
      </c>
    </row>
    <row r="4" spans="1:11">
      <c r="A4" t="s">
        <v>104</v>
      </c>
      <c r="B4" s="130">
        <v>89000</v>
      </c>
      <c r="C4" s="130"/>
      <c r="D4" s="130"/>
      <c r="H4" s="1" t="s">
        <v>55</v>
      </c>
      <c r="I4" s="1" t="s">
        <v>56</v>
      </c>
      <c r="J4" t="s">
        <v>57</v>
      </c>
      <c r="K4" t="s">
        <v>56</v>
      </c>
    </row>
    <row r="5" spans="1:11">
      <c r="B5" s="130"/>
      <c r="C5" s="130" t="s">
        <v>105</v>
      </c>
      <c r="D5" s="130">
        <v>89000</v>
      </c>
      <c r="H5" t="s">
        <v>104</v>
      </c>
      <c r="I5">
        <v>86000</v>
      </c>
    </row>
    <row r="6" spans="1:11">
      <c r="A6" t="s">
        <v>106</v>
      </c>
      <c r="B6" s="130">
        <f>D7</f>
        <v>37345.882352941175</v>
      </c>
      <c r="C6" s="130"/>
      <c r="D6" s="130"/>
      <c r="J6" t="s">
        <v>105</v>
      </c>
      <c r="K6">
        <v>86000</v>
      </c>
    </row>
    <row r="7" spans="1:11">
      <c r="B7" s="130"/>
      <c r="C7" s="130" t="s">
        <v>107</v>
      </c>
      <c r="D7" s="130">
        <f>31744/0.85</f>
        <v>37345.882352941175</v>
      </c>
      <c r="H7" t="s">
        <v>106</v>
      </c>
      <c r="I7">
        <v>40000</v>
      </c>
    </row>
    <row r="8" spans="1:11">
      <c r="B8" s="1"/>
      <c r="C8" s="1"/>
      <c r="D8" s="1"/>
      <c r="J8" t="s">
        <v>107</v>
      </c>
      <c r="K8">
        <v>40000</v>
      </c>
    </row>
    <row r="9" spans="1:11">
      <c r="B9" s="1">
        <f>B4+B6</f>
        <v>126345.88235294117</v>
      </c>
      <c r="D9" s="1">
        <f>D5+D7</f>
        <v>126345.88235294117</v>
      </c>
    </row>
    <row r="10" spans="1:11">
      <c r="B10" s="1"/>
      <c r="C10" s="1"/>
      <c r="D10" s="1"/>
      <c r="I10">
        <v>126000</v>
      </c>
      <c r="K10">
        <v>126000</v>
      </c>
    </row>
    <row r="11" spans="1:11">
      <c r="B11" s="1"/>
      <c r="C11" s="1"/>
      <c r="D11" s="1"/>
    </row>
    <row r="13" spans="1:11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zoomScale="70" zoomScaleNormal="70" workbookViewId="0">
      <selection activeCell="H49" sqref="H49"/>
    </sheetView>
  </sheetViews>
  <sheetFormatPr defaultColWidth="8.625" defaultRowHeight="15"/>
  <cols>
    <col min="1" max="1" width="49.5" style="11" customWidth="1"/>
    <col min="2" max="2" width="18.5" style="74" bestFit="1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71</v>
      </c>
      <c r="Q2" s="5"/>
      <c r="AG2" s="40"/>
      <c r="AH2" s="5"/>
    </row>
    <row r="3" spans="1:34" ht="30">
      <c r="A3" s="6"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4" t="s">
        <v>90</v>
      </c>
      <c r="N3" s="76" t="s">
        <v>73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1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SUM(Boxholm:Ödeshög!C5)</f>
        <v>79448.5</v>
      </c>
      <c r="D5" s="57">
        <f>SUM(Boxholm:Ödeshög!D5)</f>
        <v>0</v>
      </c>
      <c r="E5" s="57">
        <f>SUM(Boxholm:Ödeshög!E5)</f>
        <v>0</v>
      </c>
      <c r="F5" s="57">
        <f>SUM(Boxholm:Ödeshög!F5)</f>
        <v>0</v>
      </c>
      <c r="G5" s="57">
        <f>SUM(Boxholm:Ödeshög!G5)</f>
        <v>0</v>
      </c>
      <c r="H5" s="57">
        <f>SUM(Boxholm:Ödeshög!H5)</f>
        <v>0</v>
      </c>
      <c r="I5" s="57">
        <f>SUM(Boxholm:Ödeshög!I5)</f>
        <v>0</v>
      </c>
      <c r="J5" s="57">
        <f>SUM(Boxholm:Ödeshög!J5)</f>
        <v>0</v>
      </c>
      <c r="K5" s="57">
        <f>SUM(Boxholm:Ödeshög!K5)</f>
        <v>0</v>
      </c>
      <c r="L5" s="57">
        <f>SUM(Boxholm:Ödeshög!L5)</f>
        <v>0</v>
      </c>
      <c r="M5" s="57">
        <f>SUM(Boxholm:Ödeshög!M5)</f>
        <v>0</v>
      </c>
      <c r="N5" s="57">
        <f>SUM(Boxholm:Ödeshög!N5)</f>
        <v>0</v>
      </c>
      <c r="O5" s="57">
        <f>SUM(Boxholm:Ödeshög!O5)</f>
        <v>0</v>
      </c>
      <c r="P5" s="57">
        <f>SUM(Boxholm:Ödeshög!P5)</f>
        <v>0</v>
      </c>
      <c r="Q5" s="40"/>
      <c r="AG5" s="40"/>
      <c r="AH5" s="40"/>
    </row>
    <row r="6" spans="1:34" ht="15.75">
      <c r="A6" s="5" t="s">
        <v>91</v>
      </c>
      <c r="B6" s="57"/>
      <c r="C6" s="139">
        <f>Norrköping!C6</f>
        <v>202935</v>
      </c>
      <c r="D6" s="57"/>
      <c r="E6" s="57"/>
      <c r="F6" s="57"/>
      <c r="G6" s="57"/>
      <c r="H6" s="57"/>
      <c r="I6" s="57"/>
      <c r="J6" s="138">
        <f>SUM(Boxholm:Ödeshög!J6)</f>
        <v>188519.08740627154</v>
      </c>
      <c r="K6" s="138"/>
      <c r="L6" s="138"/>
      <c r="M6" s="138"/>
      <c r="N6" s="138">
        <f>SUM(Boxholm:Ödeshög!N6)</f>
        <v>41413</v>
      </c>
      <c r="O6" s="138"/>
      <c r="P6" s="138">
        <f>SUM(D6:O6)</f>
        <v>229932.08740627154</v>
      </c>
      <c r="Q6" s="40"/>
      <c r="AG6" s="40"/>
      <c r="AH6" s="40"/>
    </row>
    <row r="7" spans="1:34" ht="15.75">
      <c r="A7" s="5" t="s">
        <v>10</v>
      </c>
      <c r="B7" s="57"/>
      <c r="C7" s="57">
        <f>SUM(Boxholm:Ödeshög!C7)</f>
        <v>569737.9</v>
      </c>
      <c r="D7" s="57">
        <f>SUM(Boxholm:Ödeshög!D7)</f>
        <v>0</v>
      </c>
      <c r="E7" s="57">
        <f>SUM(Boxholm:Ödeshög!E7)</f>
        <v>0</v>
      </c>
      <c r="F7" s="57">
        <f>SUM(Boxholm:Ödeshög!F7)</f>
        <v>0</v>
      </c>
      <c r="G7" s="57">
        <f>SUM(Boxholm:Ödeshög!G7)</f>
        <v>0</v>
      </c>
      <c r="H7" s="57">
        <f>SUM(Boxholm:Ödeshög!H7)</f>
        <v>0</v>
      </c>
      <c r="I7" s="57">
        <f>SUM(Boxholm:Ödeshög!I7)</f>
        <v>0</v>
      </c>
      <c r="J7" s="57">
        <f>SUM(Boxholm:Ödeshög!J7)</f>
        <v>0</v>
      </c>
      <c r="K7" s="57">
        <f>SUM(Boxholm:Ödeshög!K7)</f>
        <v>0</v>
      </c>
      <c r="L7" s="57">
        <f>SUM(Boxholm:Ödeshög!L7)</f>
        <v>0</v>
      </c>
      <c r="M7" s="57">
        <f>SUM(Boxholm:Ödeshög!M7)</f>
        <v>0</v>
      </c>
      <c r="N7" s="57">
        <f>SUM(Boxholm:Ödeshög!N7)</f>
        <v>0</v>
      </c>
      <c r="O7" s="57">
        <f>SUM(Boxholm:Ödeshög!O7)</f>
        <v>0</v>
      </c>
      <c r="P7" s="57">
        <f>SUM(Boxholm:Ödeshög!P7)</f>
        <v>0</v>
      </c>
      <c r="Q7" s="40"/>
      <c r="AG7" s="40"/>
      <c r="AH7" s="40"/>
    </row>
    <row r="8" spans="1:34" ht="15.75">
      <c r="A8" s="5" t="s">
        <v>11</v>
      </c>
      <c r="B8" s="57"/>
      <c r="C8" s="57">
        <f>SUM(Boxholm:Ödeshög!C8)</f>
        <v>465</v>
      </c>
      <c r="D8" s="57">
        <f>SUM(Boxholm:Ödeshög!D8)</f>
        <v>1882</v>
      </c>
      <c r="E8" s="57">
        <f>SUM(Boxholm:Ödeshög!E8)</f>
        <v>0</v>
      </c>
      <c r="F8" s="57">
        <f>SUM(Boxholm:Ödeshög!F8)</f>
        <v>0</v>
      </c>
      <c r="G8" s="57">
        <f>SUM(Boxholm:Ödeshög!G8)</f>
        <v>0</v>
      </c>
      <c r="H8" s="57">
        <f>SUM(Boxholm:Ödeshög!H8)</f>
        <v>0</v>
      </c>
      <c r="I8" s="57">
        <f>SUM(Boxholm:Ödeshög!I8)</f>
        <v>0</v>
      </c>
      <c r="J8" s="57">
        <f>SUM(Boxholm:Ödeshög!J8)</f>
        <v>0</v>
      </c>
      <c r="K8" s="57">
        <f>SUM(Boxholm:Ödeshög!K8)</f>
        <v>0</v>
      </c>
      <c r="L8" s="57">
        <f>SUM(Boxholm:Ödeshög!L8)</f>
        <v>0</v>
      </c>
      <c r="M8" s="57">
        <f>SUM(Boxholm:Ödeshög!M8)</f>
        <v>0</v>
      </c>
      <c r="N8" s="57">
        <f>SUM(Boxholm:Ödeshög!N8)</f>
        <v>0</v>
      </c>
      <c r="O8" s="57">
        <f>SUM(Boxholm:Ödeshög!O8)</f>
        <v>0</v>
      </c>
      <c r="P8" s="57">
        <f>SUM(Boxholm:Ödeshög!P8)</f>
        <v>1882</v>
      </c>
      <c r="Q8" s="40"/>
      <c r="AG8" s="40"/>
      <c r="AH8" s="40"/>
    </row>
    <row r="9" spans="1:34" ht="15.75">
      <c r="A9" s="5" t="s">
        <v>12</v>
      </c>
      <c r="B9" s="57"/>
      <c r="C9" s="57">
        <f>SUM(Boxholm:Ödeshög!C9)</f>
        <v>351039</v>
      </c>
      <c r="D9" s="57">
        <f>SUM(Boxholm:Ödeshög!D9)</f>
        <v>0</v>
      </c>
      <c r="E9" s="57">
        <f>SUM(Boxholm:Ödeshög!E9)</f>
        <v>0</v>
      </c>
      <c r="F9" s="57">
        <f>SUM(Boxholm:Ödeshög!F9)</f>
        <v>0</v>
      </c>
      <c r="G9" s="57">
        <f>SUM(Boxholm:Ödeshög!G9)</f>
        <v>0</v>
      </c>
      <c r="H9" s="57">
        <f>SUM(Boxholm:Ödeshög!H9)</f>
        <v>0</v>
      </c>
      <c r="I9" s="57">
        <f>SUM(Boxholm:Ödeshög!I9)</f>
        <v>0</v>
      </c>
      <c r="J9" s="57">
        <f>SUM(Boxholm:Ödeshög!J9)</f>
        <v>0</v>
      </c>
      <c r="K9" s="57">
        <f>SUM(Boxholm:Ödeshög!K9)</f>
        <v>0</v>
      </c>
      <c r="L9" s="57">
        <f>SUM(Boxholm:Ödeshög!L9)</f>
        <v>0</v>
      </c>
      <c r="M9" s="57">
        <f>SUM(Boxholm:Ödeshög!M9)</f>
        <v>0</v>
      </c>
      <c r="N9" s="57">
        <f>SUM(Boxholm:Ödeshög!N9)</f>
        <v>0</v>
      </c>
      <c r="O9" s="57">
        <f>SUM(Boxholm:Ödeshög!O9)</f>
        <v>0</v>
      </c>
      <c r="P9" s="57">
        <f>SUM(Boxholm:Ödeshög!P9)</f>
        <v>0</v>
      </c>
      <c r="Q9" s="40"/>
      <c r="AG9" s="40"/>
      <c r="AH9" s="40"/>
    </row>
    <row r="10" spans="1:34" ht="15.75">
      <c r="A10" s="5" t="s">
        <v>13</v>
      </c>
      <c r="B10" s="57"/>
      <c r="C10" s="137">
        <f>SUM(Boxholm:Ödeshög!C10)</f>
        <v>467000</v>
      </c>
      <c r="D10" s="57">
        <f>SUM(Boxholm:Ödeshög!D10)</f>
        <v>0</v>
      </c>
      <c r="E10" s="57">
        <f>SUM(Boxholm:Ödeshög!E10)</f>
        <v>0</v>
      </c>
      <c r="F10" s="57">
        <f>SUM(Boxholm:Ödeshög!F10)</f>
        <v>0</v>
      </c>
      <c r="G10" s="57">
        <f>SUM(Boxholm:Ödeshög!G10)</f>
        <v>0</v>
      </c>
      <c r="H10" s="57">
        <f>SUM(Boxholm:Ödeshög!H10)</f>
        <v>0</v>
      </c>
      <c r="I10" s="57">
        <f>SUM(Boxholm:Ödeshög!I10)</f>
        <v>0</v>
      </c>
      <c r="J10" s="57">
        <f>SUM(Boxholm:Ödeshög!J10)</f>
        <v>0</v>
      </c>
      <c r="K10" s="57">
        <f>SUM(Boxholm:Ödeshög!K10)</f>
        <v>0</v>
      </c>
      <c r="L10" s="57">
        <f>SUM(Boxholm:Ödeshög!L10)</f>
        <v>0</v>
      </c>
      <c r="M10" s="57">
        <f>SUM(Boxholm:Ödeshög!M10)</f>
        <v>0</v>
      </c>
      <c r="N10" s="57">
        <f>SUM(Boxholm:Ödeshög!N10)</f>
        <v>0</v>
      </c>
      <c r="O10" s="57">
        <f>SUM(Boxholm:Ödeshög!O10)</f>
        <v>0</v>
      </c>
      <c r="P10" s="57">
        <f>SUM(Boxholm:Ödeshög!P10)</f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142">
        <f>SUM(Boxholm:Ödeshög!C11)</f>
        <v>1670625.4</v>
      </c>
      <c r="D11" s="57">
        <f>SUM(Boxholm:Ödeshög!D11)</f>
        <v>1882</v>
      </c>
      <c r="E11" s="57">
        <f>SUM(Boxholm:Ödeshög!E11)</f>
        <v>0</v>
      </c>
      <c r="F11" s="57">
        <f>SUM(Boxholm:Ödeshög!F11)</f>
        <v>0</v>
      </c>
      <c r="G11" s="57">
        <f>SUM(Boxholm:Ödeshög!G11)</f>
        <v>0</v>
      </c>
      <c r="H11" s="57">
        <f>SUM(Boxholm:Ödeshög!H11)</f>
        <v>0</v>
      </c>
      <c r="I11" s="57">
        <f>SUM(Boxholm:Ödeshög!I11)</f>
        <v>0</v>
      </c>
      <c r="J11" s="138">
        <f>SUM(Boxholm:Ödeshög!J11)</f>
        <v>188519.08740627154</v>
      </c>
      <c r="K11" s="57">
        <f>SUM(Boxholm:Ödeshög!K11)</f>
        <v>0</v>
      </c>
      <c r="L11" s="57">
        <f>SUM(Boxholm:Ödeshög!L11)</f>
        <v>0</v>
      </c>
      <c r="M11" s="57">
        <f>SUM(Boxholm:Ödeshög!M11)</f>
        <v>0</v>
      </c>
      <c r="N11" s="138">
        <f>SUM(Boxholm:Ödeshög!N11)</f>
        <v>41413</v>
      </c>
      <c r="O11" s="57">
        <f>SUM(Boxholm:Ödeshög!O11)</f>
        <v>0</v>
      </c>
      <c r="P11" s="138">
        <f>SUM(Boxholm:Ödeshög!P11)</f>
        <v>231814.08740627154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Östergötlands län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A3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6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86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1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142">
        <f>SUM(Boxholm:Ödeshög!B18)</f>
        <v>3106471.8396731517</v>
      </c>
      <c r="C18" s="57">
        <f>SUM(Boxholm:Ödeshög!C18)</f>
        <v>0</v>
      </c>
      <c r="D18" s="142">
        <f>SUM(Boxholm:Ödeshög!D18)</f>
        <v>19234</v>
      </c>
      <c r="E18" s="138">
        <f>SUM(Boxholm:Ödeshög!E18)</f>
        <v>3258.36</v>
      </c>
      <c r="F18" s="57">
        <f>SUM(Boxholm:Ödeshög!F18)</f>
        <v>0</v>
      </c>
      <c r="G18" s="57">
        <f>SUM(Boxholm:Ödeshög!G18)</f>
        <v>0</v>
      </c>
      <c r="H18" s="142">
        <f>SUM(Boxholm:Ödeshög!H18)</f>
        <v>573422.98834315466</v>
      </c>
      <c r="I18" s="57">
        <f>SUM(Boxholm:Ödeshög!I18)</f>
        <v>0</v>
      </c>
      <c r="J18" s="57">
        <f>SUM(Boxholm:Ödeshög!J18)</f>
        <v>0</v>
      </c>
      <c r="K18" s="57">
        <f>SUM(Boxholm:Ödeshög!K18)</f>
        <v>0</v>
      </c>
      <c r="L18" s="138">
        <f>SUM(Boxholm:Ödeshög!L18)</f>
        <v>3214520.0833333367</v>
      </c>
      <c r="M18" s="138">
        <f>SUM(Boxholm:Ödeshög!M18)</f>
        <v>62100</v>
      </c>
      <c r="N18" s="57">
        <f>SUM(Boxholm:Ödeshög!N18)</f>
        <v>0</v>
      </c>
      <c r="O18" s="57">
        <f>SUM(Boxholm:Ödeshög!O18)</f>
        <v>0</v>
      </c>
      <c r="P18" s="142">
        <f>SUM(Boxholm:Ödeshög!P18)</f>
        <v>3872535.4316764916</v>
      </c>
      <c r="Q18" s="4"/>
      <c r="R18" s="4"/>
      <c r="S18" s="4"/>
      <c r="T18" s="4"/>
    </row>
    <row r="19" spans="1:34" ht="15.75">
      <c r="A19" s="5" t="s">
        <v>19</v>
      </c>
      <c r="B19" s="137">
        <f>SUM(Boxholm:Ödeshög!B19)</f>
        <v>268459.16032684827</v>
      </c>
      <c r="C19" s="57">
        <f>SUM(Boxholm:Ödeshög!C19)</f>
        <v>0</v>
      </c>
      <c r="D19" s="137">
        <f>SUM(Boxholm:Ödeshög!D19)</f>
        <v>7091</v>
      </c>
      <c r="E19" s="57">
        <f>SUM(Boxholm:Ödeshög!E19)</f>
        <v>0</v>
      </c>
      <c r="F19" s="57">
        <f>SUM(Boxholm:Ödeshög!F19)</f>
        <v>0</v>
      </c>
      <c r="G19" s="57">
        <f>SUM(Boxholm:Ödeshög!G19)</f>
        <v>10310</v>
      </c>
      <c r="H19" s="137">
        <f>SUM(Boxholm:Ödeshög!H19)</f>
        <v>202402.77832351014</v>
      </c>
      <c r="I19" s="57">
        <f>SUM(Boxholm:Ödeshög!I19)</f>
        <v>0</v>
      </c>
      <c r="J19" s="57">
        <f>SUM(Boxholm:Ödeshög!J19)</f>
        <v>0</v>
      </c>
      <c r="K19" s="57">
        <f>SUM(Boxholm:Ödeshög!K19)</f>
        <v>0</v>
      </c>
      <c r="L19" s="138">
        <f>SUM(Boxholm:Ödeshög!L19)</f>
        <v>68066.666666666672</v>
      </c>
      <c r="M19" s="57">
        <f>SUM(Boxholm:Ödeshög!M19)</f>
        <v>0</v>
      </c>
      <c r="N19" s="57">
        <f>SUM(Boxholm:Ödeshög!N19)</f>
        <v>0</v>
      </c>
      <c r="O19" s="57">
        <f>SUM(Boxholm:Ödeshög!O19)</f>
        <v>0</v>
      </c>
      <c r="P19" s="142">
        <f>SUM(Boxholm:Ödeshög!P19)</f>
        <v>287870.44499017682</v>
      </c>
      <c r="Q19" s="4"/>
      <c r="R19" s="4"/>
      <c r="S19" s="4"/>
      <c r="T19" s="4"/>
    </row>
    <row r="20" spans="1:34" ht="15.75">
      <c r="A20" s="5" t="s">
        <v>20</v>
      </c>
      <c r="B20" s="57">
        <f>SUM(Boxholm:Ödeshög!B20)</f>
        <v>0</v>
      </c>
      <c r="C20" s="57">
        <f>SUM(Boxholm:Ödeshög!C20)</f>
        <v>0</v>
      </c>
      <c r="D20" s="57">
        <f>SUM(Boxholm:Ödeshög!D20)</f>
        <v>0</v>
      </c>
      <c r="E20" s="57">
        <f>SUM(Boxholm:Ödeshög!E20)</f>
        <v>0</v>
      </c>
      <c r="F20" s="57">
        <f>SUM(Boxholm:Ödeshög!F20)</f>
        <v>0</v>
      </c>
      <c r="G20" s="57">
        <f>SUM(Boxholm:Ödeshög!G20)</f>
        <v>0</v>
      </c>
      <c r="H20" s="57">
        <f>SUM(Boxholm:Ödeshög!H20)</f>
        <v>0</v>
      </c>
      <c r="I20" s="57">
        <f>SUM(Boxholm:Ödeshög!I20)</f>
        <v>0</v>
      </c>
      <c r="J20" s="57">
        <f>SUM(Boxholm:Ödeshög!J20)</f>
        <v>0</v>
      </c>
      <c r="K20" s="57">
        <f>SUM(Boxholm:Ödeshög!K20)</f>
        <v>0</v>
      </c>
      <c r="L20" s="57">
        <f>SUM(Boxholm:Ödeshög!L20)</f>
        <v>0</v>
      </c>
      <c r="M20" s="57">
        <f>SUM(Boxholm:Ödeshög!M20)</f>
        <v>0</v>
      </c>
      <c r="N20" s="57">
        <f>SUM(Boxholm:Ödeshög!N20)</f>
        <v>0</v>
      </c>
      <c r="O20" s="57">
        <f>SUM(Boxholm:Ödeshög!O20)</f>
        <v>0</v>
      </c>
      <c r="P20" s="57">
        <f>SUM(Boxholm:Ödeshög!P20)</f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SUM(Boxholm:Ödeshög!B21)</f>
        <v>0</v>
      </c>
      <c r="C21" s="57">
        <f>SUM(Boxholm:Ödeshög!C21)</f>
        <v>0</v>
      </c>
      <c r="D21" s="57">
        <f>SUM(Boxholm:Ödeshög!D21)</f>
        <v>0</v>
      </c>
      <c r="E21" s="57">
        <f>SUM(Boxholm:Ödeshög!E21)</f>
        <v>0</v>
      </c>
      <c r="F21" s="57">
        <f>SUM(Boxholm:Ödeshög!F21)</f>
        <v>0</v>
      </c>
      <c r="G21" s="57">
        <f>SUM(Boxholm:Ödeshög!G21)</f>
        <v>0</v>
      </c>
      <c r="H21" s="57">
        <f>SUM(Boxholm:Ödeshög!H21)</f>
        <v>0</v>
      </c>
      <c r="I21" s="57">
        <f>SUM(Boxholm:Ödeshög!I21)</f>
        <v>0</v>
      </c>
      <c r="J21" s="57">
        <f>SUM(Boxholm:Ödeshög!J21)</f>
        <v>0</v>
      </c>
      <c r="K21" s="57">
        <f>SUM(Boxholm:Ödeshög!K21)</f>
        <v>0</v>
      </c>
      <c r="L21" s="57">
        <f>SUM(Boxholm:Ödeshög!L21)</f>
        <v>0</v>
      </c>
      <c r="M21" s="57">
        <f>SUM(Boxholm:Ödeshög!M21)</f>
        <v>0</v>
      </c>
      <c r="N21" s="57">
        <f>SUM(Boxholm:Ödeshög!N21)</f>
        <v>0</v>
      </c>
      <c r="O21" s="57">
        <f>SUM(Boxholm:Ödeshög!O21)</f>
        <v>0</v>
      </c>
      <c r="P21" s="57">
        <f>SUM(Boxholm:Ödeshög!P21)</f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SUM(Boxholm:Ödeshög!B22)</f>
        <v>60770</v>
      </c>
      <c r="C22" s="57">
        <f>SUM(Boxholm:Ödeshög!C22)</f>
        <v>0</v>
      </c>
      <c r="D22" s="57">
        <f>SUM(Boxholm:Ödeshög!D22)</f>
        <v>0</v>
      </c>
      <c r="E22" s="57">
        <f>SUM(Boxholm:Ödeshög!E22)</f>
        <v>0</v>
      </c>
      <c r="F22" s="57">
        <f>SUM(Boxholm:Ödeshög!F22)</f>
        <v>0</v>
      </c>
      <c r="G22" s="57">
        <f>SUM(Boxholm:Ödeshög!G22)</f>
        <v>0</v>
      </c>
      <c r="H22" s="57">
        <f>SUM(Boxholm:Ödeshög!H22)</f>
        <v>0</v>
      </c>
      <c r="I22" s="57">
        <f>SUM(Boxholm:Ödeshög!I22)</f>
        <v>0</v>
      </c>
      <c r="J22" s="57">
        <f>SUM(Boxholm:Ödeshög!J22)</f>
        <v>0</v>
      </c>
      <c r="K22" s="57">
        <f>SUM(Boxholm:Ödeshög!K22)</f>
        <v>0</v>
      </c>
      <c r="L22" s="57">
        <f>SUM(Boxholm:Ödeshög!L22)</f>
        <v>0</v>
      </c>
      <c r="M22" s="57">
        <f>SUM(Boxholm:Ödeshög!M22)</f>
        <v>0</v>
      </c>
      <c r="N22" s="57">
        <f>SUM(Boxholm:Ödeshög!N22)</f>
        <v>0</v>
      </c>
      <c r="O22" s="57">
        <f>SUM(Boxholm:Ödeshög!O22)</f>
        <v>0</v>
      </c>
      <c r="P22" s="57">
        <f>SUM(Boxholm:Ödeshög!P22)</f>
        <v>0</v>
      </c>
      <c r="Q22" s="20"/>
      <c r="R22" s="32" t="s">
        <v>24</v>
      </c>
      <c r="S22" s="56" t="str">
        <f>ROUND(P43/1000,0) &amp;" GWh"</f>
        <v>17708 GWh</v>
      </c>
      <c r="T22" s="27"/>
      <c r="U22" s="25"/>
    </row>
    <row r="23" spans="1:34" ht="15.75">
      <c r="A23" s="5" t="s">
        <v>23</v>
      </c>
      <c r="B23" s="133">
        <f>SUM(Boxholm:Ödeshög!B23)</f>
        <v>0</v>
      </c>
      <c r="C23" s="57">
        <f>SUM(Boxholm:Ödeshög!C23)</f>
        <v>0</v>
      </c>
      <c r="D23" s="57">
        <f>SUM(Boxholm:Ödeshög!D23)</f>
        <v>0</v>
      </c>
      <c r="E23" s="57">
        <f>SUM(Boxholm:Ödeshög!E23)</f>
        <v>0</v>
      </c>
      <c r="F23" s="57">
        <f>SUM(Boxholm:Ödeshög!F23)</f>
        <v>0</v>
      </c>
      <c r="G23" s="57">
        <f>SUM(Boxholm:Ödeshög!G23)</f>
        <v>0</v>
      </c>
      <c r="H23" s="57">
        <f>SUM(Boxholm:Ödeshög!H23)</f>
        <v>0</v>
      </c>
      <c r="I23" s="57">
        <f>SUM(Boxholm:Ödeshög!I23)</f>
        <v>0</v>
      </c>
      <c r="J23" s="57">
        <f>SUM(Boxholm:Ödeshög!J23)</f>
        <v>0</v>
      </c>
      <c r="K23" s="57">
        <f>SUM(Boxholm:Ödeshög!K23)</f>
        <v>0</v>
      </c>
      <c r="L23" s="57">
        <f>SUM(Boxholm:Ödeshög!L23)</f>
        <v>0</v>
      </c>
      <c r="M23" s="57">
        <f>SUM(Boxholm:Ödeshög!M23)</f>
        <v>0</v>
      </c>
      <c r="N23" s="57">
        <f>SUM(Boxholm:Ödeshög!N23)</f>
        <v>0</v>
      </c>
      <c r="O23" s="57">
        <f>SUM(Boxholm:Ödeshög!O23)</f>
        <v>0</v>
      </c>
      <c r="P23" s="57">
        <f>SUM(Boxholm:Ödeshög!P23)</f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42">
        <f>SUM(Boxholm:Ödeshög!B24)</f>
        <v>3435701</v>
      </c>
      <c r="C24" s="57">
        <f>SUM(Boxholm:Ödeshög!C24)</f>
        <v>0</v>
      </c>
      <c r="D24" s="142">
        <f>SUM(Boxholm:Ödeshög!D24)</f>
        <v>26325</v>
      </c>
      <c r="E24" s="138">
        <f>SUM(Boxholm:Ödeshög!E24)</f>
        <v>3258.36</v>
      </c>
      <c r="F24" s="57">
        <f>SUM(Boxholm:Ödeshög!F24)</f>
        <v>0</v>
      </c>
      <c r="G24" s="57">
        <f>SUM(Boxholm:Ödeshög!G24)</f>
        <v>10310</v>
      </c>
      <c r="H24" s="142">
        <f>SUM(Boxholm:Ödeshög!H24)</f>
        <v>775825.76666666474</v>
      </c>
      <c r="I24" s="57">
        <f>SUM(Boxholm:Ödeshög!I24)</f>
        <v>0</v>
      </c>
      <c r="J24" s="57">
        <f>SUM(Boxholm:Ödeshög!J24)</f>
        <v>0</v>
      </c>
      <c r="K24" s="57">
        <f>SUM(Boxholm:Ödeshög!K24)</f>
        <v>0</v>
      </c>
      <c r="L24" s="138">
        <f>SUM(Boxholm:Ödeshög!L24)</f>
        <v>3282586.7500000037</v>
      </c>
      <c r="M24" s="138">
        <f>SUM(Boxholm:Ödeshög!M24)</f>
        <v>62100</v>
      </c>
      <c r="N24" s="57">
        <f>SUM(Boxholm:Ödeshög!N24)</f>
        <v>0</v>
      </c>
      <c r="O24" s="57">
        <f>SUM(Boxholm:Ödeshög!O24)</f>
        <v>0</v>
      </c>
      <c r="P24" s="142">
        <f>SUM(Boxholm:Ödeshög!P24)</f>
        <v>4160405.8766666683</v>
      </c>
      <c r="Q24" s="20"/>
      <c r="R24" s="30"/>
      <c r="S24" s="4" t="s">
        <v>25</v>
      </c>
      <c r="T24" s="28" t="s">
        <v>26</v>
      </c>
      <c r="U24" s="25"/>
    </row>
    <row r="25" spans="1:34" ht="15.75">
      <c r="A25" s="6" t="s">
        <v>110</v>
      </c>
      <c r="B25" s="139">
        <f>SUM(Boxholm:Ödeshög!B25)</f>
        <v>502467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5836 GWh</v>
      </c>
      <c r="T25" s="31">
        <f>C$44</f>
        <v>0.32958928964879664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3311 GWh</v>
      </c>
      <c r="T26" s="31">
        <f>D$44</f>
        <v>0.18697524452772768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3 GWh</v>
      </c>
      <c r="T27" s="31">
        <f>E$44</f>
        <v>1.9444885571252211E-4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289 GWh</v>
      </c>
      <c r="T28" s="31">
        <f>F$44</f>
        <v>1.6323525605795811E-2</v>
      </c>
      <c r="U28" s="25"/>
    </row>
    <row r="29" spans="1:34" ht="15.75">
      <c r="A29" s="51" t="str">
        <f>A2</f>
        <v>Östergötlands län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494 GWh</v>
      </c>
      <c r="T29" s="31">
        <f>G$44</f>
        <v>2.7907651177563546E-2</v>
      </c>
      <c r="U29" s="25"/>
    </row>
    <row r="30" spans="1:34" ht="30">
      <c r="A30" s="6">
        <f>A3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90</v>
      </c>
      <c r="N30" s="76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2076 GWh</v>
      </c>
      <c r="T30" s="31">
        <f>H$44</f>
        <v>0.1172229387266413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1"/>
      <c r="H31" s="80" t="s">
        <v>69</v>
      </c>
      <c r="I31" s="80" t="s">
        <v>62</v>
      </c>
      <c r="J31" s="81"/>
      <c r="K31" s="81"/>
      <c r="L31" s="81"/>
      <c r="M31" s="81"/>
      <c r="N31" s="81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93 GWh</v>
      </c>
      <c r="T31" s="31">
        <f>I$44</f>
        <v>5.2639137601769052E-3</v>
      </c>
      <c r="U31" s="24"/>
      <c r="AG31" s="19"/>
      <c r="AH31" s="19"/>
    </row>
    <row r="32" spans="1:34" ht="15.75">
      <c r="A32" s="5" t="s">
        <v>30</v>
      </c>
      <c r="B32" s="57">
        <f>SUM(Boxholm:Ödeshög!B32)</f>
        <v>0</v>
      </c>
      <c r="C32" s="57">
        <f>SUM(Boxholm:Ödeshög!C32)</f>
        <v>160065</v>
      </c>
      <c r="D32" s="57">
        <f>SUM(Boxholm:Ödeshög!D32)</f>
        <v>171631</v>
      </c>
      <c r="E32" s="57">
        <f>SUM(Boxholm:Ödeshög!E32)</f>
        <v>0</v>
      </c>
      <c r="F32" s="57">
        <f>SUM(Boxholm:Ödeshög!F32)</f>
        <v>0</v>
      </c>
      <c r="G32" s="57">
        <f>SUM(Boxholm:Ödeshög!G32)</f>
        <v>39982</v>
      </c>
      <c r="H32" s="57">
        <f>SUM(Boxholm:Ödeshög!H32)</f>
        <v>0</v>
      </c>
      <c r="I32" s="57">
        <f>SUM(Boxholm:Ödeshög!I32)</f>
        <v>0</v>
      </c>
      <c r="J32" s="57">
        <f>SUM(Boxholm:Ödeshög!J32)</f>
        <v>0</v>
      </c>
      <c r="K32" s="57">
        <f>SUM(Boxholm:Ödeshög!K32)</f>
        <v>0</v>
      </c>
      <c r="L32" s="57">
        <f>SUM(Boxholm:Ödeshög!L32)</f>
        <v>0</v>
      </c>
      <c r="M32" s="57">
        <f>SUM(Boxholm:Ödeshög!M32)</f>
        <v>0</v>
      </c>
      <c r="N32" s="57">
        <f>SUM(Boxholm:Ödeshög!N32)</f>
        <v>0</v>
      </c>
      <c r="O32" s="57">
        <f>SUM(Boxholm:Ödeshög!O32)</f>
        <v>0</v>
      </c>
      <c r="P32" s="57">
        <f>SUM(Boxholm:Ödeshög!P32)</f>
        <v>371678</v>
      </c>
      <c r="Q32" s="22"/>
      <c r="R32" s="54" t="str">
        <f>J30</f>
        <v>Avlutar</v>
      </c>
      <c r="S32" s="42" t="str">
        <f>ROUND(J43/1000,0) &amp;" GWh"</f>
        <v>2064 GWh</v>
      </c>
      <c r="T32" s="31">
        <f>J$44</f>
        <v>0.11653482487156396</v>
      </c>
      <c r="U32" s="25"/>
    </row>
    <row r="33" spans="1:47" ht="15.75">
      <c r="A33" s="5" t="s">
        <v>33</v>
      </c>
      <c r="B33" s="137">
        <f>SUM(Boxholm:Ödeshög!B33)</f>
        <v>223577</v>
      </c>
      <c r="C33" s="57">
        <f>SUM(Boxholm:Ödeshög!C33)</f>
        <v>3086336</v>
      </c>
      <c r="D33" s="57">
        <f>SUM(Boxholm:Ödeshög!D33)</f>
        <v>151627</v>
      </c>
      <c r="E33" s="57">
        <f>SUM(Boxholm:Ödeshög!E33)</f>
        <v>185</v>
      </c>
      <c r="F33" s="57">
        <f>SUM(Boxholm:Ödeshög!F33)</f>
        <v>288652</v>
      </c>
      <c r="G33" s="133">
        <f>SUM(Boxholm:Ödeshög!G33)</f>
        <v>225.25</v>
      </c>
      <c r="H33" s="57">
        <f>SUM(Boxholm:Ödeshög!H33)</f>
        <v>916103</v>
      </c>
      <c r="I33" s="57">
        <f>SUM(Boxholm:Ödeshög!I33)</f>
        <v>10695</v>
      </c>
      <c r="J33" s="138">
        <f>SUM(Boxholm:Ödeshög!J33)</f>
        <v>1875115.3479796469</v>
      </c>
      <c r="K33" s="57">
        <f>SUM(Boxholm:Ödeshög!K33)</f>
        <v>0</v>
      </c>
      <c r="L33" s="138">
        <f>SUM(Boxholm:Ödeshög!L33)</f>
        <v>87496</v>
      </c>
      <c r="M33" s="57">
        <f>SUM(Boxholm:Ödeshög!M33)</f>
        <v>0</v>
      </c>
      <c r="N33" s="138">
        <f>SUM(Boxholm:Ödeshög!N33)</f>
        <v>67856</v>
      </c>
      <c r="O33" s="139">
        <f>SUM(Boxholm:Ödeshög!O33)</f>
        <v>502467</v>
      </c>
      <c r="P33" s="142">
        <f>SUM(Boxholm:Ödeshög!P33)</f>
        <v>7210334.5979796471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33">
        <f>SUM(Boxholm:Ödeshög!B34)</f>
        <v>344246.75</v>
      </c>
      <c r="C34" s="57">
        <f>SUM(Boxholm:Ödeshög!C34)</f>
        <v>430480.25</v>
      </c>
      <c r="D34" s="57">
        <f>SUM(Boxholm:Ödeshög!D34)</f>
        <v>113733</v>
      </c>
      <c r="E34" s="57">
        <f>SUM(Boxholm:Ödeshög!E34)</f>
        <v>0</v>
      </c>
      <c r="F34" s="57">
        <f>SUM(Boxholm:Ödeshög!F34)</f>
        <v>0</v>
      </c>
      <c r="G34" s="57">
        <f>SUM(Boxholm:Ödeshög!G34)</f>
        <v>0</v>
      </c>
      <c r="H34" s="57">
        <f>SUM(Boxholm:Ödeshög!H34)</f>
        <v>0</v>
      </c>
      <c r="I34" s="57">
        <f>SUM(Boxholm:Ödeshög!I34)</f>
        <v>0</v>
      </c>
      <c r="J34" s="57">
        <f>SUM(Boxholm:Ödeshög!J34)</f>
        <v>0</v>
      </c>
      <c r="K34" s="57">
        <f>SUM(Boxholm:Ödeshög!K34)</f>
        <v>0</v>
      </c>
      <c r="L34" s="57">
        <f>SUM(Boxholm:Ödeshög!L34)</f>
        <v>0</v>
      </c>
      <c r="M34" s="57">
        <f>SUM(Boxholm:Ödeshög!M34)</f>
        <v>0</v>
      </c>
      <c r="N34" s="57">
        <f>SUM(Boxholm:Ödeshög!N34)</f>
        <v>0</v>
      </c>
      <c r="O34" s="57">
        <f>SUM(Boxholm:Ödeshög!O34)</f>
        <v>0</v>
      </c>
      <c r="P34" s="57">
        <f>SUM(Boxholm:Ödeshög!P34)</f>
        <v>888460</v>
      </c>
      <c r="Q34" s="22"/>
      <c r="R34" s="54" t="str">
        <f>L30</f>
        <v>Avfall</v>
      </c>
      <c r="S34" s="42" t="str">
        <f>ROUND(L43/1000,0) &amp;" GWh"</f>
        <v>3370 GWh</v>
      </c>
      <c r="T34" s="31">
        <f>L$44</f>
        <v>0.19031084010792088</v>
      </c>
      <c r="U34" s="25"/>
      <c r="V34" s="7"/>
      <c r="W34" s="41"/>
    </row>
    <row r="35" spans="1:47" ht="15.75">
      <c r="A35" s="5" t="s">
        <v>35</v>
      </c>
      <c r="B35" s="57">
        <f>SUM(Boxholm:Ödeshög!B35)</f>
        <v>0</v>
      </c>
      <c r="C35" s="57">
        <f>SUM(Boxholm:Ödeshög!C35)</f>
        <v>61865</v>
      </c>
      <c r="D35" s="58">
        <f>SUM(Boxholm:Ödeshög!D35)+1320</f>
        <v>2356578</v>
      </c>
      <c r="E35" s="57">
        <f>SUM(Boxholm:Ödeshög!E35)</f>
        <v>0</v>
      </c>
      <c r="F35" s="58">
        <v>410</v>
      </c>
      <c r="G35" s="58">
        <f>SUM(Boxholm:Ödeshög!G35)+4750</f>
        <v>443680</v>
      </c>
      <c r="H35" s="57">
        <f>SUM(Boxholm:Ödeshög!H35)</f>
        <v>0</v>
      </c>
      <c r="I35" s="58">
        <v>82520</v>
      </c>
      <c r="J35" s="57">
        <f>SUM(Boxholm:Ödeshög!J35)</f>
        <v>0</v>
      </c>
      <c r="K35" s="57">
        <f>SUM(Boxholm:Ödeshög!K35)</f>
        <v>0</v>
      </c>
      <c r="L35" s="57">
        <f>SUM(Boxholm:Ödeshög!L35)</f>
        <v>0</v>
      </c>
      <c r="M35" s="57">
        <f>SUM(Boxholm:Ödeshög!M35)</f>
        <v>0</v>
      </c>
      <c r="N35" s="57">
        <f>SUM(Boxholm:Ödeshög!N35)</f>
        <v>0</v>
      </c>
      <c r="O35" s="57">
        <f>SUM(Boxholm:Ödeshög!O35)</f>
        <v>0</v>
      </c>
      <c r="P35" s="57">
        <f>SUM(B35:O35)</f>
        <v>2945053</v>
      </c>
      <c r="Q35" s="22"/>
      <c r="R35" s="53" t="str">
        <f>M30</f>
        <v>RT-Flis</v>
      </c>
      <c r="S35" s="42" t="str">
        <f>ROUND(M43/1000,0) &amp;" GWh"</f>
        <v>62 GWh</v>
      </c>
      <c r="T35" s="31">
        <f>M$44</f>
        <v>3.506828777632203E-3</v>
      </c>
      <c r="U35" s="25"/>
    </row>
    <row r="36" spans="1:47" ht="15.75">
      <c r="A36" s="5" t="s">
        <v>36</v>
      </c>
      <c r="B36" s="133">
        <f>SUM(Boxholm:Ödeshög!B36)</f>
        <v>326833.09306335909</v>
      </c>
      <c r="C36" s="133">
        <f>SUM(Boxholm:Ödeshög!C36)</f>
        <v>1072007.9069366409</v>
      </c>
      <c r="D36" s="57">
        <f>SUM(Boxholm:Ödeshög!D36)</f>
        <v>484843</v>
      </c>
      <c r="E36" s="57">
        <f>SUM(Boxholm:Ödeshög!E36)</f>
        <v>0</v>
      </c>
      <c r="F36" s="57">
        <f>SUM(Boxholm:Ödeshög!F36)</f>
        <v>0</v>
      </c>
      <c r="G36" s="57">
        <f>SUM(Boxholm:Ödeshög!G36)</f>
        <v>0</v>
      </c>
      <c r="H36" s="57">
        <f>SUM(Boxholm:Ödeshög!H36)</f>
        <v>0</v>
      </c>
      <c r="I36" s="57">
        <f>SUM(Boxholm:Ödeshög!I36)</f>
        <v>0</v>
      </c>
      <c r="J36" s="57">
        <f>SUM(Boxholm:Ödeshög!J36)</f>
        <v>0</v>
      </c>
      <c r="K36" s="57">
        <f>SUM(Boxholm:Ödeshög!K36)</f>
        <v>0</v>
      </c>
      <c r="L36" s="57">
        <f>SUM(Boxholm:Ödeshög!L36)</f>
        <v>0</v>
      </c>
      <c r="M36" s="57">
        <f>SUM(Boxholm:Ödeshög!M36)</f>
        <v>0</v>
      </c>
      <c r="N36" s="57">
        <f>SUM(Boxholm:Ödeshög!N36)</f>
        <v>0</v>
      </c>
      <c r="O36" s="57">
        <f>SUM(Boxholm:Ödeshög!O36)</f>
        <v>0</v>
      </c>
      <c r="P36" s="57">
        <f>SUM(Boxholm:Ödeshög!P36)</f>
        <v>1883684</v>
      </c>
      <c r="Q36" s="22"/>
      <c r="R36" s="53" t="str">
        <f>N30</f>
        <v>Plastrejekt</v>
      </c>
      <c r="S36" s="42" t="str">
        <f>ROUND(N43/1000,0) &amp;" GWh"</f>
        <v>109 GWh</v>
      </c>
      <c r="T36" s="31">
        <f>N$44</f>
        <v>6.1704939404684895E-3</v>
      </c>
      <c r="U36" s="25"/>
    </row>
    <row r="37" spans="1:47" ht="15.75">
      <c r="A37" s="5" t="s">
        <v>37</v>
      </c>
      <c r="B37" s="57">
        <f>SUM(Boxholm:Ödeshög!B37)</f>
        <v>386107</v>
      </c>
      <c r="C37" s="57">
        <f>SUM(Boxholm:Ödeshög!C37)</f>
        <v>967862.99999999988</v>
      </c>
      <c r="D37" s="57">
        <f>SUM(Boxholm:Ödeshög!D37)</f>
        <v>3498</v>
      </c>
      <c r="E37" s="57">
        <f>SUM(Boxholm:Ödeshög!E37)</f>
        <v>0</v>
      </c>
      <c r="F37" s="57">
        <f>SUM(Boxholm:Ödeshög!F37)</f>
        <v>0</v>
      </c>
      <c r="G37" s="57">
        <f>SUM(Boxholm:Ödeshög!G37)</f>
        <v>0</v>
      </c>
      <c r="H37" s="57">
        <f>SUM(Boxholm:Ödeshög!H37)</f>
        <v>383891</v>
      </c>
      <c r="I37" s="57">
        <f>SUM(Boxholm:Ödeshög!I37)</f>
        <v>0</v>
      </c>
      <c r="J37" s="57">
        <f>SUM(Boxholm:Ödeshög!J37)</f>
        <v>0</v>
      </c>
      <c r="K37" s="57">
        <f>SUM(Boxholm:Ödeshög!K37)</f>
        <v>0</v>
      </c>
      <c r="L37" s="57">
        <f>SUM(Boxholm:Ödeshög!L37)</f>
        <v>0</v>
      </c>
      <c r="M37" s="57">
        <f>SUM(Boxholm:Ödeshög!M37)</f>
        <v>0</v>
      </c>
      <c r="N37" s="57">
        <f>SUM(Boxholm:Ödeshög!N37)</f>
        <v>0</v>
      </c>
      <c r="O37" s="57">
        <f>SUM(Boxholm:Ödeshög!O37)</f>
        <v>0</v>
      </c>
      <c r="P37" s="57">
        <f>SUM(Boxholm:Ödeshög!P37)</f>
        <v>1741359</v>
      </c>
      <c r="Q37" s="22"/>
      <c r="R37" s="54" t="str">
        <f>O30</f>
        <v>Ånga</v>
      </c>
      <c r="S37" s="42" t="str">
        <f>ROUND(O40/1000,0) &amp;" GWh"</f>
        <v>502 GWh</v>
      </c>
      <c r="T37" s="31">
        <f>O$44</f>
        <v>0</v>
      </c>
      <c r="U37" s="25"/>
    </row>
    <row r="38" spans="1:47" ht="15.75">
      <c r="A38" s="5" t="s">
        <v>38</v>
      </c>
      <c r="B38" s="57">
        <f>SUM(Boxholm:Ödeshög!B38)</f>
        <v>1120137.1569366409</v>
      </c>
      <c r="C38" s="57">
        <f>SUM(Boxholm:Ödeshög!C38)</f>
        <v>206562</v>
      </c>
      <c r="D38" s="57">
        <f>SUM(Boxholm:Ödeshög!D38)</f>
        <v>898</v>
      </c>
      <c r="E38" s="57">
        <f>SUM(Boxholm:Ödeshög!E38)</f>
        <v>0</v>
      </c>
      <c r="F38" s="57">
        <f>SUM(Boxholm:Ödeshög!F38)</f>
        <v>0</v>
      </c>
      <c r="G38" s="57">
        <f>SUM(Boxholm:Ödeshög!G38)</f>
        <v>0</v>
      </c>
      <c r="H38" s="57">
        <f>SUM(Boxholm:Ödeshög!H38)</f>
        <v>0</v>
      </c>
      <c r="I38" s="57">
        <f>SUM(Boxholm:Ödeshög!I38)</f>
        <v>0</v>
      </c>
      <c r="J38" s="57">
        <f>SUM(Boxholm:Ödeshög!J38)</f>
        <v>0</v>
      </c>
      <c r="K38" s="57">
        <f>SUM(Boxholm:Ödeshög!K38)</f>
        <v>0</v>
      </c>
      <c r="L38" s="57">
        <f>SUM(Boxholm:Ödeshög!L38)</f>
        <v>0</v>
      </c>
      <c r="M38" s="57">
        <f>SUM(Boxholm:Ödeshög!M38)</f>
        <v>0</v>
      </c>
      <c r="N38" s="57">
        <f>SUM(Boxholm:Ödeshög!N38)</f>
        <v>0</v>
      </c>
      <c r="O38" s="57">
        <f>SUM(Boxholm:Ödeshög!O38)</f>
        <v>0</v>
      </c>
      <c r="P38" s="57">
        <f>SUM(Boxholm:Ödeshög!P38)</f>
        <v>1327597.1569366409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SUM(Boxholm:Ödeshög!B39)</f>
        <v>0</v>
      </c>
      <c r="C39" s="57">
        <f>SUM(Boxholm:Ödeshög!C39)</f>
        <v>134396</v>
      </c>
      <c r="D39" s="57">
        <f>SUM(Boxholm:Ödeshög!D39)</f>
        <v>0</v>
      </c>
      <c r="E39" s="57">
        <f>SUM(Boxholm:Ödeshög!E39)</f>
        <v>0</v>
      </c>
      <c r="F39" s="57">
        <f>SUM(Boxholm:Ödeshög!F39)</f>
        <v>0</v>
      </c>
      <c r="G39" s="57">
        <f>SUM(Boxholm:Ödeshög!G39)</f>
        <v>0</v>
      </c>
      <c r="H39" s="57">
        <f>SUM(Boxholm:Ödeshög!H39)</f>
        <v>0</v>
      </c>
      <c r="I39" s="57">
        <f>SUM(Boxholm:Ödeshög!I39)</f>
        <v>0</v>
      </c>
      <c r="J39" s="57">
        <f>SUM(Boxholm:Ödeshög!J39)</f>
        <v>0</v>
      </c>
      <c r="K39" s="57">
        <f>SUM(Boxholm:Ödeshög!K39)</f>
        <v>0</v>
      </c>
      <c r="L39" s="57">
        <f>SUM(Boxholm:Ödeshög!L39)</f>
        <v>0</v>
      </c>
      <c r="M39" s="57">
        <f>SUM(Boxholm:Ödeshög!M39)</f>
        <v>0</v>
      </c>
      <c r="N39" s="57">
        <f>SUM(Boxholm:Ödeshög!N39)</f>
        <v>0</v>
      </c>
      <c r="O39" s="57">
        <f>SUM(Boxholm:Ödeshög!O39)</f>
        <v>0</v>
      </c>
      <c r="P39" s="57">
        <f>SUM(Boxholm:Ödeshög!P39)</f>
        <v>134396</v>
      </c>
      <c r="Q39" s="22"/>
      <c r="R39" s="30"/>
      <c r="S39" s="9"/>
      <c r="T39" s="44"/>
      <c r="U39" s="25"/>
    </row>
    <row r="40" spans="1:47" ht="15.75">
      <c r="A40" s="5" t="s">
        <v>14</v>
      </c>
      <c r="B40" s="137">
        <f>SUM(Boxholm:Ödeshög!B40)</f>
        <v>2400901</v>
      </c>
      <c r="C40" s="57">
        <f>SUM(Boxholm:Ödeshög!C40)</f>
        <v>6119575.1569366399</v>
      </c>
      <c r="D40" s="58">
        <f>SUM(Boxholm:Ödeshög!D40)+1320</f>
        <v>3282808</v>
      </c>
      <c r="E40" s="57">
        <f>SUM(Boxholm:Ödeshög!E40)</f>
        <v>185</v>
      </c>
      <c r="F40" s="58">
        <f>SUM(F32:F39)</f>
        <v>289062</v>
      </c>
      <c r="G40" s="137">
        <f>SUM(Boxholm:Ödeshög!G40)+4750</f>
        <v>483887.25</v>
      </c>
      <c r="H40" s="57">
        <f>SUM(Boxholm:Ödeshög!H40)</f>
        <v>1299994</v>
      </c>
      <c r="I40" s="58">
        <f>SUM(I32:I39)</f>
        <v>93215</v>
      </c>
      <c r="J40" s="138">
        <f>SUM(Boxholm:Ödeshög!J40)</f>
        <v>1875115.3479796469</v>
      </c>
      <c r="K40" s="57">
        <f>SUM(Boxholm:Ödeshög!K40)</f>
        <v>0</v>
      </c>
      <c r="L40" s="138">
        <f>SUM(Boxholm:Ödeshög!L40)</f>
        <v>87496</v>
      </c>
      <c r="M40" s="57">
        <f>SUM(Boxholm:Ödeshög!M40)</f>
        <v>0</v>
      </c>
      <c r="N40" s="138">
        <f>SUM(Boxholm:Ödeshög!N40)</f>
        <v>67856</v>
      </c>
      <c r="O40" s="139">
        <f>SUM(Boxholm:Ödeshög!O40)</f>
        <v>502467</v>
      </c>
      <c r="P40" s="142">
        <f>SUM(B40:O40)</f>
        <v>16502561.754916286</v>
      </c>
      <c r="Q40" s="22"/>
      <c r="R40" s="30"/>
      <c r="S40" s="9" t="s">
        <v>25</v>
      </c>
      <c r="T40" s="44" t="s">
        <v>26</v>
      </c>
      <c r="U40" s="25"/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1022 GWh</v>
      </c>
      <c r="T41" s="44"/>
      <c r="U41" s="25"/>
    </row>
    <row r="42" spans="1:47">
      <c r="A42" s="35" t="s">
        <v>43</v>
      </c>
      <c r="B42" s="88">
        <f>B39+B38+B37</f>
        <v>1506244.1569366409</v>
      </c>
      <c r="C42" s="88">
        <f>C39+C38+C37</f>
        <v>1308821</v>
      </c>
      <c r="D42" s="88">
        <f>D39+D38+D37</f>
        <v>4396</v>
      </c>
      <c r="E42" s="88">
        <f t="shared" ref="E42:O42" si="0">E39+E38+E37</f>
        <v>0</v>
      </c>
      <c r="F42" s="85">
        <f t="shared" si="0"/>
        <v>0</v>
      </c>
      <c r="G42" s="88">
        <f t="shared" si="0"/>
        <v>0</v>
      </c>
      <c r="H42" s="88">
        <f t="shared" si="0"/>
        <v>383891</v>
      </c>
      <c r="I42" s="85">
        <f t="shared" si="0"/>
        <v>0</v>
      </c>
      <c r="J42" s="88">
        <f>J39+J38+J37</f>
        <v>0</v>
      </c>
      <c r="K42" s="88">
        <f>K39+K38+K37</f>
        <v>0</v>
      </c>
      <c r="L42" s="88">
        <f>L39+L38+L37</f>
        <v>0</v>
      </c>
      <c r="M42" s="88">
        <f t="shared" si="0"/>
        <v>0</v>
      </c>
      <c r="N42" s="88">
        <f t="shared" si="0"/>
        <v>0</v>
      </c>
      <c r="O42" s="88">
        <f t="shared" si="0"/>
        <v>0</v>
      </c>
      <c r="P42" s="57">
        <f>SUM(Boxholm:Ödeshög!P42)</f>
        <v>3203352.1569366409</v>
      </c>
      <c r="Q42" s="23"/>
      <c r="R42" s="30" t="s">
        <v>41</v>
      </c>
      <c r="S42" s="10" t="str">
        <f>ROUND(P42/1000,0) &amp;" GWh"</f>
        <v>3203 GWh</v>
      </c>
      <c r="T42" s="31">
        <f>P42/P40</f>
        <v>0.1941124174846568</v>
      </c>
      <c r="U42" s="25"/>
    </row>
    <row r="43" spans="1:47">
      <c r="A43" s="36" t="s">
        <v>45</v>
      </c>
      <c r="B43" s="88"/>
      <c r="C43" s="89">
        <f>SUM(Boxholm:Ödeshög!C43)</f>
        <v>5836468.2694915729</v>
      </c>
      <c r="D43" s="89">
        <f>D40+D24+D11</f>
        <v>3311015</v>
      </c>
      <c r="E43" s="89">
        <f>SUM(Boxholm:Ödeshög!E43)</f>
        <v>3443.36</v>
      </c>
      <c r="F43" s="89">
        <f>F11+F24+F40</f>
        <v>289062</v>
      </c>
      <c r="G43" s="89">
        <f>G40+G24+G11</f>
        <v>494197.25</v>
      </c>
      <c r="H43" s="89">
        <f>SUM(Boxholm:Ödeshög!H43)</f>
        <v>2075819.7666666647</v>
      </c>
      <c r="I43" s="89">
        <f>I11+I24+I40</f>
        <v>93215</v>
      </c>
      <c r="J43" s="89">
        <f>SUM(Boxholm:Ödeshög!J43)</f>
        <v>2063634.4353859185</v>
      </c>
      <c r="K43" s="89">
        <f>SUM(Boxholm:Ödeshög!K43)</f>
        <v>0</v>
      </c>
      <c r="L43" s="89">
        <f>SUM(Boxholm:Ödeshög!L43)</f>
        <v>3370082.7500000037</v>
      </c>
      <c r="M43" s="89">
        <f>SUM(Boxholm:Ödeshög!M43)</f>
        <v>62100</v>
      </c>
      <c r="N43" s="89">
        <f>SUM(Boxholm:Ödeshög!N43)</f>
        <v>109269</v>
      </c>
      <c r="O43" s="89">
        <v>0</v>
      </c>
      <c r="P43" s="85">
        <f>SUM(C43:O43)</f>
        <v>17708306.831544161</v>
      </c>
      <c r="Q43" s="23"/>
      <c r="R43" s="30" t="s">
        <v>42</v>
      </c>
      <c r="S43" s="10" t="str">
        <f>ROUND(P36/1000,0) &amp;" GWh"</f>
        <v>1884 GWh</v>
      </c>
      <c r="T43" s="43">
        <f>P36/P40</f>
        <v>0.11414494476524718</v>
      </c>
      <c r="U43" s="25"/>
    </row>
    <row r="44" spans="1:47">
      <c r="A44" s="36" t="s">
        <v>46</v>
      </c>
      <c r="B44" s="88"/>
      <c r="C44" s="90">
        <f>C43/$P$43</f>
        <v>0.32958928964879664</v>
      </c>
      <c r="D44" s="90">
        <f t="shared" ref="D44:P44" si="1">D43/$P$43</f>
        <v>0.18697524452772768</v>
      </c>
      <c r="E44" s="90">
        <f t="shared" si="1"/>
        <v>1.9444885571252211E-4</v>
      </c>
      <c r="F44" s="90">
        <f t="shared" si="1"/>
        <v>1.6323525605795811E-2</v>
      </c>
      <c r="G44" s="90">
        <f t="shared" si="1"/>
        <v>2.7907651177563546E-2</v>
      </c>
      <c r="H44" s="90">
        <f t="shared" si="1"/>
        <v>0.1172229387266413</v>
      </c>
      <c r="I44" s="90">
        <f t="shared" si="1"/>
        <v>5.2639137601769052E-3</v>
      </c>
      <c r="J44" s="90">
        <f t="shared" si="1"/>
        <v>0.11653482487156396</v>
      </c>
      <c r="K44" s="90">
        <f t="shared" si="1"/>
        <v>0</v>
      </c>
      <c r="L44" s="90">
        <f t="shared" si="1"/>
        <v>0.19031084010792088</v>
      </c>
      <c r="M44" s="90">
        <f t="shared" si="1"/>
        <v>3.506828777632203E-3</v>
      </c>
      <c r="N44" s="90">
        <f t="shared" si="1"/>
        <v>6.1704939404684895E-3</v>
      </c>
      <c r="O44" s="90">
        <f t="shared" si="1"/>
        <v>0</v>
      </c>
      <c r="P44" s="90">
        <f t="shared" si="1"/>
        <v>1</v>
      </c>
      <c r="Q44" s="23"/>
      <c r="R44" s="30" t="s">
        <v>44</v>
      </c>
      <c r="S44" s="10" t="str">
        <f>ROUND(P34/1000,0) &amp;" GWh"</f>
        <v>888 GWh</v>
      </c>
      <c r="T44" s="31">
        <f>P34/P40</f>
        <v>5.383770187894122E-2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8"/>
      <c r="O45" s="85"/>
      <c r="P45" s="85"/>
      <c r="Q45" s="23"/>
      <c r="R45" s="30" t="s">
        <v>31</v>
      </c>
      <c r="S45" s="10" t="str">
        <f>ROUND(P32/1000,0) &amp;" GWh"</f>
        <v>372 GWh</v>
      </c>
      <c r="T45" s="31">
        <f>P32/P40</f>
        <v>2.252244260738932E-2</v>
      </c>
      <c r="U45" s="25"/>
    </row>
    <row r="46" spans="1:47">
      <c r="A46" s="37" t="s">
        <v>49</v>
      </c>
      <c r="B46" s="89">
        <f>SUM(Boxholm:Ödeshög!B46)</f>
        <v>532333</v>
      </c>
      <c r="C46" s="89">
        <f>SUM(Boxholm:Ödeshög!C46)</f>
        <v>489566.01255493128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8"/>
      <c r="O46" s="85"/>
      <c r="P46" s="74"/>
      <c r="Q46" s="23"/>
      <c r="R46" s="30" t="s">
        <v>47</v>
      </c>
      <c r="S46" s="10" t="str">
        <f>ROUND(P33/1000,0) &amp;" GWh"</f>
        <v>7210 GWh</v>
      </c>
      <c r="T46" s="43">
        <f>P33/P40</f>
        <v>0.43692214003268992</v>
      </c>
      <c r="U46" s="25"/>
    </row>
    <row r="47" spans="1:47">
      <c r="A47" s="37" t="s">
        <v>51</v>
      </c>
      <c r="B47" s="92">
        <f>B46/B24</f>
        <v>0.15494159707145644</v>
      </c>
      <c r="C47" s="92">
        <f>C46/(C40+C24)</f>
        <v>8.0000000000000016E-2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8"/>
      <c r="O47" s="85"/>
      <c r="P47" s="85"/>
      <c r="Q47" s="9"/>
      <c r="R47" s="30" t="s">
        <v>48</v>
      </c>
      <c r="S47" s="10" t="str">
        <f>ROUND(P35/1000,0) &amp;" GWh"</f>
        <v>2945 GWh</v>
      </c>
      <c r="T47" s="43">
        <f>P35/P40</f>
        <v>0.17846035323107565</v>
      </c>
    </row>
    <row r="48" spans="1:47" ht="15.75" thickBot="1">
      <c r="A48" s="12"/>
      <c r="B48" s="93"/>
      <c r="C48" s="94"/>
      <c r="D48" s="94"/>
      <c r="E48" s="94"/>
      <c r="F48" s="95"/>
      <c r="G48" s="94"/>
      <c r="H48" s="94"/>
      <c r="I48" s="95"/>
      <c r="J48" s="94"/>
      <c r="K48" s="94"/>
      <c r="L48" s="94"/>
      <c r="M48" s="94"/>
      <c r="N48" s="94"/>
      <c r="O48" s="95"/>
      <c r="P48" s="95"/>
      <c r="Q48" s="12"/>
      <c r="R48" s="47" t="s">
        <v>50</v>
      </c>
      <c r="S48" s="10" t="str">
        <f>ROUND(P40/1000,0) &amp;" GWh"</f>
        <v>16503 GWh</v>
      </c>
      <c r="T48" s="48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129"/>
      <c r="H49" s="98"/>
      <c r="I49" s="99"/>
      <c r="J49" s="98"/>
      <c r="K49" s="98"/>
      <c r="L49" s="98"/>
      <c r="M49" s="97"/>
      <c r="N49" s="97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97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97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97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129"/>
      <c r="E53" s="98"/>
      <c r="F53" s="99"/>
      <c r="G53" s="98"/>
      <c r="H53" s="98"/>
      <c r="I53" s="99"/>
      <c r="J53" s="98"/>
      <c r="K53" s="98"/>
      <c r="L53" s="98"/>
      <c r="M53" s="97"/>
      <c r="N53" s="97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97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97"/>
      <c r="O55" s="100"/>
      <c r="P55" s="100"/>
      <c r="Q55" s="13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97"/>
      <c r="O56" s="100"/>
      <c r="P56" s="100"/>
      <c r="Q56" s="13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97"/>
      <c r="O57" s="100"/>
      <c r="P57" s="100"/>
      <c r="Q57" s="13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6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6"/>
      <c r="O59" s="107"/>
      <c r="P59" s="108"/>
      <c r="Q59" s="9"/>
      <c r="R59" s="9"/>
      <c r="S59" s="34"/>
      <c r="T59" s="38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6"/>
      <c r="O60" s="107"/>
      <c r="P60" s="108"/>
      <c r="Q60" s="9"/>
      <c r="R60" s="9"/>
      <c r="S60" s="34"/>
      <c r="T60" s="38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6"/>
      <c r="O61" s="107"/>
      <c r="P61" s="108"/>
      <c r="Q61" s="9"/>
      <c r="R61" s="9"/>
      <c r="S61" s="34"/>
      <c r="T61" s="38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6"/>
      <c r="O62" s="107"/>
      <c r="P62" s="108"/>
      <c r="Q62" s="9"/>
      <c r="R62" s="9"/>
      <c r="S62" s="14"/>
      <c r="T62" s="15"/>
    </row>
    <row r="63" spans="1:47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10"/>
      <c r="O63" s="108"/>
      <c r="P63" s="108"/>
      <c r="Q63" s="9"/>
      <c r="R63" s="9"/>
      <c r="S63" s="9"/>
      <c r="T63" s="34"/>
    </row>
    <row r="64" spans="1:47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10"/>
      <c r="O64" s="108"/>
      <c r="P64" s="108"/>
      <c r="Q64" s="9"/>
      <c r="R64" s="9"/>
      <c r="S64" s="49"/>
      <c r="T64" s="50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10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10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10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10"/>
      <c r="O68" s="108"/>
      <c r="P68" s="108"/>
      <c r="Q68" s="9"/>
      <c r="R68" s="9"/>
      <c r="S68" s="34"/>
      <c r="T68" s="38"/>
    </row>
    <row r="69" spans="1:20" ht="15.75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10"/>
      <c r="O69" s="108"/>
      <c r="P69" s="108"/>
      <c r="Q69" s="9"/>
      <c r="R69" s="9"/>
      <c r="S69" s="34"/>
      <c r="T69" s="38"/>
    </row>
    <row r="70" spans="1:20" ht="15.75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10"/>
      <c r="O70" s="108"/>
      <c r="P70" s="108"/>
      <c r="Q70" s="9"/>
      <c r="R70" s="9"/>
      <c r="S70" s="34"/>
      <c r="T70" s="38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10"/>
      <c r="O71" s="108"/>
      <c r="P71" s="108"/>
      <c r="Q71" s="9"/>
      <c r="R71" s="39"/>
      <c r="S71" s="14"/>
      <c r="T71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74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[1]Solceller!$C$7</f>
        <v>1301.5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[1]Elproduktion!$N$162</f>
        <v>0</v>
      </c>
      <c r="D7" s="57">
        <f>[1]Elproduktion!$N$163</f>
        <v>0</v>
      </c>
      <c r="E7" s="57">
        <f>[1]Elproduktion!$Q$164</f>
        <v>0</v>
      </c>
      <c r="F7" s="57">
        <f>[1]Elproduktion!$N$165</f>
        <v>0</v>
      </c>
      <c r="G7" s="57">
        <f>[1]Elproduktion!$R$166</f>
        <v>0</v>
      </c>
      <c r="H7" s="57">
        <f>[1]Elproduktion!$S$167</f>
        <v>0</v>
      </c>
      <c r="I7" s="57">
        <f>[1]Elproduktion!$N$168</f>
        <v>0</v>
      </c>
      <c r="J7" s="57">
        <f>[1]Elproduktion!$T$166</f>
        <v>0</v>
      </c>
      <c r="K7" s="57">
        <f>[1]Elproduktion!$U$164</f>
        <v>0</v>
      </c>
      <c r="L7" s="57">
        <f>[1]Elproduktion!$V$164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[1]Elproduktion!$N$170</f>
        <v>0</v>
      </c>
      <c r="D8" s="57">
        <f>[1]Elproduktion!$N$171</f>
        <v>0</v>
      </c>
      <c r="E8" s="57">
        <f>[1]Elproduktion!$Q$172</f>
        <v>0</v>
      </c>
      <c r="F8" s="57">
        <f>[1]Elproduktion!$N$173</f>
        <v>0</v>
      </c>
      <c r="G8" s="57">
        <f>[1]Elproduktion!$R$174</f>
        <v>0</v>
      </c>
      <c r="H8" s="57">
        <f>[1]Elproduktion!$S$175</f>
        <v>0</v>
      </c>
      <c r="I8" s="57">
        <f>[1]Elproduktion!$N$176</f>
        <v>0</v>
      </c>
      <c r="J8" s="57">
        <f>[1]Elproduktion!$T$174</f>
        <v>0</v>
      </c>
      <c r="K8" s="57">
        <f>[1]Elproduktion!$U$172</f>
        <v>0</v>
      </c>
      <c r="L8" s="57">
        <f>[1]Elproduktion!$V$172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[1]Elproduktion!$N$178</f>
        <v>24232</v>
      </c>
      <c r="D9" s="57">
        <f>[1]Elproduktion!$N$179</f>
        <v>0</v>
      </c>
      <c r="E9" s="57">
        <f>[1]Elproduktion!$Q$180</f>
        <v>0</v>
      </c>
      <c r="F9" s="57">
        <f>[1]Elproduktion!$N$181</f>
        <v>0</v>
      </c>
      <c r="G9" s="57">
        <f>[1]Elproduktion!$R$182</f>
        <v>0</v>
      </c>
      <c r="H9" s="57">
        <f>[1]Elproduktion!$S$183</f>
        <v>0</v>
      </c>
      <c r="I9" s="57">
        <f>[1]Elproduktion!$N$184</f>
        <v>0</v>
      </c>
      <c r="J9" s="57">
        <f>[1]Elproduktion!$T$182</f>
        <v>0</v>
      </c>
      <c r="K9" s="57">
        <f>[1]Elproduktion!$U$180</f>
        <v>0</v>
      </c>
      <c r="L9" s="57">
        <f>[1]Elproduktion!$V$180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[1]Elproduktion!$N$186</f>
        <v>0</v>
      </c>
      <c r="D10" s="57">
        <f>[1]Elproduktion!$N$187</f>
        <v>0</v>
      </c>
      <c r="E10" s="57">
        <f>[1]Elproduktion!$Q$188</f>
        <v>0</v>
      </c>
      <c r="F10" s="57">
        <f>[1]Elproduktion!$N$189</f>
        <v>0</v>
      </c>
      <c r="G10" s="57">
        <f>[1]Elproduktion!$R$190</f>
        <v>0</v>
      </c>
      <c r="H10" s="57">
        <f>[1]Elproduktion!$S$191</f>
        <v>0</v>
      </c>
      <c r="I10" s="57">
        <f>[1]Elproduktion!$N$192</f>
        <v>0</v>
      </c>
      <c r="J10" s="57">
        <f>[1]Elproduktion!$T$190</f>
        <v>0</v>
      </c>
      <c r="K10" s="57">
        <f>[1]Elproduktion!$U$188</f>
        <v>0</v>
      </c>
      <c r="L10" s="57">
        <f>[1]Elproduktion!$V$188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25533.5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0560 Boxholm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57">
        <f>[1]Fjärrvärmeproduktion!$N$226</f>
        <v>0</v>
      </c>
      <c r="C18" s="57"/>
      <c r="D18" s="57">
        <f>[1]Fjärrvärmeproduktion!$N$227</f>
        <v>0</v>
      </c>
      <c r="E18" s="57">
        <f>[1]Fjärrvärmeproduktion!$Q$228</f>
        <v>0</v>
      </c>
      <c r="F18" s="57">
        <f>[1]Fjärrvärmeproduktion!$N$229</f>
        <v>0</v>
      </c>
      <c r="G18" s="57">
        <f>[1]Fjärrvärmeproduktion!$R$230</f>
        <v>0</v>
      </c>
      <c r="H18" s="57">
        <f>[1]Fjärrvärmeproduktion!$S$231</f>
        <v>0</v>
      </c>
      <c r="I18" s="57">
        <f>[1]Fjärrvärmeproduktion!$N$232</f>
        <v>0</v>
      </c>
      <c r="J18" s="57">
        <f>[1]Fjärrvärmeproduktion!$T$230</f>
        <v>0</v>
      </c>
      <c r="K18" s="57">
        <f>[1]Fjärrvärmeproduktion!$U$228</f>
        <v>0</v>
      </c>
      <c r="L18" s="57">
        <f>[1]Fjärrvärmeproduktion!$V$228</f>
        <v>0</v>
      </c>
      <c r="M18" s="57"/>
      <c r="N18" s="57"/>
      <c r="O18" s="57"/>
      <c r="P18" s="57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[1]Fjärrvärmeproduktion!$N$234</f>
        <v>15137</v>
      </c>
      <c r="C19" s="57"/>
      <c r="D19" s="57">
        <f>[1]Fjärrvärmeproduktion!$N$235</f>
        <v>149</v>
      </c>
      <c r="E19" s="57">
        <f>[1]Fjärrvärmeproduktion!$Q$236</f>
        <v>0</v>
      </c>
      <c r="F19" s="57">
        <f>[1]Fjärrvärmeproduktion!$N$237</f>
        <v>0</v>
      </c>
      <c r="G19" s="57">
        <f>[1]Fjärrvärmeproduktion!$R$238</f>
        <v>0</v>
      </c>
      <c r="H19" s="57">
        <f>[1]Fjärrvärmeproduktion!$S$239</f>
        <v>17441</v>
      </c>
      <c r="I19" s="57">
        <f>[1]Fjärrvärmeproduktion!$N$240</f>
        <v>0</v>
      </c>
      <c r="J19" s="57">
        <f>[1]Fjärrvärmeproduktion!$T$238</f>
        <v>0</v>
      </c>
      <c r="K19" s="57">
        <f>[1]Fjärrvärmeproduktion!$U$236</f>
        <v>0</v>
      </c>
      <c r="L19" s="57">
        <f>[1]Fjärrvärmeproduktion!$V$236</f>
        <v>0</v>
      </c>
      <c r="M19" s="57"/>
      <c r="N19" s="57"/>
      <c r="O19" s="57"/>
      <c r="P19" s="57">
        <f t="shared" ref="P19:P24" si="2">SUM(C19:O19)</f>
        <v>17590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[1]Fjärrvärmeproduktion!$N$242</f>
        <v>0</v>
      </c>
      <c r="C20" s="57"/>
      <c r="D20" s="57">
        <f>[1]Fjärrvärmeproduktion!$N$243</f>
        <v>0</v>
      </c>
      <c r="E20" s="57">
        <f>[1]Fjärrvärmeproduktion!$Q$244</f>
        <v>0</v>
      </c>
      <c r="F20" s="57">
        <f>[1]Fjärrvärmeproduktion!$N$245</f>
        <v>0</v>
      </c>
      <c r="G20" s="57">
        <f>[1]Fjärrvärmeproduktion!$R$246</f>
        <v>0</v>
      </c>
      <c r="H20" s="57">
        <f>[1]Fjärrvärmeproduktion!$S$247</f>
        <v>0</v>
      </c>
      <c r="I20" s="57">
        <f>[1]Fjärrvärmeproduktion!$N$248</f>
        <v>0</v>
      </c>
      <c r="J20" s="57">
        <f>[1]Fjärrvärmeproduktion!$T$246</f>
        <v>0</v>
      </c>
      <c r="K20" s="57">
        <f>[1]Fjärrvärmeproduktion!$U$244</f>
        <v>0</v>
      </c>
      <c r="L20" s="57">
        <f>[1]Fjärrvärmeproduktion!$V$244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[1]Fjärrvärmeproduktion!$N$250</f>
        <v>0</v>
      </c>
      <c r="C21" s="57"/>
      <c r="D21" s="57">
        <f>[1]Fjärrvärmeproduktion!$N$251</f>
        <v>0</v>
      </c>
      <c r="E21" s="57">
        <f>[1]Fjärrvärmeproduktion!$Q$252</f>
        <v>0</v>
      </c>
      <c r="F21" s="57">
        <f>[1]Fjärrvärmeproduktion!$N$253</f>
        <v>0</v>
      </c>
      <c r="G21" s="57">
        <f>[1]Fjärrvärmeproduktion!$R$254</f>
        <v>0</v>
      </c>
      <c r="H21" s="57">
        <f>[1]Fjärrvärmeproduktion!$S$255</f>
        <v>0</v>
      </c>
      <c r="I21" s="57">
        <f>[1]Fjärrvärmeproduktion!$N$256</f>
        <v>0</v>
      </c>
      <c r="J21" s="57">
        <f>[1]Fjärrvärmeproduktion!$T$254</f>
        <v>0</v>
      </c>
      <c r="K21" s="57">
        <f>[1]Fjärrvärmeproduktion!$U$252</f>
        <v>0</v>
      </c>
      <c r="L21" s="57">
        <f>[1]Fjärrvärmeproduktion!$V$252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[1]Fjärrvärmeproduktion!$N$258</f>
        <v>0</v>
      </c>
      <c r="C22" s="57"/>
      <c r="D22" s="57">
        <f>[1]Fjärrvärmeproduktion!$N$259</f>
        <v>0</v>
      </c>
      <c r="E22" s="57">
        <f>[1]Fjärrvärmeproduktion!$Q$260</f>
        <v>0</v>
      </c>
      <c r="F22" s="57">
        <f>[1]Fjärrvärmeproduktion!$N$261</f>
        <v>0</v>
      </c>
      <c r="G22" s="57">
        <f>[1]Fjärrvärmeproduktion!$R$262</f>
        <v>0</v>
      </c>
      <c r="H22" s="57">
        <f>[1]Fjärrvärmeproduktion!$S$263</f>
        <v>0</v>
      </c>
      <c r="I22" s="57">
        <f>[1]Fjärrvärmeproduktion!$N$264</f>
        <v>0</v>
      </c>
      <c r="J22" s="57">
        <f>[1]Fjärrvärmeproduktion!$T$262</f>
        <v>0</v>
      </c>
      <c r="K22" s="57">
        <f>[1]Fjärrvärmeproduktion!$U$260</f>
        <v>0</v>
      </c>
      <c r="L22" s="57">
        <f>[1]Fjärrvärmeproduktion!$V$260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196 GWh</v>
      </c>
      <c r="T22" s="27"/>
      <c r="U22" s="25"/>
    </row>
    <row r="23" spans="1:34" ht="15.75">
      <c r="A23" s="5" t="s">
        <v>23</v>
      </c>
      <c r="B23" s="57">
        <f>[1]Fjärrvärmeproduktion!$N$266</f>
        <v>0</v>
      </c>
      <c r="C23" s="57"/>
      <c r="D23" s="57">
        <f>[1]Fjärrvärmeproduktion!$N$267</f>
        <v>0</v>
      </c>
      <c r="E23" s="57">
        <f>[1]Fjärrvärmeproduktion!$Q$268</f>
        <v>0</v>
      </c>
      <c r="F23" s="57">
        <f>[1]Fjärrvärmeproduktion!$N$269</f>
        <v>0</v>
      </c>
      <c r="G23" s="57">
        <f>[1]Fjärrvärmeproduktion!$R$270</f>
        <v>0</v>
      </c>
      <c r="H23" s="57">
        <f>[1]Fjärrvärmeproduktion!$S$271</f>
        <v>0</v>
      </c>
      <c r="I23" s="57">
        <f>[1]Fjärrvärmeproduktion!$N$272</f>
        <v>0</v>
      </c>
      <c r="J23" s="57">
        <f>[1]Fjärrvärmeproduktion!$T$270</f>
        <v>0</v>
      </c>
      <c r="K23" s="57">
        <f>[1]Fjärrvärmeproduktion!$U$268</f>
        <v>0</v>
      </c>
      <c r="L23" s="57">
        <f>[1]Fjärrvärmeproduktion!$V$268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15137</v>
      </c>
      <c r="C24" s="57">
        <f t="shared" ref="C24:O24" si="3">SUM(C18:C23)</f>
        <v>0</v>
      </c>
      <c r="D24" s="57">
        <f t="shared" si="3"/>
        <v>149</v>
      </c>
      <c r="E24" s="57">
        <f t="shared" si="3"/>
        <v>0</v>
      </c>
      <c r="F24" s="57">
        <f t="shared" si="3"/>
        <v>0</v>
      </c>
      <c r="G24" s="57">
        <f t="shared" si="3"/>
        <v>0</v>
      </c>
      <c r="H24" s="57">
        <f t="shared" si="3"/>
        <v>17441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 t="shared" si="2"/>
        <v>17590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73 GWh</v>
      </c>
      <c r="T25" s="31">
        <f>C$44</f>
        <v>0.37380728724885731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45 GWh</v>
      </c>
      <c r="T26" s="31">
        <f>D$44</f>
        <v>0.2276665016272694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44 GWh</v>
      </c>
      <c r="T28" s="31">
        <f>F$44</f>
        <v>0.22345707746219132</v>
      </c>
      <c r="U28" s="25"/>
    </row>
    <row r="29" spans="1:34" ht="15.75">
      <c r="A29" s="51" t="str">
        <f>A2</f>
        <v>0560 Boxholm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2 GWh</v>
      </c>
      <c r="T29" s="31">
        <f>G$44</f>
        <v>1.113147482488489E-2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32 GWh</v>
      </c>
      <c r="T30" s="31">
        <f>H$44</f>
        <v>0.16393765883679715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0">
        <f>[1]Slutanvändning!$N$332</f>
        <v>0</v>
      </c>
      <c r="C32" s="60">
        <f>[1]Slutanvändning!$N$333</f>
        <v>4012</v>
      </c>
      <c r="D32" s="60">
        <f>[1]Slutanvändning!$N$326</f>
        <v>2918</v>
      </c>
      <c r="E32" s="59">
        <f>[1]Slutanvändning!$Q$327</f>
        <v>0</v>
      </c>
      <c r="F32" s="60">
        <f>[1]Slutanvändning!$N$328</f>
        <v>0</v>
      </c>
      <c r="G32" s="59">
        <f>[1]Slutanvändning!$N$329</f>
        <v>641</v>
      </c>
      <c r="H32" s="59">
        <f>[1]Slutanvändning!$N$330</f>
        <v>0</v>
      </c>
      <c r="I32" s="59">
        <f>[1]Slutanvändning!$W$327</f>
        <v>0</v>
      </c>
      <c r="J32" s="59"/>
      <c r="K32" s="59">
        <f>[1]Slutanvändning!$T$327</f>
        <v>0</v>
      </c>
      <c r="L32" s="59">
        <f>[1]Slutanvändning!$U$327</f>
        <v>0</v>
      </c>
      <c r="M32" s="59"/>
      <c r="N32" s="59">
        <f>[1]Slutanvändning!$W$327</f>
        <v>0</v>
      </c>
      <c r="O32" s="59"/>
      <c r="P32" s="59">
        <f t="shared" ref="P32:P38" si="4">SUM(B32:N32)</f>
        <v>7571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0">
        <f>[1]Slutanvändning!$N$341</f>
        <v>2352</v>
      </c>
      <c r="C33" s="131">
        <f>[1]Slutanvändning!$N$342</f>
        <v>28057.470584926887</v>
      </c>
      <c r="D33" s="60">
        <f>[1]Slutanvändning!$N$335</f>
        <v>30050</v>
      </c>
      <c r="E33" s="59">
        <f>[1]Slutanvändning!$Q$336</f>
        <v>0</v>
      </c>
      <c r="F33" s="60">
        <f>[1]Slutanvändning!$N$337</f>
        <v>43742</v>
      </c>
      <c r="G33" s="59">
        <f>[1]Slutanvändning!$N$338</f>
        <v>0</v>
      </c>
      <c r="H33" s="59">
        <f>[1]Slutanvändning!$N$339</f>
        <v>0</v>
      </c>
      <c r="I33" s="59">
        <f>[1]Slutanvändning!$W$336</f>
        <v>0</v>
      </c>
      <c r="J33" s="59"/>
      <c r="K33" s="59">
        <f>[1]Slutanvändning!$T$336</f>
        <v>0</v>
      </c>
      <c r="L33" s="59">
        <f>[1]Slutanvändning!$U$336</f>
        <v>0</v>
      </c>
      <c r="M33" s="59"/>
      <c r="N33" s="59">
        <f>[1]Slutanvändning!$W$336</f>
        <v>0</v>
      </c>
      <c r="O33" s="59"/>
      <c r="P33" s="132">
        <f t="shared" si="4"/>
        <v>104201.47058492689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0">
        <f>[1]Slutanvändning!$N$350</f>
        <v>1670</v>
      </c>
      <c r="C34" s="60">
        <f>[1]Slutanvändning!$N$351</f>
        <v>1340</v>
      </c>
      <c r="D34" s="60">
        <f>[1]Slutanvändning!$N$344</f>
        <v>0</v>
      </c>
      <c r="E34" s="59">
        <f>[1]Slutanvändning!$Q$345</f>
        <v>0</v>
      </c>
      <c r="F34" s="60">
        <f>[1]Slutanvändning!$N$346</f>
        <v>0</v>
      </c>
      <c r="G34" s="59">
        <f>[1]Slutanvändning!$N$347</f>
        <v>0</v>
      </c>
      <c r="H34" s="59">
        <f>[1]Slutanvändning!$N$348</f>
        <v>0</v>
      </c>
      <c r="I34" s="59">
        <f>[1]Slutanvändning!$W$345</f>
        <v>0</v>
      </c>
      <c r="J34" s="59"/>
      <c r="K34" s="59">
        <f>[1]Slutanvändning!$T$345</f>
        <v>0</v>
      </c>
      <c r="L34" s="59">
        <f>[1]Slutanvändning!$U$345</f>
        <v>0</v>
      </c>
      <c r="M34" s="59"/>
      <c r="N34" s="59">
        <f>[1]Slutanvändning!$W$345</f>
        <v>0</v>
      </c>
      <c r="O34" s="59"/>
      <c r="P34" s="59">
        <f t="shared" si="4"/>
        <v>3010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0">
        <f>[1]Slutanvändning!$N$359</f>
        <v>0</v>
      </c>
      <c r="C35" s="131">
        <f>[1]Slutanvändning!$N$360</f>
        <v>41.25</v>
      </c>
      <c r="D35" s="60">
        <f>[1]Slutanvändning!$N$353</f>
        <v>11391</v>
      </c>
      <c r="E35" s="59">
        <f>[1]Slutanvändning!$Q$354</f>
        <v>0</v>
      </c>
      <c r="F35" s="60">
        <f>[1]Slutanvändning!$N$355</f>
        <v>0</v>
      </c>
      <c r="G35" s="59">
        <f>[1]Slutanvändning!$N$356</f>
        <v>1538</v>
      </c>
      <c r="H35" s="59">
        <f>[1]Slutanvändning!$N$357</f>
        <v>0</v>
      </c>
      <c r="I35" s="59">
        <f>[1]Slutanvändning!$W$354</f>
        <v>0</v>
      </c>
      <c r="J35" s="59"/>
      <c r="K35" s="59">
        <f>[1]Slutanvändning!$T$354</f>
        <v>0</v>
      </c>
      <c r="L35" s="59">
        <f>[1]Slutanvändning!$U$354</f>
        <v>0</v>
      </c>
      <c r="M35" s="59"/>
      <c r="N35" s="59">
        <f>[1]Slutanvändning!$W$354</f>
        <v>0</v>
      </c>
      <c r="O35" s="59"/>
      <c r="P35" s="132">
        <f>SUM(B35:N35)</f>
        <v>12970.25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0">
        <f>[1]Slutanvändning!$N$368</f>
        <v>77</v>
      </c>
      <c r="C36" s="60">
        <f>[1]Slutanvändning!$N$369</f>
        <v>10948</v>
      </c>
      <c r="D36" s="60">
        <f>[1]Slutanvändning!$N$362</f>
        <v>0</v>
      </c>
      <c r="E36" s="59">
        <f>[1]Slutanvändning!$Q$363</f>
        <v>0</v>
      </c>
      <c r="F36" s="60">
        <f>[1]Slutanvändning!$N$364</f>
        <v>0</v>
      </c>
      <c r="G36" s="59">
        <f>[1]Slutanvändning!$N$365</f>
        <v>0</v>
      </c>
      <c r="H36" s="59">
        <f>[1]Slutanvändning!$N$366</f>
        <v>0</v>
      </c>
      <c r="I36" s="59">
        <f>[1]Slutanvändning!$W$363</f>
        <v>0</v>
      </c>
      <c r="J36" s="59"/>
      <c r="K36" s="59">
        <f>[1]Slutanvändning!$T$363</f>
        <v>0</v>
      </c>
      <c r="L36" s="59">
        <f>[1]Slutanvändning!$U$363</f>
        <v>0</v>
      </c>
      <c r="M36" s="59"/>
      <c r="N36" s="59">
        <f>[1]Slutanvändning!$W$363</f>
        <v>0</v>
      </c>
      <c r="O36" s="59"/>
      <c r="P36" s="59">
        <f t="shared" si="4"/>
        <v>11025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0">
        <f>[1]Slutanvändning!$N$377</f>
        <v>152</v>
      </c>
      <c r="C37" s="60">
        <f>[1]Slutanvändning!$N$378</f>
        <v>17048</v>
      </c>
      <c r="D37" s="60">
        <f>[1]Slutanvändning!$N$371</f>
        <v>58</v>
      </c>
      <c r="E37" s="59">
        <f>[1]Slutanvändning!$Q$372</f>
        <v>0</v>
      </c>
      <c r="F37" s="60">
        <f>[1]Slutanvändning!$N$373</f>
        <v>0</v>
      </c>
      <c r="G37" s="59">
        <f>[1]Slutanvändning!$N$374</f>
        <v>0</v>
      </c>
      <c r="H37" s="59">
        <f>[1]Slutanvändning!$N$375</f>
        <v>14650</v>
      </c>
      <c r="I37" s="59">
        <f>[1]Slutanvändning!$W$372</f>
        <v>0</v>
      </c>
      <c r="J37" s="59"/>
      <c r="K37" s="59">
        <f>[1]Slutanvändning!$T$372</f>
        <v>0</v>
      </c>
      <c r="L37" s="59">
        <f>[1]Slutanvändning!$U$372</f>
        <v>0</v>
      </c>
      <c r="M37" s="59"/>
      <c r="N37" s="59">
        <f>[1]Slutanvändning!$W$372</f>
        <v>0</v>
      </c>
      <c r="O37" s="59"/>
      <c r="P37" s="59">
        <f t="shared" si="4"/>
        <v>31908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0">
        <f>[1]Slutanvändning!$N$386</f>
        <v>9032</v>
      </c>
      <c r="C38" s="60">
        <f>[1]Slutanvändning!$N$387</f>
        <v>1014</v>
      </c>
      <c r="D38" s="60">
        <f>[1]Slutanvändning!$N$380</f>
        <v>0</v>
      </c>
      <c r="E38" s="59">
        <f>[1]Slutanvändning!$Q$381</f>
        <v>0</v>
      </c>
      <c r="F38" s="60">
        <f>[1]Slutanvändning!$N$382</f>
        <v>0</v>
      </c>
      <c r="G38" s="59">
        <f>[1]Slutanvändning!$N$383</f>
        <v>0</v>
      </c>
      <c r="H38" s="59">
        <f>[1]Slutanvändning!$N$384</f>
        <v>0</v>
      </c>
      <c r="I38" s="59">
        <f>[1]Slutanvändning!$W$381</f>
        <v>0</v>
      </c>
      <c r="J38" s="59"/>
      <c r="K38" s="59">
        <f>[1]Slutanvändning!$T$381</f>
        <v>0</v>
      </c>
      <c r="L38" s="59">
        <f>[1]Slutanvändning!$U$381</f>
        <v>0</v>
      </c>
      <c r="M38" s="59"/>
      <c r="N38" s="59">
        <f>[1]Slutanvändning!$W$381</f>
        <v>0</v>
      </c>
      <c r="O38" s="59"/>
      <c r="P38" s="59">
        <f t="shared" si="4"/>
        <v>10046</v>
      </c>
      <c r="Q38" s="22"/>
      <c r="R38" s="33"/>
      <c r="S38" s="18"/>
      <c r="T38" s="29"/>
      <c r="U38" s="25"/>
    </row>
    <row r="39" spans="1:47" ht="15.75">
      <c r="A39" s="5" t="s">
        <v>39</v>
      </c>
      <c r="B39" s="60">
        <f>[1]Slutanvändning!$N$395</f>
        <v>0</v>
      </c>
      <c r="C39" s="131">
        <f>[1]Slutanvändning!$N$396</f>
        <v>5292.2794150731161</v>
      </c>
      <c r="D39" s="60">
        <f>[1]Slutanvändning!$N$389</f>
        <v>0</v>
      </c>
      <c r="E39" s="59">
        <f>[1]Slutanvändning!$Q$390</f>
        <v>0</v>
      </c>
      <c r="F39" s="60">
        <f>[1]Slutanvändning!$N$391</f>
        <v>0</v>
      </c>
      <c r="G39" s="59">
        <f>[1]Slutanvändning!$N$392</f>
        <v>0</v>
      </c>
      <c r="H39" s="59">
        <f>[1]Slutanvändning!$N$393</f>
        <v>0</v>
      </c>
      <c r="I39" s="59">
        <f>[1]Slutanvändning!$W$390</f>
        <v>0</v>
      </c>
      <c r="J39" s="59"/>
      <c r="K39" s="59">
        <f>[1]Slutanvändning!$T$390</f>
        <v>0</v>
      </c>
      <c r="L39" s="59">
        <f>[1]Slutanvändning!$U$390</f>
        <v>0</v>
      </c>
      <c r="M39" s="59"/>
      <c r="N39" s="59">
        <f>[1]Slutanvändning!$W$390</f>
        <v>0</v>
      </c>
      <c r="O39" s="59"/>
      <c r="P39" s="132">
        <f>SUM(B39:N39)</f>
        <v>5292.2794150731161</v>
      </c>
      <c r="Q39" s="22"/>
      <c r="R39" s="30"/>
      <c r="S39" s="9"/>
      <c r="T39" s="44"/>
    </row>
    <row r="40" spans="1:47" ht="15.75">
      <c r="A40" s="5" t="s">
        <v>14</v>
      </c>
      <c r="B40" s="59">
        <f>SUM(B32:B39)</f>
        <v>13283</v>
      </c>
      <c r="C40" s="59">
        <f t="shared" ref="C40:O40" si="5">SUM(C32:C39)</f>
        <v>67753</v>
      </c>
      <c r="D40" s="59">
        <f t="shared" si="5"/>
        <v>44417</v>
      </c>
      <c r="E40" s="59">
        <f t="shared" si="5"/>
        <v>0</v>
      </c>
      <c r="F40" s="59">
        <f>SUM(F32:F39)</f>
        <v>43742</v>
      </c>
      <c r="G40" s="59">
        <f t="shared" si="5"/>
        <v>2179</v>
      </c>
      <c r="H40" s="59">
        <f t="shared" si="5"/>
        <v>14650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186024</v>
      </c>
      <c r="Q40" s="22"/>
      <c r="R40" s="30"/>
      <c r="S40" s="9" t="s">
        <v>25</v>
      </c>
      <c r="T40" s="4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6"/>
      <c r="R41" s="30" t="s">
        <v>40</v>
      </c>
      <c r="S41" s="45" t="str">
        <f>ROUND((B46+C46)/1000,0) &amp;" GWh"</f>
        <v>7 GWh</v>
      </c>
      <c r="T41" s="44"/>
    </row>
    <row r="42" spans="1:47">
      <c r="A42" s="35" t="s">
        <v>43</v>
      </c>
      <c r="B42" s="114">
        <f>B39+B38+B37</f>
        <v>9184</v>
      </c>
      <c r="C42" s="114">
        <f>C39+C38+C37</f>
        <v>23354.279415073117</v>
      </c>
      <c r="D42" s="114">
        <f>D39+D38+D37</f>
        <v>58</v>
      </c>
      <c r="E42" s="114">
        <f t="shared" ref="E42:I42" si="6">E39+E38+E37</f>
        <v>0</v>
      </c>
      <c r="F42" s="115">
        <f t="shared" si="6"/>
        <v>0</v>
      </c>
      <c r="G42" s="114">
        <f t="shared" si="6"/>
        <v>0</v>
      </c>
      <c r="H42" s="114">
        <f t="shared" si="6"/>
        <v>14650</v>
      </c>
      <c r="I42" s="115">
        <f t="shared" si="6"/>
        <v>0</v>
      </c>
      <c r="J42" s="114">
        <f t="shared" ref="J42:P42" si="7">J39+J38+J37</f>
        <v>0</v>
      </c>
      <c r="K42" s="114">
        <f t="shared" si="7"/>
        <v>0</v>
      </c>
      <c r="L42" s="114">
        <f t="shared" si="7"/>
        <v>0</v>
      </c>
      <c r="M42" s="114">
        <f t="shared" si="7"/>
        <v>0</v>
      </c>
      <c r="N42" s="114">
        <f t="shared" si="7"/>
        <v>0</v>
      </c>
      <c r="O42" s="114">
        <f t="shared" si="7"/>
        <v>0</v>
      </c>
      <c r="P42" s="114">
        <f t="shared" si="7"/>
        <v>47246.279415073121</v>
      </c>
      <c r="Q42" s="23"/>
      <c r="R42" s="30" t="s">
        <v>41</v>
      </c>
      <c r="S42" s="10" t="str">
        <f>ROUND(P42/1000,0) &amp;" GWh"</f>
        <v>47 GWh</v>
      </c>
      <c r="T42" s="31">
        <f>P42/P40</f>
        <v>0.25397948337350623</v>
      </c>
    </row>
    <row r="43" spans="1:47">
      <c r="A43" s="36" t="s">
        <v>45</v>
      </c>
      <c r="B43" s="116"/>
      <c r="C43" s="117">
        <f>C40+C24-C7+C46</f>
        <v>73173.240000000005</v>
      </c>
      <c r="D43" s="117">
        <f>D40+D24+D11</f>
        <v>44566</v>
      </c>
      <c r="E43" s="117">
        <f t="shared" ref="E43:O43" si="8">E11+E24+E40</f>
        <v>0</v>
      </c>
      <c r="F43" s="117">
        <f t="shared" si="8"/>
        <v>43742</v>
      </c>
      <c r="G43" s="117">
        <f>G11+G24+G40</f>
        <v>2179</v>
      </c>
      <c r="H43" s="117">
        <f t="shared" si="8"/>
        <v>32091</v>
      </c>
      <c r="I43" s="117">
        <f t="shared" si="8"/>
        <v>0</v>
      </c>
      <c r="J43" s="117">
        <f t="shared" si="8"/>
        <v>0</v>
      </c>
      <c r="K43" s="117">
        <f t="shared" si="8"/>
        <v>0</v>
      </c>
      <c r="L43" s="117">
        <f t="shared" si="8"/>
        <v>0</v>
      </c>
      <c r="M43" s="117">
        <f t="shared" si="8"/>
        <v>0</v>
      </c>
      <c r="N43" s="117">
        <f t="shared" si="8"/>
        <v>0</v>
      </c>
      <c r="O43" s="117">
        <v>0</v>
      </c>
      <c r="P43" s="118">
        <f>SUM(C43:O43)</f>
        <v>195751.24</v>
      </c>
      <c r="Q43" s="23"/>
      <c r="R43" s="30" t="s">
        <v>42</v>
      </c>
      <c r="S43" s="10" t="str">
        <f>ROUND(P36/1000,0) &amp;" GWh"</f>
        <v>11 GWh</v>
      </c>
      <c r="T43" s="43">
        <f>P36/P40</f>
        <v>5.9266546252096507E-2</v>
      </c>
    </row>
    <row r="44" spans="1:47">
      <c r="A44" s="36" t="s">
        <v>46</v>
      </c>
      <c r="B44" s="88"/>
      <c r="C44" s="90">
        <f>C43/$P$43</f>
        <v>0.37380728724885731</v>
      </c>
      <c r="D44" s="90">
        <f t="shared" ref="D44:P44" si="9">D43/$P$43</f>
        <v>0.2276665016272694</v>
      </c>
      <c r="E44" s="90">
        <f t="shared" si="9"/>
        <v>0</v>
      </c>
      <c r="F44" s="90">
        <f t="shared" si="9"/>
        <v>0.22345707746219132</v>
      </c>
      <c r="G44" s="90">
        <f t="shared" si="9"/>
        <v>1.113147482488489E-2</v>
      </c>
      <c r="H44" s="90">
        <f t="shared" si="9"/>
        <v>0.16393765883679715</v>
      </c>
      <c r="I44" s="90">
        <f t="shared" si="9"/>
        <v>0</v>
      </c>
      <c r="J44" s="90">
        <f t="shared" si="9"/>
        <v>0</v>
      </c>
      <c r="K44" s="90">
        <f t="shared" si="9"/>
        <v>0</v>
      </c>
      <c r="L44" s="90">
        <f t="shared" si="9"/>
        <v>0</v>
      </c>
      <c r="M44" s="90">
        <f t="shared" si="9"/>
        <v>0</v>
      </c>
      <c r="N44" s="90">
        <f t="shared" si="9"/>
        <v>0</v>
      </c>
      <c r="O44" s="90">
        <f t="shared" si="9"/>
        <v>0</v>
      </c>
      <c r="P44" s="90">
        <f t="shared" si="9"/>
        <v>1</v>
      </c>
      <c r="Q44" s="23"/>
      <c r="R44" s="30" t="s">
        <v>44</v>
      </c>
      <c r="S44" s="10" t="str">
        <f>ROUND(P34/1000,0) &amp;" GWh"</f>
        <v>3 GWh</v>
      </c>
      <c r="T44" s="31">
        <f>P34/P40</f>
        <v>1.6180707865651744E-2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8 GWh</v>
      </c>
      <c r="T45" s="31">
        <f>P32/P40</f>
        <v>4.0699049584999786E-2</v>
      </c>
      <c r="U45" s="25"/>
    </row>
    <row r="46" spans="1:47">
      <c r="A46" s="37" t="s">
        <v>49</v>
      </c>
      <c r="B46" s="89">
        <f>B24-B40</f>
        <v>1854</v>
      </c>
      <c r="C46" s="89">
        <f>(C40+C24)*0.08</f>
        <v>5420.24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104 GWh</v>
      </c>
      <c r="T46" s="43">
        <f>P33/P40</f>
        <v>0.56015068262657985</v>
      </c>
      <c r="U46" s="25"/>
    </row>
    <row r="47" spans="1:47">
      <c r="A47" s="37" t="s">
        <v>51</v>
      </c>
      <c r="B47" s="92">
        <f>B46/B24</f>
        <v>0.12248133712096188</v>
      </c>
      <c r="C47" s="92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13 GWh</v>
      </c>
      <c r="T47" s="43">
        <f>P35/P40</f>
        <v>6.972353029716595E-2</v>
      </c>
    </row>
    <row r="48" spans="1:47" ht="15.75" thickBot="1">
      <c r="A48" s="12"/>
      <c r="B48" s="93"/>
      <c r="C48" s="119"/>
      <c r="D48" s="94"/>
      <c r="E48" s="94"/>
      <c r="F48" s="95"/>
      <c r="G48" s="94"/>
      <c r="H48" s="94"/>
      <c r="I48" s="95"/>
      <c r="J48" s="94"/>
      <c r="K48" s="94"/>
      <c r="L48" s="94"/>
      <c r="M48" s="119"/>
      <c r="N48" s="120"/>
      <c r="O48" s="120"/>
      <c r="P48" s="120"/>
      <c r="Q48" s="55"/>
      <c r="R48" s="47" t="s">
        <v>50</v>
      </c>
      <c r="S48" s="10" t="str">
        <f>ROUND(P40/1000,0) &amp;" GWh"</f>
        <v>186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zoomScale="70" zoomScaleNormal="70" workbookViewId="0">
      <pane xSplit="1" topLeftCell="B1" activePane="topRight" state="frozen"/>
      <selection activeCell="O44" sqref="O44"/>
      <selection pane="topRight"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75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[1]Solceller!$C$9</f>
        <v>3201.5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[1]Elproduktion!$N$242</f>
        <v>0</v>
      </c>
      <c r="D7" s="57">
        <f>[1]Elproduktion!$N$243</f>
        <v>0</v>
      </c>
      <c r="E7" s="57">
        <f>[1]Elproduktion!$Q$244</f>
        <v>0</v>
      </c>
      <c r="F7" s="57">
        <f>[1]Elproduktion!$N$245</f>
        <v>0</v>
      </c>
      <c r="G7" s="57">
        <f>[1]Elproduktion!$R$246</f>
        <v>0</v>
      </c>
      <c r="H7" s="57">
        <f>[1]Elproduktion!$S$247</f>
        <v>0</v>
      </c>
      <c r="I7" s="57">
        <f>[1]Elproduktion!$N$248</f>
        <v>0</v>
      </c>
      <c r="J7" s="57">
        <f>[1]Elproduktion!$T$246</f>
        <v>0</v>
      </c>
      <c r="K7" s="57">
        <f>[1]Elproduktion!$U$244</f>
        <v>0</v>
      </c>
      <c r="L7" s="57">
        <f>[1]Elproduktion!$V$244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[1]Elproduktion!$N$250</f>
        <v>0</v>
      </c>
      <c r="D8" s="57">
        <f>[1]Elproduktion!$N$251</f>
        <v>0</v>
      </c>
      <c r="E8" s="57">
        <f>[1]Elproduktion!$Q$252</f>
        <v>0</v>
      </c>
      <c r="F8" s="57">
        <f>[1]Elproduktion!$N$253</f>
        <v>0</v>
      </c>
      <c r="G8" s="57">
        <f>[1]Elproduktion!$R$254</f>
        <v>0</v>
      </c>
      <c r="H8" s="57">
        <f>[1]Elproduktion!$S$255</f>
        <v>0</v>
      </c>
      <c r="I8" s="57">
        <f>[1]Elproduktion!$N$256</f>
        <v>0</v>
      </c>
      <c r="J8" s="57">
        <f>[1]Elproduktion!$T$254</f>
        <v>0</v>
      </c>
      <c r="K8" s="57">
        <f>[1]Elproduktion!$U$252</f>
        <v>0</v>
      </c>
      <c r="L8" s="57">
        <f>[1]Elproduktion!$V$252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[1]Elproduktion!$N$258</f>
        <v>10795</v>
      </c>
      <c r="D9" s="57">
        <f>[1]Elproduktion!$N$259</f>
        <v>0</v>
      </c>
      <c r="E9" s="57">
        <f>[1]Elproduktion!$Q$260</f>
        <v>0</v>
      </c>
      <c r="F9" s="57">
        <f>[1]Elproduktion!$N$261</f>
        <v>0</v>
      </c>
      <c r="G9" s="57">
        <f>[1]Elproduktion!$R$262</f>
        <v>0</v>
      </c>
      <c r="H9" s="57">
        <f>[1]Elproduktion!$S$263</f>
        <v>0</v>
      </c>
      <c r="I9" s="57">
        <f>[1]Elproduktion!$N$264</f>
        <v>0</v>
      </c>
      <c r="J9" s="57">
        <f>[1]Elproduktion!$T$262</f>
        <v>0</v>
      </c>
      <c r="K9" s="57">
        <f>[1]Elproduktion!$U$260</f>
        <v>0</v>
      </c>
      <c r="L9" s="57">
        <f>[1]Elproduktion!$V$260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[1]Elproduktion!$N$266</f>
        <v>0</v>
      </c>
      <c r="D10" s="57">
        <f>[1]Elproduktion!$N$267</f>
        <v>0</v>
      </c>
      <c r="E10" s="57">
        <f>[1]Elproduktion!$Q$268</f>
        <v>0</v>
      </c>
      <c r="F10" s="57">
        <f>[1]Elproduktion!$N$269</f>
        <v>0</v>
      </c>
      <c r="G10" s="57">
        <f>[1]Elproduktion!$R$270</f>
        <v>0</v>
      </c>
      <c r="H10" s="57">
        <f>[1]Elproduktion!$S$271</f>
        <v>0</v>
      </c>
      <c r="I10" s="57">
        <f>[1]Elproduktion!$N$272</f>
        <v>0</v>
      </c>
      <c r="J10" s="57">
        <f>[1]Elproduktion!$T$270</f>
        <v>0</v>
      </c>
      <c r="K10" s="57">
        <f>[1]Elproduktion!$U$268</f>
        <v>0</v>
      </c>
      <c r="L10" s="57">
        <f>[1]Elproduktion!$V$268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13996.5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0562 Finspång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[1]Fjärrvärmeproduktion!$N$338</f>
        <v>0</v>
      </c>
      <c r="C18" s="59"/>
      <c r="D18" s="59">
        <f>[1]Fjärrvärmeproduktion!$N$339</f>
        <v>0</v>
      </c>
      <c r="E18" s="59">
        <f>[1]Fjärrvärmeproduktion!$Q$340</f>
        <v>0</v>
      </c>
      <c r="F18" s="59">
        <f>[1]Fjärrvärmeproduktion!$N$341</f>
        <v>0</v>
      </c>
      <c r="G18" s="59">
        <f>[1]Fjärrvärmeproduktion!$R$342</f>
        <v>0</v>
      </c>
      <c r="H18" s="59">
        <f>[1]Fjärrvärmeproduktion!$S$343</f>
        <v>0</v>
      </c>
      <c r="I18" s="59">
        <f>[1]Fjärrvärmeproduktion!$N$344</f>
        <v>0</v>
      </c>
      <c r="J18" s="59">
        <f>[1]Fjärrvärmeproduktion!$T$342</f>
        <v>0</v>
      </c>
      <c r="K18" s="59">
        <f>[1]Fjärrvärmeproduktion!$U$340</f>
        <v>0</v>
      </c>
      <c r="L18" s="59">
        <f>[1]Fjärrvärmeproduktion!$V$340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[1]Fjärrvärmeproduktion!$N$346+[1]Fjärrvärmeproduktion!$N$378</f>
        <v>98630</v>
      </c>
      <c r="C19" s="59"/>
      <c r="D19" s="59">
        <f>[1]Fjärrvärmeproduktion!$N$347</f>
        <v>10</v>
      </c>
      <c r="E19" s="59">
        <f>[1]Fjärrvärmeproduktion!$Q$348</f>
        <v>0</v>
      </c>
      <c r="F19" s="59">
        <f>[1]Fjärrvärmeproduktion!$N$349</f>
        <v>0</v>
      </c>
      <c r="G19" s="59">
        <f>[1]Fjärrvärmeproduktion!$R$350</f>
        <v>4453</v>
      </c>
      <c r="H19" s="59">
        <f>[1]Fjärrvärmeproduktion!$S$351</f>
        <v>38376.333333333328</v>
      </c>
      <c r="I19" s="59">
        <f>[1]Fjärrvärmeproduktion!$N$352</f>
        <v>0</v>
      </c>
      <c r="J19" s="59">
        <f>[1]Fjärrvärmeproduktion!$T$350</f>
        <v>0</v>
      </c>
      <c r="K19" s="59">
        <f>[1]Fjärrvärmeproduktion!$U$348</f>
        <v>0</v>
      </c>
      <c r="L19" s="59">
        <f>[1]Fjärrvärmeproduktion!$V$348</f>
        <v>68066.666666666672</v>
      </c>
      <c r="M19" s="59"/>
      <c r="N19" s="59"/>
      <c r="O19" s="59"/>
      <c r="P19" s="59">
        <f t="shared" ref="P19:P24" si="2">SUM(C19:O19)</f>
        <v>110906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[1]Fjärrvärmeproduktion!$N$354</f>
        <v>0</v>
      </c>
      <c r="C20" s="59"/>
      <c r="D20" s="59">
        <f>[1]Fjärrvärmeproduktion!$N$355</f>
        <v>0</v>
      </c>
      <c r="E20" s="59">
        <f>[1]Fjärrvärmeproduktion!$Q$356</f>
        <v>0</v>
      </c>
      <c r="F20" s="59">
        <f>[1]Fjärrvärmeproduktion!$N$357</f>
        <v>0</v>
      </c>
      <c r="G20" s="59">
        <f>[1]Fjärrvärmeproduktion!$R$358</f>
        <v>0</v>
      </c>
      <c r="H20" s="59">
        <f>[1]Fjärrvärmeproduktion!$S$359</f>
        <v>0</v>
      </c>
      <c r="I20" s="59">
        <f>[1]Fjärrvärmeproduktion!$N$360</f>
        <v>0</v>
      </c>
      <c r="J20" s="59">
        <f>[1]Fjärrvärmeproduktion!$T$358</f>
        <v>0</v>
      </c>
      <c r="K20" s="59">
        <f>[1]Fjärrvärmeproduktion!$U$356</f>
        <v>0</v>
      </c>
      <c r="L20" s="59">
        <f>[1]Fjärrvärmeproduktion!$V$356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[1]Fjärrvärmeproduktion!$N$362</f>
        <v>0</v>
      </c>
      <c r="C21" s="59"/>
      <c r="D21" s="59">
        <f>[1]Fjärrvärmeproduktion!$N$363</f>
        <v>0</v>
      </c>
      <c r="E21" s="59">
        <f>[1]Fjärrvärmeproduktion!$Q$364</f>
        <v>0</v>
      </c>
      <c r="F21" s="59">
        <f>[1]Fjärrvärmeproduktion!$N$365</f>
        <v>0</v>
      </c>
      <c r="G21" s="59">
        <f>[1]Fjärrvärmeproduktion!$R$366</f>
        <v>0</v>
      </c>
      <c r="H21" s="59">
        <f>[1]Fjärrvärmeproduktion!$S$367</f>
        <v>0</v>
      </c>
      <c r="I21" s="59">
        <f>[1]Fjärrvärmeproduktion!$N$368</f>
        <v>0</v>
      </c>
      <c r="J21" s="59">
        <f>[1]Fjärrvärmeproduktion!$T$366</f>
        <v>0</v>
      </c>
      <c r="K21" s="59">
        <f>[1]Fjärrvärmeproduktion!$U$364</f>
        <v>0</v>
      </c>
      <c r="L21" s="59">
        <f>[1]Fjärrvärmeproduktion!$V$364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[1]Fjärrvärmeproduktion!$N$370</f>
        <v>16599</v>
      </c>
      <c r="C22" s="59"/>
      <c r="D22" s="59">
        <f>[1]Fjärrvärmeproduktion!$N$371</f>
        <v>0</v>
      </c>
      <c r="E22" s="59">
        <f>[1]Fjärrvärmeproduktion!$Q$372</f>
        <v>0</v>
      </c>
      <c r="F22" s="59">
        <f>[1]Fjärrvärmeproduktion!$N$373</f>
        <v>0</v>
      </c>
      <c r="G22" s="59">
        <f>[1]Fjärrvärmeproduktion!$R$374</f>
        <v>0</v>
      </c>
      <c r="H22" s="59">
        <f>[1]Fjärrvärmeproduktion!$S$375</f>
        <v>0</v>
      </c>
      <c r="I22" s="59">
        <f>[1]Fjärrvärmeproduktion!$N$376</f>
        <v>0</v>
      </c>
      <c r="J22" s="59">
        <f>[1]Fjärrvärmeproduktion!$T$374</f>
        <v>0</v>
      </c>
      <c r="K22" s="59">
        <f>[1]Fjärrvärmeproduktion!$U$372</f>
        <v>0</v>
      </c>
      <c r="L22" s="59">
        <f>[1]Fjärrvärmeproduktion!$V$372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773 GWh</v>
      </c>
      <c r="T22" s="27"/>
      <c r="U22" s="25"/>
    </row>
    <row r="23" spans="1:34" ht="15.75">
      <c r="A23" s="5" t="s">
        <v>23</v>
      </c>
      <c r="B23" s="131">
        <v>0</v>
      </c>
      <c r="C23" s="59"/>
      <c r="D23" s="59">
        <f>[1]Fjärrvärmeproduktion!$N$379</f>
        <v>0</v>
      </c>
      <c r="E23" s="59">
        <f>[1]Fjärrvärmeproduktion!$Q$380</f>
        <v>0</v>
      </c>
      <c r="F23" s="59">
        <f>[1]Fjärrvärmeproduktion!$N$381</f>
        <v>0</v>
      </c>
      <c r="G23" s="59">
        <f>[1]Fjärrvärmeproduktion!$R$382</f>
        <v>0</v>
      </c>
      <c r="H23" s="59">
        <f>[1]Fjärrvärmeproduktion!$S$383</f>
        <v>0</v>
      </c>
      <c r="I23" s="59">
        <f>[1]Fjärrvärmeproduktion!$N$384</f>
        <v>0</v>
      </c>
      <c r="J23" s="59">
        <f>[1]Fjärrvärmeproduktion!$T$382</f>
        <v>0</v>
      </c>
      <c r="K23" s="59">
        <f>[1]Fjärrvärmeproduktion!$U$380</f>
        <v>0</v>
      </c>
      <c r="L23" s="59">
        <f>[1]Fjärrvärmeproduktion!$V$380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115229</v>
      </c>
      <c r="C24" s="59">
        <f t="shared" ref="C24:O24" si="3">SUM(C18:C23)</f>
        <v>0</v>
      </c>
      <c r="D24" s="59">
        <f t="shared" si="3"/>
        <v>10</v>
      </c>
      <c r="E24" s="59">
        <f t="shared" si="3"/>
        <v>0</v>
      </c>
      <c r="F24" s="59">
        <f t="shared" si="3"/>
        <v>0</v>
      </c>
      <c r="G24" s="59">
        <f t="shared" si="3"/>
        <v>4453</v>
      </c>
      <c r="H24" s="59">
        <f t="shared" si="3"/>
        <v>38376.333333333328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68066.666666666672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110906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3" t="str">
        <f>C30</f>
        <v>El</v>
      </c>
      <c r="S25" s="42" t="str">
        <f>ROUND(C43/1000,0) &amp;" GWh"</f>
        <v>394 GWh</v>
      </c>
      <c r="T25" s="31">
        <f>C$44</f>
        <v>0.51018954392280802</v>
      </c>
      <c r="U25" s="25"/>
    </row>
    <row r="26" spans="1:34" ht="15.75">
      <c r="B26" s="6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4" t="str">
        <f>D30</f>
        <v>Oljeprodukter</v>
      </c>
      <c r="S26" s="42" t="str">
        <f>ROUND(D43/1000,0) &amp;" GWh"</f>
        <v>111 GWh</v>
      </c>
      <c r="T26" s="31">
        <f>D$44</f>
        <v>0.14381453493043889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104 GWh</v>
      </c>
      <c r="T28" s="31">
        <f>F$44</f>
        <v>0.13505362178726948</v>
      </c>
      <c r="U28" s="25"/>
    </row>
    <row r="29" spans="1:34" ht="15.75">
      <c r="A29" s="51" t="str">
        <f>A2</f>
        <v>0562 Finspång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21 GWh</v>
      </c>
      <c r="T29" s="31">
        <f>G$44</f>
        <v>2.6829892280469531E-2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74 GWh</v>
      </c>
      <c r="T30" s="31">
        <f>H$44</f>
        <v>9.5705613886659283E-2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3.6218155619185559E-4</v>
      </c>
      <c r="U31" s="24"/>
      <c r="AG31" s="19"/>
      <c r="AH31" s="19"/>
    </row>
    <row r="32" spans="1:34" ht="15.75">
      <c r="A32" s="5" t="s">
        <v>30</v>
      </c>
      <c r="B32" s="60">
        <f>[1]Slutanvändning!$N$494</f>
        <v>0</v>
      </c>
      <c r="C32" s="60">
        <f>[1]Slutanvändning!$N$495</f>
        <v>4515</v>
      </c>
      <c r="D32" s="60">
        <f>[1]Slutanvändning!$N$488</f>
        <v>4976</v>
      </c>
      <c r="E32" s="59">
        <f>[1]Slutanvändning!$Q$489</f>
        <v>0</v>
      </c>
      <c r="F32" s="59">
        <f>[1]Slutanvändning!$N$490</f>
        <v>0</v>
      </c>
      <c r="G32" s="59">
        <f>[1]Slutanvändning!$N$491</f>
        <v>1102</v>
      </c>
      <c r="H32" s="59">
        <f>[1]Slutanvändning!$N$492</f>
        <v>0</v>
      </c>
      <c r="I32" s="59">
        <f>[1]Slutanvändning!$N$493</f>
        <v>0</v>
      </c>
      <c r="J32" s="59"/>
      <c r="K32" s="59">
        <f>[1]Slutanvändning!$T$489</f>
        <v>0</v>
      </c>
      <c r="L32" s="59">
        <f>[1]Slutanvändning!$U$489</f>
        <v>0</v>
      </c>
      <c r="M32" s="59"/>
      <c r="N32" s="59">
        <f>[1]Slutanvändning!$W$489</f>
        <v>0</v>
      </c>
      <c r="O32" s="59"/>
      <c r="P32" s="59">
        <f t="shared" ref="P32:P38" si="4">SUM(B32:N32)</f>
        <v>10593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0">
        <f>[1]Slutanvändning!$N$503</f>
        <v>26120</v>
      </c>
      <c r="C33" s="131">
        <f>[1]Slutanvändning!$N$504</f>
        <v>222264.34139531793</v>
      </c>
      <c r="D33" s="60">
        <f>[1]Slutanvändning!$N$497</f>
        <v>7178</v>
      </c>
      <c r="E33" s="59">
        <f>[1]Slutanvändning!$Q$498</f>
        <v>0</v>
      </c>
      <c r="F33" s="59">
        <f>[1]Slutanvändning!$N$499</f>
        <v>104409</v>
      </c>
      <c r="G33" s="59">
        <f>[1]Slutanvändning!$N$500</f>
        <v>0</v>
      </c>
      <c r="H33" s="59">
        <f>[1]Slutanvändning!$N$501</f>
        <v>2444</v>
      </c>
      <c r="I33" s="59">
        <f>[1]Slutanvändning!$N$502</f>
        <v>280</v>
      </c>
      <c r="J33" s="59"/>
      <c r="K33" s="59">
        <f>[1]Slutanvändning!$T$498</f>
        <v>0</v>
      </c>
      <c r="L33" s="59">
        <f>[1]Slutanvändning!$U$498</f>
        <v>0</v>
      </c>
      <c r="M33" s="59"/>
      <c r="N33" s="59">
        <f>[1]Slutanvändning!$W$498</f>
        <v>0</v>
      </c>
      <c r="O33" s="59"/>
      <c r="P33" s="132">
        <f t="shared" si="4"/>
        <v>362695.34139531793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0">
        <f>[1]Slutanvändning!$N$512</f>
        <v>13415</v>
      </c>
      <c r="C34" s="60">
        <f>[1]Slutanvändning!$N$513</f>
        <v>12161</v>
      </c>
      <c r="D34" s="60">
        <f>[1]Slutanvändning!$N$506</f>
        <v>206</v>
      </c>
      <c r="E34" s="59">
        <f>[1]Slutanvändning!$Q$507</f>
        <v>0</v>
      </c>
      <c r="F34" s="59">
        <f>[1]Slutanvändning!$N$508</f>
        <v>0</v>
      </c>
      <c r="G34" s="59">
        <f>[1]Slutanvändning!$N$509</f>
        <v>0</v>
      </c>
      <c r="H34" s="59">
        <f>[1]Slutanvändning!$N$510</f>
        <v>0</v>
      </c>
      <c r="I34" s="59">
        <f>[1]Slutanvändning!$N$511</f>
        <v>0</v>
      </c>
      <c r="J34" s="59"/>
      <c r="K34" s="59">
        <f>[1]Slutanvändning!$T$507</f>
        <v>0</v>
      </c>
      <c r="L34" s="59">
        <f>[1]Slutanvändning!$U$507</f>
        <v>0</v>
      </c>
      <c r="M34" s="59"/>
      <c r="N34" s="59">
        <f>[1]Slutanvändning!$W$507</f>
        <v>0</v>
      </c>
      <c r="O34" s="59"/>
      <c r="P34" s="59">
        <f t="shared" si="4"/>
        <v>25782</v>
      </c>
      <c r="Q34" s="22"/>
      <c r="R34" s="54" t="str">
        <f>L30</f>
        <v>Avfall</v>
      </c>
      <c r="S34" s="42" t="str">
        <f>ROUND(L43/1000,0) &amp;" GWh"</f>
        <v>68 GWh</v>
      </c>
      <c r="T34" s="31">
        <f>L$44</f>
        <v>8.8044611636163006E-2</v>
      </c>
      <c r="U34" s="25"/>
      <c r="V34" s="7"/>
      <c r="W34" s="41"/>
    </row>
    <row r="35" spans="1:47" ht="15.75">
      <c r="A35" s="5" t="s">
        <v>35</v>
      </c>
      <c r="B35" s="60">
        <f>[1]Slutanvändning!$N$521</f>
        <v>0</v>
      </c>
      <c r="C35" s="131">
        <f>[1]Slutanvändning!$N$522</f>
        <v>105</v>
      </c>
      <c r="D35" s="60">
        <f>[1]Slutanvändning!$N$515</f>
        <v>87028</v>
      </c>
      <c r="E35" s="59">
        <f>[1]Slutanvändning!$Q$516</f>
        <v>0</v>
      </c>
      <c r="F35" s="59">
        <f>[1]Slutanvändning!$N$517</f>
        <v>0</v>
      </c>
      <c r="G35" s="59">
        <f>[1]Slutanvändning!$N$518</f>
        <v>15187</v>
      </c>
      <c r="H35" s="59">
        <f>[1]Slutanvändning!$N$519</f>
        <v>0</v>
      </c>
      <c r="I35" s="59">
        <f>[1]Slutanvändning!$N$520</f>
        <v>0</v>
      </c>
      <c r="J35" s="59"/>
      <c r="K35" s="59">
        <f>[1]Slutanvändning!$T$516</f>
        <v>0</v>
      </c>
      <c r="L35" s="59">
        <f>[1]Slutanvändning!$U$516</f>
        <v>0</v>
      </c>
      <c r="M35" s="59"/>
      <c r="N35" s="59">
        <f>[1]Slutanvändning!$W$516</f>
        <v>0</v>
      </c>
      <c r="O35" s="59"/>
      <c r="P35" s="132">
        <f>SUM(B35:N35)</f>
        <v>102320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0">
        <f>[1]Slutanvändning!$N$530</f>
        <v>8604</v>
      </c>
      <c r="C36" s="60">
        <f>[1]Slutanvändning!$N$531</f>
        <v>49852</v>
      </c>
      <c r="D36" s="60">
        <f>[1]Slutanvändning!$N$524</f>
        <v>11472</v>
      </c>
      <c r="E36" s="59">
        <f>[1]Slutanvändning!$Q$525</f>
        <v>0</v>
      </c>
      <c r="F36" s="59">
        <f>[1]Slutanvändning!$N$526</f>
        <v>0</v>
      </c>
      <c r="G36" s="59">
        <f>[1]Slutanvändning!$N$527</f>
        <v>0</v>
      </c>
      <c r="H36" s="59">
        <f>[1]Slutanvändning!$N$528</f>
        <v>0</v>
      </c>
      <c r="I36" s="59">
        <f>[1]Slutanvändning!$N$529</f>
        <v>0</v>
      </c>
      <c r="J36" s="59"/>
      <c r="K36" s="59">
        <f>[1]Slutanvändning!$T$525</f>
        <v>0</v>
      </c>
      <c r="L36" s="59">
        <f>[1]Slutanvändning!$U$525</f>
        <v>0</v>
      </c>
      <c r="M36" s="59"/>
      <c r="N36" s="59">
        <f>[1]Slutanvändning!$W$525</f>
        <v>0</v>
      </c>
      <c r="O36" s="59"/>
      <c r="P36" s="59">
        <f t="shared" si="4"/>
        <v>69928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0">
        <f>[1]Slutanvändning!$N$539</f>
        <v>13334</v>
      </c>
      <c r="C37" s="60">
        <f>[1]Slutanvändning!$N$540</f>
        <v>59485</v>
      </c>
      <c r="D37" s="60">
        <f>[1]Slutanvändning!$N$533</f>
        <v>259</v>
      </c>
      <c r="E37" s="59">
        <f>[1]Slutanvändning!$Q$534</f>
        <v>0</v>
      </c>
      <c r="F37" s="59">
        <f>[1]Slutanvändning!$N$535</f>
        <v>0</v>
      </c>
      <c r="G37" s="59">
        <f>[1]Slutanvändning!$N$536</f>
        <v>0</v>
      </c>
      <c r="H37" s="59">
        <f>[1]Slutanvändning!$N$537</f>
        <v>33169</v>
      </c>
      <c r="I37" s="59">
        <f>[1]Slutanvändning!$N$538</f>
        <v>0</v>
      </c>
      <c r="J37" s="59"/>
      <c r="K37" s="59">
        <f>[1]Slutanvändning!$T$534</f>
        <v>0</v>
      </c>
      <c r="L37" s="59">
        <f>[1]Slutanvändning!$U$534</f>
        <v>0</v>
      </c>
      <c r="M37" s="59"/>
      <c r="N37" s="59">
        <f>[1]Slutanvändning!$W$534</f>
        <v>0</v>
      </c>
      <c r="O37" s="59"/>
      <c r="P37" s="59">
        <f t="shared" si="4"/>
        <v>106247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0">
        <f>[1]Slutanvändning!$N$548</f>
        <v>38853</v>
      </c>
      <c r="C38" s="60">
        <f>[1]Slutanvändning!$N$549</f>
        <v>6436</v>
      </c>
      <c r="D38" s="60">
        <f>[1]Slutanvändning!$N$542</f>
        <v>53</v>
      </c>
      <c r="E38" s="59">
        <f>[1]Slutanvändning!$Q$543</f>
        <v>0</v>
      </c>
      <c r="F38" s="59">
        <f>[1]Slutanvändning!$N$544</f>
        <v>0</v>
      </c>
      <c r="G38" s="59">
        <f>[1]Slutanvändning!$N$545</f>
        <v>0</v>
      </c>
      <c r="H38" s="59">
        <f>[1]Slutanvändning!$N$546</f>
        <v>0</v>
      </c>
      <c r="I38" s="59">
        <f>[1]Slutanvändning!$N$547</f>
        <v>0</v>
      </c>
      <c r="J38" s="59"/>
      <c r="K38" s="59">
        <f>[1]Slutanvändning!$T$543</f>
        <v>0</v>
      </c>
      <c r="L38" s="59">
        <f>[1]Slutanvändning!$U$543</f>
        <v>0</v>
      </c>
      <c r="M38" s="59"/>
      <c r="N38" s="59">
        <f>[1]Slutanvändning!$W$543</f>
        <v>0</v>
      </c>
      <c r="O38" s="59"/>
      <c r="P38" s="59">
        <f t="shared" si="4"/>
        <v>45342</v>
      </c>
      <c r="Q38" s="22"/>
      <c r="R38" s="33"/>
      <c r="S38" s="18"/>
      <c r="T38" s="29"/>
      <c r="U38" s="25"/>
    </row>
    <row r="39" spans="1:47" ht="15.75">
      <c r="A39" s="5" t="s">
        <v>39</v>
      </c>
      <c r="B39" s="60">
        <f>[1]Slutanvändning!$N$557</f>
        <v>0</v>
      </c>
      <c r="C39" s="60">
        <f>[1]Slutanvändning!$N$558</f>
        <v>10389</v>
      </c>
      <c r="D39" s="60">
        <f>[1]Slutanvändning!$N$551</f>
        <v>0</v>
      </c>
      <c r="E39" s="59">
        <f>[1]Slutanvändning!$Q$552</f>
        <v>0</v>
      </c>
      <c r="F39" s="59">
        <f>[1]Slutanvändning!$N$553</f>
        <v>0</v>
      </c>
      <c r="G39" s="59">
        <f>[1]Slutanvändning!$N$554</f>
        <v>0</v>
      </c>
      <c r="H39" s="59">
        <f>[1]Slutanvändning!$N$555</f>
        <v>0</v>
      </c>
      <c r="I39" s="59">
        <f>[1]Slutanvändning!$N$556</f>
        <v>0</v>
      </c>
      <c r="J39" s="59"/>
      <c r="K39" s="59">
        <f>[1]Slutanvändning!$T$552</f>
        <v>0</v>
      </c>
      <c r="L39" s="59">
        <f>[1]Slutanvändning!$U$552</f>
        <v>0</v>
      </c>
      <c r="M39" s="59"/>
      <c r="N39" s="59">
        <f>[1]Slutanvändning!$W$552</f>
        <v>0</v>
      </c>
      <c r="O39" s="59"/>
      <c r="P39" s="59">
        <f>SUM(B39:N39)</f>
        <v>10389</v>
      </c>
      <c r="Q39" s="22"/>
      <c r="R39" s="30"/>
      <c r="S39" s="9"/>
      <c r="T39" s="44"/>
    </row>
    <row r="40" spans="1:47" ht="15.75">
      <c r="A40" s="5" t="s">
        <v>14</v>
      </c>
      <c r="B40" s="59">
        <f>SUM(B32:B39)</f>
        <v>100326</v>
      </c>
      <c r="C40" s="132">
        <f t="shared" ref="C40:O40" si="5">SUM(C32:C39)</f>
        <v>365207.34139531793</v>
      </c>
      <c r="D40" s="59">
        <f t="shared" si="5"/>
        <v>111172</v>
      </c>
      <c r="E40" s="59">
        <f t="shared" si="5"/>
        <v>0</v>
      </c>
      <c r="F40" s="59">
        <f>SUM(F32:F39)</f>
        <v>104409</v>
      </c>
      <c r="G40" s="59">
        <f t="shared" si="5"/>
        <v>16289</v>
      </c>
      <c r="H40" s="59">
        <f t="shared" si="5"/>
        <v>35613</v>
      </c>
      <c r="I40" s="59">
        <f t="shared" si="5"/>
        <v>280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32">
        <f>SUM(B40:N40)</f>
        <v>733296.34139531793</v>
      </c>
      <c r="Q40" s="22"/>
      <c r="R40" s="30"/>
      <c r="S40" s="9" t="s">
        <v>25</v>
      </c>
      <c r="T40" s="44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6"/>
      <c r="R41" s="30" t="s">
        <v>40</v>
      </c>
      <c r="S41" s="45" t="str">
        <f>ROUND((B46+C46)/1000,0) &amp;" GWh"</f>
        <v>44 GWh</v>
      </c>
      <c r="T41" s="44"/>
    </row>
    <row r="42" spans="1:47">
      <c r="A42" s="35" t="s">
        <v>43</v>
      </c>
      <c r="B42" s="114">
        <f>B39+B38+B37</f>
        <v>52187</v>
      </c>
      <c r="C42" s="114">
        <f>C39+C38+C37</f>
        <v>76310</v>
      </c>
      <c r="D42" s="114">
        <f>D39+D38+D37</f>
        <v>312</v>
      </c>
      <c r="E42" s="114">
        <f t="shared" ref="E42:P42" si="6">E39+E38+E37</f>
        <v>0</v>
      </c>
      <c r="F42" s="115">
        <f t="shared" si="6"/>
        <v>0</v>
      </c>
      <c r="G42" s="114">
        <f t="shared" si="6"/>
        <v>0</v>
      </c>
      <c r="H42" s="114">
        <f t="shared" si="6"/>
        <v>33169</v>
      </c>
      <c r="I42" s="115">
        <f t="shared" si="6"/>
        <v>0</v>
      </c>
      <c r="J42" s="114">
        <f t="shared" si="6"/>
        <v>0</v>
      </c>
      <c r="K42" s="114">
        <f t="shared" si="6"/>
        <v>0</v>
      </c>
      <c r="L42" s="114">
        <f t="shared" si="6"/>
        <v>0</v>
      </c>
      <c r="M42" s="114">
        <f t="shared" si="6"/>
        <v>0</v>
      </c>
      <c r="N42" s="114">
        <f t="shared" si="6"/>
        <v>0</v>
      </c>
      <c r="O42" s="114">
        <f t="shared" si="6"/>
        <v>0</v>
      </c>
      <c r="P42" s="114">
        <f t="shared" si="6"/>
        <v>161978</v>
      </c>
      <c r="Q42" s="23"/>
      <c r="R42" s="30" t="s">
        <v>41</v>
      </c>
      <c r="S42" s="10" t="str">
        <f>ROUND(P42/1000,0) &amp;" GWh"</f>
        <v>162 GWh</v>
      </c>
      <c r="T42" s="31">
        <f>P42/P40</f>
        <v>0.22089023339703004</v>
      </c>
    </row>
    <row r="43" spans="1:47">
      <c r="A43" s="36" t="s">
        <v>45</v>
      </c>
      <c r="B43" s="116"/>
      <c r="C43" s="117">
        <f>C40+C24-C7+C46</f>
        <v>394423.92870694335</v>
      </c>
      <c r="D43" s="117">
        <f>D40+D24+D11</f>
        <v>111182</v>
      </c>
      <c r="E43" s="117">
        <f t="shared" ref="E43:O43" si="7">E11+E24+E40</f>
        <v>0</v>
      </c>
      <c r="F43" s="117">
        <f t="shared" si="7"/>
        <v>104409</v>
      </c>
      <c r="G43" s="117">
        <f>G11+G24+G40</f>
        <v>20742</v>
      </c>
      <c r="H43" s="117">
        <f t="shared" si="7"/>
        <v>73989.333333333328</v>
      </c>
      <c r="I43" s="117">
        <f t="shared" si="7"/>
        <v>280</v>
      </c>
      <c r="J43" s="117">
        <f t="shared" si="7"/>
        <v>0</v>
      </c>
      <c r="K43" s="117">
        <f t="shared" si="7"/>
        <v>0</v>
      </c>
      <c r="L43" s="117">
        <f t="shared" si="7"/>
        <v>68066.666666666672</v>
      </c>
      <c r="M43" s="117">
        <f t="shared" si="7"/>
        <v>0</v>
      </c>
      <c r="N43" s="117">
        <f t="shared" si="7"/>
        <v>0</v>
      </c>
      <c r="O43" s="117">
        <v>0</v>
      </c>
      <c r="P43" s="118">
        <f>SUM(C43:O43)</f>
        <v>773092.92870694329</v>
      </c>
      <c r="Q43" s="23"/>
      <c r="R43" s="30" t="s">
        <v>42</v>
      </c>
      <c r="S43" s="10" t="str">
        <f>ROUND(P36/1000,0) &amp;" GWh"</f>
        <v>70 GWh</v>
      </c>
      <c r="T43" s="43">
        <f>P36/P40</f>
        <v>9.5361173992687384E-2</v>
      </c>
    </row>
    <row r="44" spans="1:47">
      <c r="A44" s="36" t="s">
        <v>46</v>
      </c>
      <c r="B44" s="88"/>
      <c r="C44" s="90">
        <f>C43/$P$43</f>
        <v>0.51018954392280802</v>
      </c>
      <c r="D44" s="90">
        <f t="shared" ref="D44:P44" si="8">D43/$P$43</f>
        <v>0.14381453493043889</v>
      </c>
      <c r="E44" s="90">
        <f t="shared" si="8"/>
        <v>0</v>
      </c>
      <c r="F44" s="90">
        <f t="shared" si="8"/>
        <v>0.13505362178726948</v>
      </c>
      <c r="G44" s="90">
        <f t="shared" si="8"/>
        <v>2.6829892280469531E-2</v>
      </c>
      <c r="H44" s="90">
        <f t="shared" si="8"/>
        <v>9.5705613886659283E-2</v>
      </c>
      <c r="I44" s="90">
        <f t="shared" si="8"/>
        <v>3.6218155619185559E-4</v>
      </c>
      <c r="J44" s="90">
        <f t="shared" si="8"/>
        <v>0</v>
      </c>
      <c r="K44" s="90">
        <f t="shared" si="8"/>
        <v>0</v>
      </c>
      <c r="L44" s="90">
        <f t="shared" si="8"/>
        <v>8.8044611636163006E-2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26 GWh</v>
      </c>
      <c r="T44" s="31">
        <f>P34/P40</f>
        <v>3.515904627444609E-2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11 GWh</v>
      </c>
      <c r="T45" s="31">
        <f>P32/P40</f>
        <v>1.4445728693864224E-2</v>
      </c>
      <c r="U45" s="25"/>
    </row>
    <row r="46" spans="1:47">
      <c r="A46" s="37" t="s">
        <v>49</v>
      </c>
      <c r="B46" s="89">
        <f>B24-B40</f>
        <v>14903</v>
      </c>
      <c r="C46" s="89">
        <f>(C40+C24)*0.08</f>
        <v>29216.587311625433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363 GWh</v>
      </c>
      <c r="T46" s="43">
        <f>P33/P40</f>
        <v>0.49460950630843242</v>
      </c>
      <c r="U46" s="25"/>
    </row>
    <row r="47" spans="1:47">
      <c r="A47" s="37" t="s">
        <v>51</v>
      </c>
      <c r="B47" s="121">
        <f>B46/B24</f>
        <v>0.12933376146629755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102 GWh</v>
      </c>
      <c r="T47" s="43">
        <f>P35/P40</f>
        <v>0.13953431133353983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733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76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[1]Solceller!$C$6</f>
        <v>2821.5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[1]Elproduktion!$N$122</f>
        <v>0</v>
      </c>
      <c r="D7" s="57">
        <f>[1]Elproduktion!$N$123</f>
        <v>0</v>
      </c>
      <c r="E7" s="57">
        <f>[1]Elproduktion!$Q$124</f>
        <v>0</v>
      </c>
      <c r="F7" s="57">
        <f>[1]Elproduktion!$N$125</f>
        <v>0</v>
      </c>
      <c r="G7" s="57">
        <f>[1]Elproduktion!$R$126</f>
        <v>0</v>
      </c>
      <c r="H7" s="57">
        <f>[1]Elproduktion!$S$127</f>
        <v>0</v>
      </c>
      <c r="I7" s="57">
        <f>[1]Elproduktion!$N$128</f>
        <v>0</v>
      </c>
      <c r="J7" s="57">
        <f>[1]Elproduktion!$T$126</f>
        <v>0</v>
      </c>
      <c r="K7" s="57">
        <f>[1]Elproduktion!$U$124</f>
        <v>0</v>
      </c>
      <c r="L7" s="57">
        <f>[1]Elproduktion!$V$124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[1]Elproduktion!$N$130</f>
        <v>0</v>
      </c>
      <c r="D8" s="57">
        <f>[1]Elproduktion!$N$131</f>
        <v>0</v>
      </c>
      <c r="E8" s="57">
        <f>[1]Elproduktion!$Q$132</f>
        <v>0</v>
      </c>
      <c r="F8" s="57">
        <f>[1]Elproduktion!$N$133</f>
        <v>0</v>
      </c>
      <c r="G8" s="57">
        <f>[1]Elproduktion!$R$134</f>
        <v>0</v>
      </c>
      <c r="H8" s="57">
        <f>[1]Elproduktion!$S$135</f>
        <v>0</v>
      </c>
      <c r="I8" s="57">
        <f>[1]Elproduktion!$N$136</f>
        <v>0</v>
      </c>
      <c r="J8" s="57">
        <f>[1]Elproduktion!$T$134</f>
        <v>0</v>
      </c>
      <c r="K8" s="57">
        <f>[1]Elproduktion!$U$132</f>
        <v>0</v>
      </c>
      <c r="L8" s="57">
        <f>[1]Elproduktion!$V$132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[1]Elproduktion!$N$138</f>
        <v>4198</v>
      </c>
      <c r="D9" s="57">
        <f>[1]Elproduktion!$N$139</f>
        <v>0</v>
      </c>
      <c r="E9" s="57">
        <f>[1]Elproduktion!$Q$140</f>
        <v>0</v>
      </c>
      <c r="F9" s="57">
        <f>[1]Elproduktion!$N$141</f>
        <v>0</v>
      </c>
      <c r="G9" s="57">
        <f>[1]Elproduktion!$R$142</f>
        <v>0</v>
      </c>
      <c r="H9" s="57">
        <f>[1]Elproduktion!$S$143</f>
        <v>0</v>
      </c>
      <c r="I9" s="57">
        <f>[1]Elproduktion!$N$144</f>
        <v>0</v>
      </c>
      <c r="J9" s="57">
        <f>[1]Elproduktion!$T$142</f>
        <v>0</v>
      </c>
      <c r="K9" s="57">
        <f>[1]Elproduktion!$U$140</f>
        <v>0</v>
      </c>
      <c r="L9" s="57">
        <f>[1]Elproduktion!$V$140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[1]Elproduktion!$N$146</f>
        <v>0</v>
      </c>
      <c r="D10" s="57">
        <f>[1]Elproduktion!$N$147</f>
        <v>0</v>
      </c>
      <c r="E10" s="57">
        <f>[1]Elproduktion!$Q$148</f>
        <v>0</v>
      </c>
      <c r="F10" s="57">
        <f>[1]Elproduktion!$N$149</f>
        <v>0</v>
      </c>
      <c r="G10" s="57">
        <f>[1]Elproduktion!$R$150</f>
        <v>0</v>
      </c>
      <c r="H10" s="57">
        <f>[1]Elproduktion!$S$151</f>
        <v>0</v>
      </c>
      <c r="I10" s="57">
        <f>[1]Elproduktion!$N$152</f>
        <v>0</v>
      </c>
      <c r="J10" s="57">
        <f>[1]Elproduktion!$T$150</f>
        <v>0</v>
      </c>
      <c r="K10" s="57">
        <f>[1]Elproduktion!$U$148</f>
        <v>0</v>
      </c>
      <c r="L10" s="57">
        <f>[1]Elproduktion!$V$148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7019.5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0513 Kinda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60">
        <f>[1]Fjärrvärmeproduktion!$N$170</f>
        <v>0</v>
      </c>
      <c r="C18" s="59"/>
      <c r="D18" s="59">
        <f>[1]Fjärrvärmeproduktion!$N$171</f>
        <v>0</v>
      </c>
      <c r="E18" s="59">
        <f>[1]Fjärrvärmeproduktion!$Q$172</f>
        <v>0</v>
      </c>
      <c r="F18" s="59">
        <f>[1]Fjärrvärmeproduktion!$N$173</f>
        <v>0</v>
      </c>
      <c r="G18" s="59">
        <f>[1]Fjärrvärmeproduktion!$R$174</f>
        <v>0</v>
      </c>
      <c r="H18" s="59">
        <f>[1]Fjärrvärmeproduktion!$S$175</f>
        <v>0</v>
      </c>
      <c r="I18" s="59">
        <f>[1]Fjärrvärmeproduktion!$N$176</f>
        <v>0</v>
      </c>
      <c r="J18" s="59">
        <f>[1]Fjärrvärmeproduktion!$T$174</f>
        <v>0</v>
      </c>
      <c r="K18" s="59">
        <f>[1]Fjärrvärmeproduktion!$U$172</f>
        <v>0</v>
      </c>
      <c r="L18" s="59">
        <f>[1]Fjärrvärmeproduktion!$V$172</f>
        <v>0</v>
      </c>
      <c r="M18" s="59"/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0">
        <f>[1]Fjärrvärmeproduktion!$N$178</f>
        <v>922</v>
      </c>
      <c r="C19" s="59"/>
      <c r="D19" s="59">
        <f>[1]Fjärrvärmeproduktion!$N$179</f>
        <v>1025</v>
      </c>
      <c r="E19" s="59">
        <f>[1]Fjärrvärmeproduktion!$Q$180</f>
        <v>0</v>
      </c>
      <c r="F19" s="59">
        <f>[1]Fjärrvärmeproduktion!$N$181</f>
        <v>0</v>
      </c>
      <c r="G19" s="59">
        <f>[1]Fjärrvärmeproduktion!$R$182</f>
        <v>0</v>
      </c>
      <c r="H19" s="59">
        <f>[1]Fjärrvärmeproduktion!$S$183</f>
        <v>0</v>
      </c>
      <c r="I19" s="59">
        <f>[1]Fjärrvärmeproduktion!$N$184</f>
        <v>0</v>
      </c>
      <c r="J19" s="59">
        <f>[1]Fjärrvärmeproduktion!$T$182</f>
        <v>0</v>
      </c>
      <c r="K19" s="59">
        <f>[1]Fjärrvärmeproduktion!$U$180</f>
        <v>0</v>
      </c>
      <c r="L19" s="59">
        <f>[1]Fjärrvärmeproduktion!$V$180</f>
        <v>0</v>
      </c>
      <c r="M19" s="59"/>
      <c r="N19" s="59"/>
      <c r="O19" s="59"/>
      <c r="P19" s="59">
        <f t="shared" ref="P19:P24" si="2">SUM(C19:O19)</f>
        <v>1025</v>
      </c>
      <c r="Q19" s="4"/>
      <c r="R19" s="4"/>
      <c r="S19" s="4"/>
      <c r="T19" s="4"/>
    </row>
    <row r="20" spans="1:34" ht="15.75">
      <c r="A20" s="5" t="s">
        <v>20</v>
      </c>
      <c r="B20" s="60">
        <f>[1]Fjärrvärmeproduktion!$N$186</f>
        <v>0</v>
      </c>
      <c r="C20" s="59"/>
      <c r="D20" s="59">
        <f>[1]Fjärrvärmeproduktion!$N$187</f>
        <v>0</v>
      </c>
      <c r="E20" s="59">
        <f>[1]Fjärrvärmeproduktion!$Q$188</f>
        <v>0</v>
      </c>
      <c r="F20" s="59">
        <f>[1]Fjärrvärmeproduktion!$N$189</f>
        <v>0</v>
      </c>
      <c r="G20" s="59">
        <f>[1]Fjärrvärmeproduktion!$R$190</f>
        <v>0</v>
      </c>
      <c r="H20" s="59">
        <f>[1]Fjärrvärmeproduktion!$S$191</f>
        <v>0</v>
      </c>
      <c r="I20" s="59">
        <f>[1]Fjärrvärmeproduktion!$N$192</f>
        <v>0</v>
      </c>
      <c r="J20" s="59">
        <f>[1]Fjärrvärmeproduktion!$T$190</f>
        <v>0</v>
      </c>
      <c r="K20" s="59">
        <f>[1]Fjärrvärmeproduktion!$U$188</f>
        <v>0</v>
      </c>
      <c r="L20" s="59">
        <f>[1]Fjärrvärmeproduktion!$V$188</f>
        <v>0</v>
      </c>
      <c r="M20" s="59"/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0">
        <f>[1]Fjärrvärmeproduktion!$N$194</f>
        <v>0</v>
      </c>
      <c r="C21" s="59"/>
      <c r="D21" s="59">
        <f>[1]Fjärrvärmeproduktion!$N$195</f>
        <v>0</v>
      </c>
      <c r="E21" s="59">
        <f>[1]Fjärrvärmeproduktion!$Q$196</f>
        <v>0</v>
      </c>
      <c r="F21" s="59">
        <f>[1]Fjärrvärmeproduktion!$N$197</f>
        <v>0</v>
      </c>
      <c r="G21" s="59">
        <f>[1]Fjärrvärmeproduktion!$R$198</f>
        <v>0</v>
      </c>
      <c r="H21" s="59">
        <f>[1]Fjärrvärmeproduktion!$S$199</f>
        <v>0</v>
      </c>
      <c r="I21" s="59">
        <f>[1]Fjärrvärmeproduktion!$N$200</f>
        <v>0</v>
      </c>
      <c r="J21" s="59">
        <f>[1]Fjärrvärmeproduktion!$T$198</f>
        <v>0</v>
      </c>
      <c r="K21" s="59">
        <f>[1]Fjärrvärmeproduktion!$U$196</f>
        <v>0</v>
      </c>
      <c r="L21" s="59">
        <f>[1]Fjärrvärmeproduktion!$V$196</f>
        <v>0</v>
      </c>
      <c r="M21" s="59"/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0">
        <f>[1]Fjärrvärmeproduktion!$N$202</f>
        <v>18106</v>
      </c>
      <c r="C22" s="59"/>
      <c r="D22" s="59">
        <f>[1]Fjärrvärmeproduktion!$N$203</f>
        <v>0</v>
      </c>
      <c r="E22" s="59">
        <f>[1]Fjärrvärmeproduktion!$Q$204</f>
        <v>0</v>
      </c>
      <c r="F22" s="59">
        <f>[1]Fjärrvärmeproduktion!$N$205</f>
        <v>0</v>
      </c>
      <c r="G22" s="59">
        <f>[1]Fjärrvärmeproduktion!$R$206</f>
        <v>0</v>
      </c>
      <c r="H22" s="59">
        <f>[1]Fjärrvärmeproduktion!$S$207</f>
        <v>0</v>
      </c>
      <c r="I22" s="59">
        <f>[1]Fjärrvärmeproduktion!$N$208</f>
        <v>0</v>
      </c>
      <c r="J22" s="59">
        <f>[1]Fjärrvärmeproduktion!$T$206</f>
        <v>0</v>
      </c>
      <c r="K22" s="59">
        <f>[1]Fjärrvärmeproduktion!$U$204</f>
        <v>0</v>
      </c>
      <c r="L22" s="59">
        <f>[1]Fjärrvärmeproduktion!$V$204</f>
        <v>0</v>
      </c>
      <c r="M22" s="59"/>
      <c r="N22" s="59"/>
      <c r="O22" s="59"/>
      <c r="P22" s="59">
        <f t="shared" si="2"/>
        <v>0</v>
      </c>
      <c r="Q22" s="20"/>
      <c r="R22" s="32" t="s">
        <v>24</v>
      </c>
      <c r="S22" s="56" t="str">
        <f>ROUND(P43/1000,0) &amp;" GWh"</f>
        <v>485 GWh</v>
      </c>
      <c r="T22" s="27"/>
      <c r="U22" s="25"/>
    </row>
    <row r="23" spans="1:34" ht="15.75">
      <c r="A23" s="5" t="s">
        <v>23</v>
      </c>
      <c r="B23" s="131">
        <f>[1]Fjärrvärmeproduktion!$N$210</f>
        <v>0</v>
      </c>
      <c r="C23" s="59"/>
      <c r="D23" s="59">
        <f>[1]Fjärrvärmeproduktion!$N$211</f>
        <v>0</v>
      </c>
      <c r="E23" s="59">
        <f>[1]Fjärrvärmeproduktion!$Q$212</f>
        <v>0</v>
      </c>
      <c r="F23" s="59">
        <f>[1]Fjärrvärmeproduktion!$N$213</f>
        <v>0</v>
      </c>
      <c r="G23" s="59">
        <f>[1]Fjärrvärmeproduktion!$R$214</f>
        <v>0</v>
      </c>
      <c r="H23" s="59">
        <f>[1]Fjärrvärmeproduktion!$S$215</f>
        <v>0</v>
      </c>
      <c r="I23" s="59">
        <f>[1]Fjärrvärmeproduktion!$N$216</f>
        <v>0</v>
      </c>
      <c r="J23" s="59">
        <f>[1]Fjärrvärmeproduktion!$T$214</f>
        <v>0</v>
      </c>
      <c r="K23" s="59">
        <f>[1]Fjärrvärmeproduktion!$U$212</f>
        <v>0</v>
      </c>
      <c r="L23" s="59">
        <f>[1]Fjärrvärmeproduktion!$V$212</f>
        <v>0</v>
      </c>
      <c r="M23" s="59"/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9">
        <f>SUM(B18:B23)</f>
        <v>19028</v>
      </c>
      <c r="C24" s="59">
        <f t="shared" ref="C24:O24" si="3">SUM(C18:C23)</f>
        <v>0</v>
      </c>
      <c r="D24" s="59">
        <f t="shared" si="3"/>
        <v>1025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0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1025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3" t="str">
        <f>C30</f>
        <v>El</v>
      </c>
      <c r="S25" s="42" t="str">
        <f>ROUND(C43/1000,0) &amp;" GWh"</f>
        <v>179 GWh</v>
      </c>
      <c r="T25" s="31">
        <f>C$44</f>
        <v>0.36859572532276841</v>
      </c>
      <c r="U25" s="25"/>
    </row>
    <row r="26" spans="1:34" ht="15.75">
      <c r="B26" s="8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95 GWh</v>
      </c>
      <c r="T26" s="31">
        <f>D$44</f>
        <v>0.19533437098115758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3.8178249639751673E-4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38 GWh</v>
      </c>
      <c r="T28" s="31">
        <f>F$44</f>
        <v>7.9315829548876532E-2</v>
      </c>
      <c r="U28" s="25"/>
    </row>
    <row r="29" spans="1:34" ht="15.75">
      <c r="A29" s="51" t="str">
        <f>A2</f>
        <v>0513 Kinda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12 GWh</v>
      </c>
      <c r="T29" s="31">
        <f>G$44</f>
        <v>2.5581490947803338E-2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160 GWh</v>
      </c>
      <c r="T30" s="31">
        <f>H$44</f>
        <v>0.33079080070299655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[1]Slutanvändning!$N$251</f>
        <v>0</v>
      </c>
      <c r="C32" s="57">
        <f>[1]Slutanvändning!$N$252</f>
        <v>10630</v>
      </c>
      <c r="D32" s="57">
        <f>[1]Slutanvändning!$N$245</f>
        <v>9536</v>
      </c>
      <c r="E32" s="57">
        <f>[1]Slutanvändning!$Q$246</f>
        <v>0</v>
      </c>
      <c r="F32" s="91">
        <f>[1]Slutanvändning!$N$247</f>
        <v>0</v>
      </c>
      <c r="G32" s="57">
        <f>[1]Slutanvändning!$N$248</f>
        <v>2226</v>
      </c>
      <c r="H32" s="91">
        <f>[1]Slutanvändning!$N$249</f>
        <v>0</v>
      </c>
      <c r="I32" s="57">
        <f>[1]Slutanvändning!$N$250</f>
        <v>0</v>
      </c>
      <c r="J32" s="57"/>
      <c r="K32" s="57">
        <f>[1]Slutanvändning!$T$246</f>
        <v>0</v>
      </c>
      <c r="L32" s="57">
        <f>[1]Slutanvändning!$U$246</f>
        <v>0</v>
      </c>
      <c r="M32" s="57"/>
      <c r="N32" s="57">
        <f>[1]Slutanvändning!$W$246</f>
        <v>0</v>
      </c>
      <c r="O32" s="57"/>
      <c r="P32" s="57">
        <f t="shared" ref="P32:P38" si="4">SUM(B32:N32)</f>
        <v>22392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[1]Slutanvändning!$N$260</f>
        <v>1135</v>
      </c>
      <c r="C33" s="57">
        <f>[1]Slutanvändning!$N$261</f>
        <v>87317</v>
      </c>
      <c r="D33" s="57">
        <f>[1]Slutanvändning!$N$254</f>
        <v>16204</v>
      </c>
      <c r="E33" s="57">
        <f>[1]Slutanvändning!$Q$255</f>
        <v>185</v>
      </c>
      <c r="F33" s="91">
        <f>[1]Slutanvändning!$N$256</f>
        <v>38434</v>
      </c>
      <c r="G33" s="57">
        <f>[1]Slutanvändning!$N$257</f>
        <v>0</v>
      </c>
      <c r="H33" s="91">
        <f>[1]Slutanvändning!$N$258</f>
        <v>135815</v>
      </c>
      <c r="I33" s="57">
        <f>[1]Slutanvändning!$N$259</f>
        <v>0</v>
      </c>
      <c r="J33" s="57"/>
      <c r="K33" s="57">
        <f>[1]Slutanvändning!$T$255</f>
        <v>0</v>
      </c>
      <c r="L33" s="57">
        <f>[1]Slutanvändning!$U$255</f>
        <v>0</v>
      </c>
      <c r="M33" s="57"/>
      <c r="N33" s="57">
        <f>[1]Slutanvändning!$W$255</f>
        <v>0</v>
      </c>
      <c r="O33" s="57"/>
      <c r="P33" s="57">
        <f t="shared" si="4"/>
        <v>279090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[1]Slutanvändning!$N$269</f>
        <v>2256</v>
      </c>
      <c r="C34" s="57">
        <f>[1]Slutanvändning!$N$270</f>
        <v>8747</v>
      </c>
      <c r="D34" s="57">
        <f>[1]Slutanvändning!$N$263</f>
        <v>0</v>
      </c>
      <c r="E34" s="57">
        <f>[1]Slutanvändning!$Q$264</f>
        <v>0</v>
      </c>
      <c r="F34" s="91">
        <f>[1]Slutanvändning!$N$265</f>
        <v>0</v>
      </c>
      <c r="G34" s="57">
        <f>[1]Slutanvändning!$N$266</f>
        <v>0</v>
      </c>
      <c r="H34" s="91">
        <f>[1]Slutanvändning!$N$267</f>
        <v>0</v>
      </c>
      <c r="I34" s="57">
        <f>[1]Slutanvändning!$N$268</f>
        <v>0</v>
      </c>
      <c r="J34" s="57"/>
      <c r="K34" s="57">
        <f>[1]Slutanvändning!$T$264</f>
        <v>0</v>
      </c>
      <c r="L34" s="57">
        <f>[1]Slutanvändning!$U$264</f>
        <v>0</v>
      </c>
      <c r="M34" s="57"/>
      <c r="N34" s="57">
        <f>[1]Slutanvändning!$W$264</f>
        <v>0</v>
      </c>
      <c r="O34" s="57"/>
      <c r="P34" s="57">
        <f t="shared" si="4"/>
        <v>11003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[1]Slutanvändning!$N$278</f>
        <v>0</v>
      </c>
      <c r="C35" s="57">
        <f>[1]Slutanvändning!$N$279</f>
        <v>40</v>
      </c>
      <c r="D35" s="57">
        <f>[1]Slutanvändning!$N$272</f>
        <v>66384</v>
      </c>
      <c r="E35" s="57">
        <f>[1]Slutanvändning!$Q$273</f>
        <v>0</v>
      </c>
      <c r="F35" s="91">
        <f>[1]Slutanvändning!$N$274</f>
        <v>0</v>
      </c>
      <c r="G35" s="57">
        <f>[1]Slutanvändning!$N$275</f>
        <v>10170</v>
      </c>
      <c r="H35" s="91">
        <f>[1]Slutanvändning!$N$276</f>
        <v>0</v>
      </c>
      <c r="I35" s="57">
        <f>[1]Slutanvändning!$N$277</f>
        <v>0</v>
      </c>
      <c r="J35" s="57"/>
      <c r="K35" s="57">
        <f>[1]Slutanvändning!$T$273</f>
        <v>0</v>
      </c>
      <c r="L35" s="57">
        <f>[1]Slutanvändning!$U$273</f>
        <v>0</v>
      </c>
      <c r="M35" s="57"/>
      <c r="N35" s="57">
        <f>[1]Slutanvändning!$W$273</f>
        <v>0</v>
      </c>
      <c r="O35" s="57"/>
      <c r="P35" s="57">
        <f>SUM(B35:N35)</f>
        <v>76594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[1]Slutanvändning!$N$287</f>
        <v>1585</v>
      </c>
      <c r="C36" s="57">
        <f>[1]Slutanvändning!$N$288</f>
        <v>13195</v>
      </c>
      <c r="D36" s="57">
        <f>[1]Slutanvändning!$N$281</f>
        <v>1322</v>
      </c>
      <c r="E36" s="57">
        <f>[1]Slutanvändning!$Q$282</f>
        <v>0</v>
      </c>
      <c r="F36" s="91">
        <f>[1]Slutanvändning!$N$283</f>
        <v>0</v>
      </c>
      <c r="G36" s="57">
        <f>[1]Slutanvändning!$N$284</f>
        <v>0</v>
      </c>
      <c r="H36" s="91">
        <f>[1]Slutanvändning!$N$285</f>
        <v>0</v>
      </c>
      <c r="I36" s="57">
        <f>[1]Slutanvändning!$N$286</f>
        <v>0</v>
      </c>
      <c r="J36" s="57"/>
      <c r="K36" s="57">
        <f>[1]Slutanvändning!$T$282</f>
        <v>0</v>
      </c>
      <c r="L36" s="57">
        <f>[1]Slutanvändning!$U$282</f>
        <v>0</v>
      </c>
      <c r="M36" s="57"/>
      <c r="N36" s="57">
        <f>[1]Slutanvändning!$W$282</f>
        <v>0</v>
      </c>
      <c r="O36" s="57"/>
      <c r="P36" s="57">
        <f t="shared" si="4"/>
        <v>16102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[1]Slutanvändning!$N$296</f>
        <v>1870</v>
      </c>
      <c r="C37" s="57">
        <f>[1]Slutanvändning!$N$297</f>
        <v>34909</v>
      </c>
      <c r="D37" s="57">
        <f>[1]Slutanvändning!$N$290</f>
        <v>123</v>
      </c>
      <c r="E37" s="57">
        <f>[1]Slutanvändning!$Q$291</f>
        <v>0</v>
      </c>
      <c r="F37" s="91">
        <f>[1]Slutanvändning!$N$292</f>
        <v>0</v>
      </c>
      <c r="G37" s="57">
        <f>[1]Slutanvändning!$N$293</f>
        <v>0</v>
      </c>
      <c r="H37" s="91">
        <f>[1]Slutanvändning!$N$294</f>
        <v>24476</v>
      </c>
      <c r="I37" s="57">
        <f>[1]Slutanvändning!$N$295</f>
        <v>0</v>
      </c>
      <c r="J37" s="57"/>
      <c r="K37" s="57">
        <f>[1]Slutanvändning!$T$291</f>
        <v>0</v>
      </c>
      <c r="L37" s="57">
        <f>[1]Slutanvändning!$U$291</f>
        <v>0</v>
      </c>
      <c r="M37" s="57"/>
      <c r="N37" s="57">
        <f>[1]Slutanvändning!$W$291</f>
        <v>0</v>
      </c>
      <c r="O37" s="57"/>
      <c r="P37" s="57">
        <f t="shared" si="4"/>
        <v>61378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[1]Slutanvändning!$N$305</f>
        <v>9660</v>
      </c>
      <c r="C38" s="57">
        <f>[1]Slutanvändning!$N$306</f>
        <v>2633</v>
      </c>
      <c r="D38" s="57">
        <f>[1]Slutanvändning!$N$299</f>
        <v>59</v>
      </c>
      <c r="E38" s="57">
        <f>[1]Slutanvändning!$Q$300</f>
        <v>0</v>
      </c>
      <c r="F38" s="91">
        <f>[1]Slutanvändning!$N$301</f>
        <v>0</v>
      </c>
      <c r="G38" s="57">
        <f>[1]Slutanvändning!$N$302</f>
        <v>0</v>
      </c>
      <c r="H38" s="91">
        <f>[1]Slutanvändning!$N$303</f>
        <v>0</v>
      </c>
      <c r="I38" s="57">
        <f>[1]Slutanvändning!$N$304</f>
        <v>0</v>
      </c>
      <c r="J38" s="57"/>
      <c r="K38" s="57">
        <f>[1]Slutanvändning!$T$300</f>
        <v>0</v>
      </c>
      <c r="L38" s="57">
        <f>[1]Slutanvändning!$U$300</f>
        <v>0</v>
      </c>
      <c r="M38" s="57"/>
      <c r="N38" s="57">
        <f>[1]Slutanvändning!$W$300</f>
        <v>0</v>
      </c>
      <c r="O38" s="57"/>
      <c r="P38" s="57">
        <f t="shared" si="4"/>
        <v>12352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[1]Slutanvändning!$N$314</f>
        <v>0</v>
      </c>
      <c r="C39" s="133">
        <f>[1]Slutanvändning!$N$315</f>
        <v>7908.7205849268848</v>
      </c>
      <c r="D39" s="57">
        <f>[1]Slutanvändning!$N$308</f>
        <v>0</v>
      </c>
      <c r="E39" s="57">
        <f>[1]Slutanvändning!$Q$309</f>
        <v>0</v>
      </c>
      <c r="F39" s="91">
        <f>[1]Slutanvändning!$N$310</f>
        <v>0</v>
      </c>
      <c r="G39" s="57">
        <f>[1]Slutanvändning!$N$311</f>
        <v>0</v>
      </c>
      <c r="H39" s="91">
        <f>[1]Slutanvändning!$N$312</f>
        <v>0</v>
      </c>
      <c r="I39" s="57">
        <f>[1]Slutanvändning!$N$313</f>
        <v>0</v>
      </c>
      <c r="J39" s="57"/>
      <c r="K39" s="57">
        <f>[1]Slutanvändning!$T$309</f>
        <v>0</v>
      </c>
      <c r="L39" s="57">
        <f>[1]Slutanvändning!$U$309</f>
        <v>0</v>
      </c>
      <c r="M39" s="57"/>
      <c r="N39" s="57">
        <f>[1]Slutanvändning!$W$309</f>
        <v>0</v>
      </c>
      <c r="O39" s="57"/>
      <c r="P39" s="133">
        <f>SUM(B39:N39)</f>
        <v>7908.7205849268848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16506</v>
      </c>
      <c r="C40" s="133">
        <f t="shared" ref="C40:O40" si="5">SUM(C32:C39)</f>
        <v>165379.72058492689</v>
      </c>
      <c r="D40" s="57">
        <f t="shared" si="5"/>
        <v>93628</v>
      </c>
      <c r="E40" s="57">
        <f t="shared" si="5"/>
        <v>185</v>
      </c>
      <c r="F40" s="57">
        <f>SUM(F32:F39)</f>
        <v>38434</v>
      </c>
      <c r="G40" s="57">
        <f t="shared" si="5"/>
        <v>12396</v>
      </c>
      <c r="H40" s="57">
        <f t="shared" si="5"/>
        <v>160291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133">
        <f>SUM(B40:N40)</f>
        <v>486819.72058492689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16 GWh</v>
      </c>
      <c r="T41" s="44"/>
    </row>
    <row r="42" spans="1:47">
      <c r="A42" s="35" t="s">
        <v>43</v>
      </c>
      <c r="B42" s="88">
        <f>B39+B38+B37</f>
        <v>11530</v>
      </c>
      <c r="C42" s="88">
        <f>C39+C38+C37</f>
        <v>45450.720584926887</v>
      </c>
      <c r="D42" s="88">
        <f>D39+D38+D37</f>
        <v>182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24476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81638.720584926894</v>
      </c>
      <c r="Q42" s="23"/>
      <c r="R42" s="30" t="s">
        <v>41</v>
      </c>
      <c r="S42" s="10" t="str">
        <f>ROUND(P42/1000,0) &amp;" GWh"</f>
        <v>82 GWh</v>
      </c>
      <c r="T42" s="31">
        <f>P42/P40</f>
        <v>0.16769805563101634</v>
      </c>
    </row>
    <row r="43" spans="1:47">
      <c r="A43" s="36" t="s">
        <v>45</v>
      </c>
      <c r="B43" s="122"/>
      <c r="C43" s="89">
        <f>C40+C24-C7+C46</f>
        <v>178610.09823172106</v>
      </c>
      <c r="D43" s="89">
        <f>D40+D24+D11</f>
        <v>94653</v>
      </c>
      <c r="E43" s="89">
        <f t="shared" ref="E43:O43" si="7">E11+E24+E40</f>
        <v>185</v>
      </c>
      <c r="F43" s="89">
        <f t="shared" si="7"/>
        <v>38434</v>
      </c>
      <c r="G43" s="89">
        <f>G11+G24+G40</f>
        <v>12396</v>
      </c>
      <c r="H43" s="89">
        <f t="shared" si="7"/>
        <v>160291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484569.09823172109</v>
      </c>
      <c r="Q43" s="23"/>
      <c r="R43" s="30" t="s">
        <v>42</v>
      </c>
      <c r="S43" s="10" t="str">
        <f>ROUND(P36/1000,0) &amp;" GWh"</f>
        <v>16 GWh</v>
      </c>
      <c r="T43" s="43">
        <f>P36/P40</f>
        <v>3.3075899186362084E-2</v>
      </c>
    </row>
    <row r="44" spans="1:47">
      <c r="A44" s="36" t="s">
        <v>46</v>
      </c>
      <c r="B44" s="88"/>
      <c r="C44" s="90">
        <f>C43/$P$43</f>
        <v>0.36859572532276841</v>
      </c>
      <c r="D44" s="90">
        <f t="shared" ref="D44:P44" si="8">D43/$P$43</f>
        <v>0.19533437098115758</v>
      </c>
      <c r="E44" s="90">
        <f t="shared" si="8"/>
        <v>3.8178249639751673E-4</v>
      </c>
      <c r="F44" s="90">
        <f t="shared" si="8"/>
        <v>7.9315829548876532E-2</v>
      </c>
      <c r="G44" s="90">
        <f t="shared" si="8"/>
        <v>2.5581490947803338E-2</v>
      </c>
      <c r="H44" s="90">
        <f t="shared" si="8"/>
        <v>0.33079080070299655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11 GWh</v>
      </c>
      <c r="T44" s="31">
        <f>P34/P40</f>
        <v>2.2601795972397341E-2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22 GWh</v>
      </c>
      <c r="T45" s="31">
        <f>P32/P40</f>
        <v>4.5996493266738277E-2</v>
      </c>
      <c r="U45" s="25"/>
    </row>
    <row r="46" spans="1:47">
      <c r="A46" s="37" t="s">
        <v>49</v>
      </c>
      <c r="B46" s="89">
        <f>B24-B40</f>
        <v>2522</v>
      </c>
      <c r="C46" s="89">
        <f>(C40+C24)*0.08</f>
        <v>13230.377646794152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279 GWh</v>
      </c>
      <c r="T46" s="43">
        <f>P33/P40</f>
        <v>0.57329230554724842</v>
      </c>
      <c r="U46" s="25"/>
    </row>
    <row r="47" spans="1:47">
      <c r="A47" s="37" t="s">
        <v>51</v>
      </c>
      <c r="B47" s="121">
        <f>B46/B24</f>
        <v>0.1325415177632962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77 GWh</v>
      </c>
      <c r="T47" s="43">
        <f>P35/P40</f>
        <v>0.15733545039623756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487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E11" zoomScale="80" zoomScaleNormal="8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77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[1]Solceller!$C$11</f>
        <v>31454.5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91">
        <f>[1]Elproduktion!$N$322</f>
        <v>326516</v>
      </c>
      <c r="D7" s="57">
        <f>[1]Elproduktion!$N$323</f>
        <v>0</v>
      </c>
      <c r="E7" s="57">
        <f>[1]Elproduktion!$Q$324</f>
        <v>0</v>
      </c>
      <c r="F7" s="57">
        <f>[1]Elproduktion!$N$325</f>
        <v>0</v>
      </c>
      <c r="G7" s="57">
        <f>[1]Elproduktion!$R$326</f>
        <v>0</v>
      </c>
      <c r="H7" s="57">
        <f>[1]Elproduktion!$S$327</f>
        <v>0</v>
      </c>
      <c r="I7" s="57">
        <f>[1]Elproduktion!$N$328</f>
        <v>0</v>
      </c>
      <c r="J7" s="57">
        <f>[1]Elproduktion!$T$326</f>
        <v>0</v>
      </c>
      <c r="K7" s="57">
        <f>[1]Elproduktion!$U$324</f>
        <v>0</v>
      </c>
      <c r="L7" s="57">
        <f>[1]Elproduktion!$V$324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91">
        <f>[1]Elproduktion!$N$330</f>
        <v>0</v>
      </c>
      <c r="D8" s="57">
        <f>[1]Elproduktion!$N$331</f>
        <v>0</v>
      </c>
      <c r="E8" s="57">
        <f>[1]Elproduktion!$Q$332</f>
        <v>0</v>
      </c>
      <c r="F8" s="57">
        <f>[1]Elproduktion!$N$333</f>
        <v>0</v>
      </c>
      <c r="G8" s="57">
        <f>[1]Elproduktion!$R$334</f>
        <v>0</v>
      </c>
      <c r="H8" s="57">
        <f>[1]Elproduktion!$S$335</f>
        <v>0</v>
      </c>
      <c r="I8" s="57">
        <f>[1]Elproduktion!$N$336</f>
        <v>0</v>
      </c>
      <c r="J8" s="57">
        <f>[1]Elproduktion!$T$334</f>
        <v>0</v>
      </c>
      <c r="K8" s="57">
        <f>[1]Elproduktion!$U$332</f>
        <v>0</v>
      </c>
      <c r="L8" s="57">
        <f>[1]Elproduktion!$V$332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91">
        <f>[1]Elproduktion!$N$338</f>
        <v>107162</v>
      </c>
      <c r="D9" s="57">
        <f>[1]Elproduktion!$N$339</f>
        <v>0</v>
      </c>
      <c r="E9" s="57">
        <f>[1]Elproduktion!$Q$340</f>
        <v>0</v>
      </c>
      <c r="F9" s="57">
        <f>[1]Elproduktion!$N$341</f>
        <v>0</v>
      </c>
      <c r="G9" s="57">
        <f>[1]Elproduktion!$R$342</f>
        <v>0</v>
      </c>
      <c r="H9" s="57">
        <f>[1]Elproduktion!$S$343</f>
        <v>0</v>
      </c>
      <c r="I9" s="57">
        <f>[1]Elproduktion!$N$344</f>
        <v>0</v>
      </c>
      <c r="J9" s="57">
        <f>[1]Elproduktion!$T$342</f>
        <v>0</v>
      </c>
      <c r="K9" s="57">
        <f>[1]Elproduktion!$U$340</f>
        <v>0</v>
      </c>
      <c r="L9" s="57">
        <f>[1]Elproduktion!$V$340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134">
        <f>[1]Elproduktion!$N$346</f>
        <v>19709</v>
      </c>
      <c r="D10" s="57">
        <f>[1]Elproduktion!$N$347</f>
        <v>0</v>
      </c>
      <c r="E10" s="57">
        <f>[1]Elproduktion!$Q$348</f>
        <v>0</v>
      </c>
      <c r="F10" s="57">
        <f>[1]Elproduktion!$N$349</f>
        <v>0</v>
      </c>
      <c r="G10" s="57">
        <f>[1]Elproduktion!$R$350</f>
        <v>0</v>
      </c>
      <c r="H10" s="57">
        <f>[1]Elproduktion!$S$351</f>
        <v>0</v>
      </c>
      <c r="I10" s="57">
        <f>[1]Elproduktion!$N$352</f>
        <v>0</v>
      </c>
      <c r="J10" s="57">
        <f>[1]Elproduktion!$T$350</f>
        <v>0</v>
      </c>
      <c r="K10" s="57">
        <f>[1]Elproduktion!$U$348</f>
        <v>0</v>
      </c>
      <c r="L10" s="57">
        <f>[1]Elproduktion!$V$348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484841.5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0580 Linköping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57">
        <f>[1]Fjärrvärmeproduktion!$N$450+[1]Fjärrvärmeproduktion!$N$490*([1]Fjärrvärmeproduktion!$N$450/([1]Fjärrvärmeproduktion!$N$450+[1]Fjärrvärmeproduktion!$N$458))</f>
        <v>1464799.9050743349</v>
      </c>
      <c r="C18" s="57"/>
      <c r="D18" s="57">
        <f>[1]Fjärrvärmeproduktion!$N$451</f>
        <v>4732</v>
      </c>
      <c r="E18" s="57">
        <f>[1]Fjärrvärmeproduktion!$Q$452</f>
        <v>0</v>
      </c>
      <c r="F18" s="57">
        <f>[1]Fjärrvärmeproduktion!$N$453</f>
        <v>0</v>
      </c>
      <c r="G18" s="57">
        <f>[1]Fjärrvärmeproduktion!$R$454</f>
        <v>0</v>
      </c>
      <c r="H18" s="57">
        <f>[1]Fjärrvärmeproduktion!$S$455</f>
        <v>270610.33333333326</v>
      </c>
      <c r="I18" s="57">
        <f>[1]Fjärrvärmeproduktion!$N$456</f>
        <v>0</v>
      </c>
      <c r="J18" s="57">
        <f>[1]Fjärrvärmeproduktion!$T$454</f>
        <v>0</v>
      </c>
      <c r="K18" s="57">
        <f>[1]Fjärrvärmeproduktion!$U$452</f>
        <v>0</v>
      </c>
      <c r="L18" s="57">
        <f>[1]Fjärrvärmeproduktion!$V$452</f>
        <v>1880766.6666666667</v>
      </c>
      <c r="M18" s="57"/>
      <c r="N18" s="57"/>
      <c r="O18" s="57"/>
      <c r="P18" s="57">
        <f>SUM(C18:O18)</f>
        <v>2156109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[1]Fjärrvärmeproduktion!$N$458+[1]Fjärrvärmeproduktion!$N$490*([1]Fjärrvärmeproduktion!$N$458/([1]Fjärrvärmeproduktion!$N$458+[1]Fjärrvärmeproduktion!$N$450))</f>
        <v>8119.0949256651493</v>
      </c>
      <c r="C19" s="57"/>
      <c r="D19" s="57">
        <f>[1]Fjärrvärmeproduktion!$N$459</f>
        <v>1852</v>
      </c>
      <c r="E19" s="57">
        <f>[1]Fjärrvärmeproduktion!$Q$460</f>
        <v>0</v>
      </c>
      <c r="F19" s="57">
        <f>[1]Fjärrvärmeproduktion!$N$461</f>
        <v>0</v>
      </c>
      <c r="G19" s="57">
        <f>[1]Fjärrvärmeproduktion!$R$462</f>
        <v>3850</v>
      </c>
      <c r="H19" s="57">
        <f>[1]Fjärrvärmeproduktion!$S$463</f>
        <v>3588</v>
      </c>
      <c r="I19" s="57">
        <f>[1]Fjärrvärmeproduktion!$N$464</f>
        <v>0</v>
      </c>
      <c r="J19" s="57">
        <f>[1]Fjärrvärmeproduktion!$T$462</f>
        <v>0</v>
      </c>
      <c r="K19" s="57">
        <f>[1]Fjärrvärmeproduktion!$U$460</f>
        <v>0</v>
      </c>
      <c r="L19" s="57">
        <f>[1]Fjärrvärmeproduktion!$V$460</f>
        <v>0</v>
      </c>
      <c r="M19" s="57"/>
      <c r="N19" s="57"/>
      <c r="O19" s="57"/>
      <c r="P19" s="57">
        <f t="shared" ref="P19:P24" si="2">SUM(C19:O19)</f>
        <v>9290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[1]Fjärrvärmeproduktion!$N$466</f>
        <v>0</v>
      </c>
      <c r="C20" s="57"/>
      <c r="D20" s="57">
        <f>[1]Fjärrvärmeproduktion!$N$467</f>
        <v>0</v>
      </c>
      <c r="E20" s="57">
        <f>[1]Fjärrvärmeproduktion!$Q$468</f>
        <v>0</v>
      </c>
      <c r="F20" s="57">
        <f>[1]Fjärrvärmeproduktion!$N$469</f>
        <v>0</v>
      </c>
      <c r="G20" s="57">
        <f>[1]Fjärrvärmeproduktion!$R$470</f>
        <v>0</v>
      </c>
      <c r="H20" s="57">
        <f>[1]Fjärrvärmeproduktion!$S$471</f>
        <v>0</v>
      </c>
      <c r="I20" s="57">
        <f>[1]Fjärrvärmeproduktion!$N$472</f>
        <v>0</v>
      </c>
      <c r="J20" s="57">
        <f>[1]Fjärrvärmeproduktion!$T$470</f>
        <v>0</v>
      </c>
      <c r="K20" s="57">
        <f>[1]Fjärrvärmeproduktion!$U$468</f>
        <v>0</v>
      </c>
      <c r="L20" s="57">
        <f>[1]Fjärrvärmeproduktion!$V$468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[1]Fjärrvärmeproduktion!$N$474</f>
        <v>0</v>
      </c>
      <c r="C21" s="57"/>
      <c r="D21" s="57">
        <f>[1]Fjärrvärmeproduktion!$N$475</f>
        <v>0</v>
      </c>
      <c r="E21" s="57">
        <f>[1]Fjärrvärmeproduktion!$Q$476</f>
        <v>0</v>
      </c>
      <c r="F21" s="57">
        <f>[1]Fjärrvärmeproduktion!$N$477</f>
        <v>0</v>
      </c>
      <c r="G21" s="57">
        <f>[1]Fjärrvärmeproduktion!$R$478</f>
        <v>0</v>
      </c>
      <c r="H21" s="57">
        <f>[1]Fjärrvärmeproduktion!$S$479</f>
        <v>0</v>
      </c>
      <c r="I21" s="57">
        <f>[1]Fjärrvärmeproduktion!$N$480</f>
        <v>0</v>
      </c>
      <c r="J21" s="57">
        <f>[1]Fjärrvärmeproduktion!$T$478</f>
        <v>0</v>
      </c>
      <c r="K21" s="57">
        <f>[1]Fjärrvärmeproduktion!$U$476</f>
        <v>0</v>
      </c>
      <c r="L21" s="57">
        <f>[1]Fjärrvärmeproduktion!$V$476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[1]Fjärrvärmeproduktion!$N$482</f>
        <v>0</v>
      </c>
      <c r="C22" s="57"/>
      <c r="D22" s="57">
        <f>[1]Fjärrvärmeproduktion!$N$483</f>
        <v>0</v>
      </c>
      <c r="E22" s="57">
        <f>[1]Fjärrvärmeproduktion!$Q$484</f>
        <v>0</v>
      </c>
      <c r="F22" s="57">
        <f>[1]Fjärrvärmeproduktion!$N$485</f>
        <v>0</v>
      </c>
      <c r="G22" s="57">
        <f>[1]Fjärrvärmeproduktion!$R$486</f>
        <v>0</v>
      </c>
      <c r="H22" s="57">
        <f>[1]Fjärrvärmeproduktion!$S$487</f>
        <v>0</v>
      </c>
      <c r="I22" s="57">
        <f>[1]Fjärrvärmeproduktion!$N$488</f>
        <v>0</v>
      </c>
      <c r="J22" s="57">
        <f>[1]Fjärrvärmeproduktion!$T$486</f>
        <v>0</v>
      </c>
      <c r="K22" s="57">
        <f>[1]Fjärrvärmeproduktion!$U$484</f>
        <v>0</v>
      </c>
      <c r="L22" s="57">
        <f>[1]Fjärrvärmeproduktion!$V$484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4178 GWh</v>
      </c>
      <c r="T22" s="27"/>
      <c r="U22" s="25"/>
    </row>
    <row r="23" spans="1:34" ht="15.75">
      <c r="A23" s="5" t="s">
        <v>23</v>
      </c>
      <c r="B23" s="133">
        <v>0</v>
      </c>
      <c r="C23" s="57"/>
      <c r="D23" s="57">
        <f>[1]Fjärrvärmeproduktion!$N$491</f>
        <v>0</v>
      </c>
      <c r="E23" s="57">
        <f>[1]Fjärrvärmeproduktion!$Q$492</f>
        <v>0</v>
      </c>
      <c r="F23" s="57">
        <f>[1]Fjärrvärmeproduktion!$N$493</f>
        <v>0</v>
      </c>
      <c r="G23" s="57">
        <f>[1]Fjärrvärmeproduktion!$R$494</f>
        <v>0</v>
      </c>
      <c r="H23" s="57">
        <f>[1]Fjärrvärmeproduktion!$S$495</f>
        <v>0</v>
      </c>
      <c r="I23" s="57">
        <f>[1]Fjärrvärmeproduktion!$N$496</f>
        <v>0</v>
      </c>
      <c r="J23" s="57">
        <f>[1]Fjärrvärmeproduktion!$T$494</f>
        <v>0</v>
      </c>
      <c r="K23" s="57">
        <f>[1]Fjärrvärmeproduktion!$U$492</f>
        <v>0</v>
      </c>
      <c r="L23" s="57">
        <f>[1]Fjärrvärmeproduktion!$V$492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1472919</v>
      </c>
      <c r="C24" s="57">
        <f t="shared" ref="C24:O24" si="3">SUM(C18:C23)</f>
        <v>0</v>
      </c>
      <c r="D24" s="57">
        <f t="shared" si="3"/>
        <v>6584</v>
      </c>
      <c r="E24" s="57">
        <f t="shared" si="3"/>
        <v>0</v>
      </c>
      <c r="F24" s="57">
        <f t="shared" si="3"/>
        <v>0</v>
      </c>
      <c r="G24" s="57">
        <f t="shared" si="3"/>
        <v>3850</v>
      </c>
      <c r="H24" s="57">
        <f t="shared" si="3"/>
        <v>274198.33333333326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1880766.6666666667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 t="shared" si="2"/>
        <v>2165399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950 GWh</v>
      </c>
      <c r="T25" s="31">
        <f>C$44</f>
        <v>0.22740553111024733</v>
      </c>
      <c r="U25" s="25"/>
    </row>
    <row r="26" spans="1:34" ht="15.75">
      <c r="B26" s="9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829 GWh</v>
      </c>
      <c r="T26" s="31">
        <f>D$44</f>
        <v>0.19851665477911401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16 GWh</v>
      </c>
      <c r="T28" s="31">
        <f>F$44</f>
        <v>3.7165604881035622E-3</v>
      </c>
      <c r="U28" s="25"/>
    </row>
    <row r="29" spans="1:34" ht="15.75">
      <c r="A29" s="51" t="str">
        <f>A2</f>
        <v>0580 Linköping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143 GWh</v>
      </c>
      <c r="T29" s="31">
        <f>G$44</f>
        <v>3.4245597443206058E-2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359 GWh</v>
      </c>
      <c r="T30" s="31">
        <f>H$44</f>
        <v>8.5924291574615216E-2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[1]Slutanvändning!$N$656</f>
        <v>0</v>
      </c>
      <c r="C32" s="57">
        <f>[1]Slutanvändning!$N$657</f>
        <v>33011</v>
      </c>
      <c r="D32" s="91">
        <f>[1]Slutanvändning!$N$650</f>
        <v>36707</v>
      </c>
      <c r="E32" s="57">
        <f>[1]Slutanvändning!$Q$651</f>
        <v>0</v>
      </c>
      <c r="F32" s="91">
        <f>[1]Slutanvändning!$N$652</f>
        <v>0</v>
      </c>
      <c r="G32" s="57">
        <f>[1]Slutanvändning!$N$653</f>
        <v>8569</v>
      </c>
      <c r="H32" s="57">
        <f>[1]Slutanvändning!$N$654</f>
        <v>0</v>
      </c>
      <c r="I32" s="57">
        <f>[1]Slutanvändning!$N$655</f>
        <v>0</v>
      </c>
      <c r="J32" s="57"/>
      <c r="K32" s="57">
        <f>[1]Slutanvändning!$T$651</f>
        <v>0</v>
      </c>
      <c r="L32" s="57">
        <f>[1]Slutanvändning!$U$651</f>
        <v>0</v>
      </c>
      <c r="M32" s="57"/>
      <c r="N32" s="57">
        <f>[1]Slutanvändning!$W$651</f>
        <v>0</v>
      </c>
      <c r="O32" s="57"/>
      <c r="P32" s="57">
        <f t="shared" ref="P32:P38" si="4">SUM(B32:N32)</f>
        <v>78287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[1]Slutanvändning!$N$665</f>
        <v>76718</v>
      </c>
      <c r="C33" s="57">
        <f>[1]Slutanvändning!$N$666</f>
        <v>311147</v>
      </c>
      <c r="D33" s="91">
        <f>[1]Slutanvändning!$N$659</f>
        <v>12670</v>
      </c>
      <c r="E33" s="57">
        <f>[1]Slutanvändning!$Q$660</f>
        <v>0</v>
      </c>
      <c r="F33" s="135">
        <f>[1]Slutanvändning!$N$661</f>
        <v>15526.692936043022</v>
      </c>
      <c r="G33" s="133">
        <f>[1]Slutanvändning!$N$662</f>
        <v>0</v>
      </c>
      <c r="H33" s="57">
        <f>[1]Slutanvändning!$N$663</f>
        <v>19126</v>
      </c>
      <c r="I33" s="57">
        <f>[1]Slutanvändning!$N$664</f>
        <v>0</v>
      </c>
      <c r="J33" s="57"/>
      <c r="K33" s="57">
        <f>[1]Slutanvändning!$T$660</f>
        <v>0</v>
      </c>
      <c r="L33" s="57">
        <f>[1]Slutanvändning!$U$660</f>
        <v>0</v>
      </c>
      <c r="M33" s="57"/>
      <c r="N33" s="57">
        <f>[1]Slutanvändning!$W$660</f>
        <v>0</v>
      </c>
      <c r="O33" s="57"/>
      <c r="P33" s="133">
        <f t="shared" si="4"/>
        <v>435187.69293604302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[1]Slutanvändning!$N$674</f>
        <v>136232</v>
      </c>
      <c r="C34" s="57">
        <f>[1]Slutanvändning!$N$675</f>
        <v>167502</v>
      </c>
      <c r="D34" s="91">
        <f>[1]Slutanvändning!$N$668</f>
        <v>3207</v>
      </c>
      <c r="E34" s="57">
        <f>[1]Slutanvändning!$Q$669</f>
        <v>0</v>
      </c>
      <c r="F34" s="91">
        <f>[1]Slutanvändning!$N$670</f>
        <v>0</v>
      </c>
      <c r="G34" s="57">
        <f>[1]Slutanvändning!$N$671</f>
        <v>0</v>
      </c>
      <c r="H34" s="57">
        <f>[1]Slutanvändning!$N$672</f>
        <v>0</v>
      </c>
      <c r="I34" s="57">
        <f>[1]Slutanvändning!$N$673</f>
        <v>0</v>
      </c>
      <c r="J34" s="57"/>
      <c r="K34" s="57">
        <f>[1]Slutanvändning!$T$669</f>
        <v>0</v>
      </c>
      <c r="L34" s="57">
        <f>[1]Slutanvändning!$U$669</f>
        <v>0</v>
      </c>
      <c r="M34" s="57"/>
      <c r="N34" s="57">
        <f>[1]Slutanvändning!$W$669</f>
        <v>0</v>
      </c>
      <c r="O34" s="57"/>
      <c r="P34" s="57">
        <f t="shared" si="4"/>
        <v>306941</v>
      </c>
      <c r="Q34" s="22"/>
      <c r="R34" s="54" t="str">
        <f>L30</f>
        <v>Avfall</v>
      </c>
      <c r="S34" s="42" t="str">
        <f>ROUND(L43/1000,0) &amp;" GWh"</f>
        <v>1881 GWh</v>
      </c>
      <c r="T34" s="31">
        <f>L$44</f>
        <v>0.45019136460471371</v>
      </c>
      <c r="U34" s="25"/>
      <c r="V34" s="7"/>
      <c r="W34" s="41"/>
    </row>
    <row r="35" spans="1:47" ht="15.75">
      <c r="A35" s="5" t="s">
        <v>35</v>
      </c>
      <c r="B35" s="57">
        <f>[1]Slutanvändning!$N$683</f>
        <v>0</v>
      </c>
      <c r="C35" s="57">
        <f>[1]Slutanvändning!$N$684</f>
        <v>2533</v>
      </c>
      <c r="D35" s="91">
        <f>[1]Slutanvändning!$N$677</f>
        <v>759170</v>
      </c>
      <c r="E35" s="57">
        <f>[1]Slutanvändning!$Q$678</f>
        <v>0</v>
      </c>
      <c r="F35" s="91">
        <f>[1]Slutanvändning!$N$679</f>
        <v>0</v>
      </c>
      <c r="G35" s="57">
        <f>[1]Slutanvändning!$N$680</f>
        <v>130649</v>
      </c>
      <c r="H35" s="57">
        <f>[1]Slutanvändning!$N$681</f>
        <v>0</v>
      </c>
      <c r="I35" s="57">
        <f>[1]Slutanvändning!$N$682</f>
        <v>0</v>
      </c>
      <c r="J35" s="57"/>
      <c r="K35" s="57">
        <f>[1]Slutanvändning!$T$678</f>
        <v>0</v>
      </c>
      <c r="L35" s="57">
        <f>[1]Slutanvändning!$U$678</f>
        <v>0</v>
      </c>
      <c r="M35" s="57"/>
      <c r="N35" s="57">
        <f>[1]Slutanvändning!$W$678</f>
        <v>0</v>
      </c>
      <c r="O35" s="57"/>
      <c r="P35" s="57">
        <f>SUM(B35:N35)</f>
        <v>892352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[1]Slutanvändning!$N$692</f>
        <v>194347</v>
      </c>
      <c r="C36" s="57">
        <f>[1]Slutanvändning!$N$693</f>
        <v>326694</v>
      </c>
      <c r="D36" s="91">
        <f>[1]Slutanvändning!$N$686</f>
        <v>10203</v>
      </c>
      <c r="E36" s="57">
        <f>[1]Slutanvändning!$Q$687</f>
        <v>0</v>
      </c>
      <c r="F36" s="91">
        <f>[1]Slutanvändning!$N$688</f>
        <v>0</v>
      </c>
      <c r="G36" s="57">
        <f>[1]Slutanvändning!$N$689</f>
        <v>0</v>
      </c>
      <c r="H36" s="57">
        <f>[1]Slutanvändning!$N$690</f>
        <v>0</v>
      </c>
      <c r="I36" s="57">
        <f>[1]Slutanvändning!$N$691</f>
        <v>0</v>
      </c>
      <c r="J36" s="57"/>
      <c r="K36" s="57">
        <f>[1]Slutanvändning!$T$687</f>
        <v>0</v>
      </c>
      <c r="L36" s="57">
        <f>[1]Slutanvändning!$U$687</f>
        <v>0</v>
      </c>
      <c r="M36" s="57"/>
      <c r="N36" s="57">
        <f>[1]Slutanvändning!$W$687</f>
        <v>0</v>
      </c>
      <c r="O36" s="57"/>
      <c r="P36" s="57">
        <f t="shared" si="4"/>
        <v>531244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[1]Slutanvändning!$N$701</f>
        <v>210058</v>
      </c>
      <c r="C37" s="57">
        <f>[1]Slutanvändning!$N$702</f>
        <v>241080</v>
      </c>
      <c r="D37" s="91">
        <f>[1]Slutanvändning!$N$695</f>
        <v>714</v>
      </c>
      <c r="E37" s="57">
        <f>[1]Slutanvändning!$Q$696</f>
        <v>0</v>
      </c>
      <c r="F37" s="91">
        <f>[1]Slutanvändning!$N$697</f>
        <v>0</v>
      </c>
      <c r="G37" s="57">
        <f>[1]Slutanvändning!$N$698</f>
        <v>0</v>
      </c>
      <c r="H37" s="57">
        <f>[1]Slutanvändning!$N$699</f>
        <v>65642</v>
      </c>
      <c r="I37" s="57">
        <f>[1]Slutanvändning!$N$700</f>
        <v>0</v>
      </c>
      <c r="J37" s="57"/>
      <c r="K37" s="57">
        <f>[1]Slutanvändning!$T$696</f>
        <v>0</v>
      </c>
      <c r="L37" s="57">
        <f>[1]Slutanvändning!$U$696</f>
        <v>0</v>
      </c>
      <c r="M37" s="57"/>
      <c r="N37" s="57">
        <f>[1]Slutanvändning!$W$696</f>
        <v>0</v>
      </c>
      <c r="O37" s="57"/>
      <c r="P37" s="57">
        <f t="shared" si="4"/>
        <v>517494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[1]Slutanvändning!$N$710</f>
        <v>478127</v>
      </c>
      <c r="C38" s="57">
        <f>[1]Slutanvändning!$N$711</f>
        <v>84528</v>
      </c>
      <c r="D38" s="91">
        <f>[1]Slutanvändning!$N$704</f>
        <v>89</v>
      </c>
      <c r="E38" s="57">
        <f>[1]Slutanvändning!$Q$705</f>
        <v>0</v>
      </c>
      <c r="F38" s="91">
        <f>[1]Slutanvändning!$N$706</f>
        <v>0</v>
      </c>
      <c r="G38" s="57">
        <f>[1]Slutanvändning!$N$707</f>
        <v>0</v>
      </c>
      <c r="H38" s="57">
        <f>[1]Slutanvändning!$N$708</f>
        <v>0</v>
      </c>
      <c r="I38" s="57">
        <f>[1]Slutanvändning!$N$709</f>
        <v>0</v>
      </c>
      <c r="J38" s="57"/>
      <c r="K38" s="57">
        <f>[1]Slutanvändning!$T$705</f>
        <v>0</v>
      </c>
      <c r="L38" s="57">
        <f>[1]Slutanvändning!$U$705</f>
        <v>0</v>
      </c>
      <c r="M38" s="57"/>
      <c r="N38" s="57">
        <f>[1]Slutanvändning!$W$705</f>
        <v>0</v>
      </c>
      <c r="O38" s="57"/>
      <c r="P38" s="57">
        <f t="shared" si="4"/>
        <v>562744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[1]Slutanvändning!$N$719</f>
        <v>0</v>
      </c>
      <c r="C39" s="57">
        <f>[1]Slutanvändning!$N$720</f>
        <v>15495</v>
      </c>
      <c r="D39" s="91">
        <f>[1]Slutanvändning!$N$713</f>
        <v>0</v>
      </c>
      <c r="E39" s="57">
        <f>[1]Slutanvändning!$Q$714</f>
        <v>0</v>
      </c>
      <c r="F39" s="91">
        <f>[1]Slutanvändning!$N$715</f>
        <v>0</v>
      </c>
      <c r="G39" s="57">
        <f>[1]Slutanvändning!$N$716</f>
        <v>0</v>
      </c>
      <c r="H39" s="57">
        <f>[1]Slutanvändning!$N$717</f>
        <v>0</v>
      </c>
      <c r="I39" s="57">
        <f>[1]Slutanvändning!$N$718</f>
        <v>0</v>
      </c>
      <c r="J39" s="57"/>
      <c r="K39" s="57">
        <f>[1]Slutanvändning!$T$714</f>
        <v>0</v>
      </c>
      <c r="L39" s="57">
        <f>[1]Slutanvändning!$U$714</f>
        <v>0</v>
      </c>
      <c r="M39" s="57"/>
      <c r="N39" s="57">
        <f>[1]Slutanvändning!$W$714</f>
        <v>0</v>
      </c>
      <c r="O39" s="57"/>
      <c r="P39" s="57">
        <f>SUM(B39:N39)</f>
        <v>15495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1095482</v>
      </c>
      <c r="C40" s="57">
        <f t="shared" ref="C40:O40" si="5">SUM(C32:C39)</f>
        <v>1181990</v>
      </c>
      <c r="D40" s="57">
        <f t="shared" si="5"/>
        <v>822760</v>
      </c>
      <c r="E40" s="57">
        <f t="shared" si="5"/>
        <v>0</v>
      </c>
      <c r="F40" s="133">
        <f>SUM(F32:F39)</f>
        <v>15526.692936043022</v>
      </c>
      <c r="G40" s="133">
        <f t="shared" si="5"/>
        <v>139218</v>
      </c>
      <c r="H40" s="57">
        <f t="shared" si="5"/>
        <v>84768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133">
        <f>SUM(B40:N40)</f>
        <v>3339744.6929360433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383 GWh</v>
      </c>
      <c r="T41" s="44"/>
    </row>
    <row r="42" spans="1:47">
      <c r="A42" s="35" t="s">
        <v>43</v>
      </c>
      <c r="B42" s="88">
        <f>B39+B38+B37</f>
        <v>688185</v>
      </c>
      <c r="C42" s="88">
        <f>C39+C38+C37</f>
        <v>341103</v>
      </c>
      <c r="D42" s="88">
        <f>D39+D38+D37</f>
        <v>803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65642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1095733</v>
      </c>
      <c r="Q42" s="23"/>
      <c r="R42" s="30" t="s">
        <v>41</v>
      </c>
      <c r="S42" s="10" t="str">
        <f>ROUND(P42/1000,0) &amp;" GWh"</f>
        <v>1096 GWh</v>
      </c>
      <c r="T42" s="31">
        <f>P42/P40</f>
        <v>0.32808885131776855</v>
      </c>
    </row>
    <row r="43" spans="1:47">
      <c r="A43" s="36" t="s">
        <v>45</v>
      </c>
      <c r="B43" s="122"/>
      <c r="C43" s="89">
        <f>C40+C24-C7+C46</f>
        <v>950033.2</v>
      </c>
      <c r="D43" s="89">
        <f>D40+D24+D11</f>
        <v>829344</v>
      </c>
      <c r="E43" s="89">
        <f t="shared" ref="E43:O43" si="7">E11+E24+E40</f>
        <v>0</v>
      </c>
      <c r="F43" s="89">
        <f t="shared" si="7"/>
        <v>15526.692936043022</v>
      </c>
      <c r="G43" s="89">
        <f>G11+G24+G40</f>
        <v>143068</v>
      </c>
      <c r="H43" s="89">
        <f t="shared" si="7"/>
        <v>358966.33333333326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1880766.6666666667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4177704.8929360434</v>
      </c>
      <c r="Q43" s="23"/>
      <c r="R43" s="30" t="s">
        <v>42</v>
      </c>
      <c r="S43" s="10" t="str">
        <f>ROUND(P36/1000,0) &amp;" GWh"</f>
        <v>531 GWh</v>
      </c>
      <c r="T43" s="43">
        <f>P36/P40</f>
        <v>0.15906724880007869</v>
      </c>
    </row>
    <row r="44" spans="1:47">
      <c r="A44" s="36" t="s">
        <v>46</v>
      </c>
      <c r="B44" s="88"/>
      <c r="C44" s="90">
        <f>C43/$P$43</f>
        <v>0.22740553111024733</v>
      </c>
      <c r="D44" s="90">
        <f t="shared" ref="D44:P44" si="8">D43/$P$43</f>
        <v>0.19851665477911401</v>
      </c>
      <c r="E44" s="90">
        <f t="shared" si="8"/>
        <v>0</v>
      </c>
      <c r="F44" s="90">
        <f t="shared" si="8"/>
        <v>3.7165604881035622E-3</v>
      </c>
      <c r="G44" s="90">
        <f t="shared" si="8"/>
        <v>3.4245597443206058E-2</v>
      </c>
      <c r="H44" s="90">
        <f t="shared" si="8"/>
        <v>8.5924291574615216E-2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0.45019136460471371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307 GWh</v>
      </c>
      <c r="T44" s="31">
        <f>P34/P40</f>
        <v>9.1905528182802912E-2</v>
      </c>
      <c r="U44" s="25"/>
    </row>
    <row r="45" spans="1:47">
      <c r="A45" s="37"/>
      <c r="B45" s="91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78 GWh</v>
      </c>
      <c r="T45" s="31">
        <f>P32/P40</f>
        <v>2.3441013370149612E-2</v>
      </c>
      <c r="U45" s="25"/>
    </row>
    <row r="46" spans="1:47">
      <c r="A46" s="37" t="s">
        <v>49</v>
      </c>
      <c r="B46" s="89">
        <f>B24-B40-B49</f>
        <v>288437</v>
      </c>
      <c r="C46" s="89">
        <f>(C40+C24)*0.08</f>
        <v>94559.2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435 GWh</v>
      </c>
      <c r="T46" s="43">
        <f>P33/P40</f>
        <v>0.13030567691492009</v>
      </c>
      <c r="U46" s="25"/>
    </row>
    <row r="47" spans="1:47">
      <c r="A47" s="37" t="s">
        <v>51</v>
      </c>
      <c r="B47" s="92">
        <f>B46/B24</f>
        <v>0.19582679020367039</v>
      </c>
      <c r="C47" s="92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892 GWh</v>
      </c>
      <c r="T47" s="43">
        <f>P35/P40</f>
        <v>0.26719168141428012</v>
      </c>
    </row>
    <row r="48" spans="1:47" ht="15.75" thickBot="1">
      <c r="A48" s="12"/>
      <c r="B48" s="93"/>
      <c r="C48" s="119"/>
      <c r="D48" s="94"/>
      <c r="E48" s="94"/>
      <c r="F48" s="95"/>
      <c r="G48" s="94"/>
      <c r="H48" s="94"/>
      <c r="I48" s="95"/>
      <c r="J48" s="94"/>
      <c r="K48" s="94"/>
      <c r="L48" s="94"/>
      <c r="M48" s="119"/>
      <c r="N48" s="120"/>
      <c r="O48" s="120"/>
      <c r="P48" s="120"/>
      <c r="Q48" s="55"/>
      <c r="R48" s="47" t="s">
        <v>50</v>
      </c>
      <c r="S48" s="10" t="str">
        <f>ROUND(P40/1000,0) &amp;" GWh"</f>
        <v>3340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89</v>
      </c>
      <c r="B49" s="124">
        <f>'FV imp-exp'!D5</f>
        <v>89000</v>
      </c>
      <c r="C49" s="119"/>
      <c r="D49" s="94"/>
      <c r="E49" s="94"/>
      <c r="F49" s="95"/>
      <c r="G49" s="94"/>
      <c r="H49" s="94"/>
      <c r="I49" s="95"/>
      <c r="J49" s="94"/>
      <c r="K49" s="94"/>
      <c r="L49" s="94"/>
      <c r="M49" s="119"/>
      <c r="N49" s="120"/>
      <c r="O49" s="120"/>
      <c r="P49" s="12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3"/>
      <c r="C50" s="125"/>
      <c r="D50" s="94"/>
      <c r="E50" s="94"/>
      <c r="F50" s="95"/>
      <c r="G50" s="94"/>
      <c r="H50" s="94"/>
      <c r="I50" s="95"/>
      <c r="J50" s="94"/>
      <c r="K50" s="94"/>
      <c r="L50" s="94"/>
      <c r="M50" s="119"/>
      <c r="N50" s="120"/>
      <c r="O50" s="120"/>
      <c r="P50" s="12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3"/>
      <c r="C51" s="119"/>
      <c r="D51" s="94"/>
      <c r="E51" s="94"/>
      <c r="F51" s="95"/>
      <c r="G51" s="94"/>
      <c r="H51" s="94"/>
      <c r="I51" s="95"/>
      <c r="J51" s="94"/>
      <c r="K51" s="94"/>
      <c r="L51" s="94"/>
      <c r="M51" s="119"/>
      <c r="N51" s="120"/>
      <c r="O51" s="120"/>
      <c r="P51" s="12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opLeftCell="A4" zoomScale="70" zoomScaleNormal="7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78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[1]Solceller!$C$16</f>
        <v>5491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57">
        <f>[1]Elproduktion!$N$522</f>
        <v>19402</v>
      </c>
      <c r="D7" s="57">
        <f>[1]Elproduktion!$N$523</f>
        <v>0</v>
      </c>
      <c r="E7" s="57">
        <f>[1]Elproduktion!$Q$524</f>
        <v>0</v>
      </c>
      <c r="F7" s="57">
        <f>[1]Elproduktion!$N$525</f>
        <v>0</v>
      </c>
      <c r="G7" s="57">
        <f>[1]Elproduktion!$R$526</f>
        <v>0</v>
      </c>
      <c r="H7" s="57">
        <f>[1]Elproduktion!$S$527</f>
        <v>0</v>
      </c>
      <c r="I7" s="57">
        <f>[1]Elproduktion!$N$528</f>
        <v>0</v>
      </c>
      <c r="J7" s="57">
        <f>[1]Elproduktion!$T$526</f>
        <v>0</v>
      </c>
      <c r="K7" s="57">
        <f>[1]Elproduktion!$U$524</f>
        <v>0</v>
      </c>
      <c r="L7" s="57">
        <f>[1]Elproduktion!$V$524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57">
        <f>[1]Elproduktion!$N$530</f>
        <v>0</v>
      </c>
      <c r="D8" s="57">
        <f>[1]Elproduktion!$N$531</f>
        <v>0</v>
      </c>
      <c r="E8" s="57">
        <f>[1]Elproduktion!$Q$532</f>
        <v>0</v>
      </c>
      <c r="F8" s="57">
        <f>[1]Elproduktion!$N$533</f>
        <v>0</v>
      </c>
      <c r="G8" s="57">
        <f>[1]Elproduktion!$R$534</f>
        <v>0</v>
      </c>
      <c r="H8" s="57">
        <f>[1]Elproduktion!$S$535</f>
        <v>0</v>
      </c>
      <c r="I8" s="57">
        <f>[1]Elproduktion!$N$536</f>
        <v>0</v>
      </c>
      <c r="J8" s="57">
        <f>[1]Elproduktion!$T$534</f>
        <v>0</v>
      </c>
      <c r="K8" s="57">
        <f>[1]Elproduktion!$U$532</f>
        <v>0</v>
      </c>
      <c r="L8" s="57">
        <f>[1]Elproduktion!$V$532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57">
        <f>[1]Elproduktion!$N$538</f>
        <v>23607</v>
      </c>
      <c r="D9" s="57">
        <f>[1]Elproduktion!$N$539</f>
        <v>0</v>
      </c>
      <c r="E9" s="57">
        <f>[1]Elproduktion!$Q$540</f>
        <v>0</v>
      </c>
      <c r="F9" s="57">
        <f>[1]Elproduktion!$N$541</f>
        <v>0</v>
      </c>
      <c r="G9" s="57">
        <f>[1]Elproduktion!$R$542</f>
        <v>0</v>
      </c>
      <c r="H9" s="57">
        <f>[1]Elproduktion!$S$543</f>
        <v>0</v>
      </c>
      <c r="I9" s="57">
        <f>[1]Elproduktion!$N$544</f>
        <v>0</v>
      </c>
      <c r="J9" s="57">
        <f>[1]Elproduktion!$T$542</f>
        <v>0</v>
      </c>
      <c r="K9" s="57">
        <f>[1]Elproduktion!$U$540</f>
        <v>0</v>
      </c>
      <c r="L9" s="57">
        <f>[1]Elproduktion!$V$540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57">
        <f>[1]Elproduktion!$N$546</f>
        <v>218162</v>
      </c>
      <c r="D10" s="57">
        <f>[1]Elproduktion!$N$547</f>
        <v>0</v>
      </c>
      <c r="E10" s="57">
        <f>[1]Elproduktion!$Q$548</f>
        <v>0</v>
      </c>
      <c r="F10" s="57">
        <f>[1]Elproduktion!$N$549</f>
        <v>0</v>
      </c>
      <c r="G10" s="57">
        <f>[1]Elproduktion!$R$550</f>
        <v>0</v>
      </c>
      <c r="H10" s="57">
        <f>[1]Elproduktion!$S$551</f>
        <v>0</v>
      </c>
      <c r="I10" s="57">
        <f>[1]Elproduktion!$N$552</f>
        <v>0</v>
      </c>
      <c r="J10" s="57">
        <f>[1]Elproduktion!$T$550</f>
        <v>0</v>
      </c>
      <c r="K10" s="57">
        <f>[1]Elproduktion!$U$548</f>
        <v>0</v>
      </c>
      <c r="L10" s="57">
        <f>[1]Elproduktion!$V$548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58">
        <f>SUM(C5:C10)</f>
        <v>266662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0586 Mjölby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134">
        <f>[1]Fjärrvärmeproduktion!$N$730</f>
        <v>80900</v>
      </c>
      <c r="C18" s="57"/>
      <c r="D18" s="57">
        <f>[1]Fjärrvärmeproduktion!$N$731</f>
        <v>627</v>
      </c>
      <c r="E18" s="57">
        <f>[1]Fjärrvärmeproduktion!$Q$732</f>
        <v>0</v>
      </c>
      <c r="F18" s="57">
        <f>[1]Fjärrvärmeproduktion!$N$733</f>
        <v>0</v>
      </c>
      <c r="G18" s="57">
        <f>[1]Fjärrvärmeproduktion!$R$734</f>
        <v>0</v>
      </c>
      <c r="H18" s="136">
        <f>[1]Fjärrvärmeproduktion!$S$735</f>
        <v>102141.55500982318</v>
      </c>
      <c r="I18" s="57">
        <f>[1]Fjärrvärmeproduktion!$N$736</f>
        <v>0</v>
      </c>
      <c r="J18" s="57">
        <f>[1]Fjärrvärmeproduktion!$T$734</f>
        <v>0</v>
      </c>
      <c r="K18" s="57">
        <f>[1]Fjärrvärmeproduktion!$U$732</f>
        <v>0</v>
      </c>
      <c r="L18" s="57">
        <f>[1]Fjärrvärmeproduktion!$V$732</f>
        <v>0</v>
      </c>
      <c r="M18" s="57"/>
      <c r="N18" s="57"/>
      <c r="O18" s="57"/>
      <c r="P18" s="137">
        <f>SUM(C18:O18)</f>
        <v>102768.55500982318</v>
      </c>
      <c r="Q18" s="4"/>
      <c r="R18" s="4"/>
      <c r="S18" s="4"/>
      <c r="T18" s="4"/>
    </row>
    <row r="19" spans="1:34" ht="15.75">
      <c r="A19" s="5" t="s">
        <v>19</v>
      </c>
      <c r="B19" s="134">
        <f>[1]Fjärrvärmeproduktion!$N$738</f>
        <v>20900</v>
      </c>
      <c r="C19" s="57"/>
      <c r="D19" s="58">
        <f>[1]Fjärrvärmeproduktion!$N$739</f>
        <v>300</v>
      </c>
      <c r="E19" s="57">
        <f>[1]Fjärrvärmeproduktion!$Q$740</f>
        <v>0</v>
      </c>
      <c r="F19" s="57">
        <f>[1]Fjärrvärmeproduktion!$N$741</f>
        <v>0</v>
      </c>
      <c r="G19" s="57">
        <f>[1]Fjärrvärmeproduktion!$R$742</f>
        <v>0</v>
      </c>
      <c r="H19" s="136">
        <f>[1]Fjärrvärmeproduktion!$S$743</f>
        <v>21358.444990176817</v>
      </c>
      <c r="I19" s="57">
        <f>[1]Fjärrvärmeproduktion!$N$744</f>
        <v>0</v>
      </c>
      <c r="J19" s="57">
        <f>[1]Fjärrvärmeproduktion!$T$742</f>
        <v>0</v>
      </c>
      <c r="K19" s="57">
        <f>[1]Fjärrvärmeproduktion!$U$740</f>
        <v>0</v>
      </c>
      <c r="L19" s="57">
        <f>[1]Fjärrvärmeproduktion!$V$740</f>
        <v>0</v>
      </c>
      <c r="M19" s="57"/>
      <c r="N19" s="57"/>
      <c r="O19" s="57"/>
      <c r="P19" s="137">
        <f t="shared" ref="P19:P24" si="2">SUM(C19:O19)</f>
        <v>21658.444990176817</v>
      </c>
      <c r="Q19" s="4"/>
      <c r="R19" s="4"/>
      <c r="S19" s="4"/>
      <c r="T19" s="4"/>
    </row>
    <row r="20" spans="1:34" ht="15.75">
      <c r="A20" s="5" t="s">
        <v>20</v>
      </c>
      <c r="B20" s="91">
        <f>[1]Fjärrvärmeproduktion!$N$746</f>
        <v>0</v>
      </c>
      <c r="C20" s="57"/>
      <c r="D20" s="57">
        <f>[1]Fjärrvärmeproduktion!$N$747</f>
        <v>0</v>
      </c>
      <c r="E20" s="57">
        <f>[1]Fjärrvärmeproduktion!$Q$748</f>
        <v>0</v>
      </c>
      <c r="F20" s="57">
        <f>[1]Fjärrvärmeproduktion!$N$749</f>
        <v>0</v>
      </c>
      <c r="G20" s="57">
        <f>[1]Fjärrvärmeproduktion!$R$750</f>
        <v>0</v>
      </c>
      <c r="H20" s="91">
        <f>[1]Fjärrvärmeproduktion!$S$751</f>
        <v>0</v>
      </c>
      <c r="I20" s="57">
        <f>[1]Fjärrvärmeproduktion!$N$752</f>
        <v>0</v>
      </c>
      <c r="J20" s="57">
        <f>[1]Fjärrvärmeproduktion!$T$750</f>
        <v>0</v>
      </c>
      <c r="K20" s="57">
        <f>[1]Fjärrvärmeproduktion!$U$748</f>
        <v>0</v>
      </c>
      <c r="L20" s="57">
        <f>[1]Fjärrvärmeproduktion!$V$748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1">
        <f>[1]Fjärrvärmeproduktion!$N$754</f>
        <v>0</v>
      </c>
      <c r="C21" s="57"/>
      <c r="D21" s="57">
        <f>[1]Fjärrvärmeproduktion!$N$755</f>
        <v>0</v>
      </c>
      <c r="E21" s="57">
        <f>[1]Fjärrvärmeproduktion!$Q$756</f>
        <v>0</v>
      </c>
      <c r="F21" s="57">
        <f>[1]Fjärrvärmeproduktion!$N$757</f>
        <v>0</v>
      </c>
      <c r="G21" s="57">
        <f>[1]Fjärrvärmeproduktion!$R$758</f>
        <v>0</v>
      </c>
      <c r="H21" s="91">
        <f>[1]Fjärrvärmeproduktion!$S$759</f>
        <v>0</v>
      </c>
      <c r="I21" s="57">
        <f>[1]Fjärrvärmeproduktion!$N$760</f>
        <v>0</v>
      </c>
      <c r="J21" s="57">
        <f>[1]Fjärrvärmeproduktion!$T$758</f>
        <v>0</v>
      </c>
      <c r="K21" s="57">
        <f>[1]Fjärrvärmeproduktion!$U$756</f>
        <v>0</v>
      </c>
      <c r="L21" s="57">
        <f>[1]Fjärrvärmeproduktion!$V$756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91">
        <f>[1]Fjärrvärmeproduktion!$N$762</f>
        <v>7053</v>
      </c>
      <c r="C22" s="57"/>
      <c r="D22" s="57">
        <f>[1]Fjärrvärmeproduktion!$N$763</f>
        <v>0</v>
      </c>
      <c r="E22" s="57">
        <f>[1]Fjärrvärmeproduktion!$Q$764</f>
        <v>0</v>
      </c>
      <c r="F22" s="57">
        <f>[1]Fjärrvärmeproduktion!$N$765</f>
        <v>0</v>
      </c>
      <c r="G22" s="57">
        <f>[1]Fjärrvärmeproduktion!$R$766</f>
        <v>0</v>
      </c>
      <c r="H22" s="91">
        <f>[1]Fjärrvärmeproduktion!$S$767</f>
        <v>0</v>
      </c>
      <c r="I22" s="57">
        <f>[1]Fjärrvärmeproduktion!$N$768</f>
        <v>0</v>
      </c>
      <c r="J22" s="57">
        <f>[1]Fjärrvärmeproduktion!$T$766</f>
        <v>0</v>
      </c>
      <c r="K22" s="57">
        <f>[1]Fjärrvärmeproduktion!$U$764</f>
        <v>0</v>
      </c>
      <c r="L22" s="57">
        <f>[1]Fjärrvärmeproduktion!$V$764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734 GWh</v>
      </c>
      <c r="T22" s="27"/>
      <c r="U22" s="25"/>
    </row>
    <row r="23" spans="1:34" ht="15.75">
      <c r="A23" s="5" t="s">
        <v>23</v>
      </c>
      <c r="B23" s="135">
        <f>[1]Fjärrvärmeproduktion!$N$770</f>
        <v>0</v>
      </c>
      <c r="C23" s="57"/>
      <c r="D23" s="57">
        <f>[1]Fjärrvärmeproduktion!$N$771</f>
        <v>0</v>
      </c>
      <c r="E23" s="57">
        <f>[1]Fjärrvärmeproduktion!$Q$772</f>
        <v>0</v>
      </c>
      <c r="F23" s="57">
        <f>[1]Fjärrvärmeproduktion!$N$773</f>
        <v>0</v>
      </c>
      <c r="G23" s="57">
        <f>[1]Fjärrvärmeproduktion!$R$774</f>
        <v>0</v>
      </c>
      <c r="H23" s="91">
        <f>[1]Fjärrvärmeproduktion!$S$775</f>
        <v>0</v>
      </c>
      <c r="I23" s="57">
        <f>[1]Fjärrvärmeproduktion!$N$776</f>
        <v>0</v>
      </c>
      <c r="J23" s="57">
        <f>[1]Fjärrvärmeproduktion!$T$774</f>
        <v>0</v>
      </c>
      <c r="K23" s="57">
        <f>[1]Fjärrvärmeproduktion!$U$772</f>
        <v>0</v>
      </c>
      <c r="L23" s="57">
        <f>[1]Fjärrvärmeproduktion!$V$772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37">
        <f>SUM(B18:B23)</f>
        <v>108853</v>
      </c>
      <c r="C24" s="57">
        <f t="shared" ref="C24:O24" si="3">SUM(C18:C23)</f>
        <v>0</v>
      </c>
      <c r="D24" s="137">
        <f t="shared" si="3"/>
        <v>927</v>
      </c>
      <c r="E24" s="57">
        <f t="shared" si="3"/>
        <v>0</v>
      </c>
      <c r="F24" s="57">
        <f t="shared" si="3"/>
        <v>0</v>
      </c>
      <c r="G24" s="57">
        <f t="shared" si="3"/>
        <v>0</v>
      </c>
      <c r="H24" s="137">
        <f t="shared" si="3"/>
        <v>123500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137">
        <f t="shared" si="2"/>
        <v>124427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290 GWh</v>
      </c>
      <c r="T25" s="31">
        <f>C$44</f>
        <v>0.39425938396111809</v>
      </c>
      <c r="U25" s="25"/>
    </row>
    <row r="26" spans="1:34" ht="15.75">
      <c r="A26" s="6" t="s">
        <v>88</v>
      </c>
      <c r="B26" s="91">
        <f>'FV imp-exp'!B4</f>
        <v>89000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242 GWh</v>
      </c>
      <c r="T26" s="31">
        <f>D$44</f>
        <v>0.3297337508914317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0586 Mjölby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46 GWh</v>
      </c>
      <c r="T29" s="31">
        <f>G$44</f>
        <v>6.3020249539125245E-2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146 GWh</v>
      </c>
      <c r="T30" s="31">
        <f>H$44</f>
        <v>0.19880675865673675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10 GWh</v>
      </c>
      <c r="T31" s="31">
        <f>I$44</f>
        <v>1.4179856951588073E-2</v>
      </c>
      <c r="U31" s="24"/>
      <c r="AG31" s="19"/>
      <c r="AH31" s="19"/>
    </row>
    <row r="32" spans="1:34" ht="15.75">
      <c r="A32" s="5" t="s">
        <v>30</v>
      </c>
      <c r="B32" s="57">
        <f>[1]Slutanvändning!$N$1061</f>
        <v>0</v>
      </c>
      <c r="C32" s="57">
        <f>[1]Slutanvändning!$N$1062</f>
        <v>28345</v>
      </c>
      <c r="D32" s="57">
        <f>[1]Slutanvändning!$N$1055</f>
        <v>24578</v>
      </c>
      <c r="E32" s="57">
        <f>[1]Slutanvändning!$Q$1056</f>
        <v>0</v>
      </c>
      <c r="F32" s="91">
        <f>[1]Slutanvändning!$N$1057</f>
        <v>0</v>
      </c>
      <c r="G32" s="57">
        <f>[1]Slutanvändning!$N$1058</f>
        <v>5851</v>
      </c>
      <c r="H32" s="57">
        <f>[1]Slutanvändning!$N$1059</f>
        <v>0</v>
      </c>
      <c r="I32" s="57">
        <f>[1]Slutanvändning!$N$1060</f>
        <v>0</v>
      </c>
      <c r="J32" s="57"/>
      <c r="K32" s="57">
        <f>[1]Slutanvändning!$T$1056</f>
        <v>0</v>
      </c>
      <c r="L32" s="57">
        <f>[1]Slutanvändning!$U$1056</f>
        <v>0</v>
      </c>
      <c r="M32" s="57"/>
      <c r="N32" s="57">
        <f>[1]Slutanvändning!$W$1056</f>
        <v>0</v>
      </c>
      <c r="O32" s="57"/>
      <c r="P32" s="57">
        <f t="shared" ref="P32:P38" si="4">SUM(B32:N32)</f>
        <v>58774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7">
        <f>[1]Slutanvändning!$N$1070</f>
        <v>25007</v>
      </c>
      <c r="C33" s="133">
        <f>[1]Slutanvändning!$N$1071</f>
        <v>66964</v>
      </c>
      <c r="D33" s="57">
        <f>[1]Slutanvändning!$N$1064</f>
        <v>3227</v>
      </c>
      <c r="E33" s="139">
        <f>[1]Slutanvändning!$Q$1065</f>
        <v>0</v>
      </c>
      <c r="F33" s="91">
        <f>[1]Slutanvändning!$N$1066</f>
        <v>0</v>
      </c>
      <c r="G33" s="57">
        <f>[1]Slutanvändning!$N$1067</f>
        <v>0</v>
      </c>
      <c r="H33" s="139">
        <f>[1]Slutanvändning!$N$1068</f>
        <v>0</v>
      </c>
      <c r="I33" s="57">
        <f>[1]Slutanvändning!$N$1069</f>
        <v>10415</v>
      </c>
      <c r="J33" s="57"/>
      <c r="K33" s="57">
        <f>[1]Slutanvändning!$T$1065</f>
        <v>0</v>
      </c>
      <c r="L33" s="57">
        <f>[1]Slutanvändning!$U$1065</f>
        <v>0</v>
      </c>
      <c r="M33" s="57"/>
      <c r="N33" s="57">
        <f>[1]Slutanvändning!$W$1065</f>
        <v>0</v>
      </c>
      <c r="O33" s="57"/>
      <c r="P33" s="57">
        <f t="shared" si="4"/>
        <v>105613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57">
        <f>[1]Slutanvändning!$N$1079</f>
        <v>21871</v>
      </c>
      <c r="C34" s="57">
        <f>[1]Slutanvändning!$N$1080</f>
        <v>27366</v>
      </c>
      <c r="D34" s="57">
        <f>[1]Slutanvändning!$N$1073</f>
        <v>113</v>
      </c>
      <c r="E34" s="57">
        <f>[1]Slutanvändning!$Q$1074</f>
        <v>0</v>
      </c>
      <c r="F34" s="91">
        <f>[1]Slutanvändning!$N$1075</f>
        <v>0</v>
      </c>
      <c r="G34" s="57">
        <f>[1]Slutanvändning!$N$1076</f>
        <v>0</v>
      </c>
      <c r="H34" s="57">
        <f>[1]Slutanvändning!$N$1077</f>
        <v>0</v>
      </c>
      <c r="I34" s="57">
        <f>[1]Slutanvändning!$N$1078</f>
        <v>0</v>
      </c>
      <c r="J34" s="57"/>
      <c r="K34" s="57">
        <f>[1]Slutanvändning!$T$1074</f>
        <v>0</v>
      </c>
      <c r="L34" s="57">
        <f>[1]Slutanvändning!$U$1074</f>
        <v>0</v>
      </c>
      <c r="M34" s="57"/>
      <c r="N34" s="57">
        <f>[1]Slutanvändning!$W$1074</f>
        <v>0</v>
      </c>
      <c r="O34" s="57"/>
      <c r="P34" s="57">
        <f t="shared" si="4"/>
        <v>49350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[1]Slutanvändning!$N$1088</f>
        <v>0</v>
      </c>
      <c r="C35" s="133">
        <f>[1]Slutanvändning!$N$1089</f>
        <v>34279.093063359091</v>
      </c>
      <c r="D35" s="57">
        <f>[1]Slutanvändning!$N$1082</f>
        <v>213185</v>
      </c>
      <c r="E35" s="57">
        <f>[1]Slutanvändning!$Q$1083</f>
        <v>0</v>
      </c>
      <c r="F35" s="91">
        <f>[1]Slutanvändning!$N$1084</f>
        <v>0</v>
      </c>
      <c r="G35" s="133">
        <f>[1]Slutanvändning!$N$1085</f>
        <v>40436.906936640909</v>
      </c>
      <c r="H35" s="57">
        <f>[1]Slutanvändning!$N$1086</f>
        <v>0</v>
      </c>
      <c r="I35" s="57">
        <f>[1]Slutanvändning!$N$1087</f>
        <v>0</v>
      </c>
      <c r="J35" s="57"/>
      <c r="K35" s="57">
        <f>[1]Slutanvändning!$T$1083</f>
        <v>0</v>
      </c>
      <c r="L35" s="57">
        <f>[1]Slutanvändning!$U$1083</f>
        <v>0</v>
      </c>
      <c r="M35" s="57"/>
      <c r="N35" s="57">
        <f>[1]Slutanvändning!$W$1083</f>
        <v>0</v>
      </c>
      <c r="O35" s="57"/>
      <c r="P35" s="57">
        <f>SUM(B35:N35)</f>
        <v>287901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57">
        <f>[1]Slutanvändning!$N$1097</f>
        <v>19575</v>
      </c>
      <c r="C36" s="57">
        <f>[1]Slutanvändning!$N$1098</f>
        <v>48332</v>
      </c>
      <c r="D36" s="57">
        <f>[1]Slutanvändning!$N$1091</f>
        <v>46</v>
      </c>
      <c r="E36" s="57">
        <f>[1]Slutanvändning!$Q$1092</f>
        <v>0</v>
      </c>
      <c r="F36" s="91">
        <f>[1]Slutanvändning!$N$1093</f>
        <v>0</v>
      </c>
      <c r="G36" s="57">
        <f>[1]Slutanvändning!$N$1094</f>
        <v>0</v>
      </c>
      <c r="H36" s="57">
        <f>[1]Slutanvändning!$N$1095</f>
        <v>0</v>
      </c>
      <c r="I36" s="57">
        <f>[1]Slutanvändning!$N$1096</f>
        <v>0</v>
      </c>
      <c r="J36" s="57"/>
      <c r="K36" s="57">
        <f>[1]Slutanvändning!$T$1092</f>
        <v>0</v>
      </c>
      <c r="L36" s="57">
        <f>[1]Slutanvändning!$U$1092</f>
        <v>0</v>
      </c>
      <c r="M36" s="57"/>
      <c r="N36" s="57">
        <f>[1]Slutanvändning!$W$1092</f>
        <v>0</v>
      </c>
      <c r="O36" s="57"/>
      <c r="P36" s="57">
        <f t="shared" si="4"/>
        <v>67953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57">
        <f>[1]Slutanvändning!$N$1106</f>
        <v>35606</v>
      </c>
      <c r="C37" s="133">
        <f>[1]Slutanvändning!$N$1107</f>
        <v>65548.906936640909</v>
      </c>
      <c r="D37" s="57">
        <f>[1]Slutanvändning!$N$1100</f>
        <v>111</v>
      </c>
      <c r="E37" s="57">
        <f>[1]Slutanvändning!$Q$1101</f>
        <v>0</v>
      </c>
      <c r="F37" s="91">
        <f>[1]Slutanvändning!$N$1102</f>
        <v>0</v>
      </c>
      <c r="G37" s="57">
        <f>[1]Slutanvändning!$N$1103</f>
        <v>0</v>
      </c>
      <c r="H37" s="133">
        <f>[1]Slutanvändning!$N$1104</f>
        <v>22522.093063359091</v>
      </c>
      <c r="I37" s="57">
        <f>[1]Slutanvändning!$N$1105</f>
        <v>0</v>
      </c>
      <c r="J37" s="57"/>
      <c r="K37" s="57">
        <f>[1]Slutanvändning!$T$1101</f>
        <v>0</v>
      </c>
      <c r="L37" s="57">
        <f>[1]Slutanvändning!$U$1101</f>
        <v>0</v>
      </c>
      <c r="M37" s="57"/>
      <c r="N37" s="57">
        <f>[1]Slutanvändning!$W$1101</f>
        <v>0</v>
      </c>
      <c r="O37" s="57"/>
      <c r="P37" s="57">
        <f t="shared" si="4"/>
        <v>123788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57">
        <f>[1]Slutanvändning!$N$1115</f>
        <v>57082</v>
      </c>
      <c r="C38" s="57">
        <f>[1]Slutanvändning!$N$1116</f>
        <v>11810</v>
      </c>
      <c r="D38" s="57">
        <f>[1]Slutanvändning!$N$1109</f>
        <v>0</v>
      </c>
      <c r="E38" s="57">
        <f>[1]Slutanvändning!$Q$1110</f>
        <v>0</v>
      </c>
      <c r="F38" s="91">
        <f>[1]Slutanvändning!$N$1111</f>
        <v>0</v>
      </c>
      <c r="G38" s="57">
        <f>[1]Slutanvändning!$N$1112</f>
        <v>0</v>
      </c>
      <c r="H38" s="57">
        <f>[1]Slutanvändning!$N$1113</f>
        <v>0</v>
      </c>
      <c r="I38" s="57">
        <f>[1]Slutanvändning!$N$1114</f>
        <v>0</v>
      </c>
      <c r="J38" s="57"/>
      <c r="K38" s="57">
        <f>[1]Slutanvändning!$T$1110</f>
        <v>0</v>
      </c>
      <c r="L38" s="57">
        <f>[1]Slutanvändning!$U$1110</f>
        <v>0</v>
      </c>
      <c r="M38" s="57"/>
      <c r="N38" s="57">
        <f>[1]Slutanvändning!$W$1110</f>
        <v>0</v>
      </c>
      <c r="O38" s="57"/>
      <c r="P38" s="57">
        <f t="shared" si="4"/>
        <v>68892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[1]Slutanvändning!$N$1124</f>
        <v>0</v>
      </c>
      <c r="C39" s="57">
        <f>[1]Slutanvändning!$N$1125</f>
        <v>3450</v>
      </c>
      <c r="D39" s="57">
        <f>[1]Slutanvändning!$N$1118</f>
        <v>0</v>
      </c>
      <c r="E39" s="57">
        <f>[1]Slutanvändning!$Q$1119</f>
        <v>0</v>
      </c>
      <c r="F39" s="91">
        <f>[1]Slutanvändning!$N$1120</f>
        <v>0</v>
      </c>
      <c r="G39" s="57">
        <f>[1]Slutanvändning!$N$1121</f>
        <v>0</v>
      </c>
      <c r="H39" s="57">
        <f>[1]Slutanvändning!$N$1122</f>
        <v>0</v>
      </c>
      <c r="I39" s="57">
        <f>[1]Slutanvändning!$N$1123</f>
        <v>0</v>
      </c>
      <c r="J39" s="57"/>
      <c r="K39" s="57">
        <f>[1]Slutanvändning!$T$1119</f>
        <v>0</v>
      </c>
      <c r="L39" s="57">
        <f>[1]Slutanvändning!$U$1119</f>
        <v>0</v>
      </c>
      <c r="M39" s="57"/>
      <c r="N39" s="57">
        <f>[1]Slutanvändning!$W$1119</f>
        <v>0</v>
      </c>
      <c r="O39" s="57"/>
      <c r="P39" s="57">
        <f>SUM(B39:N39)</f>
        <v>3450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159141</v>
      </c>
      <c r="C40" s="57">
        <f t="shared" ref="C40:O40" si="5">SUM(C32:C39)</f>
        <v>286095</v>
      </c>
      <c r="D40" s="57">
        <f t="shared" si="5"/>
        <v>241260</v>
      </c>
      <c r="E40" s="138">
        <f t="shared" si="5"/>
        <v>0</v>
      </c>
      <c r="F40" s="57">
        <f>SUM(F32:F39)</f>
        <v>0</v>
      </c>
      <c r="G40" s="133">
        <f t="shared" si="5"/>
        <v>46287.906936640909</v>
      </c>
      <c r="H40" s="133">
        <f t="shared" si="5"/>
        <v>22522.093063359091</v>
      </c>
      <c r="I40" s="57">
        <f t="shared" si="5"/>
        <v>10415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765721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62 GWh</v>
      </c>
      <c r="T41" s="44"/>
    </row>
    <row r="42" spans="1:47">
      <c r="A42" s="35" t="s">
        <v>43</v>
      </c>
      <c r="B42" s="88">
        <f>B39+B38+B37</f>
        <v>92688</v>
      </c>
      <c r="C42" s="88">
        <f>C39+C38+C37</f>
        <v>80808.906936640909</v>
      </c>
      <c r="D42" s="88">
        <f>D39+D38+D37</f>
        <v>111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22522.093063359091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196130</v>
      </c>
      <c r="Q42" s="23"/>
      <c r="R42" s="30" t="s">
        <v>41</v>
      </c>
      <c r="S42" s="10" t="str">
        <f>ROUND(P42/1000,0) &amp;" GWh"</f>
        <v>196 GWh</v>
      </c>
      <c r="T42" s="31">
        <f>P42/P40</f>
        <v>0.25613767938975163</v>
      </c>
    </row>
    <row r="43" spans="1:47">
      <c r="A43" s="36" t="s">
        <v>45</v>
      </c>
      <c r="B43" s="122"/>
      <c r="C43" s="89">
        <f>C40+C24-C7+C46</f>
        <v>289580.59999999998</v>
      </c>
      <c r="D43" s="89">
        <f>D40+D24+D11</f>
        <v>242187</v>
      </c>
      <c r="E43" s="89">
        <f t="shared" ref="E43:O43" si="7">E11+E24+E40</f>
        <v>0</v>
      </c>
      <c r="F43" s="89">
        <f t="shared" si="7"/>
        <v>0</v>
      </c>
      <c r="G43" s="89">
        <f t="shared" si="7"/>
        <v>46287.906936640909</v>
      </c>
      <c r="H43" s="89">
        <f t="shared" si="7"/>
        <v>146022.09306335909</v>
      </c>
      <c r="I43" s="89">
        <f t="shared" si="7"/>
        <v>10415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734492.60000000009</v>
      </c>
      <c r="Q43" s="23"/>
      <c r="R43" s="30" t="s">
        <v>42</v>
      </c>
      <c r="S43" s="10" t="str">
        <f>ROUND(P36/1000,0) &amp;" GWh"</f>
        <v>68 GWh</v>
      </c>
      <c r="T43" s="43">
        <f>P36/P40</f>
        <v>8.8743811388221031E-2</v>
      </c>
    </row>
    <row r="44" spans="1:47">
      <c r="A44" s="36" t="s">
        <v>46</v>
      </c>
      <c r="B44" s="88"/>
      <c r="C44" s="90">
        <f>C43/$P$43</f>
        <v>0.39425938396111809</v>
      </c>
      <c r="D44" s="90">
        <f t="shared" ref="D44:P44" si="8">D43/$P$43</f>
        <v>0.3297337508914317</v>
      </c>
      <c r="E44" s="90">
        <f t="shared" si="8"/>
        <v>0</v>
      </c>
      <c r="F44" s="90">
        <f t="shared" si="8"/>
        <v>0</v>
      </c>
      <c r="G44" s="90">
        <f t="shared" si="8"/>
        <v>6.3020249539125245E-2</v>
      </c>
      <c r="H44" s="90">
        <f t="shared" si="8"/>
        <v>0.19880675865673675</v>
      </c>
      <c r="I44" s="90">
        <f t="shared" si="8"/>
        <v>1.4179856951588073E-2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49 GWh</v>
      </c>
      <c r="T44" s="31">
        <f>P34/P40</f>
        <v>6.4449061733973606E-2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59 GWh</v>
      </c>
      <c r="T45" s="31">
        <f>P32/P40</f>
        <v>7.6756416501571723E-2</v>
      </c>
      <c r="U45" s="25"/>
    </row>
    <row r="46" spans="1:47">
      <c r="A46" s="37" t="s">
        <v>49</v>
      </c>
      <c r="B46" s="89">
        <f>B24+B26-B40</f>
        <v>38712</v>
      </c>
      <c r="C46" s="89">
        <f>(C40+C24)*0.08</f>
        <v>22887.600000000002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106 GWh</v>
      </c>
      <c r="T46" s="43">
        <f>P33/P40</f>
        <v>0.13792621594549451</v>
      </c>
      <c r="U46" s="25"/>
    </row>
    <row r="47" spans="1:47">
      <c r="A47" s="37" t="s">
        <v>51</v>
      </c>
      <c r="B47" s="121">
        <f>B46/(B24+B26)</f>
        <v>0.19566041455019637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288 GWh</v>
      </c>
      <c r="T47" s="43">
        <f>P35/P40</f>
        <v>0.37598681504098752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766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80" workbookViewId="0">
      <selection activeCell="O44" sqref="O44"/>
    </sheetView>
  </sheetViews>
  <sheetFormatPr defaultColWidth="8.625" defaultRowHeight="15"/>
  <cols>
    <col min="1" max="1" width="49.5" style="11" customWidth="1"/>
    <col min="2" max="2" width="17.625" style="74" customWidth="1"/>
    <col min="3" max="3" width="17.625" style="75" customWidth="1"/>
    <col min="4" max="12" width="17.625" style="74" customWidth="1"/>
    <col min="13" max="16" width="17.625" style="75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79</v>
      </c>
      <c r="Q2" s="5"/>
      <c r="AG2" s="40"/>
      <c r="AH2" s="5"/>
    </row>
    <row r="3" spans="1:34" ht="30">
      <c r="A3" s="6">
        <f>'Östergötlands län'!A3</f>
        <v>2020</v>
      </c>
      <c r="C3" s="76" t="s">
        <v>1</v>
      </c>
      <c r="D3" s="76" t="s">
        <v>32</v>
      </c>
      <c r="E3" s="76" t="s">
        <v>2</v>
      </c>
      <c r="F3" s="77" t="s">
        <v>3</v>
      </c>
      <c r="G3" s="76" t="s">
        <v>17</v>
      </c>
      <c r="H3" s="76" t="s">
        <v>52</v>
      </c>
      <c r="I3" s="77" t="s">
        <v>5</v>
      </c>
      <c r="J3" s="76" t="s">
        <v>4</v>
      </c>
      <c r="K3" s="76" t="s">
        <v>6</v>
      </c>
      <c r="L3" s="76" t="s">
        <v>7</v>
      </c>
      <c r="M3" s="76" t="s">
        <v>68</v>
      </c>
      <c r="N3" s="77" t="s">
        <v>68</v>
      </c>
      <c r="O3" s="77" t="s">
        <v>68</v>
      </c>
      <c r="P3" s="78" t="s">
        <v>9</v>
      </c>
      <c r="Q3" s="40"/>
      <c r="AG3" s="40"/>
      <c r="AH3" s="40"/>
    </row>
    <row r="4" spans="1:34" s="18" customFormat="1" ht="11.25">
      <c r="A4" s="52" t="s">
        <v>60</v>
      </c>
      <c r="B4" s="79"/>
      <c r="C4" s="80" t="s">
        <v>58</v>
      </c>
      <c r="D4" s="80" t="s">
        <v>59</v>
      </c>
      <c r="E4" s="81"/>
      <c r="F4" s="80" t="s">
        <v>61</v>
      </c>
      <c r="G4" s="81"/>
      <c r="H4" s="81"/>
      <c r="I4" s="80" t="s">
        <v>62</v>
      </c>
      <c r="J4" s="81"/>
      <c r="K4" s="81"/>
      <c r="L4" s="81"/>
      <c r="M4" s="81"/>
      <c r="N4" s="82"/>
      <c r="O4" s="82"/>
      <c r="P4" s="83" t="s">
        <v>66</v>
      </c>
      <c r="Q4" s="19"/>
      <c r="AG4" s="19"/>
      <c r="AH4" s="19"/>
    </row>
    <row r="5" spans="1:34" ht="15.75">
      <c r="A5" s="5" t="s">
        <v>53</v>
      </c>
      <c r="B5" s="57"/>
      <c r="C5" s="58">
        <f>[1]Solceller!$C$14</f>
        <v>7609.5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>
        <f>SUM(D5:O5)</f>
        <v>0</v>
      </c>
      <c r="Q5" s="40"/>
      <c r="AG5" s="40"/>
      <c r="AH5" s="40"/>
    </row>
    <row r="6" spans="1:34" ht="15.75">
      <c r="A6" s="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57"/>
      <c r="C7" s="140">
        <f>[1]Elproduktion!$N$442</f>
        <v>14132.9</v>
      </c>
      <c r="D7" s="57">
        <f>[1]Elproduktion!$N$443</f>
        <v>0</v>
      </c>
      <c r="E7" s="57">
        <f>[1]Elproduktion!$Q$444</f>
        <v>0</v>
      </c>
      <c r="F7" s="57">
        <f>[1]Elproduktion!$N$445</f>
        <v>0</v>
      </c>
      <c r="G7" s="57">
        <f>[1]Elproduktion!$R$446</f>
        <v>0</v>
      </c>
      <c r="H7" s="57">
        <f>[1]Elproduktion!$S$447</f>
        <v>0</v>
      </c>
      <c r="I7" s="57">
        <f>[1]Elproduktion!$N$448</f>
        <v>0</v>
      </c>
      <c r="J7" s="57">
        <f>[1]Elproduktion!$T$446</f>
        <v>0</v>
      </c>
      <c r="K7" s="57">
        <f>[1]Elproduktion!$U$444</f>
        <v>0</v>
      </c>
      <c r="L7" s="57">
        <f>[1]Elproduktion!$V$444</f>
        <v>0</v>
      </c>
      <c r="M7" s="57"/>
      <c r="N7" s="57"/>
      <c r="O7" s="57"/>
      <c r="P7" s="57">
        <f t="shared" si="0"/>
        <v>0</v>
      </c>
      <c r="Q7" s="40"/>
      <c r="AG7" s="40"/>
      <c r="AH7" s="40"/>
    </row>
    <row r="8" spans="1:34" ht="15.75">
      <c r="A8" s="5" t="s">
        <v>11</v>
      </c>
      <c r="B8" s="57"/>
      <c r="C8" s="91">
        <f>[1]Elproduktion!$N$450</f>
        <v>0</v>
      </c>
      <c r="D8" s="57">
        <f>[1]Elproduktion!$N$451</f>
        <v>0</v>
      </c>
      <c r="E8" s="57">
        <f>[1]Elproduktion!$Q$452</f>
        <v>0</v>
      </c>
      <c r="F8" s="57">
        <f>[1]Elproduktion!$N$453</f>
        <v>0</v>
      </c>
      <c r="G8" s="57">
        <f>[1]Elproduktion!$R$454</f>
        <v>0</v>
      </c>
      <c r="H8" s="57">
        <f>[1]Elproduktion!$S$455</f>
        <v>0</v>
      </c>
      <c r="I8" s="57">
        <f>[1]Elproduktion!$N$456</f>
        <v>0</v>
      </c>
      <c r="J8" s="57">
        <f>[1]Elproduktion!$T$454</f>
        <v>0</v>
      </c>
      <c r="K8" s="57">
        <f>[1]Elproduktion!$U$452</f>
        <v>0</v>
      </c>
      <c r="L8" s="57">
        <f>[1]Elproduktion!$V$452</f>
        <v>0</v>
      </c>
      <c r="M8" s="57"/>
      <c r="N8" s="57"/>
      <c r="O8" s="57"/>
      <c r="P8" s="57">
        <f t="shared" si="0"/>
        <v>0</v>
      </c>
      <c r="Q8" s="40"/>
      <c r="AG8" s="40"/>
      <c r="AH8" s="40"/>
    </row>
    <row r="9" spans="1:34" ht="15.75">
      <c r="A9" s="5" t="s">
        <v>12</v>
      </c>
      <c r="B9" s="57"/>
      <c r="C9" s="91">
        <f>[1]Elproduktion!$N$458</f>
        <v>46845</v>
      </c>
      <c r="D9" s="57">
        <f>[1]Elproduktion!$N$459</f>
        <v>0</v>
      </c>
      <c r="E9" s="57">
        <f>[1]Elproduktion!$Q$460</f>
        <v>0</v>
      </c>
      <c r="F9" s="57">
        <f>[1]Elproduktion!$N$461</f>
        <v>0</v>
      </c>
      <c r="G9" s="57">
        <f>[1]Elproduktion!$R$462</f>
        <v>0</v>
      </c>
      <c r="H9" s="57">
        <f>[1]Elproduktion!$S$463</f>
        <v>0</v>
      </c>
      <c r="I9" s="57">
        <f>[1]Elproduktion!$N$464</f>
        <v>0</v>
      </c>
      <c r="J9" s="57">
        <f>[1]Elproduktion!$T$462</f>
        <v>0</v>
      </c>
      <c r="K9" s="57">
        <f>[1]Elproduktion!$U$460</f>
        <v>0</v>
      </c>
      <c r="L9" s="57">
        <f>[1]Elproduktion!$V$460</f>
        <v>0</v>
      </c>
      <c r="M9" s="57"/>
      <c r="N9" s="57"/>
      <c r="O9" s="57"/>
      <c r="P9" s="57">
        <f t="shared" si="0"/>
        <v>0</v>
      </c>
      <c r="Q9" s="40"/>
      <c r="AG9" s="40"/>
      <c r="AH9" s="40"/>
    </row>
    <row r="10" spans="1:34" ht="15.75">
      <c r="A10" s="5" t="s">
        <v>13</v>
      </c>
      <c r="B10" s="57"/>
      <c r="C10" s="91">
        <f>[1]Elproduktion!$N$466</f>
        <v>115522</v>
      </c>
      <c r="D10" s="57">
        <f>[1]Elproduktion!$N$467</f>
        <v>0</v>
      </c>
      <c r="E10" s="57">
        <f>[1]Elproduktion!$Q$468</f>
        <v>0</v>
      </c>
      <c r="F10" s="57">
        <f>[1]Elproduktion!$N$469</f>
        <v>0</v>
      </c>
      <c r="G10" s="57">
        <f>[1]Elproduktion!$R$470</f>
        <v>0</v>
      </c>
      <c r="H10" s="57">
        <f>[1]Elproduktion!$S$471</f>
        <v>0</v>
      </c>
      <c r="I10" s="57">
        <f>[1]Elproduktion!$N$472</f>
        <v>0</v>
      </c>
      <c r="J10" s="57">
        <f>[1]Elproduktion!$T$470</f>
        <v>0</v>
      </c>
      <c r="K10" s="57">
        <f>[1]Elproduktion!$U$468</f>
        <v>0</v>
      </c>
      <c r="L10" s="57">
        <f>[1]Elproduktion!$V$468</f>
        <v>0</v>
      </c>
      <c r="M10" s="57"/>
      <c r="N10" s="57"/>
      <c r="O10" s="57"/>
      <c r="P10" s="57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57"/>
      <c r="C11" s="141">
        <f>SUM(C5:C10)</f>
        <v>184109.4</v>
      </c>
      <c r="D11" s="57">
        <f t="shared" ref="D11:O11" si="1">SUM(D5:D10)</f>
        <v>0</v>
      </c>
      <c r="E11" s="57">
        <f t="shared" si="1"/>
        <v>0</v>
      </c>
      <c r="F11" s="57">
        <f t="shared" si="1"/>
        <v>0</v>
      </c>
      <c r="G11" s="57">
        <f t="shared" si="1"/>
        <v>0</v>
      </c>
      <c r="H11" s="57">
        <f t="shared" si="1"/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 t="shared" si="1"/>
        <v>0</v>
      </c>
      <c r="O11" s="57">
        <f t="shared" si="1"/>
        <v>0</v>
      </c>
      <c r="P11" s="57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"/>
      <c r="R12" s="4"/>
      <c r="S12" s="4"/>
      <c r="T12" s="4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"/>
      <c r="R13" s="4"/>
      <c r="S13" s="4"/>
      <c r="T13" s="4"/>
    </row>
    <row r="14" spans="1:34" ht="18.75">
      <c r="A14" s="3" t="s">
        <v>15</v>
      </c>
      <c r="B14" s="84"/>
      <c r="C14" s="57"/>
      <c r="D14" s="84"/>
      <c r="E14" s="84"/>
      <c r="F14" s="84"/>
      <c r="G14" s="84"/>
      <c r="H14" s="84"/>
      <c r="I14" s="84"/>
      <c r="J14" s="57"/>
      <c r="K14" s="57"/>
      <c r="L14" s="57"/>
      <c r="M14" s="57"/>
      <c r="N14" s="57"/>
      <c r="O14" s="57"/>
      <c r="P14" s="84"/>
      <c r="Q14" s="4"/>
      <c r="R14" s="4"/>
      <c r="S14" s="4"/>
      <c r="T14" s="4"/>
    </row>
    <row r="15" spans="1:34" ht="15.75">
      <c r="A15" s="51" t="str">
        <f>A2</f>
        <v>0583 Motala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"/>
      <c r="R15" s="4"/>
      <c r="S15" s="4"/>
      <c r="T15" s="4"/>
    </row>
    <row r="16" spans="1:34" ht="30">
      <c r="A16" s="6">
        <f>'Östergötlands län'!A16</f>
        <v>2020</v>
      </c>
      <c r="B16" s="76" t="s">
        <v>16</v>
      </c>
      <c r="C16" s="85" t="s">
        <v>8</v>
      </c>
      <c r="D16" s="76" t="s">
        <v>32</v>
      </c>
      <c r="E16" s="76" t="s">
        <v>2</v>
      </c>
      <c r="F16" s="77" t="s">
        <v>3</v>
      </c>
      <c r="G16" s="76" t="s">
        <v>17</v>
      </c>
      <c r="H16" s="76" t="s">
        <v>52</v>
      </c>
      <c r="I16" s="77" t="s">
        <v>5</v>
      </c>
      <c r="J16" s="76" t="s">
        <v>4</v>
      </c>
      <c r="K16" s="76" t="s">
        <v>6</v>
      </c>
      <c r="L16" s="76" t="s">
        <v>7</v>
      </c>
      <c r="M16" s="76" t="s">
        <v>92</v>
      </c>
      <c r="N16" s="77" t="s">
        <v>68</v>
      </c>
      <c r="O16" s="77" t="s">
        <v>68</v>
      </c>
      <c r="P16" s="78" t="s">
        <v>9</v>
      </c>
      <c r="Q16" s="40"/>
      <c r="AG16" s="40"/>
      <c r="AH16" s="40"/>
    </row>
    <row r="17" spans="1:34" s="18" customFormat="1" ht="11.25">
      <c r="A17" s="52" t="s">
        <v>60</v>
      </c>
      <c r="B17" s="80" t="s">
        <v>63</v>
      </c>
      <c r="C17" s="113"/>
      <c r="D17" s="80" t="s">
        <v>59</v>
      </c>
      <c r="E17" s="81"/>
      <c r="F17" s="80" t="s">
        <v>61</v>
      </c>
      <c r="G17" s="81"/>
      <c r="H17" s="81"/>
      <c r="I17" s="80" t="s">
        <v>62</v>
      </c>
      <c r="J17" s="81"/>
      <c r="K17" s="81"/>
      <c r="L17" s="81"/>
      <c r="M17" s="81"/>
      <c r="N17" s="82"/>
      <c r="O17" s="82"/>
      <c r="P17" s="83" t="s">
        <v>66</v>
      </c>
      <c r="Q17" s="19"/>
      <c r="AG17" s="19"/>
      <c r="AH17" s="19"/>
    </row>
    <row r="18" spans="1:34" ht="15.75">
      <c r="A18" s="5" t="s">
        <v>18</v>
      </c>
      <c r="B18" s="139">
        <f>[1]Fjärrvärmeproduktion!$N$618+[1]Fjärrvärmeproduktion!$N$658*([1]Fjärrvärmeproduktion!$N$618/([1]Fjärrvärmeproduktion!$N$618+[1]Fjärrvärmeproduktion!$N$626))</f>
        <v>142673.32355385507</v>
      </c>
      <c r="C18" s="57"/>
      <c r="D18" s="139">
        <f>[1]Fjärrvärmeproduktion!$N$619</f>
        <v>525</v>
      </c>
      <c r="E18" s="57">
        <f>[1]Fjärrvärmeproduktion!$Q$620</f>
        <v>0</v>
      </c>
      <c r="F18" s="57">
        <f>[1]Fjärrvärmeproduktion!$N$621</f>
        <v>0</v>
      </c>
      <c r="G18" s="57">
        <f>[1]Fjärrvärmeproduktion!$R$622</f>
        <v>0</v>
      </c>
      <c r="H18" s="139">
        <f>[1]Fjärrvärmeproduktion!$S$623</f>
        <v>146734</v>
      </c>
      <c r="I18" s="57">
        <f>[1]Fjärrvärmeproduktion!$N$624</f>
        <v>0</v>
      </c>
      <c r="J18" s="57">
        <f>[1]Fjärrvärmeproduktion!$T$622</f>
        <v>0</v>
      </c>
      <c r="K18" s="57">
        <f>[1]Fjärrvärmeproduktion!$U$620</f>
        <v>0</v>
      </c>
      <c r="L18" s="57">
        <f>[1]Fjärrvärmeproduktion!$V$620</f>
        <v>0</v>
      </c>
      <c r="M18" s="57"/>
      <c r="N18" s="57"/>
      <c r="O18" s="57"/>
      <c r="P18" s="138">
        <f>SUM(C18:O18)</f>
        <v>147259</v>
      </c>
      <c r="Q18" s="4"/>
      <c r="R18" s="4"/>
      <c r="S18" s="4"/>
      <c r="T18" s="4"/>
    </row>
    <row r="19" spans="1:34" ht="15.75">
      <c r="A19" s="5" t="s">
        <v>19</v>
      </c>
      <c r="B19" s="57">
        <f>[1]Fjärrvärmeproduktion!$N$626+[1]Fjärrvärmeproduktion!$N$658*([1]Fjärrvärmeproduktion!$N$626/([1]Fjärrvärmeproduktion!$N$626+[1]Fjärrvärmeproduktion!$N$618))</f>
        <v>15887.67644614492</v>
      </c>
      <c r="C19" s="57"/>
      <c r="D19" s="57">
        <f>[1]Fjärrvärmeproduktion!$N$627</f>
        <v>0</v>
      </c>
      <c r="E19" s="57">
        <f>[1]Fjärrvärmeproduktion!$Q$628</f>
        <v>0</v>
      </c>
      <c r="F19" s="57">
        <f>[1]Fjärrvärmeproduktion!$N$629</f>
        <v>0</v>
      </c>
      <c r="G19" s="57">
        <f>[1]Fjärrvärmeproduktion!$R$630</f>
        <v>1004</v>
      </c>
      <c r="H19" s="57">
        <f>[1]Fjärrvärmeproduktion!$S$631</f>
        <v>15548</v>
      </c>
      <c r="I19" s="57">
        <f>[1]Fjärrvärmeproduktion!$N$632</f>
        <v>0</v>
      </c>
      <c r="J19" s="57">
        <f>[1]Fjärrvärmeproduktion!$T$630</f>
        <v>0</v>
      </c>
      <c r="K19" s="57">
        <f>[1]Fjärrvärmeproduktion!$U$628</f>
        <v>0</v>
      </c>
      <c r="L19" s="57">
        <f>[1]Fjärrvärmeproduktion!$V$628</f>
        <v>0</v>
      </c>
      <c r="M19" s="57"/>
      <c r="N19" s="57"/>
      <c r="O19" s="57"/>
      <c r="P19" s="57">
        <f t="shared" ref="P19:P24" si="2">SUM(C19:O19)</f>
        <v>16552</v>
      </c>
      <c r="Q19" s="4"/>
      <c r="R19" s="4"/>
      <c r="S19" s="4"/>
      <c r="T19" s="4"/>
    </row>
    <row r="20" spans="1:34" ht="15.75">
      <c r="A20" s="5" t="s">
        <v>20</v>
      </c>
      <c r="B20" s="57">
        <f>[1]Fjärrvärmeproduktion!$N$634</f>
        <v>0</v>
      </c>
      <c r="C20" s="57"/>
      <c r="D20" s="57">
        <f>[1]Fjärrvärmeproduktion!$N$635</f>
        <v>0</v>
      </c>
      <c r="E20" s="57">
        <f>[1]Fjärrvärmeproduktion!$Q$636</f>
        <v>0</v>
      </c>
      <c r="F20" s="57">
        <f>[1]Fjärrvärmeproduktion!$N$637</f>
        <v>0</v>
      </c>
      <c r="G20" s="57">
        <f>[1]Fjärrvärmeproduktion!$R$638</f>
        <v>0</v>
      </c>
      <c r="H20" s="57">
        <f>[1]Fjärrvärmeproduktion!$S$639</f>
        <v>0</v>
      </c>
      <c r="I20" s="57">
        <f>[1]Fjärrvärmeproduktion!$N$640</f>
        <v>0</v>
      </c>
      <c r="J20" s="57">
        <f>[1]Fjärrvärmeproduktion!$T$638</f>
        <v>0</v>
      </c>
      <c r="K20" s="57">
        <f>[1]Fjärrvärmeproduktion!$U$636</f>
        <v>0</v>
      </c>
      <c r="L20" s="57">
        <f>[1]Fjärrvärmeproduktion!$V$636</f>
        <v>0</v>
      </c>
      <c r="M20" s="57"/>
      <c r="N20" s="57"/>
      <c r="O20" s="57"/>
      <c r="P20" s="57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57">
        <f>[1]Fjärrvärmeproduktion!$N$642</f>
        <v>0</v>
      </c>
      <c r="C21" s="57"/>
      <c r="D21" s="57">
        <f>[1]Fjärrvärmeproduktion!$N$643</f>
        <v>0</v>
      </c>
      <c r="E21" s="57">
        <f>[1]Fjärrvärmeproduktion!$Q$644</f>
        <v>0</v>
      </c>
      <c r="F21" s="57">
        <f>[1]Fjärrvärmeproduktion!$N$645</f>
        <v>0</v>
      </c>
      <c r="G21" s="57">
        <f>[1]Fjärrvärmeproduktion!$R$646</f>
        <v>0</v>
      </c>
      <c r="H21" s="57">
        <f>[1]Fjärrvärmeproduktion!$S$647</f>
        <v>0</v>
      </c>
      <c r="I21" s="57">
        <f>[1]Fjärrvärmeproduktion!$N$648</f>
        <v>0</v>
      </c>
      <c r="J21" s="57">
        <f>[1]Fjärrvärmeproduktion!$T$646</f>
        <v>0</v>
      </c>
      <c r="K21" s="57">
        <f>[1]Fjärrvärmeproduktion!$U$644</f>
        <v>0</v>
      </c>
      <c r="L21" s="57">
        <f>[1]Fjärrvärmeproduktion!$V$644</f>
        <v>0</v>
      </c>
      <c r="M21" s="57"/>
      <c r="N21" s="57"/>
      <c r="O21" s="57"/>
      <c r="P21" s="57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57">
        <f>[1]Fjärrvärmeproduktion!$N$650</f>
        <v>0</v>
      </c>
      <c r="C22" s="57"/>
      <c r="D22" s="57">
        <f>[1]Fjärrvärmeproduktion!$N$651</f>
        <v>0</v>
      </c>
      <c r="E22" s="57">
        <f>[1]Fjärrvärmeproduktion!$Q$652</f>
        <v>0</v>
      </c>
      <c r="F22" s="57">
        <f>[1]Fjärrvärmeproduktion!$N$653</f>
        <v>0</v>
      </c>
      <c r="G22" s="57">
        <f>[1]Fjärrvärmeproduktion!$R$654</f>
        <v>0</v>
      </c>
      <c r="H22" s="57">
        <f>[1]Fjärrvärmeproduktion!$S$655</f>
        <v>0</v>
      </c>
      <c r="I22" s="57">
        <f>[1]Fjärrvärmeproduktion!$N$656</f>
        <v>0</v>
      </c>
      <c r="J22" s="57">
        <f>[1]Fjärrvärmeproduktion!$T$654</f>
        <v>0</v>
      </c>
      <c r="K22" s="57">
        <f>[1]Fjärrvärmeproduktion!$U$652</f>
        <v>0</v>
      </c>
      <c r="L22" s="57">
        <f>[1]Fjärrvärmeproduktion!$V$652</f>
        <v>0</v>
      </c>
      <c r="M22" s="57"/>
      <c r="N22" s="57"/>
      <c r="O22" s="57"/>
      <c r="P22" s="57">
        <f t="shared" si="2"/>
        <v>0</v>
      </c>
      <c r="Q22" s="20"/>
      <c r="R22" s="32" t="s">
        <v>24</v>
      </c>
      <c r="S22" s="56" t="str">
        <f>ROUND(P43/1000,0) &amp;" GWh"</f>
        <v>809 GWh</v>
      </c>
      <c r="T22" s="27"/>
      <c r="U22" s="25"/>
    </row>
    <row r="23" spans="1:34" ht="15.75">
      <c r="A23" s="5" t="s">
        <v>23</v>
      </c>
      <c r="B23" s="138">
        <v>0</v>
      </c>
      <c r="C23" s="57"/>
      <c r="D23" s="57">
        <f>[1]Fjärrvärmeproduktion!$N$659</f>
        <v>0</v>
      </c>
      <c r="E23" s="57">
        <f>[1]Fjärrvärmeproduktion!$Q$660</f>
        <v>0</v>
      </c>
      <c r="F23" s="57">
        <f>[1]Fjärrvärmeproduktion!$N$661</f>
        <v>0</v>
      </c>
      <c r="G23" s="57">
        <f>[1]Fjärrvärmeproduktion!$R$662</f>
        <v>0</v>
      </c>
      <c r="H23" s="57">
        <f>[1]Fjärrvärmeproduktion!$S$663</f>
        <v>0</v>
      </c>
      <c r="I23" s="57">
        <f>[1]Fjärrvärmeproduktion!$N$664</f>
        <v>0</v>
      </c>
      <c r="J23" s="57">
        <f>[1]Fjärrvärmeproduktion!$T$662</f>
        <v>0</v>
      </c>
      <c r="K23" s="57">
        <f>[1]Fjärrvärmeproduktion!$U$660</f>
        <v>0</v>
      </c>
      <c r="L23" s="57">
        <f>[1]Fjärrvärmeproduktion!$V$660</f>
        <v>0</v>
      </c>
      <c r="M23" s="57"/>
      <c r="N23" s="57"/>
      <c r="O23" s="57"/>
      <c r="P23" s="57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57">
        <f>SUM(B18:B23)</f>
        <v>158561</v>
      </c>
      <c r="C24" s="57">
        <f t="shared" ref="C24:O24" si="3">SUM(C18:C23)</f>
        <v>0</v>
      </c>
      <c r="D24" s="139">
        <f t="shared" si="3"/>
        <v>525</v>
      </c>
      <c r="E24" s="57">
        <f t="shared" si="3"/>
        <v>0</v>
      </c>
      <c r="F24" s="57">
        <f t="shared" si="3"/>
        <v>0</v>
      </c>
      <c r="G24" s="57">
        <f t="shared" si="3"/>
        <v>1004</v>
      </c>
      <c r="H24" s="139">
        <f t="shared" si="3"/>
        <v>162282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138">
        <f t="shared" si="2"/>
        <v>163811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0"/>
      <c r="R25" s="53" t="str">
        <f>C30</f>
        <v>El</v>
      </c>
      <c r="S25" s="42" t="str">
        <f>ROUND(C43/1000,0) &amp;" GWh"</f>
        <v>361 GWh</v>
      </c>
      <c r="T25" s="31">
        <f>C$44</f>
        <v>0.44593557490675267</v>
      </c>
      <c r="U25" s="25"/>
    </row>
    <row r="26" spans="1:34" ht="15.75">
      <c r="A26" s="6"/>
      <c r="B26" s="9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0"/>
      <c r="R26" s="54" t="str">
        <f>D30</f>
        <v>Oljeprodukter</v>
      </c>
      <c r="S26" s="42" t="str">
        <f>ROUND(D43/1000,0) &amp;" GWh"</f>
        <v>200 GWh</v>
      </c>
      <c r="T26" s="31">
        <f>D$44</f>
        <v>0.24676151012911832</v>
      </c>
      <c r="U26" s="25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84"/>
      <c r="C28" s="57"/>
      <c r="D28" s="84"/>
      <c r="E28" s="84"/>
      <c r="F28" s="84"/>
      <c r="G28" s="84"/>
      <c r="H28" s="84"/>
      <c r="I28" s="57"/>
      <c r="J28" s="57"/>
      <c r="K28" s="57"/>
      <c r="L28" s="57"/>
      <c r="M28" s="57"/>
      <c r="N28" s="57"/>
      <c r="O28" s="57"/>
      <c r="P28" s="57"/>
      <c r="Q28" s="20"/>
      <c r="R28" s="54" t="str">
        <f>F30</f>
        <v>Gasol/naturgas</v>
      </c>
      <c r="S28" s="42" t="str">
        <f>ROUND(F43/1000,0) &amp;" GWh"</f>
        <v>2 GWh</v>
      </c>
      <c r="T28" s="31">
        <f>F$44</f>
        <v>2.0581382904280104E-3</v>
      </c>
      <c r="U28" s="25"/>
    </row>
    <row r="29" spans="1:34" ht="15.75">
      <c r="A29" s="51" t="str">
        <f>A2</f>
        <v>0583 Motala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0"/>
      <c r="R29" s="54" t="str">
        <f>G30</f>
        <v>Biodrivmedel</v>
      </c>
      <c r="S29" s="42" t="str">
        <f>ROUND(G43/1000,0) &amp;" GWh"</f>
        <v>30 GWh</v>
      </c>
      <c r="T29" s="31">
        <f>G$44</f>
        <v>3.7131781445145347E-2</v>
      </c>
      <c r="U29" s="25"/>
    </row>
    <row r="30" spans="1:34" ht="30">
      <c r="A30" s="6">
        <f>'Östergötlands län'!A30</f>
        <v>2020</v>
      </c>
      <c r="B30" s="85" t="s">
        <v>70</v>
      </c>
      <c r="C30" s="88" t="s">
        <v>8</v>
      </c>
      <c r="D30" s="76" t="s">
        <v>32</v>
      </c>
      <c r="E30" s="76" t="s">
        <v>2</v>
      </c>
      <c r="F30" s="77" t="s">
        <v>3</v>
      </c>
      <c r="G30" s="76" t="s">
        <v>28</v>
      </c>
      <c r="H30" s="76" t="s">
        <v>52</v>
      </c>
      <c r="I30" s="77" t="s">
        <v>5</v>
      </c>
      <c r="J30" s="76" t="s">
        <v>4</v>
      </c>
      <c r="K30" s="76" t="s">
        <v>6</v>
      </c>
      <c r="L30" s="76" t="s">
        <v>7</v>
      </c>
      <c r="M30" s="76" t="s">
        <v>92</v>
      </c>
      <c r="N30" s="77" t="s">
        <v>73</v>
      </c>
      <c r="O30" s="77" t="s">
        <v>72</v>
      </c>
      <c r="P30" s="78" t="s">
        <v>29</v>
      </c>
      <c r="Q30" s="20"/>
      <c r="R30" s="53" t="str">
        <f>H30</f>
        <v>Biobränslen</v>
      </c>
      <c r="S30" s="42" t="str">
        <f>ROUND(H43/1000,0) &amp;" GWh"</f>
        <v>217 GWh</v>
      </c>
      <c r="T30" s="31">
        <f>H$44</f>
        <v>0.26811299522855558</v>
      </c>
      <c r="U30" s="25"/>
    </row>
    <row r="31" spans="1:34" s="18" customFormat="1">
      <c r="A31" s="17"/>
      <c r="B31" s="80" t="s">
        <v>65</v>
      </c>
      <c r="C31" s="86" t="s">
        <v>64</v>
      </c>
      <c r="D31" s="80" t="s">
        <v>59</v>
      </c>
      <c r="E31" s="81"/>
      <c r="F31" s="80" t="s">
        <v>61</v>
      </c>
      <c r="G31" s="80" t="s">
        <v>87</v>
      </c>
      <c r="H31" s="80" t="s">
        <v>69</v>
      </c>
      <c r="I31" s="80" t="s">
        <v>62</v>
      </c>
      <c r="J31" s="81"/>
      <c r="K31" s="81"/>
      <c r="L31" s="81"/>
      <c r="M31" s="81"/>
      <c r="N31" s="82"/>
      <c r="O31" s="82"/>
      <c r="P31" s="83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57">
        <f>[1]Slutanvändning!$N$899</f>
        <v>0</v>
      </c>
      <c r="C32" s="91">
        <f>[1]Slutanvändning!$N$900</f>
        <v>14804</v>
      </c>
      <c r="D32" s="57">
        <f>[1]Slutanvändning!$N$893</f>
        <v>21088</v>
      </c>
      <c r="E32" s="57">
        <f>[1]Slutanvändning!$Q$894</f>
        <v>0</v>
      </c>
      <c r="F32" s="57">
        <f>[1]Slutanvändning!$N$895</f>
        <v>0</v>
      </c>
      <c r="G32" s="91">
        <f>[1]Slutanvändning!$N$896</f>
        <v>4921</v>
      </c>
      <c r="H32" s="91">
        <f>[1]Slutanvändning!$N$897</f>
        <v>0</v>
      </c>
      <c r="I32" s="57">
        <f>[1]Slutanvändning!$N$898</f>
        <v>0</v>
      </c>
      <c r="J32" s="57"/>
      <c r="K32" s="57">
        <f>[1]Slutanvändning!$T$894</f>
        <v>0</v>
      </c>
      <c r="L32" s="57">
        <f>[1]Slutanvändning!$U$894</f>
        <v>0</v>
      </c>
      <c r="M32" s="57"/>
      <c r="N32" s="57">
        <f>[1]Slutanvändning!$W$894</f>
        <v>0</v>
      </c>
      <c r="O32" s="57"/>
      <c r="P32" s="57">
        <f t="shared" ref="P32:P38" si="4">SUM(B32:N32)</f>
        <v>40813</v>
      </c>
      <c r="Q32" s="22"/>
      <c r="R32" s="54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58">
        <f>[1]Slutanvändning!$N$908</f>
        <v>9600</v>
      </c>
      <c r="C33" s="135">
        <f>[1]Slutanvändning!$N$909</f>
        <v>58932.75</v>
      </c>
      <c r="D33" s="57">
        <f>[1]Slutanvändning!$N$902</f>
        <v>2048</v>
      </c>
      <c r="E33" s="57">
        <f>[1]Slutanvändning!$Q$903</f>
        <v>0</v>
      </c>
      <c r="F33" s="57">
        <f>[1]Slutanvändning!$N$904</f>
        <v>1665</v>
      </c>
      <c r="G33" s="135">
        <f>[1]Slutanvändning!$N$905</f>
        <v>225.25</v>
      </c>
      <c r="H33" s="91">
        <f>[1]Slutanvändning!$N$906</f>
        <v>595</v>
      </c>
      <c r="I33" s="57">
        <f>[1]Slutanvändning!$N$907</f>
        <v>0</v>
      </c>
      <c r="J33" s="57"/>
      <c r="K33" s="57">
        <f>[1]Slutanvändning!$T$903</f>
        <v>0</v>
      </c>
      <c r="L33" s="57">
        <f>[1]Slutanvändning!$U$903</f>
        <v>0</v>
      </c>
      <c r="M33" s="57"/>
      <c r="N33" s="57">
        <f>[1]Slutanvändning!$W$903</f>
        <v>0</v>
      </c>
      <c r="O33" s="57"/>
      <c r="P33" s="57">
        <f t="shared" si="4"/>
        <v>73066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33">
        <f>[1]Slutanvändning!$N$917</f>
        <v>19412.75</v>
      </c>
      <c r="C34" s="135">
        <f>[1]Slutanvändning!$N$918</f>
        <v>36971.25</v>
      </c>
      <c r="D34" s="57">
        <f>[1]Slutanvändning!$N$911</f>
        <v>1638</v>
      </c>
      <c r="E34" s="57">
        <f>[1]Slutanvändning!$Q$912</f>
        <v>0</v>
      </c>
      <c r="F34" s="57">
        <f>[1]Slutanvändning!$N$913</f>
        <v>0</v>
      </c>
      <c r="G34" s="91">
        <f>[1]Slutanvändning!$N$914</f>
        <v>0</v>
      </c>
      <c r="H34" s="91">
        <f>[1]Slutanvändning!$N$915</f>
        <v>0</v>
      </c>
      <c r="I34" s="57">
        <f>[1]Slutanvändning!$N$916</f>
        <v>0</v>
      </c>
      <c r="J34" s="57"/>
      <c r="K34" s="57">
        <f>[1]Slutanvändning!$T$912</f>
        <v>0</v>
      </c>
      <c r="L34" s="57">
        <f>[1]Slutanvändning!$U$912</f>
        <v>0</v>
      </c>
      <c r="M34" s="57"/>
      <c r="N34" s="57">
        <f>[1]Slutanvändning!$W$912</f>
        <v>0</v>
      </c>
      <c r="O34" s="57"/>
      <c r="P34" s="57">
        <f t="shared" si="4"/>
        <v>58022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57">
        <f>[1]Slutanvändning!$N$926</f>
        <v>0</v>
      </c>
      <c r="C35" s="91">
        <f>[1]Slutanvändning!$N$927</f>
        <v>299</v>
      </c>
      <c r="D35" s="57">
        <f>[1]Slutanvändning!$N$920</f>
        <v>172217</v>
      </c>
      <c r="E35" s="57">
        <f>[1]Slutanvändning!$Q$921</f>
        <v>0</v>
      </c>
      <c r="F35" s="57">
        <f>[1]Slutanvändning!$N$922</f>
        <v>0</v>
      </c>
      <c r="G35" s="135">
        <f>[1]Slutanvändning!$N$923</f>
        <v>23888.75</v>
      </c>
      <c r="H35" s="91">
        <f>[1]Slutanvändning!$N$924</f>
        <v>0</v>
      </c>
      <c r="I35" s="57">
        <f>[1]Slutanvändning!$N$925</f>
        <v>0</v>
      </c>
      <c r="J35" s="57"/>
      <c r="K35" s="57">
        <f>[1]Slutanvändning!$T$921</f>
        <v>0</v>
      </c>
      <c r="L35" s="57">
        <f>[1]Slutanvändning!$U$921</f>
        <v>0</v>
      </c>
      <c r="M35" s="57"/>
      <c r="N35" s="57">
        <f>[1]Slutanvändning!$W$921</f>
        <v>0</v>
      </c>
      <c r="O35" s="57"/>
      <c r="P35" s="133">
        <f>SUM(B35:N35)</f>
        <v>196404.75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133">
        <f>[1]Slutanvändning!$N$935</f>
        <v>22766.093063359091</v>
      </c>
      <c r="C36" s="91">
        <f>[1]Slutanvändning!$N$936</f>
        <v>88248</v>
      </c>
      <c r="D36" s="57">
        <f>[1]Slutanvändning!$N$929</f>
        <v>1481</v>
      </c>
      <c r="E36" s="57">
        <f>[1]Slutanvändning!$Q$930</f>
        <v>0</v>
      </c>
      <c r="F36" s="57">
        <f>[1]Slutanvändning!$N$931</f>
        <v>0</v>
      </c>
      <c r="G36" s="91">
        <f>[1]Slutanvändning!$N$932</f>
        <v>0</v>
      </c>
      <c r="H36" s="91">
        <f>[1]Slutanvändning!$N$933</f>
        <v>0</v>
      </c>
      <c r="I36" s="57">
        <f>[1]Slutanvändning!$N$934</f>
        <v>0</v>
      </c>
      <c r="J36" s="57"/>
      <c r="K36" s="57">
        <f>[1]Slutanvändning!$T$930</f>
        <v>0</v>
      </c>
      <c r="L36" s="57">
        <f>[1]Slutanvändning!$U$930</f>
        <v>0</v>
      </c>
      <c r="M36" s="57"/>
      <c r="N36" s="57">
        <f>[1]Slutanvändning!$W$930</f>
        <v>0</v>
      </c>
      <c r="O36" s="57"/>
      <c r="P36" s="133">
        <f t="shared" si="4"/>
        <v>112495.09306335909</v>
      </c>
      <c r="Q36" s="22"/>
      <c r="R36" s="53" t="str">
        <f>N30</f>
        <v>Plastrejekt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33">
        <f>[1]Slutanvändning!$N$944</f>
        <v>8696</v>
      </c>
      <c r="C37" s="91">
        <f>[1]Slutanvändning!$N$945</f>
        <v>115504</v>
      </c>
      <c r="D37" s="57">
        <f>[1]Slutanvändning!$N$938</f>
        <v>514</v>
      </c>
      <c r="E37" s="57">
        <f>[1]Slutanvändning!$Q$939</f>
        <v>0</v>
      </c>
      <c r="F37" s="57">
        <f>[1]Slutanvändning!$N$940</f>
        <v>0</v>
      </c>
      <c r="G37" s="91">
        <f>[1]Slutanvändning!$N$941</f>
        <v>0</v>
      </c>
      <c r="H37" s="91">
        <f>[1]Slutanvändning!$N$942</f>
        <v>54022</v>
      </c>
      <c r="I37" s="57">
        <f>[1]Slutanvändning!$N$943</f>
        <v>0</v>
      </c>
      <c r="J37" s="57"/>
      <c r="K37" s="57">
        <f>[1]Slutanvändning!$T$939</f>
        <v>0</v>
      </c>
      <c r="L37" s="57">
        <f>[1]Slutanvändning!$U$939</f>
        <v>0</v>
      </c>
      <c r="M37" s="57"/>
      <c r="N37" s="57">
        <f>[1]Slutanvändning!$W$939</f>
        <v>0</v>
      </c>
      <c r="O37" s="57"/>
      <c r="P37" s="133">
        <f t="shared" si="4"/>
        <v>178736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33">
        <f>[1]Slutanvändning!$N$953</f>
        <v>77559.156936640909</v>
      </c>
      <c r="C38" s="91">
        <f>[1]Slutanvändning!$N$954</f>
        <v>20446</v>
      </c>
      <c r="D38" s="57">
        <f>[1]Slutanvändning!$N$947</f>
        <v>115</v>
      </c>
      <c r="E38" s="57">
        <f>[1]Slutanvändning!$Q$948</f>
        <v>0</v>
      </c>
      <c r="F38" s="57">
        <f>[1]Slutanvändning!$N$949</f>
        <v>0</v>
      </c>
      <c r="G38" s="91">
        <f>[1]Slutanvändning!$N$950</f>
        <v>0</v>
      </c>
      <c r="H38" s="91">
        <f>[1]Slutanvändning!$N$951</f>
        <v>0</v>
      </c>
      <c r="I38" s="57">
        <f>[1]Slutanvändning!$N$952</f>
        <v>0</v>
      </c>
      <c r="J38" s="57"/>
      <c r="K38" s="57">
        <f>[1]Slutanvändning!$T$948</f>
        <v>0</v>
      </c>
      <c r="L38" s="57">
        <f>[1]Slutanvändning!$U$948</f>
        <v>0</v>
      </c>
      <c r="M38" s="57"/>
      <c r="N38" s="57">
        <f>[1]Slutanvändning!$W$948</f>
        <v>0</v>
      </c>
      <c r="O38" s="57"/>
      <c r="P38" s="133">
        <f t="shared" si="4"/>
        <v>98120.156936640909</v>
      </c>
      <c r="Q38" s="22"/>
      <c r="R38" s="33"/>
      <c r="S38" s="18"/>
      <c r="T38" s="29"/>
      <c r="U38" s="25"/>
    </row>
    <row r="39" spans="1:47" ht="15.75">
      <c r="A39" s="5" t="s">
        <v>39</v>
      </c>
      <c r="B39" s="57">
        <f>[1]Slutanvändning!$N$962</f>
        <v>0</v>
      </c>
      <c r="C39" s="91">
        <f>[1]Slutanvändning!$N$963</f>
        <v>11913</v>
      </c>
      <c r="D39" s="57">
        <f>[1]Slutanvändning!$N$956</f>
        <v>0</v>
      </c>
      <c r="E39" s="57">
        <f>[1]Slutanvändning!$Q$957</f>
        <v>0</v>
      </c>
      <c r="F39" s="57">
        <f>[1]Slutanvändning!$N$958</f>
        <v>0</v>
      </c>
      <c r="G39" s="91">
        <f>[1]Slutanvändning!$N$959</f>
        <v>0</v>
      </c>
      <c r="H39" s="91">
        <f>[1]Slutanvändning!$N$960</f>
        <v>0</v>
      </c>
      <c r="I39" s="57">
        <f>[1]Slutanvändning!$N$961</f>
        <v>0</v>
      </c>
      <c r="J39" s="57"/>
      <c r="K39" s="57">
        <f>[1]Slutanvändning!$T$957</f>
        <v>0</v>
      </c>
      <c r="L39" s="57">
        <f>[1]Slutanvändning!$U$957</f>
        <v>0</v>
      </c>
      <c r="M39" s="57"/>
      <c r="N39" s="57">
        <f>[1]Slutanvändning!$W$957</f>
        <v>0</v>
      </c>
      <c r="O39" s="57"/>
      <c r="P39" s="57">
        <f>SUM(B39:N39)</f>
        <v>11913</v>
      </c>
      <c r="Q39" s="22"/>
      <c r="R39" s="30"/>
      <c r="S39" s="9"/>
      <c r="T39" s="44"/>
    </row>
    <row r="40" spans="1:47" ht="15.75">
      <c r="A40" s="5" t="s">
        <v>14</v>
      </c>
      <c r="B40" s="57">
        <f>SUM(B32:B39)</f>
        <v>138034</v>
      </c>
      <c r="C40" s="57">
        <f t="shared" ref="C40:O40" si="5">SUM(C32:C39)</f>
        <v>347118</v>
      </c>
      <c r="D40" s="57">
        <f t="shared" si="5"/>
        <v>199101</v>
      </c>
      <c r="E40" s="57">
        <f t="shared" si="5"/>
        <v>0</v>
      </c>
      <c r="F40" s="57">
        <f>SUM(F32:F39)</f>
        <v>1665</v>
      </c>
      <c r="G40" s="57">
        <f t="shared" si="5"/>
        <v>29035</v>
      </c>
      <c r="H40" s="57">
        <f t="shared" si="5"/>
        <v>54617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>SUM(B40:N40)</f>
        <v>769570</v>
      </c>
      <c r="Q40" s="22"/>
      <c r="R40" s="30"/>
      <c r="S40" s="9" t="s">
        <v>25</v>
      </c>
      <c r="T40" s="44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46"/>
      <c r="R41" s="30" t="s">
        <v>40</v>
      </c>
      <c r="S41" s="45" t="str">
        <f>ROUND((B46+C46)/1000,0) &amp;" GWh"</f>
        <v>48 GWh</v>
      </c>
      <c r="T41" s="44"/>
    </row>
    <row r="42" spans="1:47">
      <c r="A42" s="35" t="s">
        <v>43</v>
      </c>
      <c r="B42" s="88">
        <f>B39+B38+B37</f>
        <v>86255.156936640909</v>
      </c>
      <c r="C42" s="88">
        <f>C39+C38+C37</f>
        <v>147863</v>
      </c>
      <c r="D42" s="88">
        <f>D39+D38+D37</f>
        <v>629</v>
      </c>
      <c r="E42" s="88">
        <f t="shared" ref="E42:P42" si="6">E39+E38+E37</f>
        <v>0</v>
      </c>
      <c r="F42" s="85">
        <f t="shared" si="6"/>
        <v>0</v>
      </c>
      <c r="G42" s="88">
        <f t="shared" si="6"/>
        <v>0</v>
      </c>
      <c r="H42" s="88">
        <f t="shared" si="6"/>
        <v>54022</v>
      </c>
      <c r="I42" s="85">
        <f t="shared" si="6"/>
        <v>0</v>
      </c>
      <c r="J42" s="88">
        <f t="shared" si="6"/>
        <v>0</v>
      </c>
      <c r="K42" s="88">
        <f t="shared" si="6"/>
        <v>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0</v>
      </c>
      <c r="P42" s="88">
        <f t="shared" si="6"/>
        <v>288769.15693664091</v>
      </c>
      <c r="Q42" s="23"/>
      <c r="R42" s="30" t="s">
        <v>41</v>
      </c>
      <c r="S42" s="10" t="str">
        <f>ROUND(P42/1000,0) &amp;" GWh"</f>
        <v>289 GWh</v>
      </c>
      <c r="T42" s="31">
        <f>P42/P40</f>
        <v>0.37523442563592774</v>
      </c>
    </row>
    <row r="43" spans="1:47">
      <c r="A43" s="36" t="s">
        <v>45</v>
      </c>
      <c r="B43" s="85"/>
      <c r="C43" s="89">
        <f>C40+C24-C7+C46</f>
        <v>360754.54</v>
      </c>
      <c r="D43" s="89">
        <f>D40+D24+D11</f>
        <v>199626</v>
      </c>
      <c r="E43" s="89">
        <f t="shared" ref="E43:O43" si="7">E11+E24+E40</f>
        <v>0</v>
      </c>
      <c r="F43" s="89">
        <f t="shared" si="7"/>
        <v>1665</v>
      </c>
      <c r="G43" s="89">
        <f t="shared" si="7"/>
        <v>30039</v>
      </c>
      <c r="H43" s="89">
        <f t="shared" si="7"/>
        <v>216899</v>
      </c>
      <c r="I43" s="89">
        <f t="shared" si="7"/>
        <v>0</v>
      </c>
      <c r="J43" s="89">
        <f t="shared" si="7"/>
        <v>0</v>
      </c>
      <c r="K43" s="89">
        <f t="shared" si="7"/>
        <v>0</v>
      </c>
      <c r="L43" s="89">
        <f t="shared" si="7"/>
        <v>0</v>
      </c>
      <c r="M43" s="89">
        <f t="shared" si="7"/>
        <v>0</v>
      </c>
      <c r="N43" s="89">
        <f t="shared" si="7"/>
        <v>0</v>
      </c>
      <c r="O43" s="89">
        <v>0</v>
      </c>
      <c r="P43" s="123">
        <f>SUM(C43:O43)</f>
        <v>808983.54</v>
      </c>
      <c r="Q43" s="23"/>
      <c r="R43" s="30" t="s">
        <v>42</v>
      </c>
      <c r="S43" s="10" t="str">
        <f>ROUND(P36/1000,0) &amp;" GWh"</f>
        <v>112 GWh</v>
      </c>
      <c r="T43" s="43">
        <f>P36/P40</f>
        <v>0.14617915597458203</v>
      </c>
    </row>
    <row r="44" spans="1:47">
      <c r="A44" s="36" t="s">
        <v>46</v>
      </c>
      <c r="B44" s="126"/>
      <c r="C44" s="90">
        <f>C43/$P$43</f>
        <v>0.44593557490675267</v>
      </c>
      <c r="D44" s="90">
        <f t="shared" ref="D44:P44" si="8">D43/$P$43</f>
        <v>0.24676151012911832</v>
      </c>
      <c r="E44" s="90">
        <f t="shared" si="8"/>
        <v>0</v>
      </c>
      <c r="F44" s="90">
        <f t="shared" si="8"/>
        <v>2.0581382904280104E-3</v>
      </c>
      <c r="G44" s="90">
        <f t="shared" si="8"/>
        <v>3.7131781445145347E-2</v>
      </c>
      <c r="H44" s="90">
        <f t="shared" si="8"/>
        <v>0.26811299522855558</v>
      </c>
      <c r="I44" s="90">
        <f t="shared" si="8"/>
        <v>0</v>
      </c>
      <c r="J44" s="90">
        <f t="shared" si="8"/>
        <v>0</v>
      </c>
      <c r="K44" s="90">
        <f t="shared" si="8"/>
        <v>0</v>
      </c>
      <c r="L44" s="90">
        <f t="shared" si="8"/>
        <v>0</v>
      </c>
      <c r="M44" s="90">
        <f t="shared" si="8"/>
        <v>0</v>
      </c>
      <c r="N44" s="90">
        <f t="shared" si="8"/>
        <v>0</v>
      </c>
      <c r="O44" s="90">
        <f t="shared" si="8"/>
        <v>0</v>
      </c>
      <c r="P44" s="90">
        <f t="shared" si="8"/>
        <v>1</v>
      </c>
      <c r="Q44" s="23"/>
      <c r="R44" s="30" t="s">
        <v>44</v>
      </c>
      <c r="S44" s="10" t="str">
        <f>ROUND(P34/1000,0) &amp;" GWh"</f>
        <v>58 GWh</v>
      </c>
      <c r="T44" s="31">
        <f>P34/P40</f>
        <v>7.5395350650363194E-2</v>
      </c>
      <c r="U44" s="25"/>
    </row>
    <row r="45" spans="1:47">
      <c r="A45" s="37"/>
      <c r="B45" s="60"/>
      <c r="C45" s="88"/>
      <c r="D45" s="88"/>
      <c r="E45" s="88"/>
      <c r="F45" s="85"/>
      <c r="G45" s="88"/>
      <c r="H45" s="88"/>
      <c r="I45" s="85"/>
      <c r="J45" s="88"/>
      <c r="K45" s="88"/>
      <c r="L45" s="88"/>
      <c r="M45" s="88"/>
      <c r="N45" s="85"/>
      <c r="O45" s="85"/>
      <c r="P45" s="85"/>
      <c r="Q45" s="23"/>
      <c r="R45" s="30" t="s">
        <v>31</v>
      </c>
      <c r="S45" s="10" t="str">
        <f>ROUND(P32/1000,0) &amp;" GWh"</f>
        <v>41 GWh</v>
      </c>
      <c r="T45" s="31">
        <f>P32/P40</f>
        <v>5.3033512221110489E-2</v>
      </c>
      <c r="U45" s="25"/>
    </row>
    <row r="46" spans="1:47">
      <c r="A46" s="37" t="s">
        <v>49</v>
      </c>
      <c r="B46" s="89">
        <f>B24+B26-B40</f>
        <v>20527</v>
      </c>
      <c r="C46" s="89">
        <f>(C40+C24)*0.08</f>
        <v>27769.440000000002</v>
      </c>
      <c r="D46" s="88"/>
      <c r="E46" s="88"/>
      <c r="F46" s="85"/>
      <c r="G46" s="88"/>
      <c r="H46" s="88"/>
      <c r="I46" s="85"/>
      <c r="J46" s="88"/>
      <c r="K46" s="88"/>
      <c r="L46" s="88"/>
      <c r="M46" s="88"/>
      <c r="N46" s="85"/>
      <c r="O46" s="85"/>
      <c r="P46" s="74"/>
      <c r="Q46" s="23"/>
      <c r="R46" s="30" t="s">
        <v>47</v>
      </c>
      <c r="S46" s="10" t="str">
        <f>ROUND(P33/1000,0) &amp;" GWh"</f>
        <v>73 GWh</v>
      </c>
      <c r="T46" s="43">
        <f>P33/P40</f>
        <v>9.4943929726990395E-2</v>
      </c>
      <c r="U46" s="25"/>
    </row>
    <row r="47" spans="1:47">
      <c r="A47" s="37" t="s">
        <v>51</v>
      </c>
      <c r="B47" s="121">
        <f>B46/B24</f>
        <v>0.12945806345822744</v>
      </c>
      <c r="C47" s="121">
        <f>C46/(C40+C24)</f>
        <v>0.08</v>
      </c>
      <c r="D47" s="88"/>
      <c r="E47" s="88"/>
      <c r="F47" s="85"/>
      <c r="G47" s="88"/>
      <c r="H47" s="88"/>
      <c r="I47" s="85"/>
      <c r="J47" s="88"/>
      <c r="K47" s="88"/>
      <c r="L47" s="88"/>
      <c r="M47" s="88"/>
      <c r="N47" s="85"/>
      <c r="O47" s="85"/>
      <c r="P47" s="85"/>
      <c r="Q47" s="23"/>
      <c r="R47" s="30" t="s">
        <v>48</v>
      </c>
      <c r="S47" s="10" t="str">
        <f>ROUND(P35/1000,0) &amp;" GWh"</f>
        <v>196 GWh</v>
      </c>
      <c r="T47" s="43">
        <f>P35/P40</f>
        <v>0.25521362579102613</v>
      </c>
    </row>
    <row r="48" spans="1:47" ht="15.75" thickBot="1">
      <c r="A48" s="12"/>
      <c r="B48" s="96"/>
      <c r="C48" s="97"/>
      <c r="D48" s="98"/>
      <c r="E48" s="98"/>
      <c r="F48" s="99"/>
      <c r="G48" s="98"/>
      <c r="H48" s="98"/>
      <c r="I48" s="99"/>
      <c r="J48" s="98"/>
      <c r="K48" s="98"/>
      <c r="L48" s="98"/>
      <c r="M48" s="97"/>
      <c r="N48" s="100"/>
      <c r="O48" s="100"/>
      <c r="P48" s="100"/>
      <c r="Q48" s="55"/>
      <c r="R48" s="47" t="s">
        <v>50</v>
      </c>
      <c r="S48" s="10" t="str">
        <f>ROUND(P40/1000,0) &amp;" GWh"</f>
        <v>770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6"/>
      <c r="C49" s="97"/>
      <c r="D49" s="98"/>
      <c r="E49" s="98"/>
      <c r="F49" s="99"/>
      <c r="G49" s="98"/>
      <c r="H49" s="98"/>
      <c r="I49" s="99"/>
      <c r="J49" s="98"/>
      <c r="K49" s="98"/>
      <c r="L49" s="98"/>
      <c r="M49" s="97"/>
      <c r="N49" s="100"/>
      <c r="O49" s="100"/>
      <c r="P49" s="100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6"/>
      <c r="C50" s="101"/>
      <c r="D50" s="98"/>
      <c r="E50" s="98"/>
      <c r="F50" s="99"/>
      <c r="G50" s="98"/>
      <c r="H50" s="98"/>
      <c r="I50" s="99"/>
      <c r="J50" s="98"/>
      <c r="K50" s="98"/>
      <c r="L50" s="98"/>
      <c r="M50" s="97"/>
      <c r="N50" s="100"/>
      <c r="O50" s="100"/>
      <c r="P50" s="100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6"/>
      <c r="C51" s="97"/>
      <c r="D51" s="98"/>
      <c r="E51" s="98"/>
      <c r="F51" s="99"/>
      <c r="G51" s="98"/>
      <c r="H51" s="98"/>
      <c r="I51" s="99"/>
      <c r="J51" s="98"/>
      <c r="K51" s="98"/>
      <c r="L51" s="98"/>
      <c r="M51" s="97"/>
      <c r="N51" s="100"/>
      <c r="O51" s="100"/>
      <c r="P51" s="100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6"/>
      <c r="C52" s="97"/>
      <c r="D52" s="98"/>
      <c r="E52" s="98"/>
      <c r="F52" s="99"/>
      <c r="G52" s="98"/>
      <c r="H52" s="98"/>
      <c r="I52" s="99"/>
      <c r="J52" s="98"/>
      <c r="K52" s="98"/>
      <c r="L52" s="98"/>
      <c r="M52" s="97"/>
      <c r="N52" s="100"/>
      <c r="O52" s="100"/>
      <c r="P52" s="100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6"/>
      <c r="C53" s="97"/>
      <c r="D53" s="98"/>
      <c r="E53" s="98"/>
      <c r="F53" s="99"/>
      <c r="G53" s="98"/>
      <c r="H53" s="98"/>
      <c r="I53" s="99"/>
      <c r="J53" s="98"/>
      <c r="K53" s="98"/>
      <c r="L53" s="98"/>
      <c r="M53" s="97"/>
      <c r="N53" s="100"/>
      <c r="O53" s="100"/>
      <c r="P53" s="100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6"/>
      <c r="C54" s="97"/>
      <c r="D54" s="98"/>
      <c r="E54" s="98"/>
      <c r="F54" s="99"/>
      <c r="G54" s="98"/>
      <c r="H54" s="98"/>
      <c r="I54" s="99"/>
      <c r="J54" s="98"/>
      <c r="K54" s="98"/>
      <c r="L54" s="98"/>
      <c r="M54" s="97"/>
      <c r="N54" s="100"/>
      <c r="O54" s="100"/>
      <c r="P54" s="100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96"/>
      <c r="C55" s="97"/>
      <c r="D55" s="98"/>
      <c r="E55" s="98"/>
      <c r="F55" s="99"/>
      <c r="G55" s="98"/>
      <c r="H55" s="98"/>
      <c r="I55" s="99"/>
      <c r="J55" s="98"/>
      <c r="K55" s="98"/>
      <c r="L55" s="98"/>
      <c r="M55" s="97"/>
      <c r="N55" s="100"/>
      <c r="O55" s="100"/>
      <c r="P55" s="100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96"/>
      <c r="C56" s="97"/>
      <c r="D56" s="98"/>
      <c r="E56" s="98"/>
      <c r="F56" s="99"/>
      <c r="G56" s="98"/>
      <c r="H56" s="98"/>
      <c r="I56" s="99"/>
      <c r="J56" s="98"/>
      <c r="K56" s="98"/>
      <c r="L56" s="98"/>
      <c r="M56" s="97"/>
      <c r="N56" s="100"/>
      <c r="O56" s="100"/>
      <c r="P56" s="100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96"/>
      <c r="C57" s="97"/>
      <c r="D57" s="98"/>
      <c r="E57" s="98"/>
      <c r="F57" s="99"/>
      <c r="G57" s="98"/>
      <c r="H57" s="98"/>
      <c r="I57" s="99"/>
      <c r="J57" s="98"/>
      <c r="K57" s="98"/>
      <c r="L57" s="98"/>
      <c r="M57" s="97"/>
      <c r="N57" s="100"/>
      <c r="O57" s="100"/>
      <c r="P57" s="100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02"/>
      <c r="C58" s="103"/>
      <c r="D58" s="104"/>
      <c r="E58" s="104"/>
      <c r="F58" s="105"/>
      <c r="G58" s="104"/>
      <c r="H58" s="104"/>
      <c r="I58" s="105"/>
      <c r="J58" s="104"/>
      <c r="K58" s="104"/>
      <c r="L58" s="104"/>
      <c r="M58" s="106"/>
      <c r="N58" s="107"/>
      <c r="O58" s="107"/>
      <c r="P58" s="108"/>
      <c r="Q58" s="9"/>
      <c r="R58" s="9"/>
      <c r="S58" s="34"/>
      <c r="T58" s="38"/>
    </row>
    <row r="59" spans="1:47" ht="15.75">
      <c r="A59" s="9"/>
      <c r="B59" s="102"/>
      <c r="C59" s="103"/>
      <c r="D59" s="104"/>
      <c r="E59" s="104"/>
      <c r="F59" s="105"/>
      <c r="G59" s="104"/>
      <c r="H59" s="104"/>
      <c r="I59" s="105"/>
      <c r="J59" s="104"/>
      <c r="K59" s="104"/>
      <c r="L59" s="104"/>
      <c r="M59" s="106"/>
      <c r="N59" s="107"/>
      <c r="O59" s="107"/>
      <c r="P59" s="108"/>
      <c r="Q59" s="9"/>
      <c r="R59" s="9"/>
      <c r="S59" s="14"/>
      <c r="T59" s="15"/>
    </row>
    <row r="60" spans="1:47" ht="15.75">
      <c r="A60" s="9"/>
      <c r="B60" s="102"/>
      <c r="C60" s="103"/>
      <c r="D60" s="104"/>
      <c r="E60" s="104"/>
      <c r="F60" s="105"/>
      <c r="G60" s="104"/>
      <c r="H60" s="104"/>
      <c r="I60" s="105"/>
      <c r="J60" s="104"/>
      <c r="K60" s="104"/>
      <c r="L60" s="104"/>
      <c r="M60" s="106"/>
      <c r="N60" s="107"/>
      <c r="O60" s="107"/>
      <c r="P60" s="108"/>
      <c r="Q60" s="9"/>
      <c r="R60" s="9"/>
      <c r="S60" s="9"/>
      <c r="T60" s="34"/>
    </row>
    <row r="61" spans="1:47" ht="15.75">
      <c r="A61" s="8"/>
      <c r="B61" s="102"/>
      <c r="C61" s="103"/>
      <c r="D61" s="104"/>
      <c r="E61" s="104"/>
      <c r="F61" s="105"/>
      <c r="G61" s="104"/>
      <c r="H61" s="104"/>
      <c r="I61" s="105"/>
      <c r="J61" s="104"/>
      <c r="K61" s="104"/>
      <c r="L61" s="104"/>
      <c r="M61" s="106"/>
      <c r="N61" s="107"/>
      <c r="O61" s="107"/>
      <c r="P61" s="108"/>
      <c r="Q61" s="9"/>
      <c r="R61" s="9"/>
      <c r="S61" s="49"/>
      <c r="T61" s="50"/>
    </row>
    <row r="62" spans="1:47" ht="15.75">
      <c r="A62" s="9"/>
      <c r="B62" s="102"/>
      <c r="C62" s="103"/>
      <c r="D62" s="102"/>
      <c r="E62" s="102"/>
      <c r="F62" s="109"/>
      <c r="G62" s="102"/>
      <c r="H62" s="102"/>
      <c r="I62" s="109"/>
      <c r="J62" s="102"/>
      <c r="K62" s="102"/>
      <c r="L62" s="102"/>
      <c r="M62" s="106"/>
      <c r="N62" s="107"/>
      <c r="O62" s="107"/>
      <c r="P62" s="108"/>
      <c r="Q62" s="9"/>
      <c r="R62" s="9"/>
      <c r="S62" s="34"/>
      <c r="T62" s="38"/>
    </row>
    <row r="63" spans="1:47" ht="15.75">
      <c r="A63" s="9"/>
      <c r="B63" s="102"/>
      <c r="C63" s="110"/>
      <c r="D63" s="102"/>
      <c r="E63" s="102"/>
      <c r="F63" s="109"/>
      <c r="G63" s="102"/>
      <c r="H63" s="102"/>
      <c r="I63" s="109"/>
      <c r="J63" s="102"/>
      <c r="K63" s="102"/>
      <c r="L63" s="102"/>
      <c r="M63" s="110"/>
      <c r="N63" s="108"/>
      <c r="O63" s="108"/>
      <c r="P63" s="108"/>
      <c r="Q63" s="9"/>
      <c r="R63" s="9"/>
      <c r="S63" s="34"/>
      <c r="T63" s="38"/>
    </row>
    <row r="64" spans="1:47" ht="15.75">
      <c r="A64" s="9"/>
      <c r="B64" s="102"/>
      <c r="C64" s="110"/>
      <c r="D64" s="102"/>
      <c r="E64" s="102"/>
      <c r="F64" s="109"/>
      <c r="G64" s="102"/>
      <c r="H64" s="102"/>
      <c r="I64" s="109"/>
      <c r="J64" s="102"/>
      <c r="K64" s="102"/>
      <c r="L64" s="102"/>
      <c r="M64" s="110"/>
      <c r="N64" s="108"/>
      <c r="O64" s="108"/>
      <c r="P64" s="108"/>
      <c r="Q64" s="9"/>
      <c r="R64" s="9"/>
      <c r="S64" s="34"/>
      <c r="T64" s="38"/>
    </row>
    <row r="65" spans="1:20" ht="15.75">
      <c r="A65" s="9"/>
      <c r="B65" s="88"/>
      <c r="C65" s="110"/>
      <c r="D65" s="88"/>
      <c r="E65" s="88"/>
      <c r="F65" s="85"/>
      <c r="G65" s="88"/>
      <c r="H65" s="88"/>
      <c r="I65" s="85"/>
      <c r="J65" s="88"/>
      <c r="K65" s="102"/>
      <c r="L65" s="102"/>
      <c r="M65" s="110"/>
      <c r="N65" s="108"/>
      <c r="O65" s="108"/>
      <c r="P65" s="108"/>
      <c r="Q65" s="9"/>
      <c r="R65" s="9"/>
      <c r="S65" s="34"/>
      <c r="T65" s="38"/>
    </row>
    <row r="66" spans="1:20" ht="15.75">
      <c r="A66" s="9"/>
      <c r="B66" s="88"/>
      <c r="C66" s="110"/>
      <c r="D66" s="88"/>
      <c r="E66" s="88"/>
      <c r="F66" s="85"/>
      <c r="G66" s="88"/>
      <c r="H66" s="88"/>
      <c r="I66" s="85"/>
      <c r="J66" s="88"/>
      <c r="K66" s="102"/>
      <c r="L66" s="102"/>
      <c r="M66" s="110"/>
      <c r="N66" s="108"/>
      <c r="O66" s="108"/>
      <c r="P66" s="108"/>
      <c r="Q66" s="9"/>
      <c r="R66" s="9"/>
      <c r="S66" s="34"/>
      <c r="T66" s="38"/>
    </row>
    <row r="67" spans="1:20" ht="15.75">
      <c r="A67" s="9"/>
      <c r="B67" s="88"/>
      <c r="C67" s="110"/>
      <c r="D67" s="88"/>
      <c r="E67" s="88"/>
      <c r="F67" s="85"/>
      <c r="G67" s="88"/>
      <c r="H67" s="88"/>
      <c r="I67" s="85"/>
      <c r="J67" s="88"/>
      <c r="K67" s="102"/>
      <c r="L67" s="102"/>
      <c r="M67" s="110"/>
      <c r="N67" s="108"/>
      <c r="O67" s="108"/>
      <c r="P67" s="108"/>
      <c r="Q67" s="9"/>
      <c r="R67" s="9"/>
      <c r="S67" s="34"/>
      <c r="T67" s="38"/>
    </row>
    <row r="68" spans="1:20" ht="15.75">
      <c r="A68" s="9"/>
      <c r="B68" s="88"/>
      <c r="C68" s="110"/>
      <c r="D68" s="88"/>
      <c r="E68" s="88"/>
      <c r="F68" s="85"/>
      <c r="G68" s="88"/>
      <c r="H68" s="88"/>
      <c r="I68" s="85"/>
      <c r="J68" s="88"/>
      <c r="K68" s="102"/>
      <c r="L68" s="102"/>
      <c r="M68" s="110"/>
      <c r="N68" s="108"/>
      <c r="O68" s="108"/>
      <c r="P68" s="108"/>
      <c r="Q68" s="9"/>
      <c r="R68" s="39"/>
      <c r="S68" s="14"/>
      <c r="T68" s="16"/>
    </row>
    <row r="69" spans="1:20">
      <c r="A69" s="9"/>
      <c r="B69" s="88"/>
      <c r="C69" s="110"/>
      <c r="D69" s="88"/>
      <c r="E69" s="88"/>
      <c r="F69" s="85"/>
      <c r="G69" s="88"/>
      <c r="H69" s="88"/>
      <c r="I69" s="85"/>
      <c r="J69" s="88"/>
      <c r="K69" s="102"/>
      <c r="L69" s="102"/>
      <c r="M69" s="110"/>
      <c r="N69" s="108"/>
      <c r="O69" s="108"/>
      <c r="P69" s="108"/>
      <c r="Q69" s="9"/>
    </row>
    <row r="70" spans="1:20">
      <c r="A70" s="9"/>
      <c r="B70" s="88"/>
      <c r="C70" s="110"/>
      <c r="D70" s="88"/>
      <c r="E70" s="88"/>
      <c r="F70" s="85"/>
      <c r="G70" s="88"/>
      <c r="H70" s="88"/>
      <c r="I70" s="85"/>
      <c r="J70" s="88"/>
      <c r="K70" s="102"/>
      <c r="L70" s="102"/>
      <c r="M70" s="110"/>
      <c r="N70" s="108"/>
      <c r="O70" s="108"/>
      <c r="P70" s="108"/>
      <c r="Q70" s="9"/>
    </row>
    <row r="71" spans="1:20" ht="15.75">
      <c r="A71" s="9"/>
      <c r="B71" s="111"/>
      <c r="C71" s="110"/>
      <c r="D71" s="111"/>
      <c r="E71" s="111"/>
      <c r="F71" s="112"/>
      <c r="G71" s="111"/>
      <c r="H71" s="111"/>
      <c r="I71" s="112"/>
      <c r="J71" s="111"/>
      <c r="K71" s="102"/>
      <c r="L71" s="102"/>
      <c r="M71" s="110"/>
      <c r="N71" s="108"/>
      <c r="O71" s="108"/>
      <c r="P71" s="108"/>
      <c r="Q71" s="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Energibalans Östergötland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592E232C-5CEE-4866-BB39-5797CD19AF5A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INSTRUKTIONER</vt:lpstr>
      <vt:lpstr>FV imp-exp</vt:lpstr>
      <vt:lpstr>Östergötlands län</vt:lpstr>
      <vt:lpstr>Boxholm</vt:lpstr>
      <vt:lpstr>Finspång</vt:lpstr>
      <vt:lpstr>Kinda</vt:lpstr>
      <vt:lpstr>Linköping</vt:lpstr>
      <vt:lpstr>Mjölby</vt:lpstr>
      <vt:lpstr>Motala</vt:lpstr>
      <vt:lpstr>Norrköping</vt:lpstr>
      <vt:lpstr>Söderköping</vt:lpstr>
      <vt:lpstr>Vadstena</vt:lpstr>
      <vt:lpstr>Valdermarsvik</vt:lpstr>
      <vt:lpstr>Ydre</vt:lpstr>
      <vt:lpstr>Åtvidaberg</vt:lpstr>
      <vt:lpstr>Ödeshög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Forsman, Erik</cp:lastModifiedBy>
  <dcterms:created xsi:type="dcterms:W3CDTF">2016-02-06T11:09:18Z</dcterms:created>
  <dcterms:modified xsi:type="dcterms:W3CDTF">2022-11-17T15:22:14Z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