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http://ams.corp.pbwan.net/projects/10288367/Document/3_Dokument/Södermanlands län (9 kommuner)/"/>
    </mc:Choice>
  </mc:AlternateContent>
  <xr:revisionPtr revIDLastSave="0" documentId="13_ncr:1_{DC930D72-0AF0-4467-94A0-3503AC2DC17E}" xr6:coauthVersionLast="47" xr6:coauthVersionMax="47" xr10:uidLastSave="{00000000-0000-0000-0000-000000000000}"/>
  <bookViews>
    <workbookView xWindow="-16110" yWindow="-18240" windowWidth="29040" windowHeight="17640" tabRatio="842" activeTab="2" xr2:uid="{00000000-000D-0000-FFFF-FFFF00000000}"/>
  </bookViews>
  <sheets>
    <sheet name="INSTRUKTIONER" sheetId="53" r:id="rId1"/>
    <sheet name="FV imp-exp" sheetId="40" r:id="rId2"/>
    <sheet name="Södermanlands län" sheetId="37" r:id="rId3"/>
    <sheet name="Eskilstuna" sheetId="2" r:id="rId4"/>
    <sheet name="Flen" sheetId="3" r:id="rId5"/>
    <sheet name="Gnesta" sheetId="51" r:id="rId6"/>
    <sheet name="Katrineholm" sheetId="41" r:id="rId7"/>
    <sheet name="Nyköping" sheetId="42" r:id="rId8"/>
    <sheet name="Oxelösund" sheetId="43" r:id="rId9"/>
    <sheet name="Strängnäs" sheetId="44" r:id="rId10"/>
    <sheet name="Trosa" sheetId="52" r:id="rId11"/>
    <sheet name="Vingåker" sheetId="45" r:id="rId12"/>
  </sheets>
  <externalReferences>
    <externalReference r:id="rId13"/>
  </externalReferences>
  <calcPr calcId="191029"/>
  <fileRecoveryPr autoRecover="0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46" i="44" l="1"/>
  <c r="B18" i="44"/>
  <c r="B18" i="41" l="1"/>
  <c r="B33" i="44" l="1"/>
  <c r="N24" i="44" l="1"/>
  <c r="E6" i="37" l="1"/>
  <c r="G6" i="37"/>
  <c r="H6" i="37"/>
  <c r="I6" i="37"/>
  <c r="J6" i="37"/>
  <c r="K6" i="37"/>
  <c r="L6" i="37"/>
  <c r="M6" i="37"/>
  <c r="N6" i="37"/>
  <c r="O6" i="37"/>
  <c r="B38" i="42"/>
  <c r="B37" i="42"/>
  <c r="B35" i="42"/>
  <c r="B32" i="42"/>
  <c r="B39" i="42"/>
  <c r="N33" i="44"/>
  <c r="H23" i="3"/>
  <c r="H22" i="3"/>
  <c r="H21" i="3"/>
  <c r="H20" i="3"/>
  <c r="M23" i="3"/>
  <c r="M22" i="3"/>
  <c r="M21" i="3"/>
  <c r="M20" i="3"/>
  <c r="M19" i="3"/>
  <c r="M18" i="3"/>
  <c r="M23" i="51"/>
  <c r="M22" i="51"/>
  <c r="M21" i="51"/>
  <c r="M20" i="51"/>
  <c r="M19" i="51"/>
  <c r="M18" i="51"/>
  <c r="H23" i="51"/>
  <c r="H22" i="51"/>
  <c r="H21" i="51"/>
  <c r="H20" i="51"/>
  <c r="H23" i="41"/>
  <c r="H22" i="41"/>
  <c r="H21" i="41"/>
  <c r="H20" i="41"/>
  <c r="H19" i="41"/>
  <c r="M23" i="41"/>
  <c r="M22" i="41"/>
  <c r="M21" i="41"/>
  <c r="M20" i="41"/>
  <c r="M19" i="41"/>
  <c r="M18" i="41"/>
  <c r="M23" i="42"/>
  <c r="M22" i="42"/>
  <c r="M21" i="42"/>
  <c r="M20" i="42"/>
  <c r="M19" i="42"/>
  <c r="M18" i="42"/>
  <c r="H23" i="42"/>
  <c r="H22" i="42"/>
  <c r="H21" i="42"/>
  <c r="H20" i="42"/>
  <c r="H23" i="43"/>
  <c r="H22" i="43"/>
  <c r="H21" i="43"/>
  <c r="H20" i="43"/>
  <c r="H19" i="43"/>
  <c r="M23" i="43"/>
  <c r="M22" i="43"/>
  <c r="M21" i="43"/>
  <c r="M20" i="43"/>
  <c r="M19" i="43"/>
  <c r="M18" i="43"/>
  <c r="M23" i="44"/>
  <c r="M22" i="44"/>
  <c r="M21" i="44"/>
  <c r="M20" i="44"/>
  <c r="M19" i="44"/>
  <c r="M18" i="44"/>
  <c r="H23" i="44"/>
  <c r="H22" i="44"/>
  <c r="H21" i="44"/>
  <c r="H20" i="44"/>
  <c r="H23" i="52"/>
  <c r="H22" i="52"/>
  <c r="H21" i="52"/>
  <c r="H20" i="52"/>
  <c r="H18" i="52"/>
  <c r="M23" i="52"/>
  <c r="M22" i="52"/>
  <c r="M21" i="52"/>
  <c r="M20" i="52"/>
  <c r="M19" i="52"/>
  <c r="M18" i="52"/>
  <c r="H23" i="45"/>
  <c r="H22" i="45"/>
  <c r="H21" i="45"/>
  <c r="H20" i="45"/>
  <c r="M23" i="45"/>
  <c r="M22" i="45"/>
  <c r="M21" i="45"/>
  <c r="M20" i="45"/>
  <c r="M19" i="45"/>
  <c r="M18" i="45"/>
  <c r="M23" i="2"/>
  <c r="M22" i="2"/>
  <c r="M21" i="2"/>
  <c r="M20" i="2"/>
  <c r="M19" i="2"/>
  <c r="M18" i="2"/>
  <c r="H23" i="2"/>
  <c r="H22" i="2"/>
  <c r="H21" i="2"/>
  <c r="H20" i="2"/>
  <c r="H19" i="2"/>
  <c r="E33" i="2"/>
  <c r="E33" i="3"/>
  <c r="E33" i="51"/>
  <c r="E33" i="41"/>
  <c r="E33" i="42"/>
  <c r="E33" i="45"/>
  <c r="E33" i="52"/>
  <c r="E33" i="44"/>
  <c r="E32" i="42"/>
  <c r="A30" i="45"/>
  <c r="A16" i="45"/>
  <c r="A3" i="45"/>
  <c r="A30" i="52"/>
  <c r="A16" i="52"/>
  <c r="A3" i="52"/>
  <c r="A30" i="44"/>
  <c r="A16" i="44"/>
  <c r="A3" i="44"/>
  <c r="A30" i="43"/>
  <c r="A16" i="43"/>
  <c r="A3" i="43"/>
  <c r="A30" i="42"/>
  <c r="A16" i="42"/>
  <c r="A3" i="42"/>
  <c r="A30" i="41"/>
  <c r="A16" i="41"/>
  <c r="A3" i="41"/>
  <c r="A30" i="51"/>
  <c r="A16" i="51"/>
  <c r="A3" i="51"/>
  <c r="A30" i="3"/>
  <c r="A16" i="3"/>
  <c r="A3" i="3"/>
  <c r="A30" i="2"/>
  <c r="A16" i="2"/>
  <c r="A3" i="2"/>
  <c r="A30" i="37"/>
  <c r="A16" i="37"/>
  <c r="M24" i="2" l="1"/>
  <c r="E23" i="2"/>
  <c r="E22" i="2"/>
  <c r="E21" i="2"/>
  <c r="E20" i="2"/>
  <c r="E19" i="2"/>
  <c r="E18" i="2"/>
  <c r="E23" i="3"/>
  <c r="E22" i="3"/>
  <c r="E21" i="3"/>
  <c r="E20" i="3"/>
  <c r="E19" i="3"/>
  <c r="E18" i="3"/>
  <c r="E23" i="51"/>
  <c r="E22" i="51"/>
  <c r="E21" i="51"/>
  <c r="E20" i="51"/>
  <c r="E19" i="51"/>
  <c r="E18" i="51"/>
  <c r="E23" i="41"/>
  <c r="E22" i="41"/>
  <c r="E21" i="41"/>
  <c r="E20" i="41"/>
  <c r="E19" i="41"/>
  <c r="E18" i="41"/>
  <c r="E23" i="42"/>
  <c r="E22" i="42"/>
  <c r="E21" i="42"/>
  <c r="E20" i="42"/>
  <c r="E19" i="42"/>
  <c r="E18" i="42"/>
  <c r="E23" i="43"/>
  <c r="E22" i="43"/>
  <c r="E21" i="43"/>
  <c r="E20" i="43"/>
  <c r="E19" i="43"/>
  <c r="E18" i="43"/>
  <c r="E23" i="44"/>
  <c r="E22" i="44"/>
  <c r="E21" i="44"/>
  <c r="E20" i="44"/>
  <c r="E19" i="44"/>
  <c r="E18" i="44"/>
  <c r="E23" i="52"/>
  <c r="E22" i="52"/>
  <c r="E21" i="52"/>
  <c r="E20" i="52"/>
  <c r="E19" i="52"/>
  <c r="E18" i="52"/>
  <c r="E23" i="45"/>
  <c r="E22" i="45"/>
  <c r="E21" i="45"/>
  <c r="E20" i="45"/>
  <c r="E19" i="45"/>
  <c r="E18" i="45"/>
  <c r="B39" i="2"/>
  <c r="C39" i="2"/>
  <c r="D39" i="2"/>
  <c r="E39" i="2"/>
  <c r="F39" i="2"/>
  <c r="G39" i="2"/>
  <c r="H39" i="2"/>
  <c r="I39" i="2"/>
  <c r="K39" i="2"/>
  <c r="L39" i="2"/>
  <c r="B38" i="2"/>
  <c r="C38" i="2"/>
  <c r="D38" i="2"/>
  <c r="E38" i="2"/>
  <c r="F38" i="2"/>
  <c r="G38" i="2"/>
  <c r="H38" i="2"/>
  <c r="I38" i="2"/>
  <c r="K38" i="2"/>
  <c r="L38" i="2"/>
  <c r="B37" i="2"/>
  <c r="C37" i="2"/>
  <c r="D37" i="2"/>
  <c r="E37" i="2"/>
  <c r="F37" i="2"/>
  <c r="G37" i="2"/>
  <c r="H37" i="2"/>
  <c r="I37" i="2"/>
  <c r="K37" i="2"/>
  <c r="L37" i="2"/>
  <c r="B39" i="3"/>
  <c r="C39" i="3"/>
  <c r="D39" i="3"/>
  <c r="E39" i="3"/>
  <c r="F39" i="3"/>
  <c r="G39" i="3"/>
  <c r="H39" i="3"/>
  <c r="I39" i="3"/>
  <c r="K39" i="3"/>
  <c r="L39" i="3"/>
  <c r="C38" i="3"/>
  <c r="D38" i="3"/>
  <c r="E38" i="3"/>
  <c r="F38" i="3"/>
  <c r="G38" i="3"/>
  <c r="H38" i="3"/>
  <c r="I38" i="3"/>
  <c r="K38" i="3"/>
  <c r="L38" i="3"/>
  <c r="C37" i="3"/>
  <c r="D37" i="3"/>
  <c r="E37" i="3"/>
  <c r="F37" i="3"/>
  <c r="G37" i="3"/>
  <c r="H37" i="3"/>
  <c r="I37" i="3"/>
  <c r="K37" i="3"/>
  <c r="L37" i="3"/>
  <c r="B39" i="51"/>
  <c r="C39" i="51"/>
  <c r="D39" i="51"/>
  <c r="E39" i="51"/>
  <c r="F39" i="51"/>
  <c r="G39" i="51"/>
  <c r="H39" i="51"/>
  <c r="I39" i="51"/>
  <c r="K39" i="51"/>
  <c r="L39" i="51"/>
  <c r="B38" i="51"/>
  <c r="C38" i="51"/>
  <c r="D38" i="51"/>
  <c r="E38" i="51"/>
  <c r="F38" i="51"/>
  <c r="G38" i="51"/>
  <c r="H38" i="51"/>
  <c r="I38" i="51"/>
  <c r="K38" i="51"/>
  <c r="L38" i="51"/>
  <c r="B37" i="51"/>
  <c r="C37" i="51"/>
  <c r="D37" i="51"/>
  <c r="E37" i="51"/>
  <c r="F37" i="51"/>
  <c r="G37" i="51"/>
  <c r="H37" i="51"/>
  <c r="I37" i="51"/>
  <c r="K37" i="51"/>
  <c r="L37" i="51"/>
  <c r="B39" i="41"/>
  <c r="C39" i="41"/>
  <c r="D39" i="41"/>
  <c r="E39" i="41"/>
  <c r="F39" i="41"/>
  <c r="G39" i="41"/>
  <c r="H39" i="41"/>
  <c r="I39" i="41"/>
  <c r="K39" i="41"/>
  <c r="L39" i="41"/>
  <c r="B38" i="41"/>
  <c r="C38" i="41"/>
  <c r="D38" i="41"/>
  <c r="E38" i="41"/>
  <c r="F38" i="41"/>
  <c r="G38" i="41"/>
  <c r="H38" i="41"/>
  <c r="I38" i="41"/>
  <c r="K38" i="41"/>
  <c r="L38" i="41"/>
  <c r="B37" i="41"/>
  <c r="C37" i="41"/>
  <c r="D37" i="41"/>
  <c r="E37" i="41"/>
  <c r="F37" i="41"/>
  <c r="G37" i="41"/>
  <c r="I37" i="41"/>
  <c r="K37" i="41"/>
  <c r="L37" i="41"/>
  <c r="C39" i="42"/>
  <c r="D39" i="42"/>
  <c r="E39" i="42"/>
  <c r="F39" i="42"/>
  <c r="G39" i="42"/>
  <c r="H39" i="42"/>
  <c r="I39" i="42"/>
  <c r="K39" i="42"/>
  <c r="L39" i="42"/>
  <c r="C38" i="42"/>
  <c r="D38" i="42"/>
  <c r="E38" i="42"/>
  <c r="F38" i="42"/>
  <c r="G38" i="42"/>
  <c r="H38" i="42"/>
  <c r="I38" i="42"/>
  <c r="K38" i="42"/>
  <c r="L38" i="42"/>
  <c r="C37" i="42"/>
  <c r="D37" i="42"/>
  <c r="E37" i="42"/>
  <c r="F37" i="42"/>
  <c r="G37" i="42"/>
  <c r="H37" i="42"/>
  <c r="I37" i="42"/>
  <c r="K37" i="42"/>
  <c r="L37" i="42"/>
  <c r="B39" i="43"/>
  <c r="C39" i="43"/>
  <c r="D39" i="43"/>
  <c r="E39" i="43"/>
  <c r="F39" i="43"/>
  <c r="G39" i="43"/>
  <c r="H39" i="43"/>
  <c r="I39" i="43"/>
  <c r="K39" i="43"/>
  <c r="L39" i="43"/>
  <c r="B38" i="43"/>
  <c r="D38" i="43"/>
  <c r="E38" i="43"/>
  <c r="F38" i="43"/>
  <c r="G38" i="43"/>
  <c r="H38" i="43"/>
  <c r="I38" i="43"/>
  <c r="K38" i="43"/>
  <c r="L38" i="43"/>
  <c r="B37" i="43"/>
  <c r="C37" i="43"/>
  <c r="D37" i="43"/>
  <c r="E37" i="43"/>
  <c r="F37" i="43"/>
  <c r="G37" i="43"/>
  <c r="H37" i="43"/>
  <c r="I37" i="43"/>
  <c r="K37" i="43"/>
  <c r="L37" i="43"/>
  <c r="B39" i="44"/>
  <c r="C39" i="44"/>
  <c r="D39" i="44"/>
  <c r="E39" i="44"/>
  <c r="F39" i="44"/>
  <c r="G39" i="44"/>
  <c r="H39" i="44"/>
  <c r="I39" i="44"/>
  <c r="K39" i="44"/>
  <c r="L39" i="44"/>
  <c r="B38" i="44"/>
  <c r="C38" i="44"/>
  <c r="D38" i="44"/>
  <c r="E38" i="44"/>
  <c r="F38" i="44"/>
  <c r="G38" i="44"/>
  <c r="H38" i="44"/>
  <c r="I38" i="44"/>
  <c r="K38" i="44"/>
  <c r="L38" i="44"/>
  <c r="B37" i="44"/>
  <c r="C37" i="44"/>
  <c r="D37" i="44"/>
  <c r="E37" i="44"/>
  <c r="F37" i="44"/>
  <c r="G37" i="44"/>
  <c r="H37" i="44"/>
  <c r="I37" i="44"/>
  <c r="K37" i="44"/>
  <c r="L37" i="44"/>
  <c r="B39" i="52"/>
  <c r="C39" i="52"/>
  <c r="D39" i="52"/>
  <c r="E39" i="52"/>
  <c r="F39" i="52"/>
  <c r="G39" i="52"/>
  <c r="H39" i="52"/>
  <c r="I39" i="52"/>
  <c r="K39" i="52"/>
  <c r="L39" i="52"/>
  <c r="B38" i="52"/>
  <c r="C38" i="52"/>
  <c r="D38" i="52"/>
  <c r="E38" i="52"/>
  <c r="F38" i="52"/>
  <c r="G38" i="52"/>
  <c r="H38" i="52"/>
  <c r="I38" i="52"/>
  <c r="K38" i="52"/>
  <c r="L38" i="52"/>
  <c r="B37" i="52"/>
  <c r="C37" i="52"/>
  <c r="D37" i="52"/>
  <c r="E37" i="52"/>
  <c r="F37" i="52"/>
  <c r="G37" i="52"/>
  <c r="H37" i="52"/>
  <c r="I37" i="52"/>
  <c r="K37" i="52"/>
  <c r="L37" i="52"/>
  <c r="B39" i="45"/>
  <c r="C39" i="45"/>
  <c r="D39" i="45"/>
  <c r="E39" i="45"/>
  <c r="F39" i="45"/>
  <c r="G39" i="45"/>
  <c r="H39" i="45"/>
  <c r="I39" i="45"/>
  <c r="K39" i="45"/>
  <c r="L39" i="45"/>
  <c r="B38" i="45"/>
  <c r="C38" i="45"/>
  <c r="D38" i="45"/>
  <c r="E38" i="45"/>
  <c r="F38" i="45"/>
  <c r="G38" i="45"/>
  <c r="H38" i="45"/>
  <c r="I38" i="45"/>
  <c r="K38" i="45"/>
  <c r="L38" i="45"/>
  <c r="B37" i="45"/>
  <c r="C37" i="45"/>
  <c r="D37" i="45"/>
  <c r="E37" i="45"/>
  <c r="F37" i="45"/>
  <c r="G37" i="45"/>
  <c r="H37" i="45"/>
  <c r="I37" i="45"/>
  <c r="K37" i="45"/>
  <c r="L37" i="45"/>
  <c r="B32" i="2"/>
  <c r="B33" i="2"/>
  <c r="B34" i="2"/>
  <c r="B35" i="2"/>
  <c r="B36" i="2"/>
  <c r="B40" i="3"/>
  <c r="B32" i="51"/>
  <c r="B33" i="51"/>
  <c r="B34" i="51"/>
  <c r="B35" i="51"/>
  <c r="B36" i="51"/>
  <c r="B32" i="41"/>
  <c r="B33" i="41"/>
  <c r="B34" i="41"/>
  <c r="B35" i="41"/>
  <c r="B36" i="41"/>
  <c r="B32" i="43"/>
  <c r="B33" i="43"/>
  <c r="B34" i="43"/>
  <c r="B35" i="43"/>
  <c r="B36" i="43"/>
  <c r="B32" i="44"/>
  <c r="B34" i="44"/>
  <c r="B35" i="44"/>
  <c r="B36" i="44"/>
  <c r="B32" i="52"/>
  <c r="B33" i="52"/>
  <c r="B34" i="52"/>
  <c r="B35" i="52"/>
  <c r="B36" i="52"/>
  <c r="B32" i="45"/>
  <c r="B33" i="45"/>
  <c r="B34" i="45"/>
  <c r="B35" i="45"/>
  <c r="B36" i="45"/>
  <c r="C32" i="2"/>
  <c r="C34" i="2"/>
  <c r="C36" i="2"/>
  <c r="C32" i="3"/>
  <c r="C34" i="3"/>
  <c r="C36" i="3"/>
  <c r="C32" i="51"/>
  <c r="C34" i="51"/>
  <c r="C36" i="51"/>
  <c r="C32" i="41"/>
  <c r="C34" i="41"/>
  <c r="C35" i="41"/>
  <c r="C36" i="41"/>
  <c r="C32" i="42"/>
  <c r="C34" i="42"/>
  <c r="C35" i="42"/>
  <c r="C32" i="43"/>
  <c r="C34" i="43"/>
  <c r="C35" i="43"/>
  <c r="C36" i="43"/>
  <c r="C32" i="44"/>
  <c r="C34" i="44"/>
  <c r="C36" i="44"/>
  <c r="C32" i="52"/>
  <c r="C34" i="52"/>
  <c r="C35" i="52"/>
  <c r="C32" i="45"/>
  <c r="C34" i="45"/>
  <c r="C36" i="45"/>
  <c r="D32" i="2"/>
  <c r="D33" i="2"/>
  <c r="D34" i="2"/>
  <c r="D35" i="2"/>
  <c r="D36" i="2"/>
  <c r="D32" i="3"/>
  <c r="D33" i="3"/>
  <c r="D34" i="3"/>
  <c r="D35" i="3"/>
  <c r="D36" i="3"/>
  <c r="D32" i="51"/>
  <c r="D34" i="51"/>
  <c r="D36" i="51"/>
  <c r="D32" i="41"/>
  <c r="D33" i="41"/>
  <c r="D34" i="41"/>
  <c r="D35" i="41"/>
  <c r="D36" i="41"/>
  <c r="D32" i="42"/>
  <c r="D33" i="42"/>
  <c r="D34" i="42"/>
  <c r="D35" i="42"/>
  <c r="D36" i="42"/>
  <c r="D32" i="43"/>
  <c r="D33" i="43"/>
  <c r="D34" i="43"/>
  <c r="D35" i="43"/>
  <c r="D36" i="43"/>
  <c r="D32" i="44"/>
  <c r="D34" i="44"/>
  <c r="D36" i="44"/>
  <c r="D32" i="52"/>
  <c r="D33" i="52"/>
  <c r="D34" i="52"/>
  <c r="D35" i="52"/>
  <c r="D36" i="52"/>
  <c r="D32" i="45"/>
  <c r="D33" i="45"/>
  <c r="D34" i="45"/>
  <c r="D36" i="45"/>
  <c r="E32" i="2"/>
  <c r="E34" i="2"/>
  <c r="E35" i="2"/>
  <c r="E36" i="2"/>
  <c r="E32" i="3"/>
  <c r="E34" i="3"/>
  <c r="E35" i="3"/>
  <c r="E36" i="3"/>
  <c r="E32" i="51"/>
  <c r="E34" i="51"/>
  <c r="E35" i="51"/>
  <c r="E36" i="51"/>
  <c r="E32" i="41"/>
  <c r="E34" i="41"/>
  <c r="E35" i="41"/>
  <c r="E36" i="41"/>
  <c r="E34" i="42"/>
  <c r="E35" i="42"/>
  <c r="E36" i="42"/>
  <c r="E32" i="43"/>
  <c r="E34" i="43"/>
  <c r="E35" i="43"/>
  <c r="E36" i="43"/>
  <c r="E32" i="44"/>
  <c r="E34" i="44"/>
  <c r="E35" i="44"/>
  <c r="E36" i="44"/>
  <c r="E32" i="52"/>
  <c r="E34" i="52"/>
  <c r="E35" i="52"/>
  <c r="E36" i="52"/>
  <c r="E32" i="45"/>
  <c r="E34" i="45"/>
  <c r="E35" i="45"/>
  <c r="E36" i="45"/>
  <c r="F32" i="2"/>
  <c r="F32" i="3"/>
  <c r="F32" i="51"/>
  <c r="F32" i="41"/>
  <c r="F32" i="42"/>
  <c r="F32" i="43"/>
  <c r="F32" i="44"/>
  <c r="F32" i="52"/>
  <c r="F32" i="45"/>
  <c r="F33" i="2"/>
  <c r="F33" i="3"/>
  <c r="F33" i="51"/>
  <c r="F33" i="41"/>
  <c r="F33" i="42"/>
  <c r="F33" i="44"/>
  <c r="F33" i="52"/>
  <c r="F34" i="2"/>
  <c r="F34" i="3"/>
  <c r="F34" i="51"/>
  <c r="F34" i="41"/>
  <c r="F34" i="42"/>
  <c r="F34" i="43"/>
  <c r="F34" i="44"/>
  <c r="F34" i="52"/>
  <c r="F34" i="45"/>
  <c r="F35" i="2"/>
  <c r="F35" i="3"/>
  <c r="F35" i="51"/>
  <c r="F35" i="41"/>
  <c r="F35" i="42"/>
  <c r="F35" i="43"/>
  <c r="F35" i="44"/>
  <c r="F35" i="52"/>
  <c r="F35" i="45"/>
  <c r="F36" i="2"/>
  <c r="F36" i="3"/>
  <c r="F36" i="51"/>
  <c r="F36" i="41"/>
  <c r="F36" i="42"/>
  <c r="F36" i="43"/>
  <c r="F36" i="44"/>
  <c r="F36" i="52"/>
  <c r="F36" i="45"/>
  <c r="G32" i="2"/>
  <c r="G33" i="2"/>
  <c r="G34" i="2"/>
  <c r="G36" i="2"/>
  <c r="G32" i="3"/>
  <c r="G33" i="3"/>
  <c r="G34" i="3"/>
  <c r="G35" i="3"/>
  <c r="G36" i="3"/>
  <c r="G32" i="51"/>
  <c r="G33" i="51"/>
  <c r="G34" i="51"/>
  <c r="G35" i="51"/>
  <c r="G36" i="51"/>
  <c r="G32" i="41"/>
  <c r="G33" i="41"/>
  <c r="G34" i="41"/>
  <c r="G35" i="41"/>
  <c r="G36" i="41"/>
  <c r="G32" i="42"/>
  <c r="G34" i="42"/>
  <c r="G35" i="42"/>
  <c r="G36" i="42"/>
  <c r="G32" i="43"/>
  <c r="G33" i="43"/>
  <c r="G34" i="43"/>
  <c r="G35" i="43"/>
  <c r="G36" i="43"/>
  <c r="G32" i="44"/>
  <c r="G33" i="44"/>
  <c r="G34" i="44"/>
  <c r="G36" i="44"/>
  <c r="G32" i="52"/>
  <c r="G33" i="52"/>
  <c r="G34" i="52"/>
  <c r="G35" i="52"/>
  <c r="G36" i="52"/>
  <c r="G32" i="45"/>
  <c r="G33" i="45"/>
  <c r="G34" i="45"/>
  <c r="G35" i="45"/>
  <c r="G36" i="45"/>
  <c r="H32" i="2"/>
  <c r="H33" i="2"/>
  <c r="H34" i="2"/>
  <c r="H35" i="2"/>
  <c r="H36" i="2"/>
  <c r="H32" i="3"/>
  <c r="H34" i="3"/>
  <c r="H35" i="3"/>
  <c r="H36" i="3"/>
  <c r="H32" i="51"/>
  <c r="H34" i="51"/>
  <c r="H35" i="51"/>
  <c r="H36" i="51"/>
  <c r="H32" i="41"/>
  <c r="H34" i="41"/>
  <c r="H35" i="41"/>
  <c r="H36" i="41"/>
  <c r="H32" i="42"/>
  <c r="H34" i="42"/>
  <c r="H35" i="42"/>
  <c r="H36" i="42"/>
  <c r="H32" i="43"/>
  <c r="H33" i="43"/>
  <c r="H34" i="43"/>
  <c r="H35" i="43"/>
  <c r="H36" i="43"/>
  <c r="H32" i="44"/>
  <c r="H33" i="44"/>
  <c r="H34" i="44"/>
  <c r="H35" i="44"/>
  <c r="H36" i="44"/>
  <c r="H32" i="52"/>
  <c r="H33" i="52"/>
  <c r="H34" i="52"/>
  <c r="H35" i="52"/>
  <c r="H36" i="52"/>
  <c r="H32" i="45"/>
  <c r="H33" i="45"/>
  <c r="H34" i="45"/>
  <c r="H35" i="45"/>
  <c r="H36" i="45"/>
  <c r="I32" i="2"/>
  <c r="I32" i="3"/>
  <c r="I32" i="51"/>
  <c r="I32" i="41"/>
  <c r="I32" i="42"/>
  <c r="I32" i="43"/>
  <c r="I32" i="44"/>
  <c r="I32" i="52"/>
  <c r="I32" i="45"/>
  <c r="I33" i="2"/>
  <c r="I33" i="3"/>
  <c r="I33" i="51"/>
  <c r="I33" i="41"/>
  <c r="I33" i="42"/>
  <c r="I33" i="43"/>
  <c r="I33" i="44"/>
  <c r="I33" i="52"/>
  <c r="I33" i="45"/>
  <c r="I34" i="2"/>
  <c r="I34" i="3"/>
  <c r="I34" i="51"/>
  <c r="I34" i="41"/>
  <c r="I34" i="42"/>
  <c r="I34" i="43"/>
  <c r="I34" i="44"/>
  <c r="I34" i="52"/>
  <c r="I34" i="45"/>
  <c r="I35" i="2"/>
  <c r="I35" i="3"/>
  <c r="I35" i="51"/>
  <c r="I35" i="41"/>
  <c r="I35" i="42"/>
  <c r="I35" i="43"/>
  <c r="I35" i="44"/>
  <c r="I35" i="52"/>
  <c r="I35" i="45"/>
  <c r="I36" i="2"/>
  <c r="I36" i="3"/>
  <c r="I36" i="51"/>
  <c r="I36" i="41"/>
  <c r="I36" i="42"/>
  <c r="I36" i="43"/>
  <c r="I36" i="44"/>
  <c r="I36" i="52"/>
  <c r="I36" i="45"/>
  <c r="K32" i="2"/>
  <c r="K33" i="2"/>
  <c r="K34" i="2"/>
  <c r="K35" i="2"/>
  <c r="K36" i="2"/>
  <c r="K32" i="3"/>
  <c r="K33" i="3"/>
  <c r="K34" i="3"/>
  <c r="K35" i="3"/>
  <c r="K36" i="3"/>
  <c r="K32" i="51"/>
  <c r="K33" i="51"/>
  <c r="K34" i="51"/>
  <c r="K35" i="51"/>
  <c r="K36" i="51"/>
  <c r="K32" i="41"/>
  <c r="K33" i="41"/>
  <c r="K34" i="41"/>
  <c r="K35" i="41"/>
  <c r="K36" i="41"/>
  <c r="K32" i="42"/>
  <c r="K33" i="42"/>
  <c r="K34" i="42"/>
  <c r="K35" i="42"/>
  <c r="K36" i="42"/>
  <c r="K40" i="43"/>
  <c r="K32" i="44"/>
  <c r="K33" i="44"/>
  <c r="K34" i="44"/>
  <c r="K35" i="44"/>
  <c r="K36" i="44"/>
  <c r="K32" i="52"/>
  <c r="K33" i="52"/>
  <c r="K34" i="52"/>
  <c r="K35" i="52"/>
  <c r="K36" i="52"/>
  <c r="K32" i="45"/>
  <c r="K33" i="45"/>
  <c r="K34" i="45"/>
  <c r="K35" i="45"/>
  <c r="K36" i="45"/>
  <c r="L32" i="2"/>
  <c r="L33" i="2"/>
  <c r="L34" i="2"/>
  <c r="L35" i="2"/>
  <c r="L36" i="2"/>
  <c r="L32" i="3"/>
  <c r="L33" i="3"/>
  <c r="L34" i="3"/>
  <c r="L35" i="3"/>
  <c r="L36" i="3"/>
  <c r="L32" i="51"/>
  <c r="L33" i="51"/>
  <c r="L34" i="51"/>
  <c r="L35" i="51"/>
  <c r="L36" i="51"/>
  <c r="L32" i="41"/>
  <c r="L33" i="41"/>
  <c r="L34" i="41"/>
  <c r="L35" i="41"/>
  <c r="L36" i="41"/>
  <c r="L32" i="42"/>
  <c r="L33" i="42"/>
  <c r="L34" i="42"/>
  <c r="L35" i="42"/>
  <c r="L36" i="42"/>
  <c r="L40" i="43"/>
  <c r="L32" i="44"/>
  <c r="L33" i="44"/>
  <c r="L34" i="44"/>
  <c r="L35" i="44"/>
  <c r="L36" i="44"/>
  <c r="L32" i="52"/>
  <c r="L33" i="52"/>
  <c r="L34" i="52"/>
  <c r="L35" i="52"/>
  <c r="L36" i="52"/>
  <c r="L32" i="45"/>
  <c r="L33" i="45"/>
  <c r="L34" i="45"/>
  <c r="L35" i="45"/>
  <c r="L36" i="45"/>
  <c r="N40" i="44"/>
  <c r="N43" i="44" s="1"/>
  <c r="K36" i="43"/>
  <c r="L36" i="43"/>
  <c r="K34" i="43"/>
  <c r="L34" i="43"/>
  <c r="B32" i="3"/>
  <c r="K32" i="43"/>
  <c r="L32" i="43"/>
  <c r="K33" i="43"/>
  <c r="L33" i="43"/>
  <c r="B35" i="3"/>
  <c r="K35" i="43"/>
  <c r="L35" i="43"/>
  <c r="C7" i="2"/>
  <c r="C7" i="3"/>
  <c r="C7" i="51"/>
  <c r="C7" i="41"/>
  <c r="C7" i="42"/>
  <c r="C7" i="44"/>
  <c r="C7" i="52"/>
  <c r="C7" i="45"/>
  <c r="D7" i="2"/>
  <c r="D8" i="2"/>
  <c r="D9" i="2"/>
  <c r="D10" i="2"/>
  <c r="D18" i="2"/>
  <c r="D19" i="2"/>
  <c r="D20" i="2"/>
  <c r="D21" i="2"/>
  <c r="D22" i="2"/>
  <c r="D23" i="2"/>
  <c r="D7" i="3"/>
  <c r="D8" i="3"/>
  <c r="D9" i="3"/>
  <c r="D10" i="3"/>
  <c r="D18" i="3"/>
  <c r="D20" i="3"/>
  <c r="D21" i="3"/>
  <c r="D22" i="3"/>
  <c r="D23" i="3"/>
  <c r="D7" i="51"/>
  <c r="D8" i="51"/>
  <c r="D9" i="51"/>
  <c r="D10" i="51"/>
  <c r="D18" i="51"/>
  <c r="D19" i="51"/>
  <c r="D20" i="51"/>
  <c r="D21" i="51"/>
  <c r="D22" i="51"/>
  <c r="D23" i="51"/>
  <c r="D7" i="41"/>
  <c r="D8" i="41"/>
  <c r="D9" i="41"/>
  <c r="D10" i="41"/>
  <c r="D18" i="41"/>
  <c r="D19" i="41"/>
  <c r="D20" i="41"/>
  <c r="D21" i="41"/>
  <c r="D22" i="41"/>
  <c r="D23" i="41"/>
  <c r="D7" i="42"/>
  <c r="D8" i="42"/>
  <c r="D9" i="42"/>
  <c r="D10" i="42"/>
  <c r="D18" i="42"/>
  <c r="D20" i="42"/>
  <c r="D21" i="42"/>
  <c r="D22" i="42"/>
  <c r="D23" i="42"/>
  <c r="D6" i="43"/>
  <c r="D6" i="37" s="1"/>
  <c r="D8" i="43"/>
  <c r="D9" i="43"/>
  <c r="D10" i="43"/>
  <c r="D18" i="43"/>
  <c r="D19" i="43"/>
  <c r="D20" i="43"/>
  <c r="D21" i="43"/>
  <c r="D22" i="43"/>
  <c r="D23" i="43"/>
  <c r="D7" i="44"/>
  <c r="D8" i="44"/>
  <c r="D9" i="44"/>
  <c r="D10" i="44"/>
  <c r="D18" i="44"/>
  <c r="D19" i="44"/>
  <c r="D20" i="44"/>
  <c r="D21" i="44"/>
  <c r="D22" i="44"/>
  <c r="D23" i="44"/>
  <c r="D7" i="52"/>
  <c r="D8" i="52"/>
  <c r="D9" i="52"/>
  <c r="D10" i="52"/>
  <c r="D18" i="52"/>
  <c r="D19" i="52"/>
  <c r="D20" i="52"/>
  <c r="D21" i="52"/>
  <c r="D22" i="52"/>
  <c r="D23" i="52"/>
  <c r="D7" i="45"/>
  <c r="D8" i="45"/>
  <c r="D9" i="45"/>
  <c r="D10" i="45"/>
  <c r="D18" i="45"/>
  <c r="D19" i="45"/>
  <c r="D20" i="45"/>
  <c r="D21" i="45"/>
  <c r="D22" i="45"/>
  <c r="D23" i="45"/>
  <c r="E7" i="2"/>
  <c r="E8" i="2"/>
  <c r="E9" i="2"/>
  <c r="E10" i="2"/>
  <c r="E7" i="3"/>
  <c r="E8" i="3"/>
  <c r="E9" i="3"/>
  <c r="E10" i="3"/>
  <c r="E7" i="51"/>
  <c r="E8" i="51"/>
  <c r="E9" i="51"/>
  <c r="E10" i="51"/>
  <c r="E7" i="41"/>
  <c r="E8" i="41"/>
  <c r="E9" i="41"/>
  <c r="E10" i="41"/>
  <c r="E7" i="42"/>
  <c r="E8" i="42"/>
  <c r="E9" i="42"/>
  <c r="E10" i="42"/>
  <c r="E7" i="43"/>
  <c r="E8" i="43"/>
  <c r="E9" i="43"/>
  <c r="E10" i="43"/>
  <c r="E7" i="44"/>
  <c r="E8" i="44"/>
  <c r="E9" i="44"/>
  <c r="E10" i="44"/>
  <c r="E7" i="52"/>
  <c r="E8" i="52"/>
  <c r="E9" i="52"/>
  <c r="E10" i="52"/>
  <c r="E7" i="45"/>
  <c r="E8" i="45"/>
  <c r="E9" i="45"/>
  <c r="E10" i="45"/>
  <c r="F18" i="2"/>
  <c r="F19" i="2"/>
  <c r="F20" i="2"/>
  <c r="F21" i="2"/>
  <c r="F22" i="2"/>
  <c r="F23" i="2"/>
  <c r="F18" i="3"/>
  <c r="F19" i="3"/>
  <c r="F20" i="3"/>
  <c r="F21" i="3"/>
  <c r="F22" i="3"/>
  <c r="F23" i="3"/>
  <c r="F18" i="51"/>
  <c r="F19" i="51"/>
  <c r="F20" i="51"/>
  <c r="F21" i="51"/>
  <c r="F22" i="51"/>
  <c r="F23" i="51"/>
  <c r="F18" i="41"/>
  <c r="F19" i="41"/>
  <c r="F20" i="41"/>
  <c r="F21" i="41"/>
  <c r="F22" i="41"/>
  <c r="F23" i="41"/>
  <c r="F18" i="42"/>
  <c r="F19" i="42"/>
  <c r="F20" i="42"/>
  <c r="F21" i="42"/>
  <c r="F22" i="42"/>
  <c r="F23" i="42"/>
  <c r="F18" i="43"/>
  <c r="F19" i="43"/>
  <c r="F20" i="43"/>
  <c r="F21" i="43"/>
  <c r="F22" i="43"/>
  <c r="F23" i="43"/>
  <c r="F18" i="44"/>
  <c r="F19" i="44"/>
  <c r="F20" i="44"/>
  <c r="F21" i="44"/>
  <c r="F22" i="44"/>
  <c r="F23" i="44"/>
  <c r="F18" i="52"/>
  <c r="F19" i="52"/>
  <c r="F20" i="52"/>
  <c r="F21" i="52"/>
  <c r="F22" i="52"/>
  <c r="F23" i="52"/>
  <c r="F18" i="45"/>
  <c r="F19" i="45"/>
  <c r="F20" i="45"/>
  <c r="F21" i="45"/>
  <c r="F22" i="45"/>
  <c r="F23" i="45"/>
  <c r="F7" i="2"/>
  <c r="F8" i="2"/>
  <c r="F9" i="2"/>
  <c r="F10" i="2"/>
  <c r="F7" i="3"/>
  <c r="F8" i="3"/>
  <c r="F9" i="3"/>
  <c r="F10" i="3"/>
  <c r="F7" i="51"/>
  <c r="F8" i="51"/>
  <c r="F9" i="51"/>
  <c r="F10" i="51"/>
  <c r="F7" i="41"/>
  <c r="F8" i="41"/>
  <c r="F9" i="41"/>
  <c r="F10" i="41"/>
  <c r="F7" i="42"/>
  <c r="F8" i="42"/>
  <c r="F9" i="42"/>
  <c r="F10" i="42"/>
  <c r="F6" i="43"/>
  <c r="F6" i="37" s="1"/>
  <c r="F8" i="43"/>
  <c r="F9" i="43"/>
  <c r="F10" i="43"/>
  <c r="F7" i="44"/>
  <c r="F8" i="44"/>
  <c r="F9" i="44"/>
  <c r="F10" i="44"/>
  <c r="F7" i="52"/>
  <c r="F8" i="52"/>
  <c r="F9" i="52"/>
  <c r="F10" i="52"/>
  <c r="F7" i="45"/>
  <c r="F8" i="45"/>
  <c r="F9" i="45"/>
  <c r="F10" i="45"/>
  <c r="G7" i="2"/>
  <c r="G8" i="2"/>
  <c r="G9" i="2"/>
  <c r="G10" i="2"/>
  <c r="G18" i="2"/>
  <c r="G19" i="2"/>
  <c r="G20" i="2"/>
  <c r="G21" i="2"/>
  <c r="G22" i="2"/>
  <c r="G23" i="2"/>
  <c r="G7" i="3"/>
  <c r="G8" i="3"/>
  <c r="G9" i="3"/>
  <c r="G10" i="3"/>
  <c r="G18" i="3"/>
  <c r="G19" i="3"/>
  <c r="G20" i="3"/>
  <c r="G21" i="3"/>
  <c r="G22" i="3"/>
  <c r="G23" i="3"/>
  <c r="G7" i="51"/>
  <c r="G8" i="51"/>
  <c r="G9" i="51"/>
  <c r="G10" i="51"/>
  <c r="G18" i="51"/>
  <c r="G19" i="51"/>
  <c r="G20" i="51"/>
  <c r="G21" i="51"/>
  <c r="G22" i="51"/>
  <c r="G23" i="51"/>
  <c r="G7" i="41"/>
  <c r="G8" i="41"/>
  <c r="G9" i="41"/>
  <c r="G10" i="41"/>
  <c r="G18" i="41"/>
  <c r="G19" i="41"/>
  <c r="G20" i="41"/>
  <c r="G21" i="41"/>
  <c r="G22" i="41"/>
  <c r="G23" i="41"/>
  <c r="G7" i="42"/>
  <c r="G8" i="42"/>
  <c r="G9" i="42"/>
  <c r="G10" i="42"/>
  <c r="G18" i="42"/>
  <c r="G19" i="42"/>
  <c r="G20" i="42"/>
  <c r="G21" i="42"/>
  <c r="G22" i="42"/>
  <c r="G23" i="42"/>
  <c r="G7" i="43"/>
  <c r="G8" i="43"/>
  <c r="G9" i="43"/>
  <c r="G10" i="43"/>
  <c r="G18" i="43"/>
  <c r="G19" i="43"/>
  <c r="G20" i="43"/>
  <c r="G21" i="43"/>
  <c r="G22" i="43"/>
  <c r="G23" i="43"/>
  <c r="G7" i="44"/>
  <c r="G8" i="44"/>
  <c r="G9" i="44"/>
  <c r="G10" i="44"/>
  <c r="G18" i="44"/>
  <c r="G19" i="44"/>
  <c r="G20" i="44"/>
  <c r="G21" i="44"/>
  <c r="G22" i="44"/>
  <c r="G23" i="44"/>
  <c r="G7" i="52"/>
  <c r="G8" i="52"/>
  <c r="G9" i="52"/>
  <c r="G10" i="52"/>
  <c r="G18" i="52"/>
  <c r="G19" i="52"/>
  <c r="G20" i="52"/>
  <c r="G21" i="52"/>
  <c r="G22" i="52"/>
  <c r="G23" i="52"/>
  <c r="G7" i="45"/>
  <c r="G8" i="45"/>
  <c r="G9" i="45"/>
  <c r="G10" i="45"/>
  <c r="G18" i="45"/>
  <c r="G19" i="45"/>
  <c r="G20" i="45"/>
  <c r="G21" i="45"/>
  <c r="G22" i="45"/>
  <c r="G23" i="45"/>
  <c r="H7" i="2"/>
  <c r="H8" i="2"/>
  <c r="H9" i="2"/>
  <c r="H10" i="2"/>
  <c r="H7" i="3"/>
  <c r="H8" i="3"/>
  <c r="H9" i="3"/>
  <c r="H10" i="3"/>
  <c r="H7" i="51"/>
  <c r="H8" i="51"/>
  <c r="H9" i="51"/>
  <c r="H10" i="51"/>
  <c r="H7" i="41"/>
  <c r="H8" i="41"/>
  <c r="H9" i="41"/>
  <c r="H10" i="41"/>
  <c r="H7" i="42"/>
  <c r="H8" i="42"/>
  <c r="H9" i="42"/>
  <c r="H10" i="42"/>
  <c r="H7" i="43"/>
  <c r="H8" i="43"/>
  <c r="H9" i="43"/>
  <c r="H10" i="43"/>
  <c r="H7" i="44"/>
  <c r="H8" i="44"/>
  <c r="H9" i="44"/>
  <c r="H10" i="44"/>
  <c r="H7" i="52"/>
  <c r="H8" i="52"/>
  <c r="H9" i="52"/>
  <c r="H10" i="52"/>
  <c r="H7" i="45"/>
  <c r="H8" i="45"/>
  <c r="H9" i="45"/>
  <c r="H10" i="45"/>
  <c r="I18" i="2"/>
  <c r="I19" i="2"/>
  <c r="I20" i="2"/>
  <c r="I21" i="2"/>
  <c r="I22" i="2"/>
  <c r="I23" i="2"/>
  <c r="I18" i="3"/>
  <c r="I19" i="3"/>
  <c r="I20" i="3"/>
  <c r="I21" i="3"/>
  <c r="I22" i="3"/>
  <c r="I23" i="3"/>
  <c r="I18" i="51"/>
  <c r="I19" i="51"/>
  <c r="I20" i="51"/>
  <c r="I21" i="51"/>
  <c r="I22" i="51"/>
  <c r="I23" i="51"/>
  <c r="I18" i="41"/>
  <c r="I19" i="41"/>
  <c r="I20" i="41"/>
  <c r="I21" i="41"/>
  <c r="I22" i="41"/>
  <c r="I23" i="41"/>
  <c r="I18" i="42"/>
  <c r="I19" i="42"/>
  <c r="I20" i="42"/>
  <c r="I21" i="42"/>
  <c r="I22" i="42"/>
  <c r="I23" i="42"/>
  <c r="I18" i="43"/>
  <c r="I19" i="43"/>
  <c r="I20" i="43"/>
  <c r="I21" i="43"/>
  <c r="I22" i="43"/>
  <c r="I23" i="43"/>
  <c r="I18" i="44"/>
  <c r="I19" i="44"/>
  <c r="I20" i="44"/>
  <c r="I21" i="44"/>
  <c r="I22" i="44"/>
  <c r="I23" i="44"/>
  <c r="I18" i="52"/>
  <c r="I19" i="52"/>
  <c r="I20" i="52"/>
  <c r="I21" i="52"/>
  <c r="I22" i="52"/>
  <c r="I23" i="52"/>
  <c r="I18" i="45"/>
  <c r="I19" i="45"/>
  <c r="I20" i="45"/>
  <c r="I21" i="45"/>
  <c r="I22" i="45"/>
  <c r="I23" i="45"/>
  <c r="I7" i="2"/>
  <c r="I8" i="2"/>
  <c r="I9" i="2"/>
  <c r="I10" i="2"/>
  <c r="I7" i="3"/>
  <c r="I8" i="3"/>
  <c r="I9" i="3"/>
  <c r="I10" i="3"/>
  <c r="I7" i="51"/>
  <c r="I8" i="51"/>
  <c r="I9" i="51"/>
  <c r="I10" i="51"/>
  <c r="I7" i="41"/>
  <c r="I8" i="41"/>
  <c r="I9" i="41"/>
  <c r="I10" i="41"/>
  <c r="I7" i="42"/>
  <c r="I8" i="42"/>
  <c r="I9" i="42"/>
  <c r="I10" i="42"/>
  <c r="I7" i="43"/>
  <c r="I8" i="43"/>
  <c r="I9" i="43"/>
  <c r="I10" i="43"/>
  <c r="I7" i="44"/>
  <c r="I8" i="44"/>
  <c r="I9" i="44"/>
  <c r="I10" i="44"/>
  <c r="I7" i="52"/>
  <c r="I8" i="52"/>
  <c r="I9" i="52"/>
  <c r="I10" i="52"/>
  <c r="I7" i="45"/>
  <c r="I8" i="45"/>
  <c r="I9" i="45"/>
  <c r="I10" i="45"/>
  <c r="J7" i="2"/>
  <c r="J8" i="2"/>
  <c r="J9" i="2"/>
  <c r="J10" i="2"/>
  <c r="J18" i="2"/>
  <c r="J19" i="2"/>
  <c r="J20" i="2"/>
  <c r="J21" i="2"/>
  <c r="J22" i="2"/>
  <c r="J23" i="2"/>
  <c r="J7" i="3"/>
  <c r="J8" i="3"/>
  <c r="J9" i="3"/>
  <c r="J10" i="3"/>
  <c r="J18" i="3"/>
  <c r="J19" i="3"/>
  <c r="J20" i="3"/>
  <c r="J21" i="3"/>
  <c r="J22" i="3"/>
  <c r="J23" i="3"/>
  <c r="J7" i="51"/>
  <c r="J8" i="51"/>
  <c r="J9" i="51"/>
  <c r="J10" i="51"/>
  <c r="J18" i="51"/>
  <c r="J19" i="51"/>
  <c r="J20" i="51"/>
  <c r="J21" i="51"/>
  <c r="J22" i="51"/>
  <c r="J23" i="51"/>
  <c r="J7" i="41"/>
  <c r="J8" i="41"/>
  <c r="J9" i="41"/>
  <c r="J10" i="41"/>
  <c r="J18" i="41"/>
  <c r="J19" i="41"/>
  <c r="J20" i="41"/>
  <c r="J21" i="41"/>
  <c r="J22" i="41"/>
  <c r="J23" i="41"/>
  <c r="J7" i="42"/>
  <c r="J8" i="42"/>
  <c r="J9" i="42"/>
  <c r="J10" i="42"/>
  <c r="J18" i="42"/>
  <c r="J19" i="42"/>
  <c r="J20" i="42"/>
  <c r="J21" i="42"/>
  <c r="J22" i="42"/>
  <c r="J23" i="42"/>
  <c r="J7" i="43"/>
  <c r="J8" i="43"/>
  <c r="J9" i="43"/>
  <c r="J10" i="43"/>
  <c r="J18" i="43"/>
  <c r="J19" i="43"/>
  <c r="J20" i="43"/>
  <c r="J21" i="43"/>
  <c r="J22" i="43"/>
  <c r="J23" i="43"/>
  <c r="J7" i="44"/>
  <c r="J8" i="44"/>
  <c r="J9" i="44"/>
  <c r="J10" i="44"/>
  <c r="J18" i="44"/>
  <c r="J19" i="44"/>
  <c r="J20" i="44"/>
  <c r="J21" i="44"/>
  <c r="J22" i="44"/>
  <c r="J23" i="44"/>
  <c r="J7" i="52"/>
  <c r="J8" i="52"/>
  <c r="J9" i="52"/>
  <c r="J10" i="52"/>
  <c r="J18" i="52"/>
  <c r="J19" i="52"/>
  <c r="J20" i="52"/>
  <c r="J21" i="52"/>
  <c r="J22" i="52"/>
  <c r="J23" i="52"/>
  <c r="J7" i="45"/>
  <c r="J8" i="45"/>
  <c r="J9" i="45"/>
  <c r="J10" i="45"/>
  <c r="J18" i="45"/>
  <c r="J19" i="45"/>
  <c r="J20" i="45"/>
  <c r="J21" i="45"/>
  <c r="J22" i="45"/>
  <c r="J23" i="45"/>
  <c r="K7" i="2"/>
  <c r="K8" i="2"/>
  <c r="K9" i="2"/>
  <c r="K10" i="2"/>
  <c r="K18" i="2"/>
  <c r="K19" i="2"/>
  <c r="K20" i="2"/>
  <c r="K21" i="2"/>
  <c r="K22" i="2"/>
  <c r="K23" i="2"/>
  <c r="K7" i="3"/>
  <c r="K8" i="3"/>
  <c r="K9" i="3"/>
  <c r="K10" i="3"/>
  <c r="K18" i="3"/>
  <c r="K19" i="3"/>
  <c r="K20" i="3"/>
  <c r="K21" i="3"/>
  <c r="K22" i="3"/>
  <c r="K23" i="3"/>
  <c r="K7" i="51"/>
  <c r="K8" i="51"/>
  <c r="K9" i="51"/>
  <c r="K10" i="51"/>
  <c r="K18" i="51"/>
  <c r="K19" i="51"/>
  <c r="K20" i="51"/>
  <c r="K21" i="51"/>
  <c r="K22" i="51"/>
  <c r="K23" i="51"/>
  <c r="K7" i="41"/>
  <c r="K8" i="41"/>
  <c r="K9" i="41"/>
  <c r="K10" i="41"/>
  <c r="K18" i="41"/>
  <c r="K19" i="41"/>
  <c r="K20" i="41"/>
  <c r="K21" i="41"/>
  <c r="K22" i="41"/>
  <c r="K23" i="41"/>
  <c r="K7" i="42"/>
  <c r="K8" i="42"/>
  <c r="K9" i="42"/>
  <c r="K10" i="42"/>
  <c r="K18" i="42"/>
  <c r="K19" i="42"/>
  <c r="K20" i="42"/>
  <c r="K21" i="42"/>
  <c r="K22" i="42"/>
  <c r="K23" i="42"/>
  <c r="K7" i="43"/>
  <c r="K8" i="43"/>
  <c r="K9" i="43"/>
  <c r="K10" i="43"/>
  <c r="K18" i="43"/>
  <c r="K19" i="43"/>
  <c r="K20" i="43"/>
  <c r="K21" i="43"/>
  <c r="K22" i="43"/>
  <c r="K23" i="43"/>
  <c r="K7" i="44"/>
  <c r="K8" i="44"/>
  <c r="K9" i="44"/>
  <c r="K10" i="44"/>
  <c r="K18" i="44"/>
  <c r="K19" i="44"/>
  <c r="K20" i="44"/>
  <c r="K21" i="44"/>
  <c r="K22" i="44"/>
  <c r="K23" i="44"/>
  <c r="K7" i="52"/>
  <c r="K8" i="52"/>
  <c r="K9" i="52"/>
  <c r="K10" i="52"/>
  <c r="K18" i="52"/>
  <c r="K19" i="52"/>
  <c r="K20" i="52"/>
  <c r="K21" i="52"/>
  <c r="K22" i="52"/>
  <c r="K23" i="52"/>
  <c r="K7" i="45"/>
  <c r="K8" i="45"/>
  <c r="K9" i="45"/>
  <c r="K10" i="45"/>
  <c r="K18" i="45"/>
  <c r="K19" i="45"/>
  <c r="K20" i="45"/>
  <c r="K21" i="45"/>
  <c r="K22" i="45"/>
  <c r="K23" i="45"/>
  <c r="L7" i="2"/>
  <c r="L8" i="2"/>
  <c r="L9" i="2"/>
  <c r="L10" i="2"/>
  <c r="L18" i="2"/>
  <c r="L19" i="2"/>
  <c r="L20" i="2"/>
  <c r="L21" i="2"/>
  <c r="L22" i="2"/>
  <c r="L23" i="2"/>
  <c r="L7" i="3"/>
  <c r="L8" i="3"/>
  <c r="L9" i="3"/>
  <c r="L10" i="3"/>
  <c r="L18" i="3"/>
  <c r="L19" i="3"/>
  <c r="L20" i="3"/>
  <c r="L21" i="3"/>
  <c r="L22" i="3"/>
  <c r="L23" i="3"/>
  <c r="L7" i="51"/>
  <c r="L8" i="51"/>
  <c r="L9" i="51"/>
  <c r="L10" i="51"/>
  <c r="L18" i="51"/>
  <c r="L19" i="51"/>
  <c r="L20" i="51"/>
  <c r="L21" i="51"/>
  <c r="L22" i="51"/>
  <c r="L23" i="51"/>
  <c r="L7" i="41"/>
  <c r="L8" i="41"/>
  <c r="L9" i="41"/>
  <c r="L10" i="41"/>
  <c r="L18" i="41"/>
  <c r="L19" i="41"/>
  <c r="L20" i="41"/>
  <c r="L21" i="41"/>
  <c r="L22" i="41"/>
  <c r="L23" i="41"/>
  <c r="L7" i="42"/>
  <c r="L8" i="42"/>
  <c r="L9" i="42"/>
  <c r="L10" i="42"/>
  <c r="L18" i="42"/>
  <c r="L19" i="42"/>
  <c r="L20" i="42"/>
  <c r="L21" i="42"/>
  <c r="L22" i="42"/>
  <c r="L23" i="42"/>
  <c r="L7" i="43"/>
  <c r="L8" i="43"/>
  <c r="L9" i="43"/>
  <c r="L10" i="43"/>
  <c r="L18" i="43"/>
  <c r="L19" i="43"/>
  <c r="L20" i="43"/>
  <c r="L21" i="43"/>
  <c r="L22" i="43"/>
  <c r="L23" i="43"/>
  <c r="L7" i="44"/>
  <c r="L8" i="44"/>
  <c r="L9" i="44"/>
  <c r="L10" i="44"/>
  <c r="L18" i="44"/>
  <c r="L19" i="44"/>
  <c r="L20" i="44"/>
  <c r="L21" i="44"/>
  <c r="L22" i="44"/>
  <c r="L23" i="44"/>
  <c r="L7" i="52"/>
  <c r="L8" i="52"/>
  <c r="L9" i="52"/>
  <c r="L10" i="52"/>
  <c r="L18" i="52"/>
  <c r="L19" i="52"/>
  <c r="L20" i="52"/>
  <c r="L21" i="52"/>
  <c r="L22" i="52"/>
  <c r="L23" i="52"/>
  <c r="L7" i="45"/>
  <c r="L8" i="45"/>
  <c r="L9" i="45"/>
  <c r="L10" i="45"/>
  <c r="L18" i="45"/>
  <c r="L19" i="45"/>
  <c r="L20" i="45"/>
  <c r="L21" i="45"/>
  <c r="L22" i="45"/>
  <c r="L23" i="45"/>
  <c r="B19" i="44"/>
  <c r="B20" i="44"/>
  <c r="B21" i="44"/>
  <c r="B22" i="44"/>
  <c r="C6" i="43"/>
  <c r="C6" i="37" s="1"/>
  <c r="P5" i="2"/>
  <c r="B18" i="45"/>
  <c r="B19" i="45"/>
  <c r="B20" i="45"/>
  <c r="B21" i="45"/>
  <c r="B22" i="45"/>
  <c r="B18" i="52"/>
  <c r="B19" i="52"/>
  <c r="B20" i="52"/>
  <c r="B21" i="52"/>
  <c r="B22" i="52"/>
  <c r="B18" i="43"/>
  <c r="B19" i="43"/>
  <c r="B20" i="43"/>
  <c r="B21" i="43"/>
  <c r="B22" i="43"/>
  <c r="B23" i="43"/>
  <c r="B20" i="42"/>
  <c r="B21" i="42"/>
  <c r="B22" i="42"/>
  <c r="B19" i="41"/>
  <c r="B20" i="41"/>
  <c r="B21" i="41"/>
  <c r="B22" i="41"/>
  <c r="B18" i="51"/>
  <c r="B19" i="51"/>
  <c r="B20" i="51"/>
  <c r="B21" i="51"/>
  <c r="B22" i="51"/>
  <c r="B18" i="3"/>
  <c r="B20" i="3"/>
  <c r="B21" i="3"/>
  <c r="B22" i="3"/>
  <c r="B18" i="2"/>
  <c r="B19" i="2"/>
  <c r="J40" i="42"/>
  <c r="N40" i="42"/>
  <c r="C24" i="51"/>
  <c r="N24" i="51"/>
  <c r="O24" i="51"/>
  <c r="P5" i="51"/>
  <c r="C24" i="42"/>
  <c r="N24" i="42"/>
  <c r="O24" i="42"/>
  <c r="P5" i="42"/>
  <c r="N24" i="45"/>
  <c r="O24" i="45"/>
  <c r="P6" i="45"/>
  <c r="M11" i="45"/>
  <c r="N11" i="45"/>
  <c r="O11" i="45"/>
  <c r="N24" i="52"/>
  <c r="O24" i="52"/>
  <c r="P6" i="52"/>
  <c r="M11" i="52"/>
  <c r="N11" i="52"/>
  <c r="O11" i="52"/>
  <c r="O24" i="44"/>
  <c r="P6" i="44"/>
  <c r="M11" i="44"/>
  <c r="N11" i="44"/>
  <c r="O11" i="44"/>
  <c r="N24" i="43"/>
  <c r="O24" i="43"/>
  <c r="M11" i="43"/>
  <c r="N11" i="43"/>
  <c r="O11" i="43"/>
  <c r="P6" i="42"/>
  <c r="M11" i="42"/>
  <c r="N11" i="42"/>
  <c r="O11" i="42"/>
  <c r="N24" i="41"/>
  <c r="O24" i="41"/>
  <c r="P6" i="41"/>
  <c r="M11" i="41"/>
  <c r="N11" i="41"/>
  <c r="O11" i="41"/>
  <c r="P6" i="51"/>
  <c r="M11" i="51"/>
  <c r="N11" i="51"/>
  <c r="O11" i="51"/>
  <c r="N24" i="3"/>
  <c r="O24" i="3"/>
  <c r="P6" i="3"/>
  <c r="M11" i="3"/>
  <c r="N11" i="3"/>
  <c r="O11" i="3"/>
  <c r="N24" i="2"/>
  <c r="O24" i="2"/>
  <c r="P6" i="2"/>
  <c r="M11" i="2"/>
  <c r="N11" i="2"/>
  <c r="O11" i="2"/>
  <c r="P5" i="45"/>
  <c r="P5" i="52"/>
  <c r="P5" i="44"/>
  <c r="P5" i="43"/>
  <c r="P5" i="41"/>
  <c r="P5" i="3"/>
  <c r="C10" i="45"/>
  <c r="C9" i="45"/>
  <c r="C8" i="45"/>
  <c r="C10" i="52"/>
  <c r="C9" i="52"/>
  <c r="C8" i="52"/>
  <c r="C10" i="44"/>
  <c r="C9" i="44"/>
  <c r="C8" i="44"/>
  <c r="C10" i="43"/>
  <c r="C9" i="43"/>
  <c r="C8" i="43"/>
  <c r="C10" i="42"/>
  <c r="C9" i="42"/>
  <c r="C8" i="42"/>
  <c r="C8" i="41"/>
  <c r="C9" i="51"/>
  <c r="C8" i="51"/>
  <c r="C24" i="2"/>
  <c r="C10" i="3"/>
  <c r="C9" i="3"/>
  <c r="C8" i="3"/>
  <c r="C9" i="41"/>
  <c r="C10" i="2"/>
  <c r="C8" i="2"/>
  <c r="C5" i="45"/>
  <c r="C5" i="52"/>
  <c r="C5" i="44"/>
  <c r="C5" i="43"/>
  <c r="C5" i="42"/>
  <c r="C5" i="41"/>
  <c r="C5" i="51"/>
  <c r="C5" i="3"/>
  <c r="C5" i="2"/>
  <c r="J40" i="45"/>
  <c r="M40" i="45"/>
  <c r="N40" i="45"/>
  <c r="C24" i="45"/>
  <c r="O40" i="45"/>
  <c r="O42" i="45"/>
  <c r="N42" i="45"/>
  <c r="M42" i="45"/>
  <c r="J42" i="45"/>
  <c r="R37" i="45"/>
  <c r="R36" i="45"/>
  <c r="R35" i="45"/>
  <c r="R34" i="45"/>
  <c r="R33" i="45"/>
  <c r="R32" i="45"/>
  <c r="R31" i="45"/>
  <c r="R30" i="45"/>
  <c r="R29" i="45"/>
  <c r="A29" i="45"/>
  <c r="R28" i="45"/>
  <c r="R27" i="45"/>
  <c r="R26" i="45"/>
  <c r="R25" i="45"/>
  <c r="A15" i="45"/>
  <c r="J40" i="52"/>
  <c r="M40" i="52"/>
  <c r="N40" i="52"/>
  <c r="C24" i="52"/>
  <c r="O40" i="52"/>
  <c r="O42" i="52"/>
  <c r="N42" i="52"/>
  <c r="M42" i="52"/>
  <c r="J42" i="52"/>
  <c r="R37" i="52"/>
  <c r="R36" i="52"/>
  <c r="R35" i="52"/>
  <c r="R34" i="52"/>
  <c r="R33" i="52"/>
  <c r="R32" i="52"/>
  <c r="R31" i="52"/>
  <c r="R30" i="52"/>
  <c r="R29" i="52"/>
  <c r="A29" i="52"/>
  <c r="R28" i="52"/>
  <c r="R27" i="52"/>
  <c r="R26" i="52"/>
  <c r="R25" i="52"/>
  <c r="A15" i="52"/>
  <c r="C24" i="44"/>
  <c r="J40" i="44"/>
  <c r="M40" i="44"/>
  <c r="O40" i="44"/>
  <c r="O42" i="44"/>
  <c r="N42" i="44"/>
  <c r="M42" i="44"/>
  <c r="J42" i="44"/>
  <c r="R37" i="44"/>
  <c r="R36" i="44"/>
  <c r="R35" i="44"/>
  <c r="R34" i="44"/>
  <c r="R33" i="44"/>
  <c r="R32" i="44"/>
  <c r="R31" i="44"/>
  <c r="R30" i="44"/>
  <c r="R29" i="44"/>
  <c r="A29" i="44"/>
  <c r="R28" i="44"/>
  <c r="R27" i="44"/>
  <c r="R26" i="44"/>
  <c r="R25" i="44"/>
  <c r="A15" i="44"/>
  <c r="J40" i="43"/>
  <c r="M40" i="43"/>
  <c r="N40" i="43"/>
  <c r="C24" i="43"/>
  <c r="C24" i="3"/>
  <c r="C24" i="41"/>
  <c r="O40" i="43"/>
  <c r="O42" i="43"/>
  <c r="N42" i="43"/>
  <c r="M42" i="43"/>
  <c r="J42" i="43"/>
  <c r="R37" i="43"/>
  <c r="R36" i="43"/>
  <c r="R35" i="43"/>
  <c r="R34" i="43"/>
  <c r="R33" i="43"/>
  <c r="R32" i="43"/>
  <c r="R31" i="43"/>
  <c r="R30" i="43"/>
  <c r="R29" i="43"/>
  <c r="A29" i="43"/>
  <c r="R28" i="43"/>
  <c r="R27" i="43"/>
  <c r="R26" i="43"/>
  <c r="R25" i="43"/>
  <c r="A15" i="43"/>
  <c r="M40" i="42"/>
  <c r="O40" i="42"/>
  <c r="O42" i="42"/>
  <c r="N42" i="42"/>
  <c r="M42" i="42"/>
  <c r="J42" i="42"/>
  <c r="R37" i="42"/>
  <c r="R36" i="42"/>
  <c r="R35" i="42"/>
  <c r="R34" i="42"/>
  <c r="R33" i="42"/>
  <c r="R32" i="42"/>
  <c r="R31" i="42"/>
  <c r="R30" i="42"/>
  <c r="R29" i="42"/>
  <c r="A29" i="42"/>
  <c r="R28" i="42"/>
  <c r="R27" i="42"/>
  <c r="R26" i="42"/>
  <c r="R25" i="42"/>
  <c r="A15" i="42"/>
  <c r="J40" i="41"/>
  <c r="M40" i="41"/>
  <c r="N40" i="41"/>
  <c r="O40" i="41"/>
  <c r="O42" i="41"/>
  <c r="N42" i="41"/>
  <c r="M42" i="41"/>
  <c r="J42" i="41"/>
  <c r="R37" i="41"/>
  <c r="R36" i="41"/>
  <c r="R35" i="41"/>
  <c r="R34" i="41"/>
  <c r="R33" i="41"/>
  <c r="R32" i="41"/>
  <c r="R31" i="41"/>
  <c r="R30" i="41"/>
  <c r="R29" i="41"/>
  <c r="A29" i="41"/>
  <c r="R28" i="41"/>
  <c r="R27" i="41"/>
  <c r="R26" i="41"/>
  <c r="R25" i="41"/>
  <c r="A15" i="41"/>
  <c r="J40" i="51"/>
  <c r="J40" i="2"/>
  <c r="J40" i="3"/>
  <c r="M40" i="51"/>
  <c r="N40" i="51"/>
  <c r="O40" i="51"/>
  <c r="O42" i="51"/>
  <c r="N42" i="51"/>
  <c r="M42" i="51"/>
  <c r="J42" i="51"/>
  <c r="R37" i="51"/>
  <c r="R36" i="51"/>
  <c r="R35" i="51"/>
  <c r="R34" i="51"/>
  <c r="R33" i="51"/>
  <c r="R32" i="51"/>
  <c r="R31" i="51"/>
  <c r="R30" i="51"/>
  <c r="R29" i="51"/>
  <c r="A29" i="51"/>
  <c r="R28" i="51"/>
  <c r="R27" i="51"/>
  <c r="R26" i="51"/>
  <c r="R25" i="51"/>
  <c r="A15" i="51"/>
  <c r="M40" i="3"/>
  <c r="N40" i="3"/>
  <c r="O40" i="3"/>
  <c r="O42" i="3"/>
  <c r="N42" i="3"/>
  <c r="M42" i="3"/>
  <c r="J42" i="3"/>
  <c r="R37" i="3"/>
  <c r="R36" i="3"/>
  <c r="R35" i="3"/>
  <c r="R34" i="3"/>
  <c r="R33" i="3"/>
  <c r="R32" i="3"/>
  <c r="R31" i="3"/>
  <c r="R30" i="3"/>
  <c r="R29" i="3"/>
  <c r="A29" i="3"/>
  <c r="R28" i="3"/>
  <c r="R27" i="3"/>
  <c r="R26" i="3"/>
  <c r="R25" i="3"/>
  <c r="A15" i="3"/>
  <c r="R28" i="37"/>
  <c r="O40" i="2"/>
  <c r="R37" i="37"/>
  <c r="R36" i="37"/>
  <c r="R35" i="37"/>
  <c r="R34" i="37"/>
  <c r="R33" i="37"/>
  <c r="R32" i="37"/>
  <c r="R31" i="37"/>
  <c r="R30" i="37"/>
  <c r="R29" i="37"/>
  <c r="R27" i="37"/>
  <c r="R26" i="37"/>
  <c r="R25" i="37"/>
  <c r="N39" i="37"/>
  <c r="N38" i="37"/>
  <c r="N37" i="37"/>
  <c r="O39" i="37"/>
  <c r="O38" i="37"/>
  <c r="O42" i="37" s="1"/>
  <c r="O37" i="37"/>
  <c r="J33" i="37"/>
  <c r="M33" i="37"/>
  <c r="O33" i="37"/>
  <c r="J34" i="37"/>
  <c r="M34" i="37"/>
  <c r="N34" i="37"/>
  <c r="O34" i="37"/>
  <c r="J35" i="37"/>
  <c r="M35" i="37"/>
  <c r="N35" i="37"/>
  <c r="O35" i="37"/>
  <c r="J36" i="37"/>
  <c r="M36" i="37"/>
  <c r="N36" i="37"/>
  <c r="O36" i="37"/>
  <c r="J37" i="37"/>
  <c r="M37" i="37"/>
  <c r="J38" i="37"/>
  <c r="M38" i="37"/>
  <c r="J39" i="37"/>
  <c r="M39" i="37"/>
  <c r="M40" i="2"/>
  <c r="J32" i="37"/>
  <c r="M32" i="37"/>
  <c r="N32" i="37"/>
  <c r="O32" i="37"/>
  <c r="C19" i="37"/>
  <c r="N19" i="37"/>
  <c r="O19" i="37"/>
  <c r="C20" i="37"/>
  <c r="N20" i="37"/>
  <c r="O20" i="37"/>
  <c r="C21" i="37"/>
  <c r="N21" i="37"/>
  <c r="O21" i="37"/>
  <c r="C22" i="37"/>
  <c r="N22" i="37"/>
  <c r="O22" i="37"/>
  <c r="C23" i="37"/>
  <c r="N23" i="37"/>
  <c r="O23" i="37"/>
  <c r="C18" i="37"/>
  <c r="N18" i="37"/>
  <c r="O18" i="37"/>
  <c r="M7" i="37"/>
  <c r="N7" i="37"/>
  <c r="O7" i="37"/>
  <c r="M8" i="37"/>
  <c r="N8" i="37"/>
  <c r="O8" i="37"/>
  <c r="M9" i="37"/>
  <c r="N9" i="37"/>
  <c r="O9" i="37"/>
  <c r="M10" i="37"/>
  <c r="N10" i="37"/>
  <c r="O10" i="37"/>
  <c r="F5" i="37"/>
  <c r="G5" i="37"/>
  <c r="H5" i="37"/>
  <c r="I5" i="37"/>
  <c r="J5" i="37"/>
  <c r="K5" i="37"/>
  <c r="L5" i="37"/>
  <c r="M5" i="37"/>
  <c r="N5" i="37"/>
  <c r="O5" i="37"/>
  <c r="E5" i="37"/>
  <c r="D5" i="37"/>
  <c r="N40" i="2"/>
  <c r="R37" i="2"/>
  <c r="R36" i="2"/>
  <c r="R35" i="2"/>
  <c r="R34" i="2"/>
  <c r="R33" i="2"/>
  <c r="R32" i="2"/>
  <c r="R31" i="2"/>
  <c r="R30" i="2"/>
  <c r="R29" i="2"/>
  <c r="R28" i="2"/>
  <c r="R27" i="2"/>
  <c r="R26" i="2"/>
  <c r="R25" i="2"/>
  <c r="O42" i="2"/>
  <c r="N42" i="2"/>
  <c r="M42" i="2"/>
  <c r="A29" i="2"/>
  <c r="A15" i="2"/>
  <c r="J42" i="2"/>
  <c r="M42" i="37"/>
  <c r="A29" i="37"/>
  <c r="A15" i="37"/>
  <c r="J42" i="37"/>
  <c r="P5" i="37"/>
  <c r="P6" i="43" l="1"/>
  <c r="P6" i="37" s="1"/>
  <c r="I35" i="37"/>
  <c r="F35" i="37"/>
  <c r="N42" i="37"/>
  <c r="F8" i="37"/>
  <c r="F42" i="52"/>
  <c r="G11" i="3"/>
  <c r="H42" i="45"/>
  <c r="D42" i="44"/>
  <c r="H42" i="2"/>
  <c r="F42" i="44"/>
  <c r="K42" i="42"/>
  <c r="B42" i="42"/>
  <c r="B42" i="2"/>
  <c r="K42" i="52"/>
  <c r="K37" i="37"/>
  <c r="F42" i="3"/>
  <c r="D42" i="2"/>
  <c r="B42" i="52"/>
  <c r="B42" i="41"/>
  <c r="D11" i="45"/>
  <c r="C7" i="37"/>
  <c r="P8" i="45"/>
  <c r="O24" i="37"/>
  <c r="N24" i="37"/>
  <c r="D11" i="52"/>
  <c r="D11" i="41"/>
  <c r="D42" i="42"/>
  <c r="K42" i="41"/>
  <c r="L10" i="37"/>
  <c r="D40" i="3"/>
  <c r="G42" i="44"/>
  <c r="E42" i="43"/>
  <c r="L42" i="42"/>
  <c r="I42" i="41"/>
  <c r="G42" i="51"/>
  <c r="E42" i="3"/>
  <c r="L42" i="2"/>
  <c r="K42" i="45"/>
  <c r="K42" i="2"/>
  <c r="E24" i="2"/>
  <c r="F11" i="41"/>
  <c r="F10" i="37"/>
  <c r="K42" i="43"/>
  <c r="B42" i="43"/>
  <c r="H42" i="42"/>
  <c r="H10" i="37"/>
  <c r="J11" i="3"/>
  <c r="P8" i="43"/>
  <c r="K11" i="42"/>
  <c r="I11" i="52"/>
  <c r="H11" i="41"/>
  <c r="D11" i="2"/>
  <c r="D8" i="37"/>
  <c r="C5" i="37"/>
  <c r="P8" i="52"/>
  <c r="L11" i="44"/>
  <c r="K11" i="41"/>
  <c r="K9" i="37"/>
  <c r="J10" i="37"/>
  <c r="I10" i="37"/>
  <c r="F11" i="42"/>
  <c r="E10" i="37"/>
  <c r="P10" i="51"/>
  <c r="D11" i="51"/>
  <c r="P7" i="51"/>
  <c r="H34" i="37"/>
  <c r="H36" i="37"/>
  <c r="C34" i="37"/>
  <c r="L42" i="44"/>
  <c r="C42" i="44"/>
  <c r="E42" i="44"/>
  <c r="I42" i="43"/>
  <c r="L42" i="43"/>
  <c r="I42" i="42"/>
  <c r="E42" i="41"/>
  <c r="G42" i="41"/>
  <c r="L42" i="51"/>
  <c r="C42" i="51"/>
  <c r="E42" i="51"/>
  <c r="I42" i="3"/>
  <c r="L42" i="3"/>
  <c r="C42" i="3"/>
  <c r="E23" i="37"/>
  <c r="P19" i="43"/>
  <c r="P23" i="52"/>
  <c r="P21" i="3"/>
  <c r="K36" i="37"/>
  <c r="F42" i="45"/>
  <c r="K39" i="37"/>
  <c r="B39" i="37"/>
  <c r="H42" i="52"/>
  <c r="F42" i="42"/>
  <c r="D42" i="41"/>
  <c r="F42" i="51"/>
  <c r="D42" i="3"/>
  <c r="F42" i="2"/>
  <c r="D42" i="45"/>
  <c r="C39" i="37"/>
  <c r="D38" i="37"/>
  <c r="K38" i="37"/>
  <c r="G37" i="37"/>
  <c r="L39" i="37"/>
  <c r="C37" i="37"/>
  <c r="L36" i="37"/>
  <c r="K40" i="3"/>
  <c r="G40" i="52"/>
  <c r="G42" i="45"/>
  <c r="E42" i="52"/>
  <c r="D34" i="37"/>
  <c r="H42" i="51"/>
  <c r="P35" i="52"/>
  <c r="S47" i="52" s="1"/>
  <c r="L40" i="51"/>
  <c r="L34" i="37"/>
  <c r="H32" i="37"/>
  <c r="G36" i="37"/>
  <c r="F40" i="42"/>
  <c r="E40" i="42"/>
  <c r="D40" i="43"/>
  <c r="L33" i="37"/>
  <c r="K34" i="37"/>
  <c r="B40" i="51"/>
  <c r="L42" i="52"/>
  <c r="P39" i="52"/>
  <c r="I42" i="44"/>
  <c r="G42" i="43"/>
  <c r="I42" i="51"/>
  <c r="G42" i="3"/>
  <c r="G39" i="37"/>
  <c r="C11" i="52"/>
  <c r="G11" i="42"/>
  <c r="P20" i="45"/>
  <c r="P35" i="42"/>
  <c r="S47" i="42" s="1"/>
  <c r="L32" i="37"/>
  <c r="J40" i="37"/>
  <c r="B42" i="45"/>
  <c r="C11" i="3"/>
  <c r="P10" i="44"/>
  <c r="L11" i="43"/>
  <c r="I11" i="43"/>
  <c r="I11" i="41"/>
  <c r="I7" i="37"/>
  <c r="H11" i="44"/>
  <c r="H11" i="43"/>
  <c r="H11" i="51"/>
  <c r="D36" i="37"/>
  <c r="P37" i="2"/>
  <c r="G38" i="37"/>
  <c r="I39" i="37"/>
  <c r="G34" i="37"/>
  <c r="C32" i="37"/>
  <c r="L8" i="37"/>
  <c r="G8" i="37"/>
  <c r="E9" i="37"/>
  <c r="P10" i="43"/>
  <c r="K40" i="52"/>
  <c r="G42" i="2"/>
  <c r="N33" i="37"/>
  <c r="J11" i="51"/>
  <c r="I9" i="37"/>
  <c r="G11" i="41"/>
  <c r="P7" i="41"/>
  <c r="P7" i="3"/>
  <c r="E11" i="51"/>
  <c r="D11" i="3"/>
  <c r="B35" i="37"/>
  <c r="K32" i="37"/>
  <c r="G40" i="41"/>
  <c r="E34" i="37"/>
  <c r="F42" i="41"/>
  <c r="K42" i="51"/>
  <c r="B42" i="51"/>
  <c r="D42" i="51"/>
  <c r="H38" i="37"/>
  <c r="K42" i="3"/>
  <c r="E38" i="37"/>
  <c r="C11" i="45"/>
  <c r="P8" i="44"/>
  <c r="K40" i="51"/>
  <c r="C42" i="2"/>
  <c r="G7" i="37"/>
  <c r="O40" i="37"/>
  <c r="C42" i="52"/>
  <c r="M11" i="37"/>
  <c r="O43" i="44"/>
  <c r="S37" i="44" s="1"/>
  <c r="N43" i="52"/>
  <c r="S36" i="52" s="1"/>
  <c r="L11" i="42"/>
  <c r="K11" i="3"/>
  <c r="J11" i="43"/>
  <c r="P9" i="45"/>
  <c r="P7" i="43"/>
  <c r="E40" i="45"/>
  <c r="E36" i="37"/>
  <c r="B40" i="43"/>
  <c r="L37" i="37"/>
  <c r="C42" i="42"/>
  <c r="E42" i="42"/>
  <c r="G42" i="42"/>
  <c r="I37" i="37"/>
  <c r="L42" i="41"/>
  <c r="P38" i="41"/>
  <c r="D7" i="37"/>
  <c r="P10" i="42"/>
  <c r="G9" i="37"/>
  <c r="P8" i="2"/>
  <c r="D32" i="37"/>
  <c r="C11" i="42"/>
  <c r="C11" i="44"/>
  <c r="N11" i="37"/>
  <c r="O43" i="45"/>
  <c r="S37" i="45" s="1"/>
  <c r="K8" i="37"/>
  <c r="I8" i="37"/>
  <c r="H9" i="37"/>
  <c r="F11" i="44"/>
  <c r="G40" i="3"/>
  <c r="F40" i="52"/>
  <c r="B40" i="45"/>
  <c r="P37" i="45"/>
  <c r="L42" i="45"/>
  <c r="C42" i="45"/>
  <c r="E42" i="45"/>
  <c r="G42" i="52"/>
  <c r="I42" i="52"/>
  <c r="D42" i="52"/>
  <c r="H42" i="44"/>
  <c r="K42" i="44"/>
  <c r="B42" i="44"/>
  <c r="D42" i="43"/>
  <c r="F42" i="43"/>
  <c r="H42" i="43"/>
  <c r="P37" i="42"/>
  <c r="O11" i="37"/>
  <c r="L11" i="51"/>
  <c r="J8" i="37"/>
  <c r="E21" i="37"/>
  <c r="K33" i="37"/>
  <c r="B40" i="2"/>
  <c r="P39" i="41"/>
  <c r="N43" i="3"/>
  <c r="S36" i="3" s="1"/>
  <c r="P8" i="42"/>
  <c r="F11" i="51"/>
  <c r="E11" i="42"/>
  <c r="I40" i="45"/>
  <c r="I40" i="3"/>
  <c r="H40" i="52"/>
  <c r="P36" i="51"/>
  <c r="S43" i="51" s="1"/>
  <c r="B40" i="44"/>
  <c r="E19" i="37"/>
  <c r="M23" i="37"/>
  <c r="E18" i="37"/>
  <c r="E22" i="37"/>
  <c r="H22" i="37"/>
  <c r="M21" i="37"/>
  <c r="M19" i="37"/>
  <c r="K23" i="37"/>
  <c r="P22" i="51"/>
  <c r="P22" i="42"/>
  <c r="P21" i="41"/>
  <c r="P23" i="51"/>
  <c r="E42" i="2"/>
  <c r="L9" i="37"/>
  <c r="E8" i="37"/>
  <c r="F7" i="37"/>
  <c r="B32" i="37"/>
  <c r="G32" i="37"/>
  <c r="E37" i="37"/>
  <c r="H42" i="3"/>
  <c r="C42" i="41"/>
  <c r="P10" i="3"/>
  <c r="K11" i="2"/>
  <c r="I11" i="42"/>
  <c r="F11" i="52"/>
  <c r="D11" i="44"/>
  <c r="L40" i="45"/>
  <c r="L40" i="41"/>
  <c r="L35" i="37"/>
  <c r="L40" i="2"/>
  <c r="P34" i="41"/>
  <c r="S44" i="41" s="1"/>
  <c r="I40" i="44"/>
  <c r="K35" i="37"/>
  <c r="E7" i="37"/>
  <c r="E32" i="37"/>
  <c r="H39" i="37"/>
  <c r="L38" i="37"/>
  <c r="D37" i="37"/>
  <c r="I42" i="45"/>
  <c r="O43" i="2"/>
  <c r="S37" i="2" s="1"/>
  <c r="P7" i="42"/>
  <c r="B23" i="37"/>
  <c r="I11" i="45"/>
  <c r="I11" i="44"/>
  <c r="P22" i="44"/>
  <c r="P9" i="51"/>
  <c r="I40" i="42"/>
  <c r="I40" i="52"/>
  <c r="F32" i="37"/>
  <c r="E40" i="44"/>
  <c r="E40" i="41"/>
  <c r="H11" i="3"/>
  <c r="P9" i="43"/>
  <c r="I36" i="37"/>
  <c r="P34" i="45"/>
  <c r="S44" i="45" s="1"/>
  <c r="P39" i="43"/>
  <c r="F37" i="37"/>
  <c r="P37" i="51"/>
  <c r="J11" i="45"/>
  <c r="I40" i="43"/>
  <c r="P36" i="41"/>
  <c r="S43" i="41" s="1"/>
  <c r="P36" i="45"/>
  <c r="S43" i="45" s="1"/>
  <c r="E39" i="37"/>
  <c r="M40" i="37"/>
  <c r="C11" i="43"/>
  <c r="C8" i="37"/>
  <c r="P8" i="3"/>
  <c r="L11" i="45"/>
  <c r="P9" i="52"/>
  <c r="P8" i="51"/>
  <c r="I11" i="2"/>
  <c r="H11" i="45"/>
  <c r="H11" i="42"/>
  <c r="H11" i="2"/>
  <c r="G11" i="45"/>
  <c r="E11" i="3"/>
  <c r="K40" i="44"/>
  <c r="H40" i="44"/>
  <c r="J7" i="37"/>
  <c r="O43" i="42"/>
  <c r="S37" i="42" s="1"/>
  <c r="F11" i="45"/>
  <c r="E24" i="44"/>
  <c r="E11" i="43"/>
  <c r="L40" i="52"/>
  <c r="H40" i="43"/>
  <c r="E40" i="2"/>
  <c r="P38" i="45"/>
  <c r="P39" i="3"/>
  <c r="D11" i="43"/>
  <c r="G40" i="45"/>
  <c r="I42" i="2"/>
  <c r="D10" i="37"/>
  <c r="D39" i="37"/>
  <c r="D9" i="37"/>
  <c r="H8" i="37"/>
  <c r="O43" i="41"/>
  <c r="S37" i="41" s="1"/>
  <c r="O43" i="43"/>
  <c r="S37" i="43" s="1"/>
  <c r="N43" i="42"/>
  <c r="S36" i="42" s="1"/>
  <c r="L11" i="52"/>
  <c r="K11" i="45"/>
  <c r="K11" i="43"/>
  <c r="P9" i="42"/>
  <c r="J11" i="2"/>
  <c r="P9" i="3"/>
  <c r="H11" i="52"/>
  <c r="H40" i="45"/>
  <c r="P34" i="44"/>
  <c r="S44" i="44" s="1"/>
  <c r="F36" i="37"/>
  <c r="F34" i="37"/>
  <c r="P38" i="52"/>
  <c r="F39" i="37"/>
  <c r="H7" i="37"/>
  <c r="N43" i="41"/>
  <c r="S36" i="41" s="1"/>
  <c r="C24" i="37"/>
  <c r="E11" i="52"/>
  <c r="P32" i="3"/>
  <c r="S45" i="3" s="1"/>
  <c r="I34" i="37"/>
  <c r="E40" i="51"/>
  <c r="P39" i="44"/>
  <c r="P38" i="42"/>
  <c r="P22" i="2"/>
  <c r="P22" i="52"/>
  <c r="D20" i="37"/>
  <c r="K21" i="37"/>
  <c r="J20" i="37"/>
  <c r="I20" i="37"/>
  <c r="I18" i="37"/>
  <c r="G21" i="37"/>
  <c r="B22" i="37"/>
  <c r="F24" i="41"/>
  <c r="D22" i="37"/>
  <c r="J22" i="37"/>
  <c r="I24" i="52"/>
  <c r="P21" i="43"/>
  <c r="F19" i="37"/>
  <c r="D21" i="37"/>
  <c r="P23" i="2"/>
  <c r="P22" i="3"/>
  <c r="I19" i="37"/>
  <c r="H23" i="37"/>
  <c r="H20" i="37"/>
  <c r="G24" i="45"/>
  <c r="F24" i="42"/>
  <c r="E24" i="43"/>
  <c r="K19" i="37"/>
  <c r="J24" i="3"/>
  <c r="P23" i="43"/>
  <c r="D18" i="37"/>
  <c r="P21" i="45"/>
  <c r="L21" i="37"/>
  <c r="G24" i="2"/>
  <c r="E24" i="42"/>
  <c r="E24" i="3"/>
  <c r="E20" i="37"/>
  <c r="K18" i="37"/>
  <c r="J23" i="37"/>
  <c r="J18" i="37"/>
  <c r="P20" i="3"/>
  <c r="M24" i="41"/>
  <c r="M43" i="41" s="1"/>
  <c r="S35" i="41" s="1"/>
  <c r="M18" i="37"/>
  <c r="M22" i="37"/>
  <c r="L20" i="37"/>
  <c r="L22" i="37"/>
  <c r="K24" i="52"/>
  <c r="P22" i="43"/>
  <c r="P23" i="3"/>
  <c r="F22" i="37"/>
  <c r="F20" i="37"/>
  <c r="F18" i="37"/>
  <c r="E24" i="52"/>
  <c r="K22" i="37"/>
  <c r="I22" i="37"/>
  <c r="B20" i="37"/>
  <c r="B24" i="41"/>
  <c r="B21" i="37"/>
  <c r="P21" i="42"/>
  <c r="L24" i="3"/>
  <c r="P23" i="42"/>
  <c r="F24" i="43"/>
  <c r="P23" i="41"/>
  <c r="J19" i="37"/>
  <c r="D24" i="52"/>
  <c r="P22" i="41"/>
  <c r="G23" i="37"/>
  <c r="F23" i="37"/>
  <c r="F21" i="37"/>
  <c r="I24" i="3"/>
  <c r="G24" i="43"/>
  <c r="G20" i="37"/>
  <c r="G22" i="37"/>
  <c r="G24" i="3"/>
  <c r="F24" i="44"/>
  <c r="D23" i="37"/>
  <c r="N43" i="51"/>
  <c r="S36" i="51" s="1"/>
  <c r="B24" i="44"/>
  <c r="M24" i="51"/>
  <c r="M43" i="51" s="1"/>
  <c r="K24" i="45"/>
  <c r="K24" i="43"/>
  <c r="K24" i="2"/>
  <c r="I24" i="42"/>
  <c r="G19" i="37"/>
  <c r="B24" i="52"/>
  <c r="P22" i="45"/>
  <c r="I24" i="43"/>
  <c r="J24" i="43"/>
  <c r="I24" i="51"/>
  <c r="B24" i="51"/>
  <c r="B46" i="51" s="1"/>
  <c r="B24" i="43"/>
  <c r="B46" i="43" s="1"/>
  <c r="M24" i="45"/>
  <c r="M43" i="45" s="1"/>
  <c r="S35" i="45" s="1"/>
  <c r="M24" i="42"/>
  <c r="M43" i="42" s="1"/>
  <c r="S35" i="42" s="1"/>
  <c r="L24" i="45"/>
  <c r="L24" i="42"/>
  <c r="G24" i="52"/>
  <c r="E24" i="51"/>
  <c r="D24" i="51"/>
  <c r="J21" i="37"/>
  <c r="B24" i="45"/>
  <c r="M24" i="43"/>
  <c r="M43" i="43" s="1"/>
  <c r="S35" i="43" s="1"/>
  <c r="M24" i="3"/>
  <c r="M43" i="3" s="1"/>
  <c r="S35" i="3" s="1"/>
  <c r="L24" i="44"/>
  <c r="J24" i="42"/>
  <c r="G24" i="41"/>
  <c r="M20" i="37"/>
  <c r="P21" i="51"/>
  <c r="P19" i="41"/>
  <c r="J24" i="44"/>
  <c r="G24" i="44"/>
  <c r="P20" i="2"/>
  <c r="P8" i="41"/>
  <c r="L11" i="41"/>
  <c r="P7" i="2"/>
  <c r="L7" i="37"/>
  <c r="L11" i="2"/>
  <c r="P9" i="41"/>
  <c r="J9" i="37"/>
  <c r="I24" i="44"/>
  <c r="I21" i="37"/>
  <c r="I24" i="2"/>
  <c r="P10" i="2"/>
  <c r="G10" i="37"/>
  <c r="G11" i="2"/>
  <c r="O43" i="3"/>
  <c r="L24" i="52"/>
  <c r="L18" i="37"/>
  <c r="P18" i="52"/>
  <c r="P10" i="52"/>
  <c r="K10" i="37"/>
  <c r="I23" i="37"/>
  <c r="P23" i="45"/>
  <c r="P21" i="44"/>
  <c r="N43" i="2"/>
  <c r="O43" i="51"/>
  <c r="B24" i="2"/>
  <c r="B46" i="2" s="1"/>
  <c r="K24" i="44"/>
  <c r="J11" i="44"/>
  <c r="P7" i="44"/>
  <c r="P20" i="44"/>
  <c r="M24" i="44"/>
  <c r="M43" i="44" s="1"/>
  <c r="P20" i="43"/>
  <c r="L24" i="43"/>
  <c r="L24" i="2"/>
  <c r="J24" i="52"/>
  <c r="G24" i="42"/>
  <c r="G18" i="37"/>
  <c r="L24" i="41"/>
  <c r="K11" i="52"/>
  <c r="K24" i="42"/>
  <c r="P21" i="52"/>
  <c r="H21" i="37"/>
  <c r="N43" i="43"/>
  <c r="O43" i="52"/>
  <c r="N43" i="45"/>
  <c r="P20" i="52"/>
  <c r="M24" i="52"/>
  <c r="M43" i="52" s="1"/>
  <c r="L24" i="51"/>
  <c r="L19" i="37"/>
  <c r="L11" i="3"/>
  <c r="K24" i="3"/>
  <c r="P20" i="51"/>
  <c r="J24" i="51"/>
  <c r="P23" i="44"/>
  <c r="L23" i="37"/>
  <c r="K7" i="37"/>
  <c r="K11" i="44"/>
  <c r="K20" i="37"/>
  <c r="K24" i="41"/>
  <c r="P20" i="41"/>
  <c r="P19" i="2"/>
  <c r="P9" i="2"/>
  <c r="F9" i="37"/>
  <c r="F24" i="45"/>
  <c r="P21" i="2"/>
  <c r="P9" i="44"/>
  <c r="J11" i="42"/>
  <c r="G11" i="52"/>
  <c r="F11" i="43"/>
  <c r="E11" i="2"/>
  <c r="D24" i="43"/>
  <c r="L40" i="44"/>
  <c r="K40" i="45"/>
  <c r="F40" i="41"/>
  <c r="E35" i="37"/>
  <c r="P35" i="41"/>
  <c r="B40" i="41"/>
  <c r="P32" i="41"/>
  <c r="P39" i="2"/>
  <c r="P20" i="42"/>
  <c r="K24" i="51"/>
  <c r="J11" i="52"/>
  <c r="I24" i="45"/>
  <c r="I24" i="41"/>
  <c r="G24" i="51"/>
  <c r="F11" i="3"/>
  <c r="F24" i="52"/>
  <c r="F24" i="51"/>
  <c r="F24" i="3"/>
  <c r="E11" i="45"/>
  <c r="E24" i="41"/>
  <c r="K40" i="42"/>
  <c r="F40" i="3"/>
  <c r="P32" i="2"/>
  <c r="P36" i="2"/>
  <c r="P38" i="51"/>
  <c r="N40" i="37"/>
  <c r="P7" i="52"/>
  <c r="P10" i="45"/>
  <c r="J24" i="45"/>
  <c r="J24" i="41"/>
  <c r="I11" i="51"/>
  <c r="G11" i="44"/>
  <c r="G40" i="43"/>
  <c r="G40" i="51"/>
  <c r="E40" i="3"/>
  <c r="P32" i="44"/>
  <c r="D40" i="41"/>
  <c r="D40" i="2"/>
  <c r="P36" i="43"/>
  <c r="P37" i="44"/>
  <c r="P39" i="51"/>
  <c r="P38" i="2"/>
  <c r="P34" i="52"/>
  <c r="P32" i="52"/>
  <c r="B40" i="52"/>
  <c r="P35" i="43"/>
  <c r="P34" i="2"/>
  <c r="P37" i="43"/>
  <c r="I38" i="37"/>
  <c r="D24" i="2"/>
  <c r="I33" i="37"/>
  <c r="I40" i="2"/>
  <c r="I40" i="51"/>
  <c r="P39" i="45"/>
  <c r="P10" i="41"/>
  <c r="P7" i="45"/>
  <c r="K11" i="51"/>
  <c r="J11" i="41"/>
  <c r="G11" i="51"/>
  <c r="E24" i="45"/>
  <c r="E11" i="41"/>
  <c r="D24" i="45"/>
  <c r="D24" i="41"/>
  <c r="I32" i="37"/>
  <c r="H35" i="37"/>
  <c r="H40" i="2"/>
  <c r="F40" i="44"/>
  <c r="D40" i="52"/>
  <c r="D40" i="42"/>
  <c r="P36" i="44"/>
  <c r="P34" i="43"/>
  <c r="P37" i="52"/>
  <c r="J24" i="2"/>
  <c r="I11" i="3"/>
  <c r="G11" i="43"/>
  <c r="F11" i="2"/>
  <c r="E11" i="44"/>
  <c r="D24" i="44"/>
  <c r="L40" i="42"/>
  <c r="L40" i="3"/>
  <c r="K40" i="41"/>
  <c r="K40" i="2"/>
  <c r="P32" i="43"/>
  <c r="E40" i="52"/>
  <c r="P39" i="42"/>
  <c r="F24" i="2"/>
  <c r="D11" i="42"/>
  <c r="I40" i="41"/>
  <c r="F40" i="2"/>
  <c r="F40" i="51"/>
  <c r="P34" i="51"/>
  <c r="P32" i="51"/>
  <c r="P38" i="44"/>
  <c r="P32" i="42"/>
  <c r="F38" i="37"/>
  <c r="P32" i="45"/>
  <c r="B46" i="41" l="1"/>
  <c r="S36" i="44"/>
  <c r="B25" i="44"/>
  <c r="J43" i="51"/>
  <c r="S32" i="51" s="1"/>
  <c r="I43" i="45"/>
  <c r="S31" i="45" s="1"/>
  <c r="I42" i="37"/>
  <c r="F43" i="42"/>
  <c r="S28" i="42" s="1"/>
  <c r="P42" i="42"/>
  <c r="J43" i="3"/>
  <c r="S32" i="3" s="1"/>
  <c r="L43" i="43"/>
  <c r="S34" i="43" s="1"/>
  <c r="B47" i="44"/>
  <c r="G42" i="37"/>
  <c r="B47" i="51"/>
  <c r="J43" i="43"/>
  <c r="S32" i="43" s="1"/>
  <c r="K43" i="43"/>
  <c r="S33" i="43" s="1"/>
  <c r="E43" i="42"/>
  <c r="S27" i="42" s="1"/>
  <c r="J43" i="45"/>
  <c r="S32" i="45" s="1"/>
  <c r="K42" i="37"/>
  <c r="D43" i="52"/>
  <c r="S26" i="52" s="1"/>
  <c r="G43" i="3"/>
  <c r="S29" i="3" s="1"/>
  <c r="P42" i="52"/>
  <c r="S42" i="52" s="1"/>
  <c r="B47" i="43"/>
  <c r="F43" i="52"/>
  <c r="S28" i="52" s="1"/>
  <c r="I43" i="52"/>
  <c r="S31" i="52" s="1"/>
  <c r="B46" i="52"/>
  <c r="B47" i="52" s="1"/>
  <c r="L43" i="51"/>
  <c r="S34" i="51" s="1"/>
  <c r="I43" i="43"/>
  <c r="S31" i="43" s="1"/>
  <c r="P42" i="44"/>
  <c r="S42" i="44" s="1"/>
  <c r="P42" i="45"/>
  <c r="S42" i="45" s="1"/>
  <c r="L43" i="44"/>
  <c r="S34" i="44" s="1"/>
  <c r="L43" i="45"/>
  <c r="S34" i="45" s="1"/>
  <c r="B46" i="45"/>
  <c r="B47" i="45" s="1"/>
  <c r="G43" i="45"/>
  <c r="S29" i="45" s="1"/>
  <c r="L42" i="37"/>
  <c r="P8" i="37"/>
  <c r="E42" i="37"/>
  <c r="K43" i="3"/>
  <c r="S33" i="3" s="1"/>
  <c r="F42" i="37"/>
  <c r="G43" i="41"/>
  <c r="S29" i="41" s="1"/>
  <c r="E43" i="51"/>
  <c r="S27" i="51" s="1"/>
  <c r="G43" i="43"/>
  <c r="S29" i="43" s="1"/>
  <c r="P22" i="37"/>
  <c r="J43" i="52"/>
  <c r="S32" i="52" s="1"/>
  <c r="F43" i="41"/>
  <c r="S28" i="41" s="1"/>
  <c r="K43" i="44"/>
  <c r="S33" i="44" s="1"/>
  <c r="L40" i="37"/>
  <c r="L43" i="52"/>
  <c r="S34" i="52" s="1"/>
  <c r="I43" i="42"/>
  <c r="S31" i="42" s="1"/>
  <c r="P42" i="51"/>
  <c r="I43" i="51"/>
  <c r="S31" i="51" s="1"/>
  <c r="I43" i="44"/>
  <c r="S31" i="44" s="1"/>
  <c r="D42" i="37"/>
  <c r="K43" i="42"/>
  <c r="S33" i="42" s="1"/>
  <c r="H11" i="37"/>
  <c r="K40" i="37"/>
  <c r="J43" i="42"/>
  <c r="S32" i="42" s="1"/>
  <c r="K43" i="52"/>
  <c r="S33" i="52" s="1"/>
  <c r="F43" i="44"/>
  <c r="S28" i="44" s="1"/>
  <c r="E43" i="52"/>
  <c r="S27" i="52" s="1"/>
  <c r="L43" i="42"/>
  <c r="S34" i="42" s="1"/>
  <c r="J43" i="44"/>
  <c r="S32" i="44" s="1"/>
  <c r="L43" i="3"/>
  <c r="S34" i="3" s="1"/>
  <c r="K24" i="37"/>
  <c r="K43" i="45"/>
  <c r="S33" i="45" s="1"/>
  <c r="D43" i="41"/>
  <c r="S26" i="41" s="1"/>
  <c r="G24" i="37"/>
  <c r="L24" i="37"/>
  <c r="S35" i="44"/>
  <c r="S35" i="52"/>
  <c r="F11" i="37"/>
  <c r="F43" i="2"/>
  <c r="N43" i="37"/>
  <c r="S36" i="2"/>
  <c r="G11" i="37"/>
  <c r="D43" i="43"/>
  <c r="S45" i="2"/>
  <c r="P32" i="37"/>
  <c r="P20" i="37"/>
  <c r="G43" i="51"/>
  <c r="P11" i="51"/>
  <c r="D43" i="2"/>
  <c r="F43" i="51"/>
  <c r="S45" i="41"/>
  <c r="E43" i="2"/>
  <c r="P11" i="2"/>
  <c r="E11" i="37"/>
  <c r="M43" i="2"/>
  <c r="M24" i="37"/>
  <c r="S44" i="43"/>
  <c r="J43" i="41"/>
  <c r="J11" i="37"/>
  <c r="S45" i="52"/>
  <c r="S45" i="44"/>
  <c r="F43" i="3"/>
  <c r="P21" i="37"/>
  <c r="K43" i="41"/>
  <c r="P10" i="37"/>
  <c r="L11" i="37"/>
  <c r="L43" i="2"/>
  <c r="S47" i="43"/>
  <c r="S43" i="44"/>
  <c r="K43" i="51"/>
  <c r="K11" i="37"/>
  <c r="J24" i="37"/>
  <c r="S43" i="43"/>
  <c r="E24" i="37"/>
  <c r="P42" i="2"/>
  <c r="P39" i="37"/>
  <c r="S47" i="41"/>
  <c r="G43" i="52"/>
  <c r="P11" i="52"/>
  <c r="E43" i="3"/>
  <c r="S37" i="3"/>
  <c r="O43" i="37"/>
  <c r="I24" i="37"/>
  <c r="I43" i="2"/>
  <c r="P7" i="37"/>
  <c r="S45" i="43"/>
  <c r="S45" i="45"/>
  <c r="I40" i="37"/>
  <c r="P11" i="42"/>
  <c r="D11" i="37"/>
  <c r="S45" i="42"/>
  <c r="S45" i="51"/>
  <c r="F24" i="37"/>
  <c r="P11" i="43"/>
  <c r="S44" i="2"/>
  <c r="J43" i="2"/>
  <c r="S36" i="45"/>
  <c r="P11" i="3"/>
  <c r="L43" i="41"/>
  <c r="I11" i="37"/>
  <c r="I43" i="3"/>
  <c r="S44" i="52"/>
  <c r="S44" i="51"/>
  <c r="E43" i="44"/>
  <c r="P11" i="44"/>
  <c r="E43" i="41"/>
  <c r="P11" i="41"/>
  <c r="E43" i="45"/>
  <c r="P11" i="45"/>
  <c r="I43" i="41"/>
  <c r="P9" i="37"/>
  <c r="S37" i="52"/>
  <c r="S37" i="51"/>
  <c r="K43" i="2"/>
  <c r="S43" i="2"/>
  <c r="P23" i="37"/>
  <c r="S36" i="43"/>
  <c r="S35" i="51"/>
  <c r="S42" i="42" l="1"/>
  <c r="S42" i="51"/>
  <c r="S27" i="45"/>
  <c r="J43" i="37"/>
  <c r="S32" i="2"/>
  <c r="S27" i="3"/>
  <c r="S29" i="52"/>
  <c r="L43" i="37"/>
  <c r="S34" i="2"/>
  <c r="P11" i="37"/>
  <c r="S29" i="51"/>
  <c r="S27" i="41"/>
  <c r="S31" i="3"/>
  <c r="S34" i="41"/>
  <c r="S28" i="3"/>
  <c r="S27" i="2"/>
  <c r="K43" i="37"/>
  <c r="S33" i="2"/>
  <c r="B47" i="2"/>
  <c r="I43" i="37"/>
  <c r="S31" i="2"/>
  <c r="S32" i="41"/>
  <c r="S36" i="37"/>
  <c r="B47" i="41"/>
  <c r="S27" i="44"/>
  <c r="S42" i="2"/>
  <c r="S33" i="41"/>
  <c r="M43" i="37"/>
  <c r="S35" i="2"/>
  <c r="S28" i="51"/>
  <c r="S28" i="2"/>
  <c r="S31" i="41"/>
  <c r="S37" i="37"/>
  <c r="S33" i="51"/>
  <c r="S26" i="2"/>
  <c r="S26" i="43"/>
  <c r="S45" i="37"/>
  <c r="S34" i="37" l="1"/>
  <c r="S35" i="37"/>
  <c r="S33" i="37"/>
  <c r="S31" i="37"/>
  <c r="S32" i="37"/>
  <c r="B36" i="42" l="1"/>
  <c r="B34" i="42"/>
  <c r="P34" i="42" s="1"/>
  <c r="B33" i="42"/>
  <c r="S44" i="42" l="1"/>
  <c r="B40" i="42"/>
  <c r="B40" i="37" l="1"/>
  <c r="B19" i="3" l="1"/>
  <c r="B24" i="3" l="1"/>
  <c r="B46" i="3" s="1"/>
  <c r="B18" i="42"/>
  <c r="B19" i="42"/>
  <c r="B19" i="37" s="1"/>
  <c r="H18" i="41"/>
  <c r="B46" i="37" l="1"/>
  <c r="B24" i="42"/>
  <c r="B46" i="42" s="1"/>
  <c r="B18" i="37"/>
  <c r="P18" i="41"/>
  <c r="H24" i="41"/>
  <c r="B24" i="37" l="1"/>
  <c r="B47" i="3"/>
  <c r="H19" i="42"/>
  <c r="D19" i="42"/>
  <c r="B47" i="42"/>
  <c r="P24" i="41"/>
  <c r="D19" i="3" l="1"/>
  <c r="H19" i="3"/>
  <c r="D24" i="42"/>
  <c r="P19" i="42"/>
  <c r="B47" i="37"/>
  <c r="H19" i="52"/>
  <c r="H19" i="44"/>
  <c r="P19" i="44" s="1"/>
  <c r="H19" i="45"/>
  <c r="P19" i="45" s="1"/>
  <c r="H19" i="51"/>
  <c r="P19" i="51" s="1"/>
  <c r="P19" i="52" l="1"/>
  <c r="H24" i="52"/>
  <c r="D43" i="42"/>
  <c r="H19" i="37"/>
  <c r="D24" i="3"/>
  <c r="D19" i="37"/>
  <c r="P19" i="3"/>
  <c r="E33" i="43"/>
  <c r="P19" i="37" l="1"/>
  <c r="E33" i="37"/>
  <c r="E40" i="43"/>
  <c r="S26" i="42"/>
  <c r="P24" i="52"/>
  <c r="H43" i="52"/>
  <c r="D24" i="37"/>
  <c r="D43" i="3"/>
  <c r="H18" i="2"/>
  <c r="H18" i="3"/>
  <c r="H18" i="43"/>
  <c r="H18" i="51"/>
  <c r="H18" i="45"/>
  <c r="H18" i="44"/>
  <c r="H18" i="42"/>
  <c r="B33" i="3"/>
  <c r="C36" i="52"/>
  <c r="P36" i="52" s="1"/>
  <c r="C33" i="52"/>
  <c r="C38" i="43"/>
  <c r="F33" i="43"/>
  <c r="H33" i="3"/>
  <c r="F33" i="45"/>
  <c r="F40" i="45" s="1"/>
  <c r="F43" i="45" s="1"/>
  <c r="S28" i="45" s="1"/>
  <c r="D33" i="51"/>
  <c r="G35" i="2"/>
  <c r="H40" i="3" l="1"/>
  <c r="G40" i="2"/>
  <c r="F40" i="43"/>
  <c r="F43" i="43" s="1"/>
  <c r="S28" i="43" s="1"/>
  <c r="F33" i="37"/>
  <c r="P33" i="52"/>
  <c r="C40" i="52"/>
  <c r="S43" i="52"/>
  <c r="E40" i="37"/>
  <c r="E43" i="43"/>
  <c r="P38" i="43"/>
  <c r="P42" i="43" s="1"/>
  <c r="C38" i="37"/>
  <c r="C42" i="43"/>
  <c r="B33" i="37"/>
  <c r="H24" i="43"/>
  <c r="P18" i="43"/>
  <c r="S30" i="52"/>
  <c r="P18" i="51"/>
  <c r="H24" i="51"/>
  <c r="S26" i="3"/>
  <c r="P18" i="45"/>
  <c r="H24" i="45"/>
  <c r="P18" i="3"/>
  <c r="H24" i="3"/>
  <c r="P18" i="42"/>
  <c r="H24" i="42"/>
  <c r="P18" i="44"/>
  <c r="H24" i="44"/>
  <c r="H24" i="2"/>
  <c r="H18" i="37"/>
  <c r="P18" i="2"/>
  <c r="B36" i="3"/>
  <c r="C33" i="43"/>
  <c r="C35" i="2"/>
  <c r="F40" i="37" l="1"/>
  <c r="C42" i="37"/>
  <c r="S42" i="43"/>
  <c r="S27" i="43"/>
  <c r="E43" i="37"/>
  <c r="P33" i="43"/>
  <c r="C40" i="43"/>
  <c r="G43" i="2"/>
  <c r="G35" i="44"/>
  <c r="C46" i="52"/>
  <c r="C43" i="52" s="1"/>
  <c r="P43" i="52" s="1"/>
  <c r="P40" i="52"/>
  <c r="P36" i="3"/>
  <c r="B36" i="37"/>
  <c r="P35" i="2"/>
  <c r="S46" i="52"/>
  <c r="P18" i="37"/>
  <c r="H43" i="3"/>
  <c r="P24" i="3"/>
  <c r="P24" i="51"/>
  <c r="H43" i="45"/>
  <c r="P24" i="45"/>
  <c r="P24" i="42"/>
  <c r="P24" i="43"/>
  <c r="H43" i="43"/>
  <c r="H43" i="44"/>
  <c r="P24" i="44"/>
  <c r="H43" i="2"/>
  <c r="H24" i="37"/>
  <c r="P24" i="2"/>
  <c r="C36" i="42"/>
  <c r="B38" i="3"/>
  <c r="C33" i="2"/>
  <c r="C35" i="3"/>
  <c r="P35" i="3" s="1"/>
  <c r="S27" i="37" l="1"/>
  <c r="F43" i="37"/>
  <c r="T46" i="52"/>
  <c r="S25" i="52"/>
  <c r="C44" i="52"/>
  <c r="T25" i="52" s="1"/>
  <c r="B38" i="37"/>
  <c r="P38" i="3"/>
  <c r="C36" i="37"/>
  <c r="P36" i="42"/>
  <c r="S43" i="3"/>
  <c r="C46" i="43"/>
  <c r="P40" i="43"/>
  <c r="S46" i="43"/>
  <c r="S41" i="52"/>
  <c r="C47" i="52"/>
  <c r="S29" i="2"/>
  <c r="S47" i="3"/>
  <c r="C40" i="2"/>
  <c r="P33" i="2"/>
  <c r="G40" i="44"/>
  <c r="G43" i="44" s="1"/>
  <c r="S29" i="44" s="1"/>
  <c r="G35" i="37"/>
  <c r="S47" i="2"/>
  <c r="T45" i="52"/>
  <c r="T44" i="52"/>
  <c r="S48" i="52"/>
  <c r="T47" i="52"/>
  <c r="T42" i="52"/>
  <c r="T43" i="52"/>
  <c r="P24" i="37"/>
  <c r="S30" i="45"/>
  <c r="S30" i="3"/>
  <c r="S30" i="43"/>
  <c r="S30" i="2"/>
  <c r="S30" i="44"/>
  <c r="G33" i="42"/>
  <c r="H33" i="42"/>
  <c r="H40" i="42" s="1"/>
  <c r="H43" i="42" s="1"/>
  <c r="S30" i="42" s="1"/>
  <c r="C33" i="3"/>
  <c r="S28" i="37" l="1"/>
  <c r="T46" i="43"/>
  <c r="C46" i="2"/>
  <c r="C43" i="2" s="1"/>
  <c r="P43" i="2" s="1"/>
  <c r="P40" i="2"/>
  <c r="T45" i="43"/>
  <c r="T43" i="43"/>
  <c r="T47" i="43"/>
  <c r="S48" i="43"/>
  <c r="T44" i="43"/>
  <c r="T42" i="43"/>
  <c r="P38" i="37"/>
  <c r="S43" i="42"/>
  <c r="G33" i="37"/>
  <c r="G40" i="42"/>
  <c r="C43" i="43"/>
  <c r="P43" i="43" s="1"/>
  <c r="C47" i="43"/>
  <c r="S41" i="43"/>
  <c r="C40" i="3"/>
  <c r="P33" i="3"/>
  <c r="S46" i="3" s="1"/>
  <c r="P36" i="37"/>
  <c r="H44" i="52"/>
  <c r="T30" i="52" s="1"/>
  <c r="P44" i="52"/>
  <c r="D44" i="52"/>
  <c r="T26" i="52" s="1"/>
  <c r="G44" i="52"/>
  <c r="T29" i="52" s="1"/>
  <c r="M44" i="52"/>
  <c r="T35" i="52" s="1"/>
  <c r="I44" i="52"/>
  <c r="T31" i="52" s="1"/>
  <c r="N44" i="52"/>
  <c r="T36" i="52" s="1"/>
  <c r="K44" i="52"/>
  <c r="T33" i="52" s="1"/>
  <c r="F44" i="52"/>
  <c r="T28" i="52" s="1"/>
  <c r="L44" i="52"/>
  <c r="T34" i="52" s="1"/>
  <c r="O44" i="52"/>
  <c r="T37" i="52" s="1"/>
  <c r="J44" i="52"/>
  <c r="T32" i="52" s="1"/>
  <c r="S22" i="52"/>
  <c r="E44" i="52"/>
  <c r="T27" i="52" s="1"/>
  <c r="S46" i="2"/>
  <c r="T48" i="52"/>
  <c r="C33" i="42"/>
  <c r="G43" i="42" l="1"/>
  <c r="G40" i="37"/>
  <c r="C46" i="3"/>
  <c r="P40" i="3"/>
  <c r="S25" i="2"/>
  <c r="T48" i="43"/>
  <c r="T46" i="2"/>
  <c r="T42" i="2"/>
  <c r="S48" i="2"/>
  <c r="T44" i="2"/>
  <c r="T45" i="2"/>
  <c r="T43" i="2"/>
  <c r="T47" i="2"/>
  <c r="C40" i="42"/>
  <c r="P33" i="42"/>
  <c r="S46" i="42" s="1"/>
  <c r="S43" i="37"/>
  <c r="S25" i="43"/>
  <c r="S41" i="2"/>
  <c r="C47" i="2"/>
  <c r="H33" i="41"/>
  <c r="H37" i="41"/>
  <c r="C35" i="51"/>
  <c r="H44" i="2" l="1"/>
  <c r="T30" i="2" s="1"/>
  <c r="P44" i="2"/>
  <c r="L44" i="2"/>
  <c r="T34" i="2" s="1"/>
  <c r="M44" i="2"/>
  <c r="T35" i="2" s="1"/>
  <c r="J44" i="2"/>
  <c r="T32" i="2" s="1"/>
  <c r="I44" i="2"/>
  <c r="T31" i="2" s="1"/>
  <c r="O44" i="2"/>
  <c r="T37" i="2" s="1"/>
  <c r="G44" i="2"/>
  <c r="T29" i="2" s="1"/>
  <c r="C44" i="2"/>
  <c r="T25" i="2" s="1"/>
  <c r="E44" i="2"/>
  <c r="T27" i="2" s="1"/>
  <c r="N44" i="2"/>
  <c r="T36" i="2" s="1"/>
  <c r="D44" i="2"/>
  <c r="T26" i="2" s="1"/>
  <c r="S22" i="2"/>
  <c r="K44" i="2"/>
  <c r="T33" i="2" s="1"/>
  <c r="F44" i="2"/>
  <c r="T28" i="2" s="1"/>
  <c r="T46" i="3"/>
  <c r="S48" i="3"/>
  <c r="T45" i="3"/>
  <c r="T43" i="3"/>
  <c r="T47" i="3"/>
  <c r="T48" i="2"/>
  <c r="C43" i="3"/>
  <c r="P43" i="3" s="1"/>
  <c r="C47" i="3"/>
  <c r="S41" i="3"/>
  <c r="G44" i="43"/>
  <c r="T29" i="43" s="1"/>
  <c r="S22" i="43"/>
  <c r="H44" i="43"/>
  <c r="T30" i="43" s="1"/>
  <c r="K44" i="43"/>
  <c r="T33" i="43" s="1"/>
  <c r="L44" i="43"/>
  <c r="T34" i="43" s="1"/>
  <c r="E44" i="43"/>
  <c r="T27" i="43" s="1"/>
  <c r="F44" i="43"/>
  <c r="T28" i="43" s="1"/>
  <c r="M44" i="43"/>
  <c r="T35" i="43" s="1"/>
  <c r="N44" i="43"/>
  <c r="T36" i="43" s="1"/>
  <c r="P44" i="43"/>
  <c r="J44" i="43"/>
  <c r="T32" i="43" s="1"/>
  <c r="C44" i="43"/>
  <c r="T25" i="43" s="1"/>
  <c r="I44" i="43"/>
  <c r="T31" i="43" s="1"/>
  <c r="D44" i="43"/>
  <c r="T26" i="43" s="1"/>
  <c r="O44" i="43"/>
  <c r="T37" i="43" s="1"/>
  <c r="H40" i="41"/>
  <c r="H43" i="41" s="1"/>
  <c r="S30" i="41" s="1"/>
  <c r="H42" i="41"/>
  <c r="H37" i="37"/>
  <c r="P37" i="41"/>
  <c r="P42" i="41" s="1"/>
  <c r="C46" i="42"/>
  <c r="P40" i="42"/>
  <c r="S29" i="42"/>
  <c r="G43" i="37"/>
  <c r="B37" i="3"/>
  <c r="D35" i="51"/>
  <c r="H42" i="37" l="1"/>
  <c r="T46" i="42"/>
  <c r="T47" i="42"/>
  <c r="S48" i="42"/>
  <c r="T42" i="42"/>
  <c r="T45" i="42"/>
  <c r="T44" i="42"/>
  <c r="T43" i="42"/>
  <c r="P35" i="51"/>
  <c r="D40" i="51"/>
  <c r="C43" i="42"/>
  <c r="P43" i="42" s="1"/>
  <c r="C47" i="42"/>
  <c r="S41" i="42"/>
  <c r="S29" i="37"/>
  <c r="S42" i="41"/>
  <c r="S25" i="3"/>
  <c r="C44" i="3"/>
  <c r="T25" i="3" s="1"/>
  <c r="B37" i="37"/>
  <c r="P37" i="3"/>
  <c r="B42" i="3"/>
  <c r="C10" i="51"/>
  <c r="C10" i="41"/>
  <c r="C11" i="41" s="1"/>
  <c r="B42" i="37" l="1"/>
  <c r="T48" i="42"/>
  <c r="M44" i="3"/>
  <c r="T35" i="3" s="1"/>
  <c r="K44" i="3"/>
  <c r="T33" i="3" s="1"/>
  <c r="F44" i="3"/>
  <c r="T28" i="3" s="1"/>
  <c r="L44" i="3"/>
  <c r="T34" i="3" s="1"/>
  <c r="D44" i="3"/>
  <c r="T26" i="3" s="1"/>
  <c r="P44" i="3"/>
  <c r="J44" i="3"/>
  <c r="T32" i="3" s="1"/>
  <c r="E44" i="3"/>
  <c r="T27" i="3" s="1"/>
  <c r="I44" i="3"/>
  <c r="T31" i="3" s="1"/>
  <c r="H44" i="3"/>
  <c r="T30" i="3" s="1"/>
  <c r="O44" i="3"/>
  <c r="T37" i="3" s="1"/>
  <c r="N44" i="3"/>
  <c r="T36" i="3" s="1"/>
  <c r="G44" i="3"/>
  <c r="T29" i="3" s="1"/>
  <c r="S22" i="3"/>
  <c r="S25" i="42"/>
  <c r="C44" i="42"/>
  <c r="T25" i="42" s="1"/>
  <c r="S47" i="51"/>
  <c r="P37" i="37"/>
  <c r="P42" i="3"/>
  <c r="D43" i="51"/>
  <c r="C9" i="2"/>
  <c r="C10" i="37"/>
  <c r="C11" i="51"/>
  <c r="B34" i="3"/>
  <c r="H33" i="51"/>
  <c r="S26" i="51" l="1"/>
  <c r="B34" i="37"/>
  <c r="P34" i="3"/>
  <c r="S42" i="3"/>
  <c r="P42" i="37"/>
  <c r="T42" i="3"/>
  <c r="H40" i="51"/>
  <c r="H33" i="37"/>
  <c r="H44" i="42"/>
  <c r="T30" i="42" s="1"/>
  <c r="J44" i="42"/>
  <c r="T32" i="42" s="1"/>
  <c r="I44" i="42"/>
  <c r="T31" i="42" s="1"/>
  <c r="N44" i="42"/>
  <c r="T36" i="42" s="1"/>
  <c r="O44" i="42"/>
  <c r="T37" i="42" s="1"/>
  <c r="L44" i="42"/>
  <c r="T34" i="42" s="1"/>
  <c r="F44" i="42"/>
  <c r="T28" i="42" s="1"/>
  <c r="P44" i="42"/>
  <c r="K44" i="42"/>
  <c r="T33" i="42" s="1"/>
  <c r="M44" i="42"/>
  <c r="T35" i="42" s="1"/>
  <c r="E44" i="42"/>
  <c r="T27" i="42" s="1"/>
  <c r="D44" i="42"/>
  <c r="T26" i="42" s="1"/>
  <c r="S22" i="42"/>
  <c r="G44" i="42"/>
  <c r="T29" i="42" s="1"/>
  <c r="C11" i="2"/>
  <c r="C11" i="37" s="1"/>
  <c r="C9" i="37"/>
  <c r="D35" i="45"/>
  <c r="D40" i="45" s="1"/>
  <c r="D43" i="45" s="1"/>
  <c r="S42" i="37" l="1"/>
  <c r="P34" i="37"/>
  <c r="T44" i="3"/>
  <c r="T48" i="3" s="1"/>
  <c r="S44" i="3"/>
  <c r="S26" i="45"/>
  <c r="H43" i="51"/>
  <c r="H40" i="37"/>
  <c r="C35" i="45"/>
  <c r="P35" i="45" s="1"/>
  <c r="D35" i="44"/>
  <c r="D35" i="37" s="1"/>
  <c r="H43" i="37" l="1"/>
  <c r="S30" i="51"/>
  <c r="S44" i="37"/>
  <c r="S47" i="45"/>
  <c r="C33" i="45"/>
  <c r="C35" i="44"/>
  <c r="S30" i="37" l="1"/>
  <c r="C40" i="45"/>
  <c r="P33" i="45"/>
  <c r="P35" i="44"/>
  <c r="C35" i="37"/>
  <c r="C33" i="44"/>
  <c r="P35" i="37" l="1"/>
  <c r="C40" i="44"/>
  <c r="S47" i="44"/>
  <c r="S46" i="45"/>
  <c r="C46" i="45"/>
  <c r="C43" i="45" s="1"/>
  <c r="P43" i="45" s="1"/>
  <c r="P40" i="45"/>
  <c r="D33" i="44"/>
  <c r="P33" i="44" s="1"/>
  <c r="S46" i="44" s="1"/>
  <c r="C33" i="51"/>
  <c r="T46" i="45" l="1"/>
  <c r="S47" i="37"/>
  <c r="C40" i="51"/>
  <c r="P33" i="51"/>
  <c r="T43" i="45"/>
  <c r="S48" i="45"/>
  <c r="T45" i="45"/>
  <c r="T44" i="45"/>
  <c r="T42" i="45"/>
  <c r="T47" i="45"/>
  <c r="D40" i="44"/>
  <c r="P40" i="44" s="1"/>
  <c r="D33" i="37"/>
  <c r="S25" i="45"/>
  <c r="C44" i="45"/>
  <c r="T25" i="45" s="1"/>
  <c r="S41" i="45"/>
  <c r="C47" i="45"/>
  <c r="C46" i="44"/>
  <c r="T48" i="45" l="1"/>
  <c r="H44" i="45"/>
  <c r="T30" i="45" s="1"/>
  <c r="M44" i="45"/>
  <c r="T35" i="45" s="1"/>
  <c r="P44" i="45"/>
  <c r="N44" i="45"/>
  <c r="T36" i="45" s="1"/>
  <c r="F44" i="45"/>
  <c r="T28" i="45" s="1"/>
  <c r="G44" i="45"/>
  <c r="T29" i="45" s="1"/>
  <c r="S22" i="45"/>
  <c r="E44" i="45"/>
  <c r="T27" i="45" s="1"/>
  <c r="K44" i="45"/>
  <c r="T33" i="45" s="1"/>
  <c r="I44" i="45"/>
  <c r="T31" i="45" s="1"/>
  <c r="O44" i="45"/>
  <c r="T37" i="45" s="1"/>
  <c r="L44" i="45"/>
  <c r="T34" i="45" s="1"/>
  <c r="J44" i="45"/>
  <c r="T32" i="45" s="1"/>
  <c r="D44" i="45"/>
  <c r="T26" i="45" s="1"/>
  <c r="T46" i="44"/>
  <c r="T43" i="44"/>
  <c r="T42" i="44"/>
  <c r="T45" i="44"/>
  <c r="S48" i="44"/>
  <c r="T44" i="44"/>
  <c r="T47" i="44"/>
  <c r="C47" i="44"/>
  <c r="S41" i="44"/>
  <c r="D43" i="44"/>
  <c r="D40" i="37"/>
  <c r="S46" i="51"/>
  <c r="C33" i="41"/>
  <c r="C43" i="44"/>
  <c r="P43" i="44" s="1"/>
  <c r="C46" i="51"/>
  <c r="P40" i="51"/>
  <c r="T46" i="51" l="1"/>
  <c r="S41" i="51"/>
  <c r="C47" i="51"/>
  <c r="S26" i="44"/>
  <c r="D43" i="37"/>
  <c r="S25" i="44"/>
  <c r="D44" i="44"/>
  <c r="T26" i="44" s="1"/>
  <c r="C40" i="41"/>
  <c r="P33" i="41"/>
  <c r="C33" i="37"/>
  <c r="C43" i="51"/>
  <c r="P43" i="51" s="1"/>
  <c r="S48" i="51"/>
  <c r="T44" i="51"/>
  <c r="T42" i="51"/>
  <c r="T45" i="51"/>
  <c r="T43" i="51"/>
  <c r="T47" i="51"/>
  <c r="T48" i="44"/>
  <c r="T48" i="51" l="1"/>
  <c r="S26" i="37"/>
  <c r="S25" i="51"/>
  <c r="C44" i="51"/>
  <c r="T25" i="51" s="1"/>
  <c r="F44" i="44"/>
  <c r="T28" i="44" s="1"/>
  <c r="N44" i="44"/>
  <c r="T36" i="44" s="1"/>
  <c r="P44" i="44"/>
  <c r="S22" i="44"/>
  <c r="E44" i="44"/>
  <c r="T27" i="44" s="1"/>
  <c r="K44" i="44"/>
  <c r="T33" i="44" s="1"/>
  <c r="L44" i="44"/>
  <c r="T34" i="44" s="1"/>
  <c r="O44" i="44"/>
  <c r="T37" i="44" s="1"/>
  <c r="G44" i="44"/>
  <c r="T29" i="44" s="1"/>
  <c r="J44" i="44"/>
  <c r="T32" i="44" s="1"/>
  <c r="H44" i="44"/>
  <c r="T30" i="44" s="1"/>
  <c r="M44" i="44"/>
  <c r="T35" i="44" s="1"/>
  <c r="I44" i="44"/>
  <c r="T31" i="44" s="1"/>
  <c r="S46" i="41"/>
  <c r="P33" i="37"/>
  <c r="P40" i="41"/>
  <c r="C46" i="41"/>
  <c r="C40" i="37"/>
  <c r="C44" i="44"/>
  <c r="T25" i="44" s="1"/>
  <c r="T46" i="41" l="1"/>
  <c r="P40" i="37"/>
  <c r="C43" i="41"/>
  <c r="P43" i="41" s="1"/>
  <c r="C47" i="41"/>
  <c r="S41" i="41"/>
  <c r="C46" i="37"/>
  <c r="S48" i="41"/>
  <c r="T43" i="41"/>
  <c r="T45" i="41"/>
  <c r="T44" i="41"/>
  <c r="T47" i="41"/>
  <c r="T42" i="41"/>
  <c r="S46" i="37"/>
  <c r="H44" i="51"/>
  <c r="T30" i="51" s="1"/>
  <c r="E44" i="51"/>
  <c r="T27" i="51" s="1"/>
  <c r="S22" i="51"/>
  <c r="M44" i="51"/>
  <c r="T35" i="51" s="1"/>
  <c r="P44" i="51"/>
  <c r="I44" i="51"/>
  <c r="T31" i="51" s="1"/>
  <c r="G44" i="51"/>
  <c r="T29" i="51" s="1"/>
  <c r="J44" i="51"/>
  <c r="T32" i="51" s="1"/>
  <c r="K44" i="51"/>
  <c r="T33" i="51" s="1"/>
  <c r="L44" i="51"/>
  <c r="T34" i="51" s="1"/>
  <c r="N44" i="51"/>
  <c r="T36" i="51" s="1"/>
  <c r="O44" i="51"/>
  <c r="T37" i="51" s="1"/>
  <c r="F44" i="51"/>
  <c r="T28" i="51" s="1"/>
  <c r="D44" i="51"/>
  <c r="T26" i="51" s="1"/>
  <c r="T45" i="37"/>
  <c r="T43" i="37"/>
  <c r="T44" i="37"/>
  <c r="T46" i="37" l="1"/>
  <c r="T47" i="37"/>
  <c r="T42" i="37"/>
  <c r="S48" i="37"/>
  <c r="C47" i="37"/>
  <c r="S41" i="37"/>
  <c r="T48" i="41"/>
  <c r="S25" i="41"/>
  <c r="C44" i="41"/>
  <c r="T25" i="41" s="1"/>
  <c r="C43" i="37"/>
  <c r="T48" i="37" l="1"/>
  <c r="P43" i="37"/>
  <c r="S25" i="37"/>
  <c r="H44" i="41"/>
  <c r="T30" i="41" s="1"/>
  <c r="D44" i="41"/>
  <c r="T26" i="41" s="1"/>
  <c r="P44" i="41"/>
  <c r="F44" i="41"/>
  <c r="T28" i="41" s="1"/>
  <c r="O44" i="41"/>
  <c r="T37" i="41" s="1"/>
  <c r="S22" i="41"/>
  <c r="J44" i="41"/>
  <c r="T32" i="41" s="1"/>
  <c r="L44" i="41"/>
  <c r="T34" i="41" s="1"/>
  <c r="M44" i="41"/>
  <c r="T35" i="41" s="1"/>
  <c r="N44" i="41"/>
  <c r="T36" i="41" s="1"/>
  <c r="E44" i="41"/>
  <c r="T27" i="41" s="1"/>
  <c r="K44" i="41"/>
  <c r="T33" i="41" s="1"/>
  <c r="I44" i="41"/>
  <c r="T31" i="41" s="1"/>
  <c r="G44" i="41"/>
  <c r="T29" i="41" s="1"/>
  <c r="C44" i="37" l="1"/>
  <c r="T25" i="37"/>
  <c r="H44" i="37"/>
  <c r="O44" i="37"/>
  <c r="L44" i="37"/>
  <c r="N44" i="37"/>
  <c r="M44" i="37"/>
  <c r="S22" i="37"/>
  <c r="K44" i="37"/>
  <c r="I44" i="37"/>
  <c r="F44" i="37"/>
  <c r="J44" i="37"/>
  <c r="P44" i="37"/>
  <c r="E44" i="37"/>
  <c r="G44" i="37"/>
  <c r="D44" i="37"/>
  <c r="T36" i="37" l="1"/>
  <c r="T26" i="37"/>
  <c r="T37" i="37"/>
  <c r="T30" i="37"/>
  <c r="T29" i="37"/>
  <c r="T27" i="37"/>
  <c r="T32" i="37"/>
  <c r="T28" i="37"/>
  <c r="T31" i="37"/>
  <c r="T35" i="37"/>
  <c r="T34" i="37"/>
  <c r="T33" i="3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www.statistikdatabasen.scb.se</author>
    <author>Beijer Englund, Ronja</author>
  </authors>
  <commentList>
    <comment ref="A20" authorId="0" shapeId="0" xr:uid="{00000000-0006-0000-0200-000001000000}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1" authorId="0" shapeId="0" xr:uid="{00000000-0006-0000-0200-000002000000}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  <comment ref="F35" authorId="1" shapeId="0" xr:uid="{00000000-0006-0000-0200-000003000000}">
      <text>
        <r>
          <rPr>
            <sz val="9"/>
            <color indexed="81"/>
            <rFont val="Tahoma"/>
            <family val="2"/>
          </rPr>
          <t>2020: 2,8 GWh fordonsgas (naturgas) enligt SCB. Ingår ej i KRE.</t>
        </r>
      </text>
    </comment>
    <comment ref="I35" authorId="1" shapeId="0" xr:uid="{00000000-0006-0000-0200-000004000000}">
      <text>
        <r>
          <rPr>
            <sz val="9"/>
            <color indexed="81"/>
            <rFont val="Tahoma"/>
            <family val="2"/>
          </rPr>
          <t>2020: 24,45 Gh fordonsgas (biogas) enligt SCB. Ingår ej i KRE.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www.statistikdatabasen.scb.se</author>
  </authors>
  <commentList>
    <comment ref="A20" authorId="0" shapeId="0" xr:uid="{00000000-0006-0000-0B00-000001000000}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1" authorId="0" shapeId="0" xr:uid="{00000000-0006-0000-0B00-000002000000}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www.statistikdatabasen.scb.se</author>
  </authors>
  <commentList>
    <comment ref="A20" authorId="0" shapeId="0" xr:uid="{00000000-0006-0000-0300-000001000000}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1" authorId="0" shapeId="0" xr:uid="{00000000-0006-0000-0300-000002000000}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www.statistikdatabasen.scb.se</author>
  </authors>
  <commentList>
    <comment ref="A20" authorId="0" shapeId="0" xr:uid="{00000000-0006-0000-0400-000001000000}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1" authorId="0" shapeId="0" xr:uid="{00000000-0006-0000-0400-000002000000}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www.statistikdatabasen.scb.se</author>
  </authors>
  <commentList>
    <comment ref="A20" authorId="0" shapeId="0" xr:uid="{00000000-0006-0000-0500-000001000000}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1" authorId="0" shapeId="0" xr:uid="{00000000-0006-0000-0500-000002000000}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www.statistikdatabasen.scb.se</author>
  </authors>
  <commentList>
    <comment ref="A20" authorId="0" shapeId="0" xr:uid="{00000000-0006-0000-0600-000001000000}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1" authorId="0" shapeId="0" xr:uid="{00000000-0006-0000-0600-000002000000}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www.statistikdatabasen.scb.se</author>
  </authors>
  <commentList>
    <comment ref="A20" authorId="0" shapeId="0" xr:uid="{00000000-0006-0000-0700-000001000000}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1" authorId="0" shapeId="0" xr:uid="{00000000-0006-0000-0700-000002000000}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www.statistikdatabasen.scb.se</author>
  </authors>
  <commentList>
    <comment ref="A20" authorId="0" shapeId="0" xr:uid="{00000000-0006-0000-0800-000001000000}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1" authorId="0" shapeId="0" xr:uid="{00000000-0006-0000-0800-000002000000}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www.statistikdatabasen.scb.se</author>
    <author>Beijer Englund, Ronja</author>
  </authors>
  <commentList>
    <comment ref="A20" authorId="0" shapeId="0" xr:uid="{00000000-0006-0000-0900-000001000000}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1" authorId="0" shapeId="0" xr:uid="{00000000-0006-0000-0900-000002000000}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  <comment ref="N43" authorId="1" shapeId="0" xr:uid="{00000000-0006-0000-0900-000003000000}">
      <text>
        <r>
          <rPr>
            <b/>
            <sz val="9"/>
            <color indexed="81"/>
            <rFont val="Tahoma"/>
            <family val="2"/>
          </rPr>
          <t>Beijer Englund, Ronja:</t>
        </r>
        <r>
          <rPr>
            <sz val="9"/>
            <color indexed="81"/>
            <rFont val="Tahoma"/>
            <family val="2"/>
          </rPr>
          <t xml:space="preserve">
Ånga ska inte vara med i den totala energitilförseln av samma anledning som att fjärrvärmen inte är med. Istället är bränslen inkluderade.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www.statistikdatabasen.scb.se</author>
  </authors>
  <commentList>
    <comment ref="A20" authorId="0" shapeId="0" xr:uid="{00000000-0006-0000-0A00-000001000000}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1" authorId="0" shapeId="0" xr:uid="{00000000-0006-0000-0A00-000002000000}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sharedStrings.xml><?xml version="1.0" encoding="utf-8"?>
<sst xmlns="http://schemas.openxmlformats.org/spreadsheetml/2006/main" count="1111" uniqueCount="101">
  <si>
    <t>Elproduktion och bränsleanvändning (MWh) efter tid, region, produktionssätt och bränsletyp</t>
  </si>
  <si>
    <t>Elproduktion</t>
  </si>
  <si>
    <t>Kol och koks</t>
  </si>
  <si>
    <t>Gasol/naturgas</t>
  </si>
  <si>
    <t>Avlutar</t>
  </si>
  <si>
    <t>Biogas</t>
  </si>
  <si>
    <t>Torv</t>
  </si>
  <si>
    <t>Avfall</t>
  </si>
  <si>
    <t>El</t>
  </si>
  <si>
    <t>Summa produktionssätt</t>
  </si>
  <si>
    <t>kraftvärmeverk + industriellt mottryck</t>
  </si>
  <si>
    <t>övrig värmekraft (kärnkraft, kondenskraft o.dyl.)</t>
  </si>
  <si>
    <t>vattenkraft</t>
  </si>
  <si>
    <t>vindkraft</t>
  </si>
  <si>
    <t>summa bränsletyp</t>
  </si>
  <si>
    <t>Fjärrvärmeproduktion och bränsleanvändning (MWh) efter tid, region, produktionssätt och bränsletyp</t>
  </si>
  <si>
    <t>Fjärrvärmeproduktion</t>
  </si>
  <si>
    <t>Bioolja</t>
  </si>
  <si>
    <t>kraftvärmeverk</t>
  </si>
  <si>
    <t>fristående värmeverk</t>
  </si>
  <si>
    <t>elpannor (1)</t>
  </si>
  <si>
    <t>värmepumpar (2)</t>
  </si>
  <si>
    <t>spillvärme</t>
  </si>
  <si>
    <t>rökgaskondens</t>
  </si>
  <si>
    <t>Total energitillörsel</t>
  </si>
  <si>
    <t>GWh</t>
  </si>
  <si>
    <t>Procent</t>
  </si>
  <si>
    <t>Slutanvändning (MWh) efter tid, region, förbrukarkategori och bränsletyp</t>
  </si>
  <si>
    <t>Biodrivmedel</t>
  </si>
  <si>
    <t>Summa förbrukarkategori</t>
  </si>
  <si>
    <t>slutanv. jordbruk,skogsbruk,fiske</t>
  </si>
  <si>
    <t>Jord, skog</t>
  </si>
  <si>
    <t>Oljeprodukter</t>
  </si>
  <si>
    <t>slutanv. industri, byggverks.</t>
  </si>
  <si>
    <t>slutanv. offentlig verksamhet</t>
  </si>
  <si>
    <t>slutanv. transporter</t>
  </si>
  <si>
    <t>slutanv. övriga tjänster</t>
  </si>
  <si>
    <t>slutanv. småhus</t>
  </si>
  <si>
    <t>slutanv. flerbostadshus</t>
  </si>
  <si>
    <t>slutanv. fritidshus</t>
  </si>
  <si>
    <t>Distributionsförluster</t>
  </si>
  <si>
    <t>Hushåll</t>
  </si>
  <si>
    <t>Övriga tjänster</t>
  </si>
  <si>
    <t>Slutanvändning hushåll</t>
  </si>
  <si>
    <t>Offentlig verks</t>
  </si>
  <si>
    <t>Total energitillförsel</t>
  </si>
  <si>
    <t>Andel av total tillförsel i procent</t>
  </si>
  <si>
    <t>Industri</t>
  </si>
  <si>
    <t>Transporter</t>
  </si>
  <si>
    <t>Distributionsförluster el och fjärrvärme</t>
  </si>
  <si>
    <t>Total slutlig anv.</t>
  </si>
  <si>
    <t>Förluster i %</t>
  </si>
  <si>
    <t>Biobränslen</t>
  </si>
  <si>
    <t>Solceller</t>
  </si>
  <si>
    <t>Fjärrvärme mellan kommuner</t>
  </si>
  <si>
    <t>Importkommuner</t>
  </si>
  <si>
    <t>Mängd MWh</t>
  </si>
  <si>
    <t>Exportkommuner</t>
  </si>
  <si>
    <t>elproduktion</t>
  </si>
  <si>
    <t>flytande (icke förnybara)</t>
  </si>
  <si>
    <t>Kategorier enligt KRE</t>
  </si>
  <si>
    <t>gas (icke förnybara)</t>
  </si>
  <si>
    <t>gas (förnybara)</t>
  </si>
  <si>
    <t>fjärrvärmeproduktion</t>
  </si>
  <si>
    <t>el</t>
  </si>
  <si>
    <t xml:space="preserve">fjärrvärme </t>
  </si>
  <si>
    <t>summa produktionssätt</t>
  </si>
  <si>
    <t>summa förbrukarkategori</t>
  </si>
  <si>
    <t>Övrigt</t>
  </si>
  <si>
    <t>fast (förnybara)</t>
  </si>
  <si>
    <t xml:space="preserve">Fjärrvärme </t>
  </si>
  <si>
    <t>Södermanlands län</t>
  </si>
  <si>
    <t>RT-flis</t>
  </si>
  <si>
    <t>Ånga</t>
  </si>
  <si>
    <t>0484 Eskilstuna</t>
  </si>
  <si>
    <t>0482 Flen</t>
  </si>
  <si>
    <t>0461 Gnesta</t>
  </si>
  <si>
    <t>0483 Katrineholm</t>
  </si>
  <si>
    <t>0480 Nyköping</t>
  </si>
  <si>
    <t>0481 Oxelösund</t>
  </si>
  <si>
    <t>0486 Strängnäs</t>
  </si>
  <si>
    <t>0488 Trosa</t>
  </si>
  <si>
    <t>0428 Vingåker</t>
  </si>
  <si>
    <t>flytande (förnybara)</t>
  </si>
  <si>
    <t>Industriellt mottryck</t>
  </si>
  <si>
    <t>Kraftvärmeverk</t>
  </si>
  <si>
    <t xml:space="preserve">Datum för inhämtande av statistik från SCB: </t>
  </si>
  <si>
    <t xml:space="preserve">Datum för leverans av Energibalans: </t>
  </si>
  <si>
    <t xml:space="preserve">Kontaktperson WSP: </t>
  </si>
  <si>
    <t xml:space="preserve">E-post: </t>
  </si>
  <si>
    <t xml:space="preserve">Kontaktperson Länsstyrelsen: </t>
  </si>
  <si>
    <r>
      <rPr>
        <b/>
        <sz val="11"/>
        <color theme="1"/>
        <rFont val="Calibri"/>
        <family val="2"/>
        <scheme val="minor"/>
      </rPr>
      <t xml:space="preserve">Hur ska man läsa energibalansen?
</t>
    </r>
    <r>
      <rPr>
        <sz val="12"/>
        <color theme="1"/>
        <rFont val="Calibri"/>
        <family val="2"/>
        <scheme val="minor"/>
      </rPr>
      <t xml:space="preserve">I Excefilen finns en energibalans (flik) per kommun i länet, samt en summerande flik för totalt i länet. Energibalansen för länet utgör summan av kommunernas energibalanser, med undantag för om tillägg gjorts av data som endast finns på länsnivå.
Varje energibalans är uppdelad i tre delar: 1) Elproduktion, 2) Fjärrvärmeproduktion och 3) Slutanvändning. En Samtliga värden anges i MWh. Kort orientering för respektive del:
</t>
    </r>
    <r>
      <rPr>
        <u/>
        <sz val="11"/>
        <color theme="1"/>
        <rFont val="Calibri"/>
        <family val="2"/>
        <scheme val="minor"/>
      </rPr>
      <t>1) Elproduktion</t>
    </r>
    <r>
      <rPr>
        <sz val="12"/>
        <color theme="1"/>
        <rFont val="Calibri"/>
        <family val="2"/>
        <scheme val="minor"/>
      </rPr>
      <t xml:space="preserve">
Kolumn C är mängden producerad el fördelat på olika produktionssätt (rad 5-10). Kolumn D-O är bränslen som åtgår för eventuell elproduktion genom industriellt mottryck (om bränslen här är noll inkluderas dessa bränslen under industrins slutanvändning). Bränslen för elproduktion i kraftvärmeverk inkluderas i del 2.
</t>
    </r>
    <r>
      <rPr>
        <u/>
        <sz val="11"/>
        <color theme="1"/>
        <rFont val="Calibri"/>
        <family val="2"/>
        <scheme val="minor"/>
      </rPr>
      <t xml:space="preserve">
2) Fjärrvärmeproduktion
</t>
    </r>
    <r>
      <rPr>
        <sz val="12"/>
        <color theme="1"/>
        <rFont val="Calibri"/>
        <family val="2"/>
        <scheme val="minor"/>
      </rPr>
      <t xml:space="preserve">Kolumn B är mängden producerad fjärrvärme fördelat på olika produktionssätt (rad 18-23). Kolumn C-O är bränslen som åtgår för denna fjärrvärmeproduktion. Här återfinns också för vissa kommuner importerad fjärrvärme från annan kommun/län.
</t>
    </r>
    <r>
      <rPr>
        <u/>
        <sz val="11"/>
        <color theme="1"/>
        <rFont val="Calibri"/>
        <family val="2"/>
        <scheme val="minor"/>
      </rPr>
      <t>3) Slutanvändning</t>
    </r>
    <r>
      <rPr>
        <sz val="12"/>
        <color theme="1"/>
        <rFont val="Calibri"/>
        <family val="2"/>
        <scheme val="minor"/>
      </rPr>
      <t xml:space="preserve">
Kolumn B-O är bränslen som används i länet fördelat på olika förbrukare (rad 32-39). Här återfinns också för vissa kommuner exporterad fjärrvärme till annan kommun/län. På rad 42 summeras användningen för förbrukarna småhus, flerbostadshus och fritidshus.
</t>
    </r>
    <r>
      <rPr>
        <u/>
        <sz val="11"/>
        <color theme="1"/>
        <rFont val="Calibri"/>
        <family val="2"/>
        <scheme val="minor"/>
      </rPr>
      <t>Övrigt</t>
    </r>
    <r>
      <rPr>
        <sz val="12"/>
        <color theme="1"/>
        <rFont val="Calibri"/>
        <family val="2"/>
        <scheme val="minor"/>
      </rPr>
      <t xml:space="preserve">
Rad 43 anger total energitillförsel, som är en summering av bränslen till slutanvändning samt el- och fjärrvärmeproduktion.
Distributionsförluster för fjärrvärme beräknas baserat på tillförd och använd fjärrvärme. Distributionsförluster är en schablon om 8 % och beräknas på använd el i respektive kommun.</t>
    </r>
  </si>
  <si>
    <r>
      <rPr>
        <b/>
        <sz val="11"/>
        <color theme="1"/>
        <rFont val="Calibri  "/>
      </rPr>
      <t>Förklaring av formateringen i energibalansen</t>
    </r>
    <r>
      <rPr>
        <sz val="11"/>
        <color theme="1"/>
        <rFont val="Calibri  "/>
      </rPr>
      <t xml:space="preserve">
De korrigeringar och kompletteringar som har gjorts av KRE finns markerade</t>
    </r>
    <r>
      <rPr>
        <b/>
        <sz val="11"/>
        <color theme="1"/>
        <rFont val="Calibri  "/>
      </rPr>
      <t xml:space="preserve"> </t>
    </r>
    <r>
      <rPr>
        <sz val="11"/>
        <color theme="1"/>
        <rFont val="Calibri  "/>
      </rPr>
      <t xml:space="preserve">i Excel-filen på följande sätt: </t>
    </r>
    <r>
      <rPr>
        <i/>
        <sz val="11"/>
        <color theme="1"/>
        <rFont val="Calibri  "/>
      </rPr>
      <t>kursiv</t>
    </r>
    <r>
      <rPr>
        <sz val="11"/>
        <color theme="1"/>
        <rFont val="Calibri  "/>
      </rPr>
      <t xml:space="preserve"> text om miljörapporter använts, </t>
    </r>
    <r>
      <rPr>
        <u/>
        <sz val="11"/>
        <color theme="1"/>
        <rFont val="Calibri  "/>
      </rPr>
      <t>understruken</t>
    </r>
    <r>
      <rPr>
        <sz val="11"/>
        <color theme="1"/>
        <rFont val="Calibri  "/>
      </rPr>
      <t xml:space="preserve"> text om uppgifter inhämtats från företag, branschorganisation, myndighet eller liknande, </t>
    </r>
    <r>
      <rPr>
        <i/>
        <u/>
        <sz val="11"/>
        <color theme="1"/>
        <rFont val="Calibri  "/>
      </rPr>
      <t>kursiv och understruken</t>
    </r>
    <r>
      <rPr>
        <sz val="11"/>
        <color theme="1"/>
        <rFont val="Calibri  "/>
      </rPr>
      <t xml:space="preserve"> text om blandning av ovanstående (direkta) metoder och </t>
    </r>
    <r>
      <rPr>
        <sz val="11"/>
        <color rgb="FFFF0000"/>
        <rFont val="Calibri  "/>
      </rPr>
      <t xml:space="preserve">röd </t>
    </r>
    <r>
      <rPr>
        <sz val="11"/>
        <color theme="1"/>
        <rFont val="Calibri  "/>
      </rPr>
      <t>text om indirekt metod använts, t.ex. beräkning av genomsnittet av en viss uppgift mellan tidigare års statistik; den röda texten har gjorts kursiv/understruken om blandning av direkt och indirekt metod används.</t>
    </r>
  </si>
  <si>
    <t>Juni 2022</t>
  </si>
  <si>
    <r>
      <rPr>
        <b/>
        <sz val="11"/>
        <color theme="1"/>
        <rFont val="Calibri  "/>
      </rPr>
      <t>Kort beskrivning av uppdraget</t>
    </r>
    <r>
      <rPr>
        <sz val="11"/>
        <color theme="1"/>
        <rFont val="Calibri  "/>
      </rPr>
      <t xml:space="preserve">
WSP Sverige AB har på uppdrag av</t>
    </r>
    <r>
      <rPr>
        <sz val="11"/>
        <rFont val="Calibri  "/>
      </rPr>
      <t xml:space="preserve"> Länsstyrelsernas energi- och klimatsamordning (LEKS) genom Länsstyrelsen Skåne</t>
    </r>
    <r>
      <rPr>
        <sz val="11"/>
        <color theme="1"/>
        <rFont val="Calibri  "/>
      </rPr>
      <t xml:space="preserve"> tagit fram energibalanser för samtliga kommuner i länet och för länet som helhet. Denna excelfil är energibalansen för både län och kommuner. Till denna excelfil finns även en förklarande rapport (för rapport kontakta länsstyrelsen), samt ett Sankey-diagram (följ länk nedan). Huvudsaklig uppgiftskälla för energibalanserna är SCB:s databas för kommunal och regional energistatistik (KRE), tagen från SCB:s </t>
    </r>
    <r>
      <rPr>
        <sz val="11"/>
        <rFont val="Calibri  "/>
      </rPr>
      <t xml:space="preserve">hemsida i juni 2022. Energibalanserna som redovisas gäller år 2020, </t>
    </r>
    <r>
      <rPr>
        <sz val="11"/>
        <color theme="1"/>
        <rFont val="Calibri  "/>
      </rPr>
      <t>vilket var det senaste år då uppgifter hos SCB fanns tillgängligt. Den metodik som använts följer alla ska-krav i upphandlingens metodikbeskrivning (se vidare detaljer i länk nedan).</t>
    </r>
  </si>
  <si>
    <t>2022-10-21</t>
  </si>
  <si>
    <t>Albert Petersson, Ronja Beijer Englund, Cristofer Kindgren</t>
  </si>
  <si>
    <t>albert.petersson@wsp.com</t>
  </si>
  <si>
    <t>olivia.gustafsson@lansstyrelsen.se</t>
  </si>
  <si>
    <t>Olivia Gustafsson</t>
  </si>
  <si>
    <t>varav ånga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</si>
</sst>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0.0%"/>
    <numFmt numFmtId="166" formatCode="0.0"/>
    <numFmt numFmtId="167" formatCode="_(* #,##0.00_);_(* \(#,##0.00\);_(* &quot;-&quot;??_);_(@_)"/>
  </numFmts>
  <fonts count="60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4"/>
      <color rgb="FF000000"/>
      <name val="Calibri"/>
      <family val="2"/>
    </font>
    <font>
      <sz val="12"/>
      <color rgb="FF000000"/>
      <name val="Calibri"/>
      <family val="2"/>
    </font>
    <font>
      <b/>
      <sz val="11"/>
      <color rgb="FF000000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  <scheme val="minor"/>
    </font>
    <font>
      <sz val="14"/>
      <color rgb="FF000000"/>
      <name val="Calibri"/>
      <family val="2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i/>
      <sz val="11"/>
      <color rgb="FF000000"/>
      <name val="Calibri"/>
      <family val="2"/>
    </font>
    <font>
      <sz val="8"/>
      <color rgb="FF000000"/>
      <name val="Tahoma"/>
      <family val="2"/>
    </font>
    <font>
      <sz val="11"/>
      <color rgb="FF006100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indexed="12"/>
      <name val="Calibri"/>
      <family val="2"/>
    </font>
    <font>
      <sz val="11"/>
      <color theme="1"/>
      <name val="Calibri"/>
      <family val="2"/>
      <scheme val="minor"/>
    </font>
    <font>
      <b/>
      <sz val="11"/>
      <color rgb="FF00B050"/>
      <name val="Calibri"/>
      <family val="2"/>
    </font>
    <font>
      <sz val="8"/>
      <color rgb="FF000000"/>
      <name val="Calibri"/>
      <family val="2"/>
    </font>
    <font>
      <b/>
      <sz val="8"/>
      <color rgb="FF000000"/>
      <name val="Calibri"/>
      <family val="2"/>
    </font>
    <font>
      <sz val="8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1"/>
      <name val="Calibri"/>
      <family val="2"/>
    </font>
    <font>
      <sz val="11"/>
      <color rgb="FFFF0000"/>
      <name val="Calibri"/>
      <family val="2"/>
    </font>
    <font>
      <sz val="12"/>
      <color rgb="FFFF0000"/>
      <name val="Calibri"/>
      <family val="2"/>
      <scheme val="minor"/>
    </font>
    <font>
      <u/>
      <sz val="11"/>
      <name val="Calibri"/>
      <family val="2"/>
    </font>
    <font>
      <sz val="11"/>
      <color rgb="FFFF000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</font>
    <font>
      <sz val="11"/>
      <color rgb="FF006100"/>
      <name val="Calibri"/>
      <family val="2"/>
    </font>
    <font>
      <b/>
      <sz val="11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  "/>
    </font>
    <font>
      <b/>
      <sz val="11"/>
      <color theme="1"/>
      <name val="Calibri  "/>
    </font>
    <font>
      <b/>
      <u/>
      <sz val="11"/>
      <color theme="1"/>
      <name val="Calibri"/>
      <family val="2"/>
      <scheme val="minor"/>
    </font>
    <font>
      <i/>
      <sz val="11"/>
      <color theme="1"/>
      <name val="Calibri  "/>
    </font>
    <font>
      <u/>
      <sz val="11"/>
      <color theme="1"/>
      <name val="Calibri  "/>
    </font>
    <font>
      <i/>
      <u/>
      <sz val="11"/>
      <color theme="1"/>
      <name val="Calibri  "/>
    </font>
    <font>
      <sz val="11"/>
      <color rgb="FFFF0000"/>
      <name val="Calibri  "/>
    </font>
    <font>
      <sz val="9"/>
      <color theme="1"/>
      <name val="Garamond"/>
      <family val="1"/>
    </font>
    <font>
      <sz val="11"/>
      <name val="Calibri  "/>
    </font>
    <font>
      <sz val="8"/>
      <name val="Calibri"/>
      <family val="2"/>
    </font>
    <font>
      <sz val="14"/>
      <name val="Calibri"/>
      <family val="2"/>
    </font>
    <font>
      <sz val="12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Calibri"/>
      <family val="2"/>
    </font>
    <font>
      <b/>
      <sz val="12"/>
      <name val="Calibri"/>
      <family val="2"/>
    </font>
    <font>
      <i/>
      <u/>
      <sz val="11"/>
      <name val="Calibri"/>
      <family val="2"/>
    </font>
    <font>
      <i/>
      <u/>
      <sz val="12"/>
      <color indexed="8"/>
      <name val="Calibri"/>
      <family val="2"/>
    </font>
    <font>
      <i/>
      <u/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C6EFCE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44">
    <xf numFmtId="0" fontId="0" fillId="0" borderId="0"/>
    <xf numFmtId="0" fontId="6" fillId="0" borderId="0" applyNumberFormat="0" applyBorder="0" applyAlignment="0"/>
    <xf numFmtId="9" fontId="6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9" fontId="5" fillId="0" borderId="0" applyFont="0" applyFill="0" applyBorder="0" applyAlignment="0" applyProtection="0"/>
    <xf numFmtId="0" fontId="4" fillId="0" borderId="0"/>
    <xf numFmtId="0" fontId="19" fillId="3" borderId="0" applyNumberFormat="0" applyBorder="0" applyAlignment="0" applyProtection="0"/>
    <xf numFmtId="167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0" fontId="22" fillId="0" borderId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</cellStyleXfs>
  <cellXfs count="212">
    <xf numFmtId="0" fontId="0" fillId="0" borderId="0" xfId="0"/>
    <xf numFmtId="3" fontId="0" fillId="0" borderId="0" xfId="0" applyNumberFormat="1"/>
    <xf numFmtId="0" fontId="20" fillId="0" borderId="0" xfId="0" applyFont="1"/>
    <xf numFmtId="0" fontId="7" fillId="0" borderId="1" xfId="1" applyFont="1" applyFill="1" applyBorder="1" applyProtection="1"/>
    <xf numFmtId="0" fontId="8" fillId="0" borderId="1" xfId="1" applyFont="1" applyBorder="1"/>
    <xf numFmtId="0" fontId="10" fillId="0" borderId="1" xfId="0" applyFont="1" applyFill="1" applyBorder="1" applyProtection="1"/>
    <xf numFmtId="0" fontId="10" fillId="0" borderId="1" xfId="1" applyFont="1" applyFill="1" applyBorder="1" applyProtection="1"/>
    <xf numFmtId="3" fontId="12" fillId="0" borderId="1" xfId="1" applyNumberFormat="1" applyFont="1" applyFill="1" applyBorder="1" applyAlignment="1" applyProtection="1">
      <alignment horizontal="center"/>
    </xf>
    <xf numFmtId="3" fontId="17" fillId="0" borderId="1" xfId="1" applyNumberFormat="1" applyFont="1" applyFill="1" applyBorder="1" applyProtection="1"/>
    <xf numFmtId="3" fontId="13" fillId="0" borderId="1" xfId="1" applyNumberFormat="1" applyFont="1" applyBorder="1"/>
    <xf numFmtId="0" fontId="6" fillId="0" borderId="1" xfId="1" applyFont="1" applyBorder="1"/>
    <xf numFmtId="2" fontId="6" fillId="0" borderId="1" xfId="1" applyNumberFormat="1" applyFont="1" applyBorder="1"/>
    <xf numFmtId="0" fontId="6" fillId="0" borderId="1" xfId="1" applyFont="1" applyFill="1" applyBorder="1" applyProtection="1"/>
    <xf numFmtId="3" fontId="13" fillId="2" borderId="1" xfId="1" applyNumberFormat="1" applyFont="1" applyFill="1" applyBorder="1" applyAlignment="1">
      <alignment horizontal="center"/>
    </xf>
    <xf numFmtId="0" fontId="9" fillId="0" borderId="1" xfId="0" applyFont="1" applyBorder="1"/>
    <xf numFmtId="0" fontId="9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1" xfId="0" applyFont="1" applyBorder="1"/>
    <xf numFmtId="0" fontId="11" fillId="0" borderId="1" xfId="0" applyFont="1" applyFill="1" applyBorder="1"/>
    <xf numFmtId="3" fontId="11" fillId="0" borderId="1" xfId="0" applyNumberFormat="1" applyFont="1" applyBorder="1"/>
    <xf numFmtId="165" fontId="13" fillId="0" borderId="1" xfId="2" applyNumberFormat="1" applyFont="1" applyBorder="1"/>
    <xf numFmtId="3" fontId="14" fillId="0" borderId="1" xfId="1" applyNumberFormat="1" applyFont="1" applyBorder="1"/>
    <xf numFmtId="9" fontId="14" fillId="0" borderId="1" xfId="2" applyFont="1" applyBorder="1"/>
    <xf numFmtId="3" fontId="14" fillId="0" borderId="1" xfId="1" applyNumberFormat="1" applyFont="1" applyBorder="1" applyAlignment="1">
      <alignment horizontal="center"/>
    </xf>
    <xf numFmtId="9" fontId="14" fillId="0" borderId="1" xfId="2" applyNumberFormat="1" applyFont="1" applyBorder="1"/>
    <xf numFmtId="0" fontId="11" fillId="0" borderId="1" xfId="0" applyFont="1" applyFill="1" applyBorder="1" applyAlignment="1">
      <alignment horizontal="center"/>
    </xf>
    <xf numFmtId="3" fontId="14" fillId="0" borderId="1" xfId="1" applyNumberFormat="1" applyFont="1" applyFill="1" applyBorder="1" applyAlignment="1">
      <alignment horizontal="center"/>
    </xf>
    <xf numFmtId="0" fontId="25" fillId="0" borderId="1" xfId="1" applyFont="1" applyFill="1" applyBorder="1" applyProtection="1"/>
    <xf numFmtId="3" fontId="24" fillId="0" borderId="1" xfId="1" applyNumberFormat="1" applyFont="1" applyBorder="1" applyAlignment="1">
      <alignment horizontal="center" wrapText="1"/>
    </xf>
    <xf numFmtId="3" fontId="24" fillId="0" borderId="1" xfId="1" applyNumberFormat="1" applyFont="1" applyFill="1" applyBorder="1" applyAlignment="1">
      <alignment horizontal="center" wrapText="1"/>
    </xf>
    <xf numFmtId="0" fontId="24" fillId="0" borderId="1" xfId="1" applyFont="1" applyFill="1" applyBorder="1" applyProtection="1"/>
    <xf numFmtId="0" fontId="26" fillId="0" borderId="1" xfId="0" applyFont="1" applyFill="1" applyBorder="1" applyProtection="1"/>
    <xf numFmtId="0" fontId="8" fillId="0" borderId="2" xfId="1" applyFont="1" applyBorder="1"/>
    <xf numFmtId="0" fontId="26" fillId="0" borderId="2" xfId="0" applyFont="1" applyFill="1" applyBorder="1" applyProtection="1"/>
    <xf numFmtId="3" fontId="8" fillId="0" borderId="2" xfId="1" applyNumberFormat="1" applyFont="1" applyBorder="1"/>
    <xf numFmtId="0" fontId="6" fillId="0" borderId="2" xfId="1" applyFont="1" applyBorder="1"/>
    <xf numFmtId="0" fontId="24" fillId="0" borderId="3" xfId="1" applyFont="1" applyFill="1" applyBorder="1" applyProtection="1"/>
    <xf numFmtId="0" fontId="6" fillId="0" borderId="3" xfId="1" applyFont="1" applyFill="1" applyBorder="1" applyProtection="1"/>
    <xf numFmtId="0" fontId="8" fillId="0" borderId="4" xfId="1" applyFont="1" applyBorder="1"/>
    <xf numFmtId="0" fontId="8" fillId="0" borderId="7" xfId="1" applyFont="1" applyBorder="1"/>
    <xf numFmtId="0" fontId="8" fillId="0" borderId="9" xfId="1" applyFont="1" applyBorder="1"/>
    <xf numFmtId="0" fontId="24" fillId="0" borderId="9" xfId="1" applyFont="1" applyFill="1" applyBorder="1" applyProtection="1"/>
    <xf numFmtId="0" fontId="6" fillId="0" borderId="8" xfId="1" applyFont="1" applyBorder="1"/>
    <xf numFmtId="165" fontId="6" fillId="0" borderId="9" xfId="1" applyNumberFormat="1" applyFont="1" applyBorder="1"/>
    <xf numFmtId="0" fontId="6" fillId="0" borderId="5" xfId="1" applyFont="1" applyBorder="1"/>
    <xf numFmtId="0" fontId="6" fillId="0" borderId="8" xfId="1" applyFont="1" applyFill="1" applyBorder="1" applyProtection="1"/>
    <xf numFmtId="3" fontId="6" fillId="0" borderId="1" xfId="1" applyNumberFormat="1" applyFont="1" applyBorder="1"/>
    <xf numFmtId="0" fontId="27" fillId="0" borderId="1" xfId="1" applyFont="1" applyBorder="1"/>
    <xf numFmtId="3" fontId="27" fillId="0" borderId="1" xfId="1" applyNumberFormat="1" applyFont="1" applyBorder="1"/>
    <xf numFmtId="3" fontId="10" fillId="0" borderId="1" xfId="1" applyNumberFormat="1" applyFont="1" applyBorder="1"/>
    <xf numFmtId="3" fontId="24" fillId="0" borderId="1" xfId="1" applyNumberFormat="1" applyFont="1" applyBorder="1" applyAlignment="1">
      <alignment horizontal="center"/>
    </xf>
    <xf numFmtId="165" fontId="3" fillId="0" borderId="1" xfId="2" applyNumberFormat="1" applyFont="1" applyBorder="1"/>
    <xf numFmtId="9" fontId="3" fillId="0" borderId="1" xfId="2" applyFont="1" applyBorder="1"/>
    <xf numFmtId="0" fontId="6" fillId="0" borderId="1" xfId="1" applyFont="1" applyFill="1" applyBorder="1" applyAlignment="1" applyProtection="1">
      <alignment horizontal="center"/>
    </xf>
    <xf numFmtId="0" fontId="3" fillId="0" borderId="1" xfId="0" applyFont="1" applyFill="1" applyBorder="1" applyProtection="1"/>
    <xf numFmtId="3" fontId="6" fillId="0" borderId="1" xfId="1" applyNumberFormat="1" applyFont="1" applyBorder="1" applyAlignment="1">
      <alignment horizontal="center" wrapText="1"/>
    </xf>
    <xf numFmtId="3" fontId="6" fillId="0" borderId="1" xfId="1" applyNumberFormat="1" applyFont="1" applyFill="1" applyBorder="1" applyAlignment="1">
      <alignment horizontal="center" wrapText="1"/>
    </xf>
    <xf numFmtId="3" fontId="6" fillId="0" borderId="1" xfId="1" applyNumberFormat="1" applyFont="1" applyBorder="1" applyAlignment="1">
      <alignment horizontal="center"/>
    </xf>
    <xf numFmtId="0" fontId="6" fillId="0" borderId="1" xfId="1" applyFont="1" applyFill="1" applyBorder="1" applyAlignment="1">
      <alignment horizontal="center" wrapText="1"/>
    </xf>
    <xf numFmtId="3" fontId="3" fillId="0" borderId="1" xfId="0" applyNumberFormat="1" applyFont="1" applyFill="1" applyBorder="1" applyProtection="1"/>
    <xf numFmtId="3" fontId="6" fillId="0" borderId="1" xfId="1" applyNumberFormat="1" applyFont="1" applyFill="1" applyBorder="1" applyAlignment="1" applyProtection="1">
      <alignment horizontal="center"/>
    </xf>
    <xf numFmtId="4" fontId="6" fillId="0" borderId="1" xfId="1" applyNumberFormat="1" applyFont="1" applyBorder="1"/>
    <xf numFmtId="3" fontId="3" fillId="0" borderId="1" xfId="0" applyNumberFormat="1" applyFont="1" applyFill="1" applyBorder="1" applyAlignment="1" applyProtection="1">
      <alignment horizontal="center"/>
    </xf>
    <xf numFmtId="10" fontId="6" fillId="0" borderId="9" xfId="1" applyNumberFormat="1" applyFont="1" applyBorder="1"/>
    <xf numFmtId="164" fontId="6" fillId="0" borderId="1" xfId="1" applyNumberFormat="1" applyFont="1" applyBorder="1"/>
    <xf numFmtId="0" fontId="6" fillId="0" borderId="9" xfId="1" applyFont="1" applyBorder="1"/>
    <xf numFmtId="166" fontId="6" fillId="0" borderId="1" xfId="1" applyNumberFormat="1" applyFont="1" applyBorder="1"/>
    <xf numFmtId="0" fontId="6" fillId="0" borderId="2" xfId="1" applyFont="1" applyFill="1" applyBorder="1" applyProtection="1"/>
    <xf numFmtId="3" fontId="6" fillId="0" borderId="1" xfId="1" applyNumberFormat="1" applyFont="1" applyFill="1" applyBorder="1" applyAlignment="1">
      <alignment horizontal="center"/>
    </xf>
    <xf numFmtId="3" fontId="6" fillId="2" borderId="1" xfId="1" applyNumberFormat="1" applyFont="1" applyFill="1" applyBorder="1" applyAlignment="1">
      <alignment horizontal="center"/>
    </xf>
    <xf numFmtId="0" fontId="6" fillId="0" borderId="10" xfId="1" applyFont="1" applyBorder="1"/>
    <xf numFmtId="2" fontId="6" fillId="0" borderId="11" xfId="1" applyNumberFormat="1" applyFont="1" applyBorder="1"/>
    <xf numFmtId="165" fontId="6" fillId="0" borderId="12" xfId="1" applyNumberFormat="1" applyFont="1" applyBorder="1"/>
    <xf numFmtId="9" fontId="19" fillId="3" borderId="1" xfId="233" applyNumberFormat="1" applyFont="1" applyBorder="1" applyAlignment="1">
      <alignment horizontal="center"/>
    </xf>
    <xf numFmtId="0" fontId="6" fillId="0" borderId="1" xfId="1" applyFont="1" applyBorder="1" applyAlignment="1">
      <alignment horizontal="center"/>
    </xf>
    <xf numFmtId="1" fontId="6" fillId="0" borderId="1" xfId="1" applyNumberFormat="1" applyFont="1" applyBorder="1" applyAlignment="1">
      <alignment horizontal="center"/>
    </xf>
    <xf numFmtId="1" fontId="6" fillId="0" borderId="1" xfId="1" applyNumberFormat="1" applyFont="1" applyFill="1" applyBorder="1" applyAlignment="1">
      <alignment horizontal="center"/>
    </xf>
    <xf numFmtId="0" fontId="6" fillId="0" borderId="1" xfId="1" applyFont="1" applyFill="1" applyBorder="1"/>
    <xf numFmtId="0" fontId="6" fillId="0" borderId="1" xfId="1" applyFont="1" applyFill="1" applyBorder="1" applyAlignment="1">
      <alignment horizontal="center"/>
    </xf>
    <xf numFmtId="0" fontId="6" fillId="0" borderId="1" xfId="1" applyFont="1" applyBorder="1" applyAlignment="1">
      <alignment horizontal="right"/>
    </xf>
    <xf numFmtId="3" fontId="6" fillId="0" borderId="1" xfId="1" applyNumberFormat="1" applyFont="1" applyBorder="1" applyAlignment="1">
      <alignment horizontal="right"/>
    </xf>
    <xf numFmtId="0" fontId="23" fillId="0" borderId="1" xfId="0" applyFont="1" applyFill="1" applyBorder="1" applyProtection="1"/>
    <xf numFmtId="3" fontId="24" fillId="4" borderId="1" xfId="1" applyNumberFormat="1" applyFont="1" applyFill="1" applyBorder="1" applyAlignment="1">
      <alignment horizontal="center" wrapText="1"/>
    </xf>
    <xf numFmtId="0" fontId="25" fillId="0" borderId="1" xfId="1" applyFont="1" applyFill="1" applyBorder="1" applyAlignment="1" applyProtection="1">
      <alignment horizontal="right"/>
    </xf>
    <xf numFmtId="0" fontId="24" fillId="4" borderId="1" xfId="1" applyFont="1" applyFill="1" applyBorder="1" applyAlignment="1">
      <alignment horizontal="center" wrapText="1"/>
    </xf>
    <xf numFmtId="3" fontId="24" fillId="4" borderId="1" xfId="1" applyNumberFormat="1" applyFont="1" applyFill="1" applyBorder="1" applyAlignment="1">
      <alignment horizontal="center"/>
    </xf>
    <xf numFmtId="3" fontId="6" fillId="0" borderId="1" xfId="1" applyNumberFormat="1" applyFont="1" applyFill="1" applyBorder="1"/>
    <xf numFmtId="3" fontId="6" fillId="0" borderId="8" xfId="1" applyNumberFormat="1" applyFont="1" applyBorder="1"/>
    <xf numFmtId="3" fontId="13" fillId="5" borderId="1" xfId="1" applyNumberFormat="1" applyFont="1" applyFill="1" applyBorder="1" applyAlignment="1">
      <alignment horizontal="center"/>
    </xf>
    <xf numFmtId="3" fontId="6" fillId="0" borderId="8" xfId="1" applyNumberFormat="1" applyFont="1" applyFill="1" applyBorder="1" applyProtection="1"/>
    <xf numFmtId="0" fontId="9" fillId="0" borderId="2" xfId="0" applyFont="1" applyBorder="1"/>
    <xf numFmtId="4" fontId="6" fillId="0" borderId="6" xfId="1" applyNumberFormat="1" applyFont="1" applyBorder="1"/>
    <xf numFmtId="0" fontId="30" fillId="0" borderId="1" xfId="0" applyFont="1" applyFill="1" applyBorder="1" applyProtection="1"/>
    <xf numFmtId="0" fontId="29" fillId="0" borderId="1" xfId="1" applyFont="1" applyFill="1" applyBorder="1" applyProtection="1"/>
    <xf numFmtId="165" fontId="6" fillId="0" borderId="1" xfId="1" applyNumberFormat="1" applyFont="1" applyBorder="1"/>
    <xf numFmtId="3" fontId="6" fillId="0" borderId="1" xfId="1" applyNumberFormat="1" applyFont="1" applyFill="1" applyBorder="1" applyProtection="1"/>
    <xf numFmtId="3" fontId="8" fillId="0" borderId="1" xfId="1" applyNumberFormat="1" applyFont="1" applyBorder="1"/>
    <xf numFmtId="10" fontId="6" fillId="0" borderId="1" xfId="1" applyNumberFormat="1" applyFont="1" applyBorder="1"/>
    <xf numFmtId="3" fontId="28" fillId="0" borderId="1" xfId="1" applyNumberFormat="1" applyFont="1" applyFill="1" applyBorder="1" applyAlignment="1" applyProtection="1">
      <alignment horizontal="center"/>
    </xf>
    <xf numFmtId="3" fontId="29" fillId="0" borderId="1" xfId="1" applyNumberFormat="1" applyFont="1" applyFill="1" applyBorder="1" applyAlignment="1" applyProtection="1">
      <alignment horizontal="center"/>
    </xf>
    <xf numFmtId="3" fontId="31" fillId="0" borderId="1" xfId="1" applyNumberFormat="1" applyFont="1" applyFill="1" applyBorder="1" applyAlignment="1" applyProtection="1">
      <alignment horizontal="center"/>
    </xf>
    <xf numFmtId="0" fontId="2" fillId="0" borderId="1" xfId="0" applyFont="1" applyFill="1" applyBorder="1" applyProtection="1"/>
    <xf numFmtId="0" fontId="6" fillId="0" borderId="4" xfId="1" applyFont="1" applyBorder="1"/>
    <xf numFmtId="3" fontId="35" fillId="0" borderId="1" xfId="1" applyNumberFormat="1" applyFont="1" applyBorder="1" applyAlignment="1">
      <alignment horizontal="center"/>
    </xf>
    <xf numFmtId="3" fontId="35" fillId="0" borderId="1" xfId="1" applyNumberFormat="1" applyFont="1" applyFill="1" applyBorder="1" applyAlignment="1">
      <alignment horizontal="center"/>
    </xf>
    <xf numFmtId="3" fontId="6" fillId="0" borderId="3" xfId="1" applyNumberFormat="1" applyFont="1" applyFill="1" applyBorder="1" applyProtection="1"/>
    <xf numFmtId="3" fontId="6" fillId="0" borderId="3" xfId="1" applyNumberFormat="1" applyFont="1" applyBorder="1"/>
    <xf numFmtId="0" fontId="6" fillId="0" borderId="3" xfId="1" applyFont="1" applyBorder="1"/>
    <xf numFmtId="3" fontId="32" fillId="0" borderId="1" xfId="0" applyNumberFormat="1" applyFont="1" applyFill="1" applyBorder="1" applyAlignment="1" applyProtection="1">
      <alignment horizontal="center"/>
    </xf>
    <xf numFmtId="0" fontId="10" fillId="0" borderId="1" xfId="0" applyFont="1" applyFill="1" applyBorder="1" applyAlignment="1" applyProtection="1">
      <alignment horizontal="left"/>
    </xf>
    <xf numFmtId="3" fontId="36" fillId="0" borderId="1" xfId="0" applyNumberFormat="1" applyFont="1" applyFill="1" applyBorder="1" applyAlignment="1" applyProtection="1">
      <alignment horizontal="center"/>
    </xf>
    <xf numFmtId="3" fontId="29" fillId="0" borderId="1" xfId="0" applyNumberFormat="1" applyFont="1" applyFill="1" applyBorder="1" applyAlignment="1" applyProtection="1">
      <alignment horizontal="center"/>
    </xf>
    <xf numFmtId="3" fontId="34" fillId="0" borderId="1" xfId="1" applyNumberFormat="1" applyFont="1" applyFill="1" applyBorder="1" applyAlignment="1" applyProtection="1">
      <alignment horizontal="center"/>
    </xf>
    <xf numFmtId="3" fontId="35" fillId="5" borderId="1" xfId="1" applyNumberFormat="1" applyFont="1" applyFill="1" applyBorder="1" applyAlignment="1">
      <alignment horizontal="center"/>
    </xf>
    <xf numFmtId="3" fontId="35" fillId="2" borderId="1" xfId="1" applyNumberFormat="1" applyFont="1" applyFill="1" applyBorder="1" applyAlignment="1">
      <alignment horizontal="center"/>
    </xf>
    <xf numFmtId="3" fontId="27" fillId="0" borderId="1" xfId="1" applyNumberFormat="1" applyFont="1" applyFill="1" applyBorder="1" applyAlignment="1">
      <alignment horizontal="center"/>
    </xf>
    <xf numFmtId="3" fontId="6" fillId="0" borderId="1" xfId="0" applyNumberFormat="1" applyFont="1" applyFill="1" applyBorder="1" applyAlignment="1" applyProtection="1">
      <alignment horizontal="center"/>
    </xf>
    <xf numFmtId="9" fontId="37" fillId="3" borderId="1" xfId="233" applyNumberFormat="1" applyFont="1" applyBorder="1" applyAlignment="1">
      <alignment horizontal="center"/>
    </xf>
    <xf numFmtId="165" fontId="35" fillId="0" borderId="1" xfId="1" applyNumberFormat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/>
    <xf numFmtId="3" fontId="6" fillId="0" borderId="1" xfId="0" applyNumberFormat="1" applyFont="1" applyBorder="1"/>
    <xf numFmtId="3" fontId="28" fillId="0" borderId="1" xfId="0" applyNumberFormat="1" applyFont="1" applyFill="1" applyBorder="1" applyAlignment="1" applyProtection="1">
      <alignment horizontal="center"/>
    </xf>
    <xf numFmtId="3" fontId="34" fillId="0" borderId="1" xfId="0" applyNumberFormat="1" applyFont="1" applyFill="1" applyBorder="1" applyAlignment="1" applyProtection="1">
      <alignment horizontal="center"/>
    </xf>
    <xf numFmtId="0" fontId="38" fillId="0" borderId="1" xfId="0" applyFont="1" applyFill="1" applyBorder="1" applyProtection="1"/>
    <xf numFmtId="0" fontId="0" fillId="0" borderId="0" xfId="0" applyAlignment="1">
      <alignment horizontal="left"/>
    </xf>
    <xf numFmtId="0" fontId="0" fillId="0" borderId="13" xfId="0" applyBorder="1" applyAlignment="1">
      <alignment horizontal="right"/>
    </xf>
    <xf numFmtId="0" fontId="34" fillId="0" borderId="15" xfId="0" applyFont="1" applyBorder="1" applyAlignment="1">
      <alignment horizontal="right"/>
    </xf>
    <xf numFmtId="0" fontId="0" fillId="0" borderId="15" xfId="0" applyBorder="1" applyAlignment="1">
      <alignment horizontal="right"/>
    </xf>
    <xf numFmtId="0" fontId="0" fillId="5" borderId="16" xfId="0" applyFill="1" applyBorder="1"/>
    <xf numFmtId="0" fontId="0" fillId="5" borderId="18" xfId="0" applyFill="1" applyBorder="1"/>
    <xf numFmtId="0" fontId="15" fillId="0" borderId="0" xfId="243"/>
    <xf numFmtId="0" fontId="49" fillId="0" borderId="0" xfId="0" applyFont="1" applyAlignment="1">
      <alignment vertical="center"/>
    </xf>
    <xf numFmtId="14" fontId="0" fillId="0" borderId="14" xfId="0" quotePrefix="1" applyNumberFormat="1" applyBorder="1" applyAlignment="1">
      <alignment horizontal="left"/>
    </xf>
    <xf numFmtId="0" fontId="0" fillId="0" borderId="16" xfId="0" applyBorder="1" applyAlignment="1">
      <alignment horizontal="left"/>
    </xf>
    <xf numFmtId="0" fontId="15" fillId="0" borderId="16" xfId="243" applyBorder="1" applyAlignment="1">
      <alignment horizontal="left"/>
    </xf>
    <xf numFmtId="0" fontId="0" fillId="0" borderId="17" xfId="0" applyBorder="1" applyAlignment="1">
      <alignment horizontal="right"/>
    </xf>
    <xf numFmtId="0" fontId="0" fillId="0" borderId="15" xfId="0" applyBorder="1"/>
    <xf numFmtId="0" fontId="28" fillId="0" borderId="1" xfId="1" applyFont="1" applyFill="1" applyBorder="1" applyAlignment="1" applyProtection="1">
      <alignment horizontal="center"/>
    </xf>
    <xf numFmtId="0" fontId="28" fillId="0" borderId="1" xfId="1" applyFont="1" applyFill="1" applyBorder="1" applyProtection="1"/>
    <xf numFmtId="3" fontId="28" fillId="0" borderId="1" xfId="1" applyNumberFormat="1" applyFont="1" applyBorder="1" applyAlignment="1">
      <alignment horizontal="center" wrapText="1"/>
    </xf>
    <xf numFmtId="3" fontId="28" fillId="0" borderId="1" xfId="1" applyNumberFormat="1" applyFont="1" applyFill="1" applyBorder="1" applyAlignment="1">
      <alignment horizontal="center" wrapText="1"/>
    </xf>
    <xf numFmtId="0" fontId="28" fillId="0" borderId="1" xfId="1" applyFont="1" applyFill="1" applyBorder="1" applyAlignment="1">
      <alignment horizontal="center" wrapText="1"/>
    </xf>
    <xf numFmtId="0" fontId="51" fillId="0" borderId="1" xfId="1" applyFont="1" applyFill="1" applyBorder="1" applyProtection="1"/>
    <xf numFmtId="3" fontId="51" fillId="4" borderId="1" xfId="1" applyNumberFormat="1" applyFont="1" applyFill="1" applyBorder="1" applyAlignment="1">
      <alignment horizontal="center" wrapText="1"/>
    </xf>
    <xf numFmtId="3" fontId="51" fillId="0" borderId="1" xfId="1" applyNumberFormat="1" applyFont="1" applyBorder="1" applyAlignment="1">
      <alignment horizontal="center" wrapText="1"/>
    </xf>
    <xf numFmtId="3" fontId="51" fillId="0" borderId="1" xfId="1" applyNumberFormat="1" applyFont="1" applyFill="1" applyBorder="1" applyAlignment="1">
      <alignment horizontal="center" wrapText="1"/>
    </xf>
    <xf numFmtId="0" fontId="51" fillId="4" borderId="1" xfId="1" applyFont="1" applyFill="1" applyBorder="1" applyAlignment="1">
      <alignment horizontal="center" wrapText="1"/>
    </xf>
    <xf numFmtId="3" fontId="52" fillId="0" borderId="1" xfId="1" applyNumberFormat="1" applyFont="1" applyFill="1" applyBorder="1" applyAlignment="1" applyProtection="1">
      <alignment horizontal="center"/>
    </xf>
    <xf numFmtId="3" fontId="28" fillId="0" borderId="1" xfId="1" applyNumberFormat="1" applyFont="1" applyFill="1" applyBorder="1" applyAlignment="1">
      <alignment horizontal="center"/>
    </xf>
    <xf numFmtId="3" fontId="51" fillId="0" borderId="1" xfId="1" applyNumberFormat="1" applyFont="1" applyBorder="1" applyAlignment="1">
      <alignment horizontal="center"/>
    </xf>
    <xf numFmtId="3" fontId="53" fillId="0" borderId="1" xfId="0" applyNumberFormat="1" applyFont="1" applyFill="1" applyBorder="1" applyAlignment="1" applyProtection="1">
      <alignment horizontal="center"/>
    </xf>
    <xf numFmtId="3" fontId="28" fillId="0" borderId="1" xfId="1" applyNumberFormat="1" applyFont="1" applyBorder="1" applyAlignment="1">
      <alignment horizontal="center"/>
    </xf>
    <xf numFmtId="3" fontId="51" fillId="4" borderId="1" xfId="1" applyNumberFormat="1" applyFont="1" applyFill="1" applyBorder="1" applyAlignment="1">
      <alignment horizontal="center"/>
    </xf>
    <xf numFmtId="3" fontId="28" fillId="2" borderId="1" xfId="1" applyNumberFormat="1" applyFont="1" applyFill="1" applyBorder="1" applyAlignment="1">
      <alignment horizontal="center"/>
    </xf>
    <xf numFmtId="165" fontId="28" fillId="0" borderId="1" xfId="1" applyNumberFormat="1" applyFont="1" applyBorder="1" applyAlignment="1">
      <alignment horizontal="center"/>
    </xf>
    <xf numFmtId="9" fontId="28" fillId="3" borderId="1" xfId="233" applyNumberFormat="1" applyFont="1" applyBorder="1" applyAlignment="1">
      <alignment horizontal="center"/>
    </xf>
    <xf numFmtId="0" fontId="54" fillId="0" borderId="1" xfId="0" applyFont="1" applyBorder="1" applyAlignment="1">
      <alignment horizontal="center"/>
    </xf>
    <xf numFmtId="0" fontId="34" fillId="0" borderId="1" xfId="0" applyFont="1" applyBorder="1"/>
    <xf numFmtId="0" fontId="34" fillId="0" borderId="1" xfId="0" applyFont="1" applyBorder="1" applyAlignment="1">
      <alignment horizontal="center"/>
    </xf>
    <xf numFmtId="0" fontId="34" fillId="0" borderId="1" xfId="0" applyFont="1" applyFill="1" applyBorder="1" applyAlignment="1">
      <alignment horizontal="center"/>
    </xf>
    <xf numFmtId="0" fontId="34" fillId="0" borderId="1" xfId="0" applyFont="1" applyFill="1" applyBorder="1"/>
    <xf numFmtId="3" fontId="34" fillId="0" borderId="1" xfId="0" applyNumberFormat="1" applyFont="1" applyBorder="1"/>
    <xf numFmtId="0" fontId="28" fillId="0" borderId="1" xfId="1" applyFont="1" applyBorder="1" applyAlignment="1">
      <alignment horizontal="center"/>
    </xf>
    <xf numFmtId="165" fontId="55" fillId="0" borderId="1" xfId="2" applyNumberFormat="1" applyFont="1" applyBorder="1"/>
    <xf numFmtId="1" fontId="28" fillId="0" borderId="1" xfId="1" applyNumberFormat="1" applyFont="1" applyBorder="1" applyAlignment="1">
      <alignment horizontal="center"/>
    </xf>
    <xf numFmtId="1" fontId="28" fillId="0" borderId="1" xfId="1" applyNumberFormat="1" applyFont="1" applyFill="1" applyBorder="1" applyAlignment="1">
      <alignment horizontal="center"/>
    </xf>
    <xf numFmtId="3" fontId="28" fillId="0" borderId="1" xfId="1" applyNumberFormat="1" applyFont="1" applyBorder="1"/>
    <xf numFmtId="3" fontId="28" fillId="0" borderId="1" xfId="1" applyNumberFormat="1" applyFont="1" applyFill="1" applyBorder="1"/>
    <xf numFmtId="0" fontId="28" fillId="0" borderId="1" xfId="1" applyFont="1" applyFill="1" applyBorder="1"/>
    <xf numFmtId="0" fontId="28" fillId="0" borderId="1" xfId="1" applyFont="1" applyFill="1" applyBorder="1" applyAlignment="1">
      <alignment horizontal="center"/>
    </xf>
    <xf numFmtId="0" fontId="28" fillId="0" borderId="1" xfId="1" applyFont="1" applyBorder="1"/>
    <xf numFmtId="3" fontId="56" fillId="0" borderId="1" xfId="1" applyNumberFormat="1" applyFont="1" applyBorder="1" applyAlignment="1">
      <alignment horizontal="center"/>
    </xf>
    <xf numFmtId="3" fontId="56" fillId="0" borderId="1" xfId="1" applyNumberFormat="1" applyFont="1" applyFill="1" applyBorder="1" applyAlignment="1">
      <alignment horizontal="center"/>
    </xf>
    <xf numFmtId="3" fontId="1" fillId="0" borderId="1" xfId="0" applyNumberFormat="1" applyFont="1" applyFill="1" applyBorder="1" applyAlignment="1" applyProtection="1">
      <alignment horizontal="center"/>
    </xf>
    <xf numFmtId="3" fontId="34" fillId="0" borderId="1" xfId="1" applyNumberFormat="1" applyFont="1" applyBorder="1" applyAlignment="1">
      <alignment horizontal="center"/>
    </xf>
    <xf numFmtId="3" fontId="34" fillId="0" borderId="1" xfId="1" applyNumberFormat="1" applyFont="1" applyFill="1" applyBorder="1" applyAlignment="1">
      <alignment horizontal="center"/>
    </xf>
    <xf numFmtId="3" fontId="34" fillId="5" borderId="1" xfId="1" applyNumberFormat="1" applyFont="1" applyFill="1" applyBorder="1" applyAlignment="1">
      <alignment horizontal="center"/>
    </xf>
    <xf numFmtId="3" fontId="34" fillId="2" borderId="1" xfId="1" applyNumberFormat="1" applyFont="1" applyFill="1" applyBorder="1" applyAlignment="1">
      <alignment horizontal="center"/>
    </xf>
    <xf numFmtId="3" fontId="54" fillId="0" borderId="1" xfId="1" applyNumberFormat="1" applyFont="1" applyFill="1" applyBorder="1" applyAlignment="1">
      <alignment horizontal="center"/>
    </xf>
    <xf numFmtId="0" fontId="38" fillId="0" borderId="1" xfId="0" applyFont="1" applyBorder="1" applyAlignment="1">
      <alignment horizontal="center"/>
    </xf>
    <xf numFmtId="0" fontId="28" fillId="0" borderId="1" xfId="0" applyFont="1" applyBorder="1"/>
    <xf numFmtId="0" fontId="28" fillId="0" borderId="1" xfId="0" applyFont="1" applyBorder="1" applyAlignment="1">
      <alignment horizontal="center"/>
    </xf>
    <xf numFmtId="0" fontId="28" fillId="0" borderId="1" xfId="0" applyFont="1" applyFill="1" applyBorder="1" applyAlignment="1">
      <alignment horizontal="center"/>
    </xf>
    <xf numFmtId="0" fontId="28" fillId="0" borderId="1" xfId="0" applyFont="1" applyFill="1" applyBorder="1"/>
    <xf numFmtId="3" fontId="28" fillId="5" borderId="1" xfId="1" applyNumberFormat="1" applyFont="1" applyFill="1" applyBorder="1" applyAlignment="1">
      <alignment horizontal="center"/>
    </xf>
    <xf numFmtId="3" fontId="38" fillId="0" borderId="1" xfId="1" applyNumberFormat="1" applyFont="1" applyFill="1" applyBorder="1" applyAlignment="1">
      <alignment horizontal="center"/>
    </xf>
    <xf numFmtId="9" fontId="34" fillId="3" borderId="1" xfId="233" applyNumberFormat="1" applyFont="1" applyBorder="1" applyAlignment="1">
      <alignment horizontal="center"/>
    </xf>
    <xf numFmtId="3" fontId="55" fillId="5" borderId="1" xfId="1" applyNumberFormat="1" applyFont="1" applyFill="1" applyBorder="1" applyAlignment="1">
      <alignment horizontal="center"/>
    </xf>
    <xf numFmtId="3" fontId="55" fillId="2" borderId="1" xfId="1" applyNumberFormat="1" applyFont="1" applyFill="1" applyBorder="1" applyAlignment="1">
      <alignment horizontal="center"/>
    </xf>
    <xf numFmtId="3" fontId="51" fillId="0" borderId="1" xfId="1" applyNumberFormat="1" applyFont="1" applyBorder="1" applyAlignment="1">
      <alignment wrapText="1"/>
    </xf>
    <xf numFmtId="3" fontId="28" fillId="0" borderId="1" xfId="1" applyNumberFormat="1" applyFont="1" applyFill="1" applyBorder="1" applyAlignment="1" applyProtection="1"/>
    <xf numFmtId="3" fontId="55" fillId="0" borderId="1" xfId="1" applyNumberFormat="1" applyFont="1" applyBorder="1" applyAlignment="1">
      <alignment horizontal="center"/>
    </xf>
    <xf numFmtId="3" fontId="55" fillId="0" borderId="1" xfId="1" applyNumberFormat="1" applyFont="1" applyFill="1" applyBorder="1" applyAlignment="1">
      <alignment horizontal="center"/>
    </xf>
    <xf numFmtId="14" fontId="0" fillId="0" borderId="16" xfId="0" quotePrefix="1" applyNumberFormat="1" applyFill="1" applyBorder="1" applyAlignment="1">
      <alignment horizontal="left"/>
    </xf>
    <xf numFmtId="0" fontId="0" fillId="0" borderId="16" xfId="0" applyFill="1" applyBorder="1" applyAlignment="1">
      <alignment horizontal="left"/>
    </xf>
    <xf numFmtId="0" fontId="15" fillId="0" borderId="18" xfId="243" applyFill="1" applyBorder="1"/>
    <xf numFmtId="0" fontId="44" fillId="5" borderId="15" xfId="0" applyFont="1" applyFill="1" applyBorder="1"/>
    <xf numFmtId="0" fontId="15" fillId="5" borderId="17" xfId="243" applyFill="1" applyBorder="1"/>
    <xf numFmtId="3" fontId="57" fillId="0" borderId="1" xfId="1" applyNumberFormat="1" applyFont="1" applyFill="1" applyBorder="1" applyAlignment="1" applyProtection="1">
      <alignment horizontal="center"/>
    </xf>
    <xf numFmtId="3" fontId="58" fillId="2" borderId="1" xfId="1" applyNumberFormat="1" applyFont="1" applyFill="1" applyBorder="1" applyAlignment="1">
      <alignment horizontal="center"/>
    </xf>
    <xf numFmtId="3" fontId="59" fillId="0" borderId="1" xfId="1" applyNumberFormat="1" applyFont="1" applyFill="1" applyBorder="1" applyAlignment="1" applyProtection="1">
      <alignment horizontal="center"/>
    </xf>
    <xf numFmtId="0" fontId="42" fillId="5" borderId="13" xfId="0" applyFont="1" applyFill="1" applyBorder="1" applyAlignment="1">
      <alignment vertical="center" wrapText="1"/>
    </xf>
    <xf numFmtId="0" fontId="42" fillId="5" borderId="14" xfId="0" applyFont="1" applyFill="1" applyBorder="1" applyAlignment="1">
      <alignment wrapText="1"/>
    </xf>
    <xf numFmtId="0" fontId="0" fillId="0" borderId="19" xfId="0" applyFont="1" applyBorder="1" applyAlignment="1">
      <alignment wrapText="1"/>
    </xf>
    <xf numFmtId="0" fontId="0" fillId="0" borderId="20" xfId="0" applyFont="1" applyBorder="1" applyAlignment="1">
      <alignment wrapText="1"/>
    </xf>
    <xf numFmtId="0" fontId="0" fillId="0" borderId="23" xfId="0" applyFont="1" applyBorder="1" applyAlignment="1">
      <alignment wrapText="1"/>
    </xf>
    <xf numFmtId="0" fontId="42" fillId="0" borderId="21" xfId="0" applyFont="1" applyBorder="1" applyAlignment="1">
      <alignment vertical="center" wrapText="1"/>
    </xf>
    <xf numFmtId="0" fontId="42" fillId="0" borderId="22" xfId="0" applyFont="1" applyBorder="1" applyAlignment="1"/>
  </cellXfs>
  <cellStyles count="244">
    <cellStyle name="Comma 2" xfId="236" xr:uid="{00000000-0005-0000-0000-000000000000}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Followed Hyperlink" xfId="188" builtinId="9" hidden="1"/>
    <cellStyle name="Followed Hyperlink" xfId="190" builtinId="9" hidden="1"/>
    <cellStyle name="Followed Hyperlink" xfId="192" builtinId="9" hidden="1"/>
    <cellStyle name="Followed Hyperlink" xfId="194" builtinId="9" hidden="1"/>
    <cellStyle name="Followed Hyperlink" xfId="196" builtinId="9" hidden="1"/>
    <cellStyle name="Followed Hyperlink" xfId="198" builtinId="9" hidden="1"/>
    <cellStyle name="Followed Hyperlink" xfId="200" builtinId="9" hidden="1"/>
    <cellStyle name="Followed Hyperlink" xfId="202" builtinId="9" hidden="1"/>
    <cellStyle name="Followed Hyperlink" xfId="204" builtinId="9" hidden="1"/>
    <cellStyle name="Followed Hyperlink" xfId="206" builtinId="9" hidden="1"/>
    <cellStyle name="Followed Hyperlink" xfId="208" builtinId="9" hidden="1"/>
    <cellStyle name="Followed Hyperlink" xfId="210" builtinId="9" hidden="1"/>
    <cellStyle name="Followed Hyperlink" xfId="212" builtinId="9" hidden="1"/>
    <cellStyle name="Followed Hyperlink" xfId="214" builtinId="9" hidden="1"/>
    <cellStyle name="Followed Hyperlink" xfId="216" builtinId="9" hidden="1"/>
    <cellStyle name="Followed Hyperlink" xfId="218" builtinId="9" hidden="1"/>
    <cellStyle name="Followed Hyperlink" xfId="220" builtinId="9" hidden="1"/>
    <cellStyle name="Followed Hyperlink" xfId="222" builtinId="9" hidden="1"/>
    <cellStyle name="Followed Hyperlink" xfId="224" builtinId="9" hidden="1"/>
    <cellStyle name="Followed Hyperlink" xfId="226" builtinId="9" hidden="1"/>
    <cellStyle name="Followed Hyperlink" xfId="228" builtinId="9" hidden="1"/>
    <cellStyle name="Followed Hyperlink" xfId="230" builtinId="9" hidden="1"/>
    <cellStyle name="Followed Hyperlink" xfId="240" builtinId="9" hidden="1"/>
    <cellStyle name="Followed Hyperlink" xfId="242" builtinId="9" hidden="1"/>
    <cellStyle name="Good" xfId="233" builtinId="26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5" builtinId="8" hidden="1"/>
    <cellStyle name="Hyperlink" xfId="197" builtinId="8" hidden="1"/>
    <cellStyle name="Hyperlink" xfId="199" builtinId="8" hidden="1"/>
    <cellStyle name="Hyperlink" xfId="201" builtinId="8" hidden="1"/>
    <cellStyle name="Hyperlink" xfId="203" builtinId="8" hidden="1"/>
    <cellStyle name="Hyperlink" xfId="205" builtinId="8" hidden="1"/>
    <cellStyle name="Hyperlink" xfId="207" builtinId="8" hidden="1"/>
    <cellStyle name="Hyperlink" xfId="209" builtinId="8" hidden="1"/>
    <cellStyle name="Hyperlink" xfId="211" builtinId="8" hidden="1"/>
    <cellStyle name="Hyperlink" xfId="213" builtinId="8" hidden="1"/>
    <cellStyle name="Hyperlink" xfId="215" builtinId="8" hidden="1"/>
    <cellStyle name="Hyperlink" xfId="217" builtinId="8" hidden="1"/>
    <cellStyle name="Hyperlink" xfId="219" builtinId="8" hidden="1"/>
    <cellStyle name="Hyperlink" xfId="221" builtinId="8" hidden="1"/>
    <cellStyle name="Hyperlink" xfId="223" builtinId="8" hidden="1"/>
    <cellStyle name="Hyperlink" xfId="225" builtinId="8" hidden="1"/>
    <cellStyle name="Hyperlink" xfId="227" builtinId="8" hidden="1"/>
    <cellStyle name="Hyperlink" xfId="229" builtinId="8" hidden="1"/>
    <cellStyle name="Hyperlink" xfId="239" builtinId="8" hidden="1"/>
    <cellStyle name="Hyperlink" xfId="241" builtinId="8" hidden="1"/>
    <cellStyle name="Hyperlink" xfId="243" builtinId="8"/>
    <cellStyle name="Hyperlink 2" xfId="237" xr:uid="{00000000-0005-0000-0000-0000EB000000}"/>
    <cellStyle name="Komma 2" xfId="234" xr:uid="{00000000-0005-0000-0000-0000EC000000}"/>
    <cellStyle name="Normal" xfId="0" builtinId="0"/>
    <cellStyle name="Normal 2" xfId="1" xr:uid="{00000000-0005-0000-0000-0000EE000000}"/>
    <cellStyle name="Normal 3" xfId="232" xr:uid="{00000000-0005-0000-0000-0000EF000000}"/>
    <cellStyle name="Normal 4" xfId="238" xr:uid="{00000000-0005-0000-0000-0000F0000000}"/>
    <cellStyle name="Percent 2" xfId="2" xr:uid="{00000000-0005-0000-0000-0000F1000000}"/>
    <cellStyle name="Percent 3" xfId="231" xr:uid="{00000000-0005-0000-0000-0000F2000000}"/>
    <cellStyle name="Procent 2" xfId="235" xr:uid="{00000000-0005-0000-0000-0000F3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&#228;nsdata%20S&#246;dermanlands%20l&#228;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lproduktion"/>
      <sheetName val="Fjärrvärmeproduktion"/>
      <sheetName val="Slutanvändning"/>
      <sheetName val="Biogasproduktion och fordonsgas"/>
      <sheetName val="Solceller"/>
      <sheetName val="Vindkraftproduktion"/>
      <sheetName val="Mindre vattenkraft"/>
      <sheetName val="Länsstyrelsen 2017"/>
      <sheetName val="Länsstyrelsen 2020"/>
      <sheetName val="Miljörapporter"/>
      <sheetName val="Energiföretagen KVV Elprod"/>
      <sheetName val="Energiföretagen KVV Värmeprod"/>
    </sheetNames>
    <sheetDataSet>
      <sheetData sheetId="0">
        <row r="42">
          <cell r="N42">
            <v>0</v>
          </cell>
        </row>
        <row r="43">
          <cell r="N43">
            <v>0</v>
          </cell>
        </row>
        <row r="44">
          <cell r="Q44"/>
          <cell r="U44"/>
          <cell r="V44"/>
        </row>
        <row r="45">
          <cell r="N45">
            <v>0</v>
          </cell>
        </row>
        <row r="46">
          <cell r="R46"/>
          <cell r="T46"/>
        </row>
        <row r="47">
          <cell r="S47"/>
        </row>
        <row r="48">
          <cell r="N48">
            <v>0</v>
          </cell>
        </row>
        <row r="50">
          <cell r="N50">
            <v>0</v>
          </cell>
        </row>
        <row r="51">
          <cell r="N51">
            <v>0</v>
          </cell>
        </row>
        <row r="52">
          <cell r="Q52"/>
          <cell r="U52"/>
          <cell r="V52"/>
        </row>
        <row r="53">
          <cell r="N53">
            <v>0</v>
          </cell>
        </row>
        <row r="54">
          <cell r="R54"/>
          <cell r="T54"/>
        </row>
        <row r="55">
          <cell r="S55"/>
        </row>
        <row r="56">
          <cell r="N56">
            <v>0</v>
          </cell>
        </row>
        <row r="58">
          <cell r="N58">
            <v>1237</v>
          </cell>
        </row>
        <row r="59">
          <cell r="N59">
            <v>0</v>
          </cell>
        </row>
        <row r="60">
          <cell r="Q60"/>
          <cell r="U60"/>
          <cell r="V60"/>
        </row>
        <row r="61">
          <cell r="N61">
            <v>0</v>
          </cell>
        </row>
        <row r="62">
          <cell r="R62"/>
          <cell r="T62"/>
        </row>
        <row r="63">
          <cell r="S63"/>
        </row>
        <row r="64">
          <cell r="N64">
            <v>0</v>
          </cell>
        </row>
        <row r="66">
          <cell r="N66">
            <v>12017</v>
          </cell>
        </row>
        <row r="67">
          <cell r="N67">
            <v>0</v>
          </cell>
        </row>
        <row r="68">
          <cell r="Q68"/>
          <cell r="U68"/>
          <cell r="V68"/>
        </row>
        <row r="69">
          <cell r="N69">
            <v>0</v>
          </cell>
        </row>
        <row r="70">
          <cell r="R70"/>
          <cell r="T70"/>
        </row>
        <row r="71">
          <cell r="S71"/>
        </row>
        <row r="72">
          <cell r="N72">
            <v>0</v>
          </cell>
        </row>
        <row r="82">
          <cell r="N82">
            <v>0</v>
          </cell>
        </row>
        <row r="83">
          <cell r="N83">
            <v>0</v>
          </cell>
        </row>
        <row r="84">
          <cell r="Q84"/>
          <cell r="U84"/>
          <cell r="V84"/>
        </row>
        <row r="85">
          <cell r="N85">
            <v>0</v>
          </cell>
        </row>
        <row r="86">
          <cell r="R86"/>
          <cell r="T86"/>
        </row>
        <row r="87">
          <cell r="S87"/>
        </row>
        <row r="88">
          <cell r="N88">
            <v>0</v>
          </cell>
        </row>
        <row r="90">
          <cell r="N90">
            <v>0</v>
          </cell>
        </row>
        <row r="91">
          <cell r="N91">
            <v>0</v>
          </cell>
        </row>
        <row r="92">
          <cell r="Q92"/>
          <cell r="U92"/>
          <cell r="V92"/>
        </row>
        <row r="93">
          <cell r="N93">
            <v>0</v>
          </cell>
        </row>
        <row r="94">
          <cell r="R94"/>
          <cell r="T94"/>
        </row>
        <row r="95">
          <cell r="S95"/>
        </row>
        <row r="96">
          <cell r="N96">
            <v>0</v>
          </cell>
        </row>
        <row r="98">
          <cell r="N98">
            <v>0</v>
          </cell>
        </row>
        <row r="99">
          <cell r="N99">
            <v>0</v>
          </cell>
        </row>
        <row r="100">
          <cell r="Q100"/>
          <cell r="U100"/>
          <cell r="V100"/>
        </row>
        <row r="101">
          <cell r="N101">
            <v>0</v>
          </cell>
        </row>
        <row r="102">
          <cell r="R102"/>
          <cell r="T102"/>
        </row>
        <row r="103">
          <cell r="S103"/>
        </row>
        <row r="104">
          <cell r="N104">
            <v>0</v>
          </cell>
        </row>
        <row r="106">
          <cell r="N106">
            <v>331.44444444444446</v>
          </cell>
        </row>
        <row r="107">
          <cell r="N107">
            <v>0</v>
          </cell>
        </row>
        <row r="108">
          <cell r="Q108"/>
          <cell r="U108"/>
          <cell r="V108"/>
        </row>
        <row r="109">
          <cell r="N109">
            <v>0</v>
          </cell>
        </row>
        <row r="110">
          <cell r="R110"/>
          <cell r="T110"/>
        </row>
        <row r="111">
          <cell r="S111"/>
        </row>
        <row r="112">
          <cell r="N112">
            <v>0</v>
          </cell>
        </row>
        <row r="122">
          <cell r="N122">
            <v>70986</v>
          </cell>
        </row>
        <row r="123">
          <cell r="N123">
            <v>0</v>
          </cell>
        </row>
        <row r="124">
          <cell r="Q124"/>
          <cell r="U124"/>
          <cell r="V124"/>
        </row>
        <row r="125">
          <cell r="N125">
            <v>0</v>
          </cell>
        </row>
        <row r="126">
          <cell r="R126"/>
          <cell r="T126"/>
        </row>
        <row r="127">
          <cell r="S127"/>
        </row>
        <row r="128">
          <cell r="N128">
            <v>0</v>
          </cell>
        </row>
        <row r="130">
          <cell r="N130">
            <v>0</v>
          </cell>
        </row>
        <row r="131">
          <cell r="N131">
            <v>0</v>
          </cell>
        </row>
        <row r="132">
          <cell r="Q132"/>
          <cell r="U132"/>
          <cell r="V132"/>
        </row>
        <row r="133">
          <cell r="N133">
            <v>0</v>
          </cell>
        </row>
        <row r="134">
          <cell r="R134"/>
          <cell r="T134"/>
        </row>
        <row r="135">
          <cell r="S135"/>
        </row>
        <row r="136">
          <cell r="N136">
            <v>0</v>
          </cell>
        </row>
        <row r="138">
          <cell r="N138">
            <v>9484</v>
          </cell>
        </row>
        <row r="139">
          <cell r="N139">
            <v>0</v>
          </cell>
        </row>
        <row r="140">
          <cell r="Q140"/>
          <cell r="U140"/>
          <cell r="V140"/>
        </row>
        <row r="141">
          <cell r="N141">
            <v>0</v>
          </cell>
        </row>
        <row r="142">
          <cell r="R142"/>
          <cell r="T142"/>
        </row>
        <row r="143">
          <cell r="S143"/>
        </row>
        <row r="144">
          <cell r="N144">
            <v>0</v>
          </cell>
        </row>
        <row r="146">
          <cell r="N146">
            <v>0</v>
          </cell>
        </row>
        <row r="147">
          <cell r="N147">
            <v>0</v>
          </cell>
        </row>
        <row r="148">
          <cell r="Q148"/>
          <cell r="U148"/>
          <cell r="V148"/>
        </row>
        <row r="149">
          <cell r="N149">
            <v>0</v>
          </cell>
        </row>
        <row r="150">
          <cell r="R150"/>
          <cell r="T150"/>
        </row>
        <row r="151">
          <cell r="S151"/>
        </row>
        <row r="152">
          <cell r="N152">
            <v>0</v>
          </cell>
        </row>
        <row r="162">
          <cell r="N162">
            <v>91426</v>
          </cell>
        </row>
        <row r="163">
          <cell r="N163">
            <v>25110</v>
          </cell>
        </row>
        <row r="164">
          <cell r="Q164"/>
          <cell r="U164"/>
          <cell r="V164"/>
        </row>
        <row r="165">
          <cell r="N165">
            <v>324157</v>
          </cell>
        </row>
        <row r="166">
          <cell r="R166"/>
          <cell r="T166"/>
        </row>
        <row r="167">
          <cell r="S167"/>
        </row>
        <row r="168">
          <cell r="N168">
            <v>0</v>
          </cell>
        </row>
        <row r="170">
          <cell r="N170">
            <v>0</v>
          </cell>
        </row>
        <row r="171">
          <cell r="N171">
            <v>0</v>
          </cell>
        </row>
        <row r="172">
          <cell r="Q172"/>
          <cell r="U172"/>
          <cell r="V172"/>
        </row>
        <row r="173">
          <cell r="N173">
            <v>0</v>
          </cell>
        </row>
        <row r="174">
          <cell r="R174"/>
          <cell r="T174"/>
        </row>
        <row r="175">
          <cell r="S175"/>
        </row>
        <row r="176">
          <cell r="N176">
            <v>0</v>
          </cell>
        </row>
        <row r="178">
          <cell r="N178">
            <v>0</v>
          </cell>
        </row>
        <row r="179">
          <cell r="N179">
            <v>0</v>
          </cell>
        </row>
        <row r="180">
          <cell r="Q180"/>
          <cell r="U180"/>
          <cell r="V180"/>
        </row>
        <row r="181">
          <cell r="N181">
            <v>0</v>
          </cell>
        </row>
        <row r="182">
          <cell r="R182"/>
          <cell r="T182"/>
        </row>
        <row r="183">
          <cell r="S183"/>
        </row>
        <row r="184">
          <cell r="N184">
            <v>0</v>
          </cell>
        </row>
        <row r="186">
          <cell r="N186">
            <v>0</v>
          </cell>
        </row>
        <row r="187">
          <cell r="N187">
            <v>0</v>
          </cell>
        </row>
        <row r="188">
          <cell r="Q188"/>
          <cell r="U188"/>
          <cell r="V188"/>
        </row>
        <row r="189">
          <cell r="N189">
            <v>0</v>
          </cell>
        </row>
        <row r="190">
          <cell r="R190"/>
          <cell r="T190"/>
        </row>
        <row r="191">
          <cell r="S191"/>
        </row>
        <row r="192">
          <cell r="N192">
            <v>0</v>
          </cell>
        </row>
        <row r="202">
          <cell r="N202">
            <v>0</v>
          </cell>
        </row>
        <row r="203">
          <cell r="N203">
            <v>0</v>
          </cell>
        </row>
        <row r="204">
          <cell r="Q204"/>
          <cell r="U204"/>
          <cell r="V204"/>
        </row>
        <row r="205">
          <cell r="N205">
            <v>0</v>
          </cell>
        </row>
        <row r="206">
          <cell r="R206"/>
          <cell r="T206"/>
        </row>
        <row r="207">
          <cell r="S207"/>
        </row>
        <row r="208">
          <cell r="N208">
            <v>0</v>
          </cell>
        </row>
        <row r="210">
          <cell r="N210">
            <v>0</v>
          </cell>
        </row>
        <row r="211">
          <cell r="N211">
            <v>0</v>
          </cell>
        </row>
        <row r="212">
          <cell r="Q212"/>
          <cell r="U212"/>
          <cell r="V212"/>
        </row>
        <row r="213">
          <cell r="N213">
            <v>0</v>
          </cell>
        </row>
        <row r="214">
          <cell r="R214"/>
          <cell r="T214"/>
        </row>
        <row r="215">
          <cell r="S215"/>
        </row>
        <row r="216">
          <cell r="N216">
            <v>0</v>
          </cell>
        </row>
        <row r="218">
          <cell r="N218">
            <v>0</v>
          </cell>
        </row>
        <row r="219">
          <cell r="N219">
            <v>0</v>
          </cell>
        </row>
        <row r="220">
          <cell r="Q220"/>
          <cell r="U220"/>
          <cell r="V220"/>
        </row>
        <row r="221">
          <cell r="N221">
            <v>0</v>
          </cell>
        </row>
        <row r="222">
          <cell r="R222"/>
          <cell r="T222"/>
        </row>
        <row r="223">
          <cell r="S223"/>
        </row>
        <row r="224">
          <cell r="N224">
            <v>0</v>
          </cell>
        </row>
        <row r="226">
          <cell r="N226">
            <v>0</v>
          </cell>
        </row>
        <row r="227">
          <cell r="N227">
            <v>0</v>
          </cell>
        </row>
        <row r="228">
          <cell r="Q228"/>
          <cell r="U228"/>
          <cell r="V228"/>
        </row>
        <row r="229">
          <cell r="N229">
            <v>0</v>
          </cell>
        </row>
        <row r="230">
          <cell r="R230"/>
          <cell r="T230"/>
        </row>
        <row r="231">
          <cell r="S231"/>
        </row>
        <row r="232">
          <cell r="N232">
            <v>0</v>
          </cell>
        </row>
        <row r="242">
          <cell r="N242">
            <v>25769</v>
          </cell>
        </row>
        <row r="243">
          <cell r="N243">
            <v>0</v>
          </cell>
        </row>
        <row r="244">
          <cell r="Q244"/>
          <cell r="U244"/>
          <cell r="V244"/>
        </row>
        <row r="245">
          <cell r="N245">
            <v>0</v>
          </cell>
        </row>
        <row r="246">
          <cell r="R246"/>
          <cell r="T246"/>
        </row>
        <row r="247">
          <cell r="S247"/>
        </row>
        <row r="248">
          <cell r="N248">
            <v>0</v>
          </cell>
        </row>
        <row r="250">
          <cell r="N250">
            <v>0</v>
          </cell>
        </row>
        <row r="251">
          <cell r="N251">
            <v>0</v>
          </cell>
        </row>
        <row r="252">
          <cell r="Q252"/>
          <cell r="U252"/>
          <cell r="V252"/>
        </row>
        <row r="253">
          <cell r="N253">
            <v>0</v>
          </cell>
        </row>
        <row r="254">
          <cell r="R254"/>
          <cell r="T254"/>
        </row>
        <row r="255">
          <cell r="S255"/>
        </row>
        <row r="256">
          <cell r="N256">
            <v>0</v>
          </cell>
        </row>
        <row r="258">
          <cell r="N258">
            <v>2157</v>
          </cell>
        </row>
        <row r="259">
          <cell r="N259">
            <v>0</v>
          </cell>
        </row>
        <row r="260">
          <cell r="Q260"/>
          <cell r="U260"/>
          <cell r="V260"/>
        </row>
        <row r="261">
          <cell r="N261">
            <v>0</v>
          </cell>
        </row>
        <row r="262">
          <cell r="R262"/>
          <cell r="T262"/>
        </row>
        <row r="263">
          <cell r="S263"/>
        </row>
        <row r="264">
          <cell r="N264">
            <v>0</v>
          </cell>
        </row>
        <row r="266">
          <cell r="N266">
            <v>2651.5555555555557</v>
          </cell>
        </row>
        <row r="267">
          <cell r="N267">
            <v>0</v>
          </cell>
        </row>
        <row r="268">
          <cell r="Q268"/>
          <cell r="U268"/>
          <cell r="V268"/>
        </row>
        <row r="269">
          <cell r="N269">
            <v>0</v>
          </cell>
        </row>
        <row r="270">
          <cell r="R270"/>
          <cell r="T270"/>
        </row>
        <row r="271">
          <cell r="S271"/>
        </row>
        <row r="272">
          <cell r="N272">
            <v>0</v>
          </cell>
        </row>
        <row r="282">
          <cell r="N282">
            <v>85607</v>
          </cell>
        </row>
        <row r="283">
          <cell r="N283">
            <v>0</v>
          </cell>
        </row>
        <row r="284">
          <cell r="Q284"/>
          <cell r="U284"/>
          <cell r="V284"/>
        </row>
        <row r="285">
          <cell r="N285">
            <v>0</v>
          </cell>
        </row>
        <row r="286">
          <cell r="R286"/>
          <cell r="T286"/>
        </row>
        <row r="287">
          <cell r="S287"/>
        </row>
        <row r="288">
          <cell r="N288">
            <v>0</v>
          </cell>
        </row>
        <row r="290">
          <cell r="N290">
            <v>0</v>
          </cell>
        </row>
        <row r="291">
          <cell r="N291">
            <v>0</v>
          </cell>
        </row>
        <row r="292">
          <cell r="Q292"/>
          <cell r="U292"/>
          <cell r="V292"/>
        </row>
        <row r="293">
          <cell r="N293">
            <v>0</v>
          </cell>
        </row>
        <row r="294">
          <cell r="R294"/>
          <cell r="T294"/>
        </row>
        <row r="295">
          <cell r="S295"/>
        </row>
        <row r="296">
          <cell r="N296">
            <v>0</v>
          </cell>
        </row>
        <row r="298">
          <cell r="N298">
            <v>11598</v>
          </cell>
        </row>
        <row r="299">
          <cell r="N299">
            <v>0</v>
          </cell>
        </row>
        <row r="300">
          <cell r="Q300"/>
          <cell r="U300"/>
          <cell r="V300"/>
        </row>
        <row r="301">
          <cell r="N301">
            <v>0</v>
          </cell>
        </row>
        <row r="302">
          <cell r="R302"/>
          <cell r="T302"/>
        </row>
        <row r="303">
          <cell r="S303"/>
        </row>
        <row r="304">
          <cell r="N304">
            <v>0</v>
          </cell>
        </row>
        <row r="306">
          <cell r="N306">
            <v>0</v>
          </cell>
        </row>
        <row r="307">
          <cell r="N307">
            <v>0</v>
          </cell>
        </row>
        <row r="308">
          <cell r="Q308"/>
          <cell r="U308"/>
          <cell r="V308"/>
        </row>
        <row r="309">
          <cell r="N309">
            <v>0</v>
          </cell>
        </row>
        <row r="310">
          <cell r="R310"/>
          <cell r="T310"/>
        </row>
        <row r="311">
          <cell r="S311"/>
        </row>
        <row r="312">
          <cell r="N312">
            <v>0</v>
          </cell>
        </row>
        <row r="322">
          <cell r="N322">
            <v>26973</v>
          </cell>
        </row>
        <row r="323">
          <cell r="N323">
            <v>0</v>
          </cell>
        </row>
        <row r="324">
          <cell r="Q324"/>
          <cell r="U324"/>
          <cell r="V324"/>
        </row>
        <row r="325">
          <cell r="N325">
            <v>0</v>
          </cell>
        </row>
        <row r="326">
          <cell r="R326"/>
          <cell r="T326"/>
        </row>
        <row r="327">
          <cell r="S327"/>
        </row>
        <row r="328">
          <cell r="N328">
            <v>0</v>
          </cell>
        </row>
        <row r="330">
          <cell r="N330">
            <v>0</v>
          </cell>
        </row>
        <row r="331">
          <cell r="N331">
            <v>0</v>
          </cell>
        </row>
        <row r="332">
          <cell r="Q332"/>
          <cell r="U332"/>
          <cell r="V332"/>
        </row>
        <row r="333">
          <cell r="N333">
            <v>0</v>
          </cell>
        </row>
        <row r="334">
          <cell r="R334"/>
          <cell r="T334"/>
        </row>
        <row r="335">
          <cell r="S335"/>
        </row>
        <row r="336">
          <cell r="N336">
            <v>0</v>
          </cell>
        </row>
        <row r="338">
          <cell r="N338">
            <v>214</v>
          </cell>
        </row>
        <row r="339">
          <cell r="N339">
            <v>0</v>
          </cell>
        </row>
        <row r="340">
          <cell r="Q340"/>
          <cell r="U340"/>
          <cell r="V340"/>
        </row>
        <row r="341">
          <cell r="N341">
            <v>0</v>
          </cell>
        </row>
        <row r="342">
          <cell r="R342"/>
          <cell r="T342"/>
        </row>
        <row r="343">
          <cell r="S343"/>
        </row>
        <row r="344">
          <cell r="N344">
            <v>0</v>
          </cell>
        </row>
        <row r="346">
          <cell r="N346">
            <v>0</v>
          </cell>
        </row>
        <row r="347">
          <cell r="N347">
            <v>0</v>
          </cell>
        </row>
        <row r="348">
          <cell r="Q348"/>
          <cell r="U348"/>
          <cell r="V348"/>
        </row>
        <row r="349">
          <cell r="N349">
            <v>0</v>
          </cell>
        </row>
        <row r="350">
          <cell r="R350"/>
          <cell r="T350"/>
        </row>
        <row r="351">
          <cell r="S351"/>
        </row>
        <row r="352">
          <cell r="N352">
            <v>0</v>
          </cell>
        </row>
        <row r="362">
          <cell r="N362">
            <v>0</v>
          </cell>
        </row>
        <row r="363">
          <cell r="N363">
            <v>0</v>
          </cell>
        </row>
        <row r="364">
          <cell r="Q364"/>
          <cell r="U364"/>
          <cell r="V364"/>
        </row>
        <row r="365">
          <cell r="N365">
            <v>0</v>
          </cell>
        </row>
        <row r="366">
          <cell r="R366"/>
          <cell r="T366"/>
        </row>
        <row r="367">
          <cell r="S367"/>
        </row>
        <row r="368">
          <cell r="N368">
            <v>0</v>
          </cell>
        </row>
        <row r="370">
          <cell r="N370">
            <v>0</v>
          </cell>
        </row>
        <row r="371">
          <cell r="N371">
            <v>0</v>
          </cell>
        </row>
        <row r="372">
          <cell r="Q372"/>
          <cell r="U372"/>
          <cell r="V372"/>
        </row>
        <row r="373">
          <cell r="N373">
            <v>0</v>
          </cell>
        </row>
        <row r="374">
          <cell r="R374"/>
          <cell r="T374"/>
        </row>
        <row r="375">
          <cell r="S375"/>
        </row>
        <row r="376">
          <cell r="N376">
            <v>0</v>
          </cell>
        </row>
        <row r="378">
          <cell r="N378">
            <v>0</v>
          </cell>
        </row>
        <row r="379">
          <cell r="N379">
            <v>0</v>
          </cell>
        </row>
        <row r="380">
          <cell r="Q380"/>
          <cell r="U380"/>
          <cell r="V380"/>
        </row>
        <row r="381">
          <cell r="N381">
            <v>0</v>
          </cell>
        </row>
        <row r="382">
          <cell r="R382"/>
          <cell r="T382"/>
        </row>
        <row r="383">
          <cell r="S383"/>
        </row>
        <row r="384">
          <cell r="N384">
            <v>0</v>
          </cell>
        </row>
        <row r="386">
          <cell r="N386">
            <v>0</v>
          </cell>
        </row>
        <row r="387">
          <cell r="N387">
            <v>0</v>
          </cell>
        </row>
        <row r="388">
          <cell r="Q388"/>
          <cell r="U388"/>
          <cell r="V388"/>
        </row>
        <row r="389">
          <cell r="N389">
            <v>0</v>
          </cell>
        </row>
        <row r="390">
          <cell r="R390"/>
          <cell r="T390"/>
        </row>
        <row r="391">
          <cell r="S391"/>
        </row>
        <row r="392">
          <cell r="N392">
            <v>0</v>
          </cell>
        </row>
      </sheetData>
      <sheetData sheetId="1">
        <row r="58">
          <cell r="N58">
            <v>0</v>
          </cell>
        </row>
        <row r="59">
          <cell r="N59">
            <v>0</v>
          </cell>
        </row>
        <row r="60">
          <cell r="Q60"/>
          <cell r="T60"/>
          <cell r="U60"/>
        </row>
        <row r="61">
          <cell r="N61">
            <v>0</v>
          </cell>
        </row>
        <row r="62">
          <cell r="Q62"/>
          <cell r="S62"/>
        </row>
        <row r="63">
          <cell r="S63">
            <v>0</v>
          </cell>
          <cell r="W63"/>
        </row>
        <row r="64">
          <cell r="N64">
            <v>0</v>
          </cell>
        </row>
        <row r="66">
          <cell r="N66">
            <v>17100</v>
          </cell>
        </row>
        <row r="67">
          <cell r="N67">
            <v>269</v>
          </cell>
        </row>
        <row r="68">
          <cell r="Q68"/>
          <cell r="T68"/>
          <cell r="U68"/>
        </row>
        <row r="69">
          <cell r="N69">
            <v>0</v>
          </cell>
        </row>
        <row r="70">
          <cell r="Q70"/>
          <cell r="S70"/>
        </row>
        <row r="71">
          <cell r="S71">
            <v>19550</v>
          </cell>
          <cell r="W71"/>
        </row>
        <row r="72">
          <cell r="N72">
            <v>0</v>
          </cell>
        </row>
        <row r="74">
          <cell r="N74">
            <v>0</v>
          </cell>
        </row>
        <row r="75">
          <cell r="N75">
            <v>0</v>
          </cell>
        </row>
        <row r="76">
          <cell r="Q76"/>
          <cell r="T76"/>
          <cell r="U76"/>
        </row>
        <row r="77">
          <cell r="N77">
            <v>0</v>
          </cell>
        </row>
        <row r="78">
          <cell r="Q78"/>
          <cell r="S78"/>
        </row>
        <row r="79">
          <cell r="S79"/>
          <cell r="W79"/>
        </row>
        <row r="80">
          <cell r="N80">
            <v>0</v>
          </cell>
        </row>
        <row r="82">
          <cell r="N82">
            <v>0</v>
          </cell>
        </row>
        <row r="83">
          <cell r="N83">
            <v>0</v>
          </cell>
        </row>
        <row r="84">
          <cell r="Q84"/>
          <cell r="T84"/>
          <cell r="U84"/>
        </row>
        <row r="85">
          <cell r="N85">
            <v>0</v>
          </cell>
        </row>
        <row r="86">
          <cell r="Q86"/>
          <cell r="S86"/>
        </row>
        <row r="87">
          <cell r="S87"/>
          <cell r="W87"/>
        </row>
        <row r="88">
          <cell r="N88">
            <v>0</v>
          </cell>
        </row>
        <row r="90">
          <cell r="N90">
            <v>0</v>
          </cell>
        </row>
        <row r="91">
          <cell r="N91">
            <v>0</v>
          </cell>
        </row>
        <row r="92">
          <cell r="Q92"/>
          <cell r="T92"/>
          <cell r="U92"/>
        </row>
        <row r="93">
          <cell r="N93">
            <v>0</v>
          </cell>
        </row>
        <row r="94">
          <cell r="Q94"/>
          <cell r="S94"/>
        </row>
        <row r="95">
          <cell r="S95"/>
          <cell r="W95"/>
        </row>
        <row r="96">
          <cell r="N96">
            <v>0</v>
          </cell>
        </row>
        <row r="98">
          <cell r="N98">
            <v>4448</v>
          </cell>
        </row>
        <row r="99">
          <cell r="N99">
            <v>0</v>
          </cell>
        </row>
        <row r="100">
          <cell r="Q100"/>
          <cell r="T100"/>
          <cell r="U100"/>
        </row>
        <row r="101">
          <cell r="N101">
            <v>0</v>
          </cell>
        </row>
        <row r="102">
          <cell r="Q102"/>
          <cell r="S102"/>
        </row>
        <row r="103">
          <cell r="S103"/>
          <cell r="W103"/>
        </row>
        <row r="104">
          <cell r="N104">
            <v>0</v>
          </cell>
        </row>
        <row r="114">
          <cell r="N114">
            <v>0</v>
          </cell>
        </row>
        <row r="115">
          <cell r="N115">
            <v>0</v>
          </cell>
        </row>
        <row r="116">
          <cell r="Q116"/>
          <cell r="T116"/>
          <cell r="U116"/>
        </row>
        <row r="117">
          <cell r="N117">
            <v>0</v>
          </cell>
        </row>
        <row r="118">
          <cell r="Q118"/>
          <cell r="S118"/>
        </row>
        <row r="119">
          <cell r="S119">
            <v>0</v>
          </cell>
          <cell r="W119"/>
        </row>
        <row r="120">
          <cell r="N120">
            <v>0</v>
          </cell>
        </row>
        <row r="122">
          <cell r="N122">
            <v>18200</v>
          </cell>
        </row>
        <row r="123">
          <cell r="N123">
            <v>617</v>
          </cell>
        </row>
        <row r="124">
          <cell r="Q124"/>
          <cell r="T124"/>
          <cell r="U124"/>
        </row>
        <row r="125">
          <cell r="N125">
            <v>0</v>
          </cell>
        </row>
        <row r="126">
          <cell r="Q126"/>
          <cell r="S126"/>
        </row>
        <row r="127">
          <cell r="S127">
            <v>19975</v>
          </cell>
          <cell r="W127"/>
        </row>
        <row r="128">
          <cell r="N128">
            <v>0</v>
          </cell>
        </row>
        <row r="130">
          <cell r="N130">
            <v>0</v>
          </cell>
        </row>
        <row r="131">
          <cell r="N131">
            <v>0</v>
          </cell>
        </row>
        <row r="132">
          <cell r="Q132"/>
          <cell r="T132"/>
          <cell r="U132"/>
        </row>
        <row r="133">
          <cell r="N133">
            <v>0</v>
          </cell>
        </row>
        <row r="134">
          <cell r="Q134"/>
          <cell r="S134"/>
        </row>
        <row r="135">
          <cell r="S135"/>
          <cell r="W135"/>
        </row>
        <row r="136">
          <cell r="N136">
            <v>0</v>
          </cell>
        </row>
        <row r="138">
          <cell r="N138">
            <v>0</v>
          </cell>
        </row>
        <row r="139">
          <cell r="N139">
            <v>0</v>
          </cell>
        </row>
        <row r="140">
          <cell r="Q140"/>
          <cell r="T140"/>
          <cell r="U140"/>
        </row>
        <row r="141">
          <cell r="N141">
            <v>0</v>
          </cell>
        </row>
        <row r="142">
          <cell r="Q142"/>
          <cell r="S142"/>
        </row>
        <row r="143">
          <cell r="S143"/>
          <cell r="W143"/>
        </row>
        <row r="144">
          <cell r="N144">
            <v>0</v>
          </cell>
        </row>
        <row r="146">
          <cell r="N146">
            <v>0</v>
          </cell>
        </row>
        <row r="147">
          <cell r="N147">
            <v>0</v>
          </cell>
        </row>
        <row r="148">
          <cell r="Q148"/>
          <cell r="T148"/>
          <cell r="U148"/>
        </row>
        <row r="149">
          <cell r="N149">
            <v>0</v>
          </cell>
        </row>
        <row r="150">
          <cell r="Q150"/>
          <cell r="S150"/>
        </row>
        <row r="151">
          <cell r="S151"/>
          <cell r="W151"/>
        </row>
        <row r="152">
          <cell r="N152">
            <v>0</v>
          </cell>
        </row>
        <row r="154">
          <cell r="N154">
            <v>2300</v>
          </cell>
        </row>
        <row r="155">
          <cell r="N155">
            <v>0</v>
          </cell>
        </row>
        <row r="156">
          <cell r="Q156"/>
          <cell r="T156"/>
          <cell r="U156"/>
        </row>
        <row r="157">
          <cell r="N157">
            <v>0</v>
          </cell>
        </row>
        <row r="158">
          <cell r="Q158"/>
          <cell r="S158"/>
        </row>
        <row r="159">
          <cell r="S159"/>
          <cell r="W159"/>
        </row>
        <row r="160">
          <cell r="N160">
            <v>0</v>
          </cell>
        </row>
        <row r="170">
          <cell r="N170">
            <v>258000</v>
          </cell>
        </row>
        <row r="171">
          <cell r="N171">
            <v>5161.91</v>
          </cell>
        </row>
        <row r="172">
          <cell r="Q172"/>
          <cell r="T172"/>
          <cell r="U172"/>
        </row>
        <row r="173">
          <cell r="N173">
            <v>0</v>
          </cell>
        </row>
        <row r="174">
          <cell r="Q174"/>
          <cell r="S174"/>
        </row>
        <row r="175">
          <cell r="S175">
            <v>80717</v>
          </cell>
          <cell r="W175">
            <v>319542</v>
          </cell>
        </row>
        <row r="176">
          <cell r="N176">
            <v>1646</v>
          </cell>
        </row>
        <row r="178">
          <cell r="N178">
            <v>5340</v>
          </cell>
        </row>
        <row r="179">
          <cell r="N179">
            <v>144.56563260003298</v>
          </cell>
        </row>
        <row r="180">
          <cell r="Q180"/>
          <cell r="T180"/>
          <cell r="U180"/>
        </row>
        <row r="181">
          <cell r="N181">
            <v>0</v>
          </cell>
        </row>
        <row r="182">
          <cell r="Q182"/>
          <cell r="S182"/>
        </row>
        <row r="183">
          <cell r="S183">
            <v>6245.4171718844427</v>
          </cell>
          <cell r="W183"/>
        </row>
        <row r="184">
          <cell r="N184">
            <v>0</v>
          </cell>
        </row>
        <row r="186">
          <cell r="N186">
            <v>0</v>
          </cell>
        </row>
        <row r="187">
          <cell r="N187">
            <v>0</v>
          </cell>
        </row>
        <row r="188">
          <cell r="Q188"/>
          <cell r="T188"/>
          <cell r="U188"/>
        </row>
        <row r="189">
          <cell r="N189">
            <v>0</v>
          </cell>
        </row>
        <row r="190">
          <cell r="Q190"/>
          <cell r="S190"/>
        </row>
        <row r="191">
          <cell r="S191"/>
          <cell r="W191"/>
        </row>
        <row r="192">
          <cell r="N192">
            <v>0</v>
          </cell>
        </row>
        <row r="194">
          <cell r="N194">
            <v>0</v>
          </cell>
        </row>
        <row r="195">
          <cell r="N195">
            <v>0</v>
          </cell>
        </row>
        <row r="196">
          <cell r="Q196"/>
          <cell r="T196"/>
          <cell r="U196"/>
        </row>
        <row r="197">
          <cell r="N197">
            <v>0</v>
          </cell>
        </row>
        <row r="198">
          <cell r="Q198"/>
          <cell r="S198"/>
        </row>
        <row r="199">
          <cell r="S199"/>
          <cell r="W199"/>
        </row>
        <row r="200">
          <cell r="N200">
            <v>0</v>
          </cell>
        </row>
        <row r="202">
          <cell r="N202">
            <v>0</v>
          </cell>
        </row>
        <row r="203">
          <cell r="N203">
            <v>0</v>
          </cell>
        </row>
        <row r="204">
          <cell r="Q204"/>
          <cell r="T204"/>
          <cell r="U204"/>
        </row>
        <row r="205">
          <cell r="N205">
            <v>0</v>
          </cell>
        </row>
        <row r="206">
          <cell r="Q206"/>
          <cell r="S206"/>
        </row>
        <row r="207">
          <cell r="S207"/>
          <cell r="W207"/>
        </row>
        <row r="208">
          <cell r="N208">
            <v>0</v>
          </cell>
        </row>
        <row r="210">
          <cell r="N210">
            <v>47344</v>
          </cell>
        </row>
        <row r="211">
          <cell r="N211">
            <v>0</v>
          </cell>
        </row>
        <row r="212">
          <cell r="Q212"/>
          <cell r="T212"/>
          <cell r="U212"/>
        </row>
        <row r="213">
          <cell r="N213">
            <v>0</v>
          </cell>
        </row>
        <row r="214">
          <cell r="Q214"/>
          <cell r="S214"/>
        </row>
        <row r="215">
          <cell r="S215"/>
          <cell r="W215"/>
        </row>
        <row r="216">
          <cell r="N216">
            <v>0</v>
          </cell>
        </row>
        <row r="226">
          <cell r="N226">
            <v>0</v>
          </cell>
        </row>
        <row r="227">
          <cell r="N227">
            <v>0</v>
          </cell>
        </row>
        <row r="228">
          <cell r="Q228"/>
          <cell r="T228"/>
          <cell r="U228"/>
        </row>
        <row r="229">
          <cell r="N229">
            <v>0</v>
          </cell>
        </row>
        <row r="230">
          <cell r="Q230"/>
          <cell r="S230"/>
        </row>
        <row r="231">
          <cell r="S231">
            <v>0</v>
          </cell>
          <cell r="W231"/>
        </row>
        <row r="232">
          <cell r="N232">
            <v>0</v>
          </cell>
        </row>
        <row r="234">
          <cell r="N234">
            <v>0</v>
          </cell>
        </row>
        <row r="235">
          <cell r="N235">
            <v>0</v>
          </cell>
        </row>
        <row r="236">
          <cell r="Q236"/>
          <cell r="T236"/>
          <cell r="U236"/>
        </row>
        <row r="237">
          <cell r="N237">
            <v>0</v>
          </cell>
        </row>
        <row r="238">
          <cell r="Q238"/>
          <cell r="S238"/>
        </row>
        <row r="239">
          <cell r="S239"/>
          <cell r="W239"/>
        </row>
        <row r="240">
          <cell r="N240">
            <v>0</v>
          </cell>
        </row>
        <row r="242">
          <cell r="N242">
            <v>0</v>
          </cell>
        </row>
        <row r="243">
          <cell r="N243">
            <v>0</v>
          </cell>
        </row>
        <row r="244">
          <cell r="Q244"/>
          <cell r="T244"/>
          <cell r="U244"/>
        </row>
        <row r="245">
          <cell r="N245">
            <v>0</v>
          </cell>
        </row>
        <row r="246">
          <cell r="Q246"/>
          <cell r="S246"/>
        </row>
        <row r="247">
          <cell r="S247"/>
          <cell r="W247"/>
        </row>
        <row r="248">
          <cell r="N248">
            <v>0</v>
          </cell>
        </row>
        <row r="250">
          <cell r="N250">
            <v>0</v>
          </cell>
        </row>
        <row r="251">
          <cell r="N251">
            <v>0</v>
          </cell>
        </row>
        <row r="252">
          <cell r="Q252"/>
          <cell r="T252"/>
          <cell r="U252"/>
        </row>
        <row r="253">
          <cell r="N253">
            <v>0</v>
          </cell>
        </row>
        <row r="254">
          <cell r="Q254"/>
          <cell r="S254"/>
        </row>
        <row r="255">
          <cell r="S255"/>
          <cell r="W255"/>
        </row>
        <row r="256">
          <cell r="N256">
            <v>0</v>
          </cell>
        </row>
        <row r="258">
          <cell r="N258">
            <v>95499</v>
          </cell>
        </row>
        <row r="259">
          <cell r="N259">
            <v>0</v>
          </cell>
        </row>
        <row r="260">
          <cell r="Q260"/>
          <cell r="T260"/>
          <cell r="U260"/>
        </row>
        <row r="261">
          <cell r="N261">
            <v>0</v>
          </cell>
        </row>
        <row r="262">
          <cell r="Q262"/>
          <cell r="S262"/>
        </row>
        <row r="263">
          <cell r="S263"/>
          <cell r="W263"/>
        </row>
        <row r="264">
          <cell r="N264">
            <v>0</v>
          </cell>
        </row>
        <row r="266">
          <cell r="N266">
            <v>0</v>
          </cell>
        </row>
        <row r="267">
          <cell r="N267">
            <v>0</v>
          </cell>
        </row>
        <row r="268">
          <cell r="Q268"/>
          <cell r="T268"/>
          <cell r="U268"/>
        </row>
        <row r="269">
          <cell r="N269">
            <v>0</v>
          </cell>
        </row>
        <row r="270">
          <cell r="Q270"/>
          <cell r="S270"/>
        </row>
        <row r="271">
          <cell r="S271"/>
          <cell r="W271"/>
        </row>
        <row r="272">
          <cell r="N272">
            <v>0</v>
          </cell>
        </row>
        <row r="282">
          <cell r="N282">
            <v>0</v>
          </cell>
        </row>
        <row r="283">
          <cell r="N283">
            <v>0</v>
          </cell>
        </row>
        <row r="284">
          <cell r="Q284"/>
          <cell r="T284"/>
          <cell r="U284"/>
        </row>
        <row r="285">
          <cell r="N285">
            <v>0</v>
          </cell>
        </row>
        <row r="286">
          <cell r="Q286"/>
          <cell r="S286"/>
        </row>
        <row r="287">
          <cell r="S287">
            <v>0</v>
          </cell>
          <cell r="W287"/>
        </row>
        <row r="288">
          <cell r="N288">
            <v>0</v>
          </cell>
        </row>
        <row r="290">
          <cell r="N290">
            <v>55100</v>
          </cell>
        </row>
        <row r="291">
          <cell r="N291">
            <v>501.43436739996696</v>
          </cell>
        </row>
        <row r="292">
          <cell r="Q292"/>
          <cell r="T292"/>
          <cell r="U292"/>
        </row>
        <row r="293">
          <cell r="N293">
            <v>0</v>
          </cell>
        </row>
        <row r="294">
          <cell r="Q294"/>
          <cell r="S294"/>
        </row>
        <row r="295">
          <cell r="S295">
            <v>62303.582828115555</v>
          </cell>
          <cell r="W295"/>
        </row>
        <row r="296">
          <cell r="N296">
            <v>0</v>
          </cell>
        </row>
        <row r="298">
          <cell r="N298">
            <v>0</v>
          </cell>
        </row>
        <row r="299">
          <cell r="N299">
            <v>0</v>
          </cell>
        </row>
        <row r="300">
          <cell r="Q300"/>
          <cell r="T300"/>
          <cell r="U300"/>
        </row>
        <row r="301">
          <cell r="N301">
            <v>0</v>
          </cell>
        </row>
        <row r="302">
          <cell r="Q302"/>
          <cell r="S302"/>
        </row>
        <row r="303">
          <cell r="S303"/>
          <cell r="W303"/>
        </row>
        <row r="304">
          <cell r="N304">
            <v>0</v>
          </cell>
        </row>
        <row r="306">
          <cell r="N306">
            <v>0</v>
          </cell>
        </row>
        <row r="307">
          <cell r="N307">
            <v>0</v>
          </cell>
        </row>
        <row r="308">
          <cell r="Q308"/>
          <cell r="T308"/>
          <cell r="U308"/>
        </row>
        <row r="309">
          <cell r="N309">
            <v>0</v>
          </cell>
        </row>
        <row r="310">
          <cell r="Q310"/>
          <cell r="S310"/>
        </row>
        <row r="311">
          <cell r="S311"/>
          <cell r="W311"/>
        </row>
        <row r="312">
          <cell r="N312">
            <v>0</v>
          </cell>
        </row>
        <row r="314">
          <cell r="N314">
            <v>0</v>
          </cell>
        </row>
        <row r="315">
          <cell r="N315">
            <v>0</v>
          </cell>
        </row>
        <row r="316">
          <cell r="Q316"/>
          <cell r="T316"/>
          <cell r="U316"/>
        </row>
        <row r="317">
          <cell r="N317">
            <v>0</v>
          </cell>
        </row>
        <row r="318">
          <cell r="Q318"/>
          <cell r="S318"/>
        </row>
        <row r="319">
          <cell r="S319"/>
          <cell r="W319"/>
        </row>
        <row r="320">
          <cell r="N320">
            <v>0</v>
          </cell>
        </row>
        <row r="322">
          <cell r="N322">
            <v>9400</v>
          </cell>
        </row>
        <row r="323">
          <cell r="N323">
            <v>0</v>
          </cell>
        </row>
        <row r="324">
          <cell r="Q324"/>
          <cell r="T324"/>
          <cell r="U324"/>
        </row>
        <row r="325">
          <cell r="N325">
            <v>0</v>
          </cell>
        </row>
        <row r="326">
          <cell r="Q326"/>
          <cell r="S326"/>
        </row>
        <row r="327">
          <cell r="S327"/>
          <cell r="W327"/>
        </row>
        <row r="328">
          <cell r="N328">
            <v>0</v>
          </cell>
        </row>
        <row r="338">
          <cell r="N338">
            <v>161300</v>
          </cell>
        </row>
        <row r="339">
          <cell r="N339">
            <v>151</v>
          </cell>
        </row>
        <row r="340">
          <cell r="Q340"/>
          <cell r="T340"/>
          <cell r="U340"/>
        </row>
        <row r="341">
          <cell r="N341">
            <v>0</v>
          </cell>
        </row>
        <row r="342">
          <cell r="Q342"/>
          <cell r="S342"/>
        </row>
        <row r="343">
          <cell r="S343">
            <v>184322.5</v>
          </cell>
          <cell r="W343"/>
        </row>
        <row r="344">
          <cell r="N344">
            <v>0</v>
          </cell>
        </row>
        <row r="346">
          <cell r="N346">
            <v>0</v>
          </cell>
        </row>
        <row r="347">
          <cell r="N347">
            <v>0</v>
          </cell>
        </row>
        <row r="348">
          <cell r="Q348"/>
          <cell r="T348"/>
          <cell r="U348"/>
        </row>
        <row r="349">
          <cell r="N349">
            <v>0</v>
          </cell>
        </row>
        <row r="350">
          <cell r="Q350"/>
          <cell r="S350"/>
        </row>
        <row r="351">
          <cell r="S351"/>
          <cell r="W351"/>
        </row>
        <row r="352">
          <cell r="N352">
            <v>0</v>
          </cell>
        </row>
        <row r="354">
          <cell r="N354">
            <v>0</v>
          </cell>
        </row>
        <row r="355">
          <cell r="N355">
            <v>0</v>
          </cell>
        </row>
        <row r="356">
          <cell r="Q356"/>
          <cell r="T356"/>
          <cell r="U356"/>
        </row>
        <row r="357">
          <cell r="N357">
            <v>0</v>
          </cell>
        </row>
        <row r="358">
          <cell r="Q358"/>
          <cell r="S358"/>
        </row>
        <row r="359">
          <cell r="S359"/>
          <cell r="W359"/>
        </row>
        <row r="360">
          <cell r="N360">
            <v>0</v>
          </cell>
        </row>
        <row r="362">
          <cell r="N362">
            <v>0</v>
          </cell>
        </row>
        <row r="363">
          <cell r="N363">
            <v>0</v>
          </cell>
        </row>
        <row r="364">
          <cell r="Q364"/>
          <cell r="T364"/>
          <cell r="U364"/>
        </row>
        <row r="365">
          <cell r="N365">
            <v>0</v>
          </cell>
        </row>
        <row r="366">
          <cell r="Q366"/>
          <cell r="S366"/>
        </row>
        <row r="367">
          <cell r="S367"/>
          <cell r="W367"/>
        </row>
        <row r="368">
          <cell r="N368">
            <v>0</v>
          </cell>
        </row>
        <row r="370">
          <cell r="N370">
            <v>0</v>
          </cell>
        </row>
        <row r="371">
          <cell r="N371">
            <v>0</v>
          </cell>
        </row>
        <row r="372">
          <cell r="Q372"/>
          <cell r="T372"/>
          <cell r="U372"/>
        </row>
        <row r="373">
          <cell r="N373">
            <v>0</v>
          </cell>
        </row>
        <row r="374">
          <cell r="Q374"/>
          <cell r="S374"/>
        </row>
        <row r="375">
          <cell r="S375"/>
          <cell r="W375"/>
        </row>
        <row r="376">
          <cell r="N376">
            <v>0</v>
          </cell>
        </row>
        <row r="378">
          <cell r="M378">
            <v>7121</v>
          </cell>
        </row>
        <row r="379">
          <cell r="N379">
            <v>0</v>
          </cell>
        </row>
        <row r="380">
          <cell r="Q380"/>
          <cell r="T380"/>
          <cell r="U380"/>
        </row>
        <row r="381">
          <cell r="N381">
            <v>0</v>
          </cell>
        </row>
        <row r="382">
          <cell r="Q382"/>
          <cell r="S382"/>
        </row>
        <row r="383">
          <cell r="S383"/>
          <cell r="W383"/>
        </row>
        <row r="384">
          <cell r="N384">
            <v>0</v>
          </cell>
        </row>
        <row r="394">
          <cell r="N394">
            <v>551738</v>
          </cell>
        </row>
        <row r="395">
          <cell r="N395">
            <v>2056</v>
          </cell>
        </row>
        <row r="396">
          <cell r="Q396"/>
          <cell r="T396"/>
          <cell r="U396"/>
        </row>
        <row r="397">
          <cell r="N397">
            <v>0</v>
          </cell>
        </row>
        <row r="398">
          <cell r="Q398"/>
          <cell r="S398"/>
        </row>
        <row r="399">
          <cell r="S399">
            <v>677798</v>
          </cell>
          <cell r="W399"/>
        </row>
        <row r="400">
          <cell r="N400">
            <v>0</v>
          </cell>
        </row>
        <row r="402">
          <cell r="N402">
            <v>0</v>
          </cell>
        </row>
        <row r="403">
          <cell r="N403">
            <v>0</v>
          </cell>
        </row>
        <row r="404">
          <cell r="Q404"/>
          <cell r="T404"/>
          <cell r="U404"/>
        </row>
        <row r="405">
          <cell r="N405">
            <v>0</v>
          </cell>
        </row>
        <row r="406">
          <cell r="Q406"/>
          <cell r="S406"/>
        </row>
        <row r="407">
          <cell r="S407"/>
          <cell r="W407"/>
        </row>
        <row r="408">
          <cell r="N408">
            <v>0</v>
          </cell>
        </row>
        <row r="411">
          <cell r="N411">
            <v>0</v>
          </cell>
        </row>
        <row r="412">
          <cell r="Q412"/>
          <cell r="T412"/>
          <cell r="U412"/>
        </row>
        <row r="413">
          <cell r="N413">
            <v>0</v>
          </cell>
        </row>
        <row r="414">
          <cell r="Q414"/>
          <cell r="S414"/>
        </row>
        <row r="415">
          <cell r="S415"/>
          <cell r="W415"/>
        </row>
        <row r="416">
          <cell r="N416">
            <v>0</v>
          </cell>
        </row>
        <row r="419">
          <cell r="N419">
            <v>0</v>
          </cell>
        </row>
        <row r="420">
          <cell r="Q420"/>
          <cell r="T420"/>
          <cell r="U420"/>
        </row>
        <row r="421">
          <cell r="N421">
            <v>0</v>
          </cell>
        </row>
        <row r="422">
          <cell r="Q422"/>
          <cell r="S422"/>
        </row>
        <row r="423">
          <cell r="S423"/>
          <cell r="W423"/>
        </row>
        <row r="424">
          <cell r="N424">
            <v>0</v>
          </cell>
        </row>
        <row r="427">
          <cell r="N427">
            <v>0</v>
          </cell>
        </row>
        <row r="428">
          <cell r="Q428"/>
          <cell r="T428"/>
          <cell r="U428"/>
        </row>
        <row r="429">
          <cell r="N429">
            <v>0</v>
          </cell>
        </row>
        <row r="430">
          <cell r="Q430"/>
          <cell r="S430"/>
        </row>
        <row r="431">
          <cell r="S431"/>
          <cell r="W431"/>
        </row>
        <row r="432">
          <cell r="N432">
            <v>0</v>
          </cell>
        </row>
        <row r="434">
          <cell r="N434">
            <v>114292</v>
          </cell>
        </row>
        <row r="435">
          <cell r="N435">
            <v>0</v>
          </cell>
        </row>
        <row r="436">
          <cell r="Q436"/>
          <cell r="T436"/>
          <cell r="U436"/>
        </row>
        <row r="437">
          <cell r="N437">
            <v>0</v>
          </cell>
        </row>
        <row r="438">
          <cell r="Q438"/>
          <cell r="S438"/>
        </row>
        <row r="439">
          <cell r="S439"/>
          <cell r="W439"/>
        </row>
        <row r="440">
          <cell r="N440">
            <v>0</v>
          </cell>
        </row>
        <row r="450">
          <cell r="N450">
            <v>135224</v>
          </cell>
        </row>
        <row r="451">
          <cell r="N451">
            <v>1542</v>
          </cell>
        </row>
        <row r="452">
          <cell r="Q452"/>
          <cell r="T452"/>
          <cell r="U452"/>
        </row>
        <row r="453">
          <cell r="N453">
            <v>0</v>
          </cell>
        </row>
        <row r="454">
          <cell r="Q454"/>
          <cell r="S454"/>
        </row>
        <row r="455">
          <cell r="S455">
            <v>86109</v>
          </cell>
          <cell r="W455">
            <v>102019</v>
          </cell>
        </row>
        <row r="456">
          <cell r="N456">
            <v>0</v>
          </cell>
        </row>
        <row r="458">
          <cell r="N458">
            <v>7732</v>
          </cell>
        </row>
        <row r="459">
          <cell r="N459">
            <v>40</v>
          </cell>
        </row>
        <row r="460">
          <cell r="Q460"/>
          <cell r="T460"/>
          <cell r="U460"/>
        </row>
        <row r="461">
          <cell r="N461">
            <v>0</v>
          </cell>
        </row>
        <row r="462">
          <cell r="Q462"/>
          <cell r="S462"/>
        </row>
        <row r="463">
          <cell r="S463">
            <v>8021</v>
          </cell>
          <cell r="W463"/>
        </row>
        <row r="464">
          <cell r="N464">
            <v>0</v>
          </cell>
        </row>
        <row r="466">
          <cell r="N466">
            <v>0</v>
          </cell>
        </row>
        <row r="467">
          <cell r="N467">
            <v>0</v>
          </cell>
        </row>
        <row r="468">
          <cell r="Q468"/>
          <cell r="T468"/>
          <cell r="U468"/>
        </row>
        <row r="469">
          <cell r="N469">
            <v>0</v>
          </cell>
        </row>
        <row r="470">
          <cell r="Q470"/>
          <cell r="S470"/>
        </row>
        <row r="471">
          <cell r="S471"/>
          <cell r="W471"/>
        </row>
        <row r="472">
          <cell r="N472">
            <v>0</v>
          </cell>
        </row>
        <row r="474">
          <cell r="N474">
            <v>0</v>
          </cell>
        </row>
        <row r="475">
          <cell r="N475">
            <v>0</v>
          </cell>
        </row>
        <row r="476">
          <cell r="Q476"/>
          <cell r="T476"/>
          <cell r="U476"/>
        </row>
        <row r="477">
          <cell r="N477">
            <v>0</v>
          </cell>
        </row>
        <row r="478">
          <cell r="Q478"/>
          <cell r="S478"/>
        </row>
        <row r="479">
          <cell r="S479"/>
          <cell r="W479"/>
        </row>
        <row r="480">
          <cell r="N480">
            <v>0</v>
          </cell>
        </row>
        <row r="482">
          <cell r="N482">
            <v>8157</v>
          </cell>
        </row>
        <row r="483">
          <cell r="N483">
            <v>0</v>
          </cell>
        </row>
        <row r="484">
          <cell r="Q484"/>
          <cell r="T484"/>
          <cell r="U484"/>
        </row>
        <row r="485">
          <cell r="N485">
            <v>0</v>
          </cell>
        </row>
        <row r="486">
          <cell r="Q486"/>
          <cell r="S486"/>
        </row>
        <row r="487">
          <cell r="S487"/>
          <cell r="W487"/>
        </row>
        <row r="488">
          <cell r="N488">
            <v>0</v>
          </cell>
        </row>
        <row r="490">
          <cell r="N490">
            <v>16465</v>
          </cell>
        </row>
        <row r="491">
          <cell r="N491">
            <v>0</v>
          </cell>
        </row>
        <row r="492">
          <cell r="Q492"/>
          <cell r="T492"/>
          <cell r="U492"/>
        </row>
        <row r="493">
          <cell r="N493">
            <v>0</v>
          </cell>
        </row>
        <row r="494">
          <cell r="Q494"/>
          <cell r="S494"/>
        </row>
        <row r="495">
          <cell r="S495"/>
          <cell r="W495"/>
        </row>
        <row r="496">
          <cell r="N496">
            <v>0</v>
          </cell>
        </row>
        <row r="506">
          <cell r="N506">
            <v>0</v>
          </cell>
        </row>
        <row r="507">
          <cell r="N507">
            <v>0</v>
          </cell>
        </row>
        <row r="508">
          <cell r="Q508"/>
          <cell r="T508"/>
          <cell r="U508"/>
        </row>
        <row r="509">
          <cell r="N509">
            <v>0</v>
          </cell>
        </row>
        <row r="510">
          <cell r="Q510"/>
          <cell r="S510"/>
        </row>
        <row r="511">
          <cell r="S511"/>
          <cell r="W511"/>
        </row>
        <row r="512">
          <cell r="N512">
            <v>0</v>
          </cell>
        </row>
        <row r="514">
          <cell r="N514">
            <v>28106</v>
          </cell>
        </row>
        <row r="515">
          <cell r="N515">
            <v>0</v>
          </cell>
        </row>
        <row r="516">
          <cell r="Q516"/>
          <cell r="T516"/>
          <cell r="U516"/>
        </row>
        <row r="517">
          <cell r="N517">
            <v>0</v>
          </cell>
        </row>
        <row r="518">
          <cell r="Q518"/>
          <cell r="S518"/>
        </row>
        <row r="519">
          <cell r="S519">
            <v>32340</v>
          </cell>
          <cell r="W519"/>
        </row>
        <row r="520">
          <cell r="N520">
            <v>0</v>
          </cell>
        </row>
        <row r="522">
          <cell r="N522">
            <v>0</v>
          </cell>
        </row>
        <row r="523">
          <cell r="N523">
            <v>0</v>
          </cell>
        </row>
        <row r="524">
          <cell r="Q524"/>
          <cell r="T524"/>
          <cell r="U524"/>
        </row>
        <row r="525">
          <cell r="N525">
            <v>0</v>
          </cell>
        </row>
        <row r="526">
          <cell r="Q526"/>
          <cell r="S526"/>
        </row>
        <row r="527">
          <cell r="S527"/>
          <cell r="W527"/>
        </row>
        <row r="528">
          <cell r="N528">
            <v>0</v>
          </cell>
        </row>
        <row r="530">
          <cell r="N530">
            <v>0</v>
          </cell>
        </row>
        <row r="531">
          <cell r="N531">
            <v>0</v>
          </cell>
        </row>
        <row r="532">
          <cell r="Q532"/>
          <cell r="T532"/>
          <cell r="U532"/>
        </row>
        <row r="533">
          <cell r="N533">
            <v>0</v>
          </cell>
        </row>
        <row r="534">
          <cell r="Q534"/>
          <cell r="S534"/>
        </row>
        <row r="535">
          <cell r="S535"/>
          <cell r="W535"/>
        </row>
        <row r="536">
          <cell r="N536">
            <v>0</v>
          </cell>
        </row>
        <row r="538">
          <cell r="N538">
            <v>0</v>
          </cell>
        </row>
        <row r="539">
          <cell r="N539">
            <v>0</v>
          </cell>
        </row>
        <row r="540">
          <cell r="Q540"/>
          <cell r="T540"/>
          <cell r="U540"/>
        </row>
        <row r="541">
          <cell r="N541">
            <v>0</v>
          </cell>
        </row>
        <row r="542">
          <cell r="Q542"/>
          <cell r="S542"/>
        </row>
        <row r="543">
          <cell r="S543"/>
          <cell r="W543"/>
        </row>
        <row r="544">
          <cell r="N544">
            <v>0</v>
          </cell>
        </row>
        <row r="546">
          <cell r="N546">
            <v>5595</v>
          </cell>
        </row>
        <row r="547">
          <cell r="N547">
            <v>0</v>
          </cell>
        </row>
        <row r="548">
          <cell r="Q548"/>
          <cell r="T548"/>
          <cell r="U548"/>
        </row>
        <row r="549">
          <cell r="N549">
            <v>0</v>
          </cell>
        </row>
        <row r="550">
          <cell r="Q550"/>
          <cell r="S550"/>
        </row>
        <row r="551">
          <cell r="S551"/>
          <cell r="W551"/>
        </row>
        <row r="552">
          <cell r="N552">
            <v>0</v>
          </cell>
        </row>
      </sheetData>
      <sheetData sheetId="2">
        <row r="83">
          <cell r="N83">
            <v>4718</v>
          </cell>
        </row>
        <row r="84">
          <cell r="R84"/>
          <cell r="S84"/>
        </row>
        <row r="85">
          <cell r="N85">
            <v>0</v>
          </cell>
        </row>
        <row r="86">
          <cell r="N86">
            <v>1085</v>
          </cell>
        </row>
        <row r="87">
          <cell r="N87">
            <v>0</v>
          </cell>
        </row>
        <row r="88">
          <cell r="N88">
            <v>0</v>
          </cell>
        </row>
        <row r="89">
          <cell r="N89">
            <v>0</v>
          </cell>
        </row>
        <row r="90">
          <cell r="N90">
            <v>4225</v>
          </cell>
        </row>
        <row r="92">
          <cell r="N92">
            <v>1456</v>
          </cell>
        </row>
        <row r="93">
          <cell r="Q93"/>
          <cell r="R93"/>
          <cell r="S93"/>
        </row>
        <row r="94">
          <cell r="N94">
            <v>14891</v>
          </cell>
        </row>
        <row r="95">
          <cell r="N95">
            <v>0</v>
          </cell>
        </row>
        <row r="96">
          <cell r="N96">
            <v>602</v>
          </cell>
        </row>
        <row r="97">
          <cell r="N97">
            <v>0</v>
          </cell>
        </row>
        <row r="98">
          <cell r="N98">
            <v>162</v>
          </cell>
        </row>
        <row r="99">
          <cell r="N99">
            <v>15992</v>
          </cell>
        </row>
        <row r="101">
          <cell r="N101">
            <v>0</v>
          </cell>
        </row>
        <row r="102">
          <cell r="R102"/>
          <cell r="S102"/>
        </row>
        <row r="103">
          <cell r="N103">
            <v>0</v>
          </cell>
        </row>
        <row r="104">
          <cell r="N104">
            <v>0</v>
          </cell>
        </row>
        <row r="105">
          <cell r="N105">
            <v>0</v>
          </cell>
        </row>
        <row r="106">
          <cell r="N106">
            <v>0</v>
          </cell>
        </row>
        <row r="107">
          <cell r="N107">
            <v>5737</v>
          </cell>
        </row>
        <row r="108">
          <cell r="N108">
            <v>9444</v>
          </cell>
        </row>
        <row r="110">
          <cell r="N110">
            <v>25576.653600000078</v>
          </cell>
        </row>
        <row r="111">
          <cell r="R111"/>
          <cell r="S111"/>
        </row>
        <row r="112">
          <cell r="N112">
            <v>0</v>
          </cell>
        </row>
        <row r="113">
          <cell r="N113">
            <v>11356</v>
          </cell>
        </row>
        <row r="114">
          <cell r="N114">
            <v>0</v>
          </cell>
        </row>
        <row r="115">
          <cell r="N115">
            <v>0</v>
          </cell>
        </row>
        <row r="116">
          <cell r="N116">
            <v>0</v>
          </cell>
        </row>
        <row r="117">
          <cell r="N117">
            <v>173.34639999992214</v>
          </cell>
        </row>
        <row r="119">
          <cell r="N119">
            <v>0</v>
          </cell>
        </row>
        <row r="120">
          <cell r="R120"/>
          <cell r="S120"/>
        </row>
        <row r="121">
          <cell r="N121">
            <v>0</v>
          </cell>
        </row>
        <row r="122">
          <cell r="N122">
            <v>0</v>
          </cell>
        </row>
        <row r="123">
          <cell r="N123">
            <v>0</v>
          </cell>
        </row>
        <row r="124">
          <cell r="N124">
            <v>0</v>
          </cell>
        </row>
        <row r="125">
          <cell r="N125">
            <v>2700</v>
          </cell>
        </row>
        <row r="126">
          <cell r="N126">
            <v>14648</v>
          </cell>
        </row>
        <row r="128">
          <cell r="N128">
            <v>278</v>
          </cell>
        </row>
        <row r="129">
          <cell r="R129"/>
          <cell r="S129"/>
        </row>
        <row r="130">
          <cell r="N130">
            <v>0</v>
          </cell>
        </row>
        <row r="131">
          <cell r="N131">
            <v>0</v>
          </cell>
        </row>
        <row r="132">
          <cell r="N132">
            <v>21423</v>
          </cell>
        </row>
        <row r="133">
          <cell r="N133">
            <v>0</v>
          </cell>
        </row>
        <row r="134">
          <cell r="N134">
            <v>1134</v>
          </cell>
        </row>
        <row r="135">
          <cell r="N135">
            <v>32928</v>
          </cell>
        </row>
        <row r="137">
          <cell r="N137">
            <v>0</v>
          </cell>
        </row>
        <row r="138">
          <cell r="R138"/>
          <cell r="S138"/>
        </row>
        <row r="139">
          <cell r="N139">
            <v>0</v>
          </cell>
        </row>
        <row r="140">
          <cell r="N140">
            <v>0</v>
          </cell>
        </row>
        <row r="141">
          <cell r="N141">
            <v>0</v>
          </cell>
        </row>
        <row r="142">
          <cell r="N142">
            <v>0</v>
          </cell>
        </row>
        <row r="143">
          <cell r="N143">
            <v>8091</v>
          </cell>
        </row>
        <row r="144">
          <cell r="N144">
            <v>2113</v>
          </cell>
        </row>
        <row r="146">
          <cell r="N146">
            <v>0</v>
          </cell>
        </row>
        <row r="147">
          <cell r="R147"/>
          <cell r="S147"/>
        </row>
        <row r="148">
          <cell r="N148">
            <v>0</v>
          </cell>
        </row>
        <row r="149">
          <cell r="N149">
            <v>0</v>
          </cell>
        </row>
        <row r="150">
          <cell r="N150">
            <v>0</v>
          </cell>
        </row>
        <row r="151">
          <cell r="N151">
            <v>0</v>
          </cell>
        </row>
        <row r="152">
          <cell r="N152">
            <v>0</v>
          </cell>
        </row>
        <row r="153">
          <cell r="N153">
            <v>6394</v>
          </cell>
        </row>
        <row r="164">
          <cell r="N164">
            <v>5757</v>
          </cell>
        </row>
        <row r="165">
          <cell r="R165"/>
          <cell r="S165"/>
        </row>
        <row r="166">
          <cell r="N166">
            <v>0</v>
          </cell>
        </row>
        <row r="167">
          <cell r="N167">
            <v>1277</v>
          </cell>
        </row>
        <row r="168">
          <cell r="N168">
            <v>0</v>
          </cell>
        </row>
        <row r="169">
          <cell r="N169">
            <v>0</v>
          </cell>
        </row>
        <row r="170">
          <cell r="N170">
            <v>0</v>
          </cell>
        </row>
        <row r="171">
          <cell r="N171">
            <v>5440</v>
          </cell>
        </row>
        <row r="173">
          <cell r="N173">
            <v>483.34640000000002</v>
          </cell>
        </row>
        <row r="174">
          <cell r="Q174"/>
          <cell r="R174"/>
          <cell r="S174"/>
        </row>
        <row r="175">
          <cell r="N175">
            <v>0</v>
          </cell>
        </row>
        <row r="176">
          <cell r="N176">
            <v>0</v>
          </cell>
        </row>
        <row r="177">
          <cell r="N177">
            <v>2328.75</v>
          </cell>
        </row>
        <row r="178">
          <cell r="N178">
            <v>0</v>
          </cell>
        </row>
        <row r="179">
          <cell r="N179">
            <v>196</v>
          </cell>
        </row>
        <row r="180">
          <cell r="N180">
            <v>1975.9036000000001</v>
          </cell>
        </row>
        <row r="182">
          <cell r="N182">
            <v>0</v>
          </cell>
        </row>
        <row r="183">
          <cell r="R183"/>
          <cell r="S183"/>
        </row>
        <row r="184">
          <cell r="N184">
            <v>0</v>
          </cell>
        </row>
        <row r="185">
          <cell r="N185">
            <v>0</v>
          </cell>
        </row>
        <row r="186">
          <cell r="N186">
            <v>0</v>
          </cell>
        </row>
        <row r="187">
          <cell r="N187">
            <v>0</v>
          </cell>
        </row>
        <row r="188">
          <cell r="N188">
            <v>4388</v>
          </cell>
        </row>
        <row r="189">
          <cell r="N189">
            <v>4685</v>
          </cell>
        </row>
        <row r="191">
          <cell r="N191">
            <v>82465</v>
          </cell>
        </row>
        <row r="192">
          <cell r="R192"/>
          <cell r="S192"/>
        </row>
        <row r="193">
          <cell r="N193">
            <v>0</v>
          </cell>
        </row>
        <row r="194">
          <cell r="N194">
            <v>12616</v>
          </cell>
        </row>
        <row r="195">
          <cell r="N195">
            <v>0</v>
          </cell>
        </row>
        <row r="196">
          <cell r="N196">
            <v>0</v>
          </cell>
        </row>
        <row r="197">
          <cell r="N197">
            <v>0</v>
          </cell>
        </row>
        <row r="198">
          <cell r="N198">
            <v>23</v>
          </cell>
        </row>
        <row r="200">
          <cell r="N200">
            <v>297</v>
          </cell>
        </row>
        <row r="201">
          <cell r="R201"/>
          <cell r="S201"/>
        </row>
        <row r="202">
          <cell r="N202">
            <v>0</v>
          </cell>
        </row>
        <row r="203">
          <cell r="N203">
            <v>0</v>
          </cell>
        </row>
        <row r="204">
          <cell r="N204">
            <v>0</v>
          </cell>
        </row>
        <row r="205">
          <cell r="N205">
            <v>0</v>
          </cell>
        </row>
        <row r="206">
          <cell r="N206">
            <v>1913</v>
          </cell>
        </row>
        <row r="207">
          <cell r="N207">
            <v>19506</v>
          </cell>
        </row>
        <row r="209">
          <cell r="N209">
            <v>352</v>
          </cell>
        </row>
        <row r="210">
          <cell r="R210"/>
          <cell r="S210"/>
        </row>
        <row r="211">
          <cell r="N211">
            <v>0</v>
          </cell>
        </row>
        <row r="212">
          <cell r="N212">
            <v>0</v>
          </cell>
        </row>
        <row r="213">
          <cell r="N213">
            <v>16698</v>
          </cell>
        </row>
        <row r="214">
          <cell r="N214">
            <v>0</v>
          </cell>
        </row>
        <row r="215">
          <cell r="N215">
            <v>132</v>
          </cell>
        </row>
        <row r="216">
          <cell r="N216">
            <v>29569</v>
          </cell>
        </row>
        <row r="218">
          <cell r="N218">
            <v>118</v>
          </cell>
        </row>
        <row r="219">
          <cell r="R219"/>
          <cell r="S219"/>
        </row>
        <row r="220">
          <cell r="N220">
            <v>0</v>
          </cell>
        </row>
        <row r="221">
          <cell r="N221">
            <v>0</v>
          </cell>
        </row>
        <row r="222">
          <cell r="N222">
            <v>0</v>
          </cell>
        </row>
        <row r="223">
          <cell r="N223">
            <v>0</v>
          </cell>
        </row>
        <row r="224">
          <cell r="N224">
            <v>11067</v>
          </cell>
        </row>
        <row r="225">
          <cell r="N225">
            <v>4180</v>
          </cell>
        </row>
        <row r="227">
          <cell r="N227">
            <v>0</v>
          </cell>
        </row>
        <row r="228">
          <cell r="R228"/>
          <cell r="S228"/>
        </row>
        <row r="229">
          <cell r="N229">
            <v>0</v>
          </cell>
        </row>
        <row r="230">
          <cell r="N230">
            <v>0</v>
          </cell>
        </row>
        <row r="231">
          <cell r="N231">
            <v>0</v>
          </cell>
        </row>
        <row r="232">
          <cell r="N232">
            <v>0</v>
          </cell>
        </row>
        <row r="233">
          <cell r="N233">
            <v>0</v>
          </cell>
        </row>
        <row r="234">
          <cell r="N234">
            <v>5892</v>
          </cell>
        </row>
        <row r="245">
          <cell r="N245">
            <v>12667</v>
          </cell>
        </row>
        <row r="246">
          <cell r="Q246"/>
          <cell r="R246"/>
          <cell r="S246"/>
        </row>
        <row r="247">
          <cell r="N247">
            <v>0</v>
          </cell>
        </row>
        <row r="248">
          <cell r="N248">
            <v>2761</v>
          </cell>
        </row>
        <row r="249">
          <cell r="N249">
            <v>0</v>
          </cell>
        </row>
        <row r="250">
          <cell r="N250">
            <v>0</v>
          </cell>
        </row>
        <row r="251">
          <cell r="M251">
            <v>0</v>
          </cell>
        </row>
        <row r="252">
          <cell r="N252">
            <v>24178</v>
          </cell>
        </row>
        <row r="254">
          <cell r="N254">
            <v>3498</v>
          </cell>
        </row>
        <row r="255">
          <cell r="Q255"/>
          <cell r="R255"/>
          <cell r="S255"/>
        </row>
        <row r="256">
          <cell r="N256">
            <v>5192</v>
          </cell>
        </row>
        <row r="257">
          <cell r="N257">
            <v>994</v>
          </cell>
        </row>
        <row r="258">
          <cell r="N258">
            <v>523</v>
          </cell>
        </row>
        <row r="259">
          <cell r="N259">
            <v>0</v>
          </cell>
        </row>
        <row r="260">
          <cell r="M260">
            <v>5459.1876208897484</v>
          </cell>
        </row>
        <row r="261">
          <cell r="N261">
            <v>23666.307957020472</v>
          </cell>
        </row>
        <row r="263">
          <cell r="N263">
            <v>332</v>
          </cell>
        </row>
        <row r="264">
          <cell r="R264"/>
          <cell r="S264"/>
        </row>
        <row r="265">
          <cell r="N265">
            <v>0</v>
          </cell>
        </row>
        <row r="266">
          <cell r="N266">
            <v>0</v>
          </cell>
        </row>
        <row r="267">
          <cell r="N267">
            <v>0</v>
          </cell>
        </row>
        <row r="268">
          <cell r="N268">
            <v>0</v>
          </cell>
        </row>
        <row r="269">
          <cell r="M269">
            <v>22811.605415860737</v>
          </cell>
        </row>
        <row r="270">
          <cell r="N270">
            <v>63251</v>
          </cell>
        </row>
        <row r="272">
          <cell r="N272">
            <v>515604</v>
          </cell>
        </row>
        <row r="273">
          <cell r="R273"/>
          <cell r="S273"/>
        </row>
        <row r="274">
          <cell r="N274">
            <v>0</v>
          </cell>
        </row>
        <row r="275">
          <cell r="N275">
            <v>84284</v>
          </cell>
        </row>
        <row r="276">
          <cell r="N276">
            <v>0</v>
          </cell>
        </row>
        <row r="277">
          <cell r="N277">
            <v>0</v>
          </cell>
        </row>
        <row r="278">
          <cell r="M278">
            <v>0</v>
          </cell>
        </row>
        <row r="279">
          <cell r="N279">
            <v>20222</v>
          </cell>
        </row>
        <row r="281">
          <cell r="N281">
            <v>2073</v>
          </cell>
        </row>
        <row r="282">
          <cell r="R282"/>
          <cell r="S282"/>
        </row>
        <row r="283">
          <cell r="N283">
            <v>0</v>
          </cell>
        </row>
        <row r="284">
          <cell r="N284">
            <v>0</v>
          </cell>
        </row>
        <row r="285">
          <cell r="N285">
            <v>0</v>
          </cell>
        </row>
        <row r="286">
          <cell r="N286">
            <v>0</v>
          </cell>
        </row>
        <row r="287">
          <cell r="M287">
            <v>72529.206963249526</v>
          </cell>
        </row>
        <row r="288">
          <cell r="N288">
            <v>138793.69204297956</v>
          </cell>
        </row>
        <row r="290">
          <cell r="N290">
            <v>857</v>
          </cell>
        </row>
        <row r="291">
          <cell r="R291"/>
          <cell r="S291"/>
        </row>
        <row r="292">
          <cell r="N292">
            <v>0</v>
          </cell>
        </row>
        <row r="293">
          <cell r="N293">
            <v>0</v>
          </cell>
        </row>
        <row r="294">
          <cell r="N294">
            <v>43154</v>
          </cell>
        </row>
        <row r="295">
          <cell r="N295">
            <v>0</v>
          </cell>
        </row>
        <row r="296">
          <cell r="M296">
            <v>20500</v>
          </cell>
        </row>
        <row r="297">
          <cell r="N297">
            <v>116475</v>
          </cell>
        </row>
        <row r="299">
          <cell r="N299">
            <v>355</v>
          </cell>
        </row>
        <row r="300">
          <cell r="R300"/>
          <cell r="S300"/>
        </row>
        <row r="301">
          <cell r="N301">
            <v>0</v>
          </cell>
        </row>
        <row r="302">
          <cell r="N302">
            <v>0</v>
          </cell>
        </row>
        <row r="303">
          <cell r="N303">
            <v>0</v>
          </cell>
        </row>
        <row r="304">
          <cell r="N304">
            <v>0</v>
          </cell>
        </row>
        <row r="305">
          <cell r="M305">
            <v>117400</v>
          </cell>
        </row>
        <row r="306">
          <cell r="N306">
            <v>25741</v>
          </cell>
        </row>
        <row r="308">
          <cell r="N308">
            <v>0</v>
          </cell>
        </row>
        <row r="309">
          <cell r="R309"/>
          <cell r="S309"/>
        </row>
        <row r="310">
          <cell r="N310">
            <v>0</v>
          </cell>
        </row>
        <row r="311">
          <cell r="N311">
            <v>0</v>
          </cell>
        </row>
        <row r="312">
          <cell r="N312">
            <v>0</v>
          </cell>
        </row>
        <row r="313">
          <cell r="N313">
            <v>0</v>
          </cell>
        </row>
        <row r="314">
          <cell r="M314">
            <v>0</v>
          </cell>
        </row>
        <row r="315">
          <cell r="N315">
            <v>29637</v>
          </cell>
        </row>
        <row r="326">
          <cell r="N326">
            <v>37</v>
          </cell>
        </row>
        <row r="327">
          <cell r="R327"/>
          <cell r="S327"/>
        </row>
        <row r="328">
          <cell r="N328">
            <v>0</v>
          </cell>
        </row>
        <row r="329">
          <cell r="N329">
            <v>1</v>
          </cell>
        </row>
        <row r="330">
          <cell r="N330">
            <v>0</v>
          </cell>
        </row>
        <row r="331">
          <cell r="N331">
            <v>0</v>
          </cell>
        </row>
        <row r="332">
          <cell r="N332">
            <v>0</v>
          </cell>
        </row>
        <row r="333">
          <cell r="N333">
            <v>134</v>
          </cell>
        </row>
        <row r="335">
          <cell r="N335">
            <v>143249</v>
          </cell>
        </row>
        <row r="336">
          <cell r="Q336">
            <v>3218480</v>
          </cell>
          <cell r="R336"/>
          <cell r="S336"/>
        </row>
        <row r="337">
          <cell r="N337">
            <v>1454625</v>
          </cell>
        </row>
        <row r="338">
          <cell r="N338">
            <v>0</v>
          </cell>
        </row>
        <row r="339">
          <cell r="N339">
            <v>0</v>
          </cell>
        </row>
        <row r="340">
          <cell r="N340">
            <v>0</v>
          </cell>
        </row>
        <row r="341">
          <cell r="N341">
            <v>13523</v>
          </cell>
        </row>
        <row r="342">
          <cell r="N342">
            <v>617725.66666666698</v>
          </cell>
        </row>
        <row r="344">
          <cell r="N344">
            <v>0</v>
          </cell>
        </row>
        <row r="345">
          <cell r="R345"/>
          <cell r="S345"/>
        </row>
        <row r="346">
          <cell r="N346">
            <v>0</v>
          </cell>
        </row>
        <row r="347">
          <cell r="N347">
            <v>0</v>
          </cell>
        </row>
        <row r="348">
          <cell r="N348">
            <v>0</v>
          </cell>
        </row>
        <row r="349">
          <cell r="N349">
            <v>0</v>
          </cell>
        </row>
        <row r="350">
          <cell r="N350">
            <v>7986</v>
          </cell>
        </row>
        <row r="351">
          <cell r="N351">
            <v>6111</v>
          </cell>
        </row>
        <row r="353">
          <cell r="N353">
            <v>35737</v>
          </cell>
        </row>
        <row r="354">
          <cell r="R354"/>
          <cell r="S354"/>
        </row>
        <row r="355">
          <cell r="N355">
            <v>0</v>
          </cell>
        </row>
        <row r="356">
          <cell r="N356">
            <v>4526</v>
          </cell>
        </row>
        <row r="357">
          <cell r="N357">
            <v>0</v>
          </cell>
        </row>
        <row r="358">
          <cell r="N358">
            <v>0</v>
          </cell>
        </row>
        <row r="359">
          <cell r="N359">
            <v>0</v>
          </cell>
        </row>
        <row r="360">
          <cell r="N360">
            <v>100</v>
          </cell>
        </row>
        <row r="362">
          <cell r="N362">
            <v>0</v>
          </cell>
        </row>
        <row r="363">
          <cell r="R363"/>
          <cell r="S363"/>
        </row>
        <row r="364">
          <cell r="N364">
            <v>0</v>
          </cell>
        </row>
        <row r="365">
          <cell r="N365">
            <v>0</v>
          </cell>
        </row>
        <row r="366">
          <cell r="N366">
            <v>0</v>
          </cell>
        </row>
        <row r="367">
          <cell r="N367">
            <v>0</v>
          </cell>
        </row>
        <row r="368">
          <cell r="N368">
            <v>5239</v>
          </cell>
        </row>
        <row r="369">
          <cell r="N369">
            <v>15406</v>
          </cell>
        </row>
        <row r="371">
          <cell r="N371">
            <v>92</v>
          </cell>
        </row>
        <row r="372">
          <cell r="R372"/>
          <cell r="S372"/>
        </row>
        <row r="373">
          <cell r="N373">
            <v>0</v>
          </cell>
        </row>
        <row r="374">
          <cell r="N374">
            <v>0</v>
          </cell>
        </row>
        <row r="375">
          <cell r="N375">
            <v>2758</v>
          </cell>
        </row>
        <row r="376">
          <cell r="N376">
            <v>0</v>
          </cell>
        </row>
        <row r="377">
          <cell r="N377">
            <v>20757</v>
          </cell>
        </row>
        <row r="378">
          <cell r="N378">
            <v>24146</v>
          </cell>
        </row>
        <row r="380">
          <cell r="N380">
            <v>0</v>
          </cell>
        </row>
        <row r="381">
          <cell r="R381"/>
          <cell r="S381"/>
        </row>
        <row r="382">
          <cell r="N382">
            <v>0</v>
          </cell>
        </row>
        <row r="383">
          <cell r="N383">
            <v>0</v>
          </cell>
        </row>
        <row r="384">
          <cell r="N384">
            <v>0</v>
          </cell>
        </row>
        <row r="385">
          <cell r="N385">
            <v>0</v>
          </cell>
        </row>
        <row r="386">
          <cell r="N386">
            <v>31491</v>
          </cell>
        </row>
        <row r="387">
          <cell r="N387">
            <v>6512.333333333333</v>
          </cell>
        </row>
        <row r="389">
          <cell r="N389">
            <v>0</v>
          </cell>
        </row>
        <row r="390">
          <cell r="R390"/>
          <cell r="S390"/>
        </row>
        <row r="391">
          <cell r="N391">
            <v>0</v>
          </cell>
        </row>
        <row r="392">
          <cell r="N392">
            <v>0</v>
          </cell>
        </row>
        <row r="393">
          <cell r="N393">
            <v>0</v>
          </cell>
        </row>
        <row r="394">
          <cell r="N394">
            <v>0</v>
          </cell>
        </row>
        <row r="395">
          <cell r="N395">
            <v>0</v>
          </cell>
        </row>
        <row r="396">
          <cell r="N396">
            <v>4639</v>
          </cell>
        </row>
        <row r="407">
          <cell r="N407">
            <v>11803</v>
          </cell>
        </row>
        <row r="408">
          <cell r="R408"/>
          <cell r="S408"/>
        </row>
        <row r="409">
          <cell r="N409">
            <v>0</v>
          </cell>
        </row>
        <row r="410">
          <cell r="N410">
            <v>2703</v>
          </cell>
        </row>
        <row r="411">
          <cell r="N411">
            <v>0</v>
          </cell>
        </row>
        <row r="412">
          <cell r="N412">
            <v>0</v>
          </cell>
        </row>
        <row r="413">
          <cell r="N413">
            <v>0</v>
          </cell>
        </row>
        <row r="414">
          <cell r="N414">
            <v>14561</v>
          </cell>
        </row>
        <row r="416">
          <cell r="N416">
            <v>816</v>
          </cell>
        </row>
        <row r="417">
          <cell r="Q417"/>
          <cell r="R417"/>
          <cell r="S417"/>
        </row>
        <row r="418">
          <cell r="N418">
            <v>202</v>
          </cell>
        </row>
        <row r="419">
          <cell r="N419">
            <v>0</v>
          </cell>
        </row>
        <row r="420">
          <cell r="N420">
            <v>221.75</v>
          </cell>
        </row>
        <row r="421">
          <cell r="N421">
            <v>0</v>
          </cell>
        </row>
        <row r="422">
          <cell r="N422">
            <v>4547.5</v>
          </cell>
        </row>
        <row r="423">
          <cell r="N423">
            <v>33888.250580351887</v>
          </cell>
        </row>
        <row r="425">
          <cell r="N425">
            <v>171</v>
          </cell>
        </row>
        <row r="426">
          <cell r="R426"/>
          <cell r="S426"/>
        </row>
        <row r="427">
          <cell r="N427">
            <v>0</v>
          </cell>
        </row>
        <row r="428">
          <cell r="N428">
            <v>0</v>
          </cell>
        </row>
        <row r="429">
          <cell r="N429">
            <v>0</v>
          </cell>
        </row>
        <row r="430">
          <cell r="N430">
            <v>0</v>
          </cell>
        </row>
        <row r="431">
          <cell r="N431">
            <v>8830.091899999883</v>
          </cell>
        </row>
        <row r="432">
          <cell r="N432">
            <v>8077</v>
          </cell>
        </row>
        <row r="434">
          <cell r="N434">
            <v>94565</v>
          </cell>
        </row>
        <row r="435">
          <cell r="R435"/>
          <cell r="S435"/>
        </row>
        <row r="436">
          <cell r="N436">
            <v>0</v>
          </cell>
        </row>
        <row r="437">
          <cell r="N437">
            <v>19674</v>
          </cell>
        </row>
        <row r="438">
          <cell r="N438">
            <v>0</v>
          </cell>
        </row>
        <row r="439">
          <cell r="N439">
            <v>0</v>
          </cell>
        </row>
        <row r="440">
          <cell r="N440">
            <v>0</v>
          </cell>
        </row>
        <row r="441">
          <cell r="N441">
            <v>33772.749419648113</v>
          </cell>
        </row>
        <row r="443">
          <cell r="N443">
            <v>762</v>
          </cell>
        </row>
        <row r="444">
          <cell r="R444"/>
          <cell r="S444"/>
        </row>
        <row r="445">
          <cell r="N445">
            <v>0</v>
          </cell>
        </row>
        <row r="446">
          <cell r="N446">
            <v>0</v>
          </cell>
        </row>
        <row r="447">
          <cell r="N447">
            <v>0</v>
          </cell>
        </row>
        <row r="448">
          <cell r="N448">
            <v>0</v>
          </cell>
        </row>
        <row r="449">
          <cell r="N449">
            <v>4811.3333333334886</v>
          </cell>
        </row>
        <row r="450">
          <cell r="N450">
            <v>46768</v>
          </cell>
        </row>
        <row r="452">
          <cell r="N452">
            <v>369</v>
          </cell>
        </row>
        <row r="453">
          <cell r="R453"/>
          <cell r="S453"/>
        </row>
        <row r="454">
          <cell r="N454">
            <v>0</v>
          </cell>
        </row>
        <row r="455">
          <cell r="N455">
            <v>0</v>
          </cell>
        </row>
        <row r="456">
          <cell r="N456">
            <v>27039</v>
          </cell>
        </row>
        <row r="457">
          <cell r="N457">
            <v>0</v>
          </cell>
        </row>
        <row r="458">
          <cell r="N458">
            <v>4115.4081000000006</v>
          </cell>
        </row>
        <row r="459">
          <cell r="N459">
            <v>50618</v>
          </cell>
        </row>
        <row r="461">
          <cell r="N461">
            <v>367</v>
          </cell>
        </row>
        <row r="462">
          <cell r="R462"/>
          <cell r="S462"/>
        </row>
        <row r="463">
          <cell r="N463">
            <v>0</v>
          </cell>
        </row>
        <row r="464">
          <cell r="N464">
            <v>0</v>
          </cell>
        </row>
        <row r="465">
          <cell r="N465">
            <v>0</v>
          </cell>
        </row>
        <row r="466">
          <cell r="N466">
            <v>0</v>
          </cell>
        </row>
        <row r="467">
          <cell r="N467">
            <v>29947.666666666628</v>
          </cell>
        </row>
        <row r="468">
          <cell r="N468">
            <v>5939</v>
          </cell>
        </row>
        <row r="470">
          <cell r="N470">
            <v>0</v>
          </cell>
        </row>
        <row r="471">
          <cell r="R471"/>
          <cell r="S471"/>
        </row>
        <row r="472">
          <cell r="N472">
            <v>0</v>
          </cell>
        </row>
        <row r="473">
          <cell r="N473">
            <v>0</v>
          </cell>
        </row>
        <row r="474">
          <cell r="N474">
            <v>0</v>
          </cell>
        </row>
        <row r="475">
          <cell r="N475">
            <v>0</v>
          </cell>
        </row>
        <row r="476">
          <cell r="N476">
            <v>0</v>
          </cell>
        </row>
        <row r="477">
          <cell r="N477">
            <v>14087</v>
          </cell>
        </row>
        <row r="485">
          <cell r="N485">
            <v>52251</v>
          </cell>
        </row>
        <row r="488">
          <cell r="N488">
            <v>11747</v>
          </cell>
        </row>
        <row r="489">
          <cell r="R489"/>
          <cell r="S489"/>
        </row>
        <row r="490">
          <cell r="N490">
            <v>0</v>
          </cell>
        </row>
        <row r="491">
          <cell r="N491">
            <v>2639</v>
          </cell>
        </row>
        <row r="492">
          <cell r="N492">
            <v>0</v>
          </cell>
        </row>
        <row r="493">
          <cell r="N493">
            <v>0</v>
          </cell>
        </row>
        <row r="494">
          <cell r="N494">
            <v>0</v>
          </cell>
        </row>
        <row r="495">
          <cell r="N495">
            <v>18400</v>
          </cell>
        </row>
        <row r="497">
          <cell r="N497">
            <v>9530</v>
          </cell>
        </row>
        <row r="498">
          <cell r="Q498"/>
          <cell r="R498"/>
          <cell r="S498"/>
        </row>
        <row r="499">
          <cell r="N499">
            <v>0</v>
          </cell>
        </row>
        <row r="500">
          <cell r="N500">
            <v>0</v>
          </cell>
        </row>
        <row r="501">
          <cell r="N501">
            <v>123.5</v>
          </cell>
        </row>
        <row r="502">
          <cell r="N502">
            <v>0</v>
          </cell>
        </row>
        <row r="503">
          <cell r="N503">
            <v>11506</v>
          </cell>
        </row>
        <row r="504">
          <cell r="N504">
            <v>85996.749999999665</v>
          </cell>
        </row>
        <row r="506">
          <cell r="N506">
            <v>35</v>
          </cell>
        </row>
        <row r="507">
          <cell r="R507"/>
          <cell r="S507"/>
        </row>
        <row r="508">
          <cell r="N508">
            <v>0</v>
          </cell>
        </row>
        <row r="509">
          <cell r="N509">
            <v>0</v>
          </cell>
        </row>
        <row r="510">
          <cell r="N510">
            <v>0</v>
          </cell>
        </row>
        <row r="511">
          <cell r="N511">
            <v>0</v>
          </cell>
        </row>
        <row r="512">
          <cell r="N512">
            <v>19281</v>
          </cell>
        </row>
        <row r="513">
          <cell r="N513">
            <v>36273</v>
          </cell>
        </row>
        <row r="515">
          <cell r="N515">
            <v>151084</v>
          </cell>
        </row>
        <row r="516">
          <cell r="R516"/>
          <cell r="S516"/>
        </row>
        <row r="517">
          <cell r="N517">
            <v>0</v>
          </cell>
        </row>
        <row r="518">
          <cell r="N518">
            <v>20596</v>
          </cell>
        </row>
        <row r="519">
          <cell r="N519">
            <v>0</v>
          </cell>
        </row>
        <row r="520">
          <cell r="N520">
            <v>0</v>
          </cell>
        </row>
        <row r="521">
          <cell r="N521">
            <v>0</v>
          </cell>
        </row>
        <row r="522">
          <cell r="N522">
            <v>1077</v>
          </cell>
        </row>
        <row r="524">
          <cell r="N524">
            <v>715</v>
          </cell>
        </row>
        <row r="525">
          <cell r="R525"/>
          <cell r="S525"/>
        </row>
        <row r="526">
          <cell r="N526">
            <v>0</v>
          </cell>
        </row>
        <row r="527">
          <cell r="N527">
            <v>0</v>
          </cell>
        </row>
        <row r="528">
          <cell r="N528">
            <v>0</v>
          </cell>
        </row>
        <row r="529">
          <cell r="N529">
            <v>0</v>
          </cell>
        </row>
        <row r="530">
          <cell r="N530">
            <v>24387</v>
          </cell>
        </row>
        <row r="531">
          <cell r="N531">
            <v>62166</v>
          </cell>
        </row>
        <row r="533">
          <cell r="N533">
            <v>441</v>
          </cell>
        </row>
        <row r="534">
          <cell r="R534"/>
          <cell r="S534"/>
        </row>
        <row r="535">
          <cell r="N535">
            <v>0</v>
          </cell>
        </row>
        <row r="536">
          <cell r="N536">
            <v>0</v>
          </cell>
        </row>
        <row r="537">
          <cell r="N537">
            <v>35670.591899999999</v>
          </cell>
        </row>
        <row r="538">
          <cell r="N538">
            <v>0</v>
          </cell>
        </row>
        <row r="539">
          <cell r="N539">
            <v>13181</v>
          </cell>
        </row>
        <row r="540">
          <cell r="N540">
            <v>87211</v>
          </cell>
        </row>
        <row r="542">
          <cell r="N542">
            <v>77</v>
          </cell>
        </row>
        <row r="543">
          <cell r="R543"/>
          <cell r="S543"/>
        </row>
        <row r="544">
          <cell r="N544">
            <v>0</v>
          </cell>
        </row>
        <row r="545">
          <cell r="N545">
            <v>0</v>
          </cell>
        </row>
        <row r="546">
          <cell r="N546">
            <v>0</v>
          </cell>
        </row>
        <row r="547">
          <cell r="N547">
            <v>0</v>
          </cell>
        </row>
        <row r="548">
          <cell r="N548">
            <v>79181</v>
          </cell>
        </row>
        <row r="549">
          <cell r="N549">
            <v>18393</v>
          </cell>
        </row>
        <row r="551">
          <cell r="N551">
            <v>0</v>
          </cell>
        </row>
        <row r="552">
          <cell r="R552"/>
          <cell r="S552"/>
        </row>
        <row r="553">
          <cell r="N553">
            <v>0</v>
          </cell>
        </row>
        <row r="554">
          <cell r="N554">
            <v>0</v>
          </cell>
        </row>
        <row r="555">
          <cell r="N555">
            <v>0</v>
          </cell>
        </row>
        <row r="556">
          <cell r="N556">
            <v>0</v>
          </cell>
        </row>
        <row r="557">
          <cell r="N557">
            <v>0</v>
          </cell>
        </row>
        <row r="558">
          <cell r="N558">
            <v>13166</v>
          </cell>
        </row>
        <row r="569">
          <cell r="N569">
            <v>22795</v>
          </cell>
        </row>
        <row r="570">
          <cell r="R570"/>
          <cell r="S570"/>
        </row>
        <row r="571">
          <cell r="N571">
            <v>0</v>
          </cell>
        </row>
        <row r="572">
          <cell r="N572">
            <v>4510</v>
          </cell>
        </row>
        <row r="573">
          <cell r="N573">
            <v>0</v>
          </cell>
        </row>
        <row r="574">
          <cell r="N574">
            <v>0</v>
          </cell>
        </row>
        <row r="575">
          <cell r="N575">
            <v>0</v>
          </cell>
        </row>
        <row r="576">
          <cell r="N576">
            <v>15897</v>
          </cell>
        </row>
        <row r="578">
          <cell r="N578">
            <v>39269</v>
          </cell>
        </row>
        <row r="579">
          <cell r="Q579"/>
          <cell r="R579"/>
          <cell r="S579"/>
        </row>
        <row r="580">
          <cell r="N580">
            <v>48127</v>
          </cell>
        </row>
        <row r="581">
          <cell r="N581">
            <v>0</v>
          </cell>
        </row>
        <row r="582">
          <cell r="N582">
            <v>0</v>
          </cell>
        </row>
        <row r="583">
          <cell r="N583">
            <v>0</v>
          </cell>
        </row>
        <row r="584">
          <cell r="N584">
            <v>41402</v>
          </cell>
        </row>
        <row r="585">
          <cell r="N585">
            <v>171327.74941964808</v>
          </cell>
        </row>
        <row r="587">
          <cell r="N587">
            <v>481</v>
          </cell>
        </row>
        <row r="588">
          <cell r="R588"/>
          <cell r="S588"/>
        </row>
        <row r="589">
          <cell r="N589">
            <v>0</v>
          </cell>
        </row>
        <row r="590">
          <cell r="N590">
            <v>0</v>
          </cell>
        </row>
        <row r="591">
          <cell r="N591">
            <v>0</v>
          </cell>
        </row>
        <row r="592">
          <cell r="N592">
            <v>0</v>
          </cell>
        </row>
        <row r="593">
          <cell r="N593">
            <v>84521</v>
          </cell>
        </row>
        <row r="594">
          <cell r="N594">
            <v>88805</v>
          </cell>
        </row>
        <row r="596">
          <cell r="N596">
            <v>453120</v>
          </cell>
        </row>
        <row r="597">
          <cell r="R597"/>
          <cell r="S597"/>
        </row>
        <row r="598">
          <cell r="N598">
            <v>0</v>
          </cell>
        </row>
        <row r="599">
          <cell r="N599">
            <v>72152</v>
          </cell>
        </row>
        <row r="600">
          <cell r="N600">
            <v>0</v>
          </cell>
        </row>
        <row r="601">
          <cell r="N601">
            <v>0</v>
          </cell>
        </row>
        <row r="602">
          <cell r="N602">
            <v>0</v>
          </cell>
        </row>
        <row r="603">
          <cell r="N603">
            <v>37302.250580351916</v>
          </cell>
        </row>
        <row r="605">
          <cell r="N605">
            <v>441</v>
          </cell>
        </row>
        <row r="606">
          <cell r="R606"/>
          <cell r="S606"/>
        </row>
        <row r="607">
          <cell r="N607">
            <v>0</v>
          </cell>
        </row>
        <row r="608">
          <cell r="N608">
            <v>0</v>
          </cell>
        </row>
        <row r="609">
          <cell r="N609">
            <v>0</v>
          </cell>
        </row>
        <row r="610">
          <cell r="N610">
            <v>0</v>
          </cell>
        </row>
        <row r="611">
          <cell r="N611">
            <v>95973</v>
          </cell>
        </row>
        <row r="612">
          <cell r="N612">
            <v>211992</v>
          </cell>
        </row>
        <row r="614">
          <cell r="N614">
            <v>356</v>
          </cell>
        </row>
        <row r="615">
          <cell r="R615"/>
          <cell r="S615"/>
        </row>
        <row r="616">
          <cell r="N616">
            <v>0</v>
          </cell>
        </row>
        <row r="617">
          <cell r="N617">
            <v>0</v>
          </cell>
        </row>
        <row r="618">
          <cell r="N618">
            <v>52321</v>
          </cell>
        </row>
        <row r="619">
          <cell r="N619">
            <v>0</v>
          </cell>
        </row>
        <row r="620">
          <cell r="N620">
            <v>72998</v>
          </cell>
        </row>
        <row r="621">
          <cell r="N621">
            <v>185424</v>
          </cell>
        </row>
        <row r="623">
          <cell r="N623">
            <v>69</v>
          </cell>
        </row>
        <row r="624">
          <cell r="R624"/>
          <cell r="S624"/>
        </row>
        <row r="625">
          <cell r="N625">
            <v>0</v>
          </cell>
        </row>
        <row r="626">
          <cell r="N626">
            <v>0</v>
          </cell>
        </row>
        <row r="627">
          <cell r="N627">
            <v>0</v>
          </cell>
        </row>
        <row r="628">
          <cell r="N628">
            <v>0</v>
          </cell>
        </row>
        <row r="629">
          <cell r="N629">
            <v>279456</v>
          </cell>
        </row>
        <row r="630">
          <cell r="N630">
            <v>67555</v>
          </cell>
        </row>
        <row r="632">
          <cell r="N632">
            <v>0</v>
          </cell>
        </row>
        <row r="633">
          <cell r="R633"/>
          <cell r="S633"/>
        </row>
        <row r="634">
          <cell r="N634">
            <v>0</v>
          </cell>
        </row>
        <row r="635">
          <cell r="N635">
            <v>0</v>
          </cell>
        </row>
        <row r="636">
          <cell r="N636">
            <v>0</v>
          </cell>
        </row>
        <row r="637">
          <cell r="N637">
            <v>0</v>
          </cell>
        </row>
        <row r="638">
          <cell r="N638">
            <v>0</v>
          </cell>
        </row>
        <row r="639">
          <cell r="N639">
            <v>20678</v>
          </cell>
        </row>
        <row r="650">
          <cell r="N650">
            <v>13977</v>
          </cell>
        </row>
        <row r="651">
          <cell r="R651"/>
          <cell r="S651"/>
        </row>
        <row r="652">
          <cell r="N652">
            <v>0</v>
          </cell>
        </row>
        <row r="653">
          <cell r="N653">
            <v>2608</v>
          </cell>
        </row>
        <row r="654">
          <cell r="N654">
            <v>0</v>
          </cell>
        </row>
        <row r="655">
          <cell r="N655">
            <v>0</v>
          </cell>
        </row>
        <row r="656">
          <cell r="N656">
            <v>0</v>
          </cell>
        </row>
        <row r="657">
          <cell r="N657">
            <v>17772</v>
          </cell>
        </row>
        <row r="659">
          <cell r="N659">
            <v>16800.653600000078</v>
          </cell>
        </row>
        <row r="660">
          <cell r="Q660"/>
          <cell r="R660"/>
          <cell r="S660"/>
        </row>
        <row r="661">
          <cell r="N661">
            <v>0</v>
          </cell>
        </row>
        <row r="662">
          <cell r="N662">
            <v>0</v>
          </cell>
        </row>
        <row r="663">
          <cell r="N663">
            <v>76190</v>
          </cell>
        </row>
        <row r="664">
          <cell r="N664">
            <v>0</v>
          </cell>
        </row>
        <row r="665">
          <cell r="M665">
            <v>6216</v>
          </cell>
          <cell r="V665">
            <v>12190</v>
          </cell>
        </row>
        <row r="666">
          <cell r="N666">
            <v>103595.34639999992</v>
          </cell>
        </row>
        <row r="668">
          <cell r="N668">
            <v>0</v>
          </cell>
        </row>
        <row r="669">
          <cell r="R669"/>
          <cell r="S669"/>
        </row>
        <row r="670">
          <cell r="N670">
            <v>0</v>
          </cell>
        </row>
        <row r="671">
          <cell r="N671">
            <v>0</v>
          </cell>
        </row>
        <row r="672">
          <cell r="N672">
            <v>0</v>
          </cell>
        </row>
        <row r="673">
          <cell r="N673">
            <v>0</v>
          </cell>
        </row>
        <row r="674">
          <cell r="N674">
            <v>14067</v>
          </cell>
        </row>
        <row r="675">
          <cell r="N675">
            <v>26108</v>
          </cell>
        </row>
        <row r="677">
          <cell r="N677">
            <v>229792.34639999992</v>
          </cell>
        </row>
        <row r="678">
          <cell r="R678"/>
          <cell r="S678"/>
        </row>
        <row r="679">
          <cell r="N679">
            <v>0</v>
          </cell>
        </row>
        <row r="680">
          <cell r="N680">
            <v>37106</v>
          </cell>
        </row>
        <row r="681">
          <cell r="N681">
            <v>0</v>
          </cell>
        </row>
        <row r="682">
          <cell r="N682">
            <v>0</v>
          </cell>
        </row>
        <row r="683">
          <cell r="N683">
            <v>0</v>
          </cell>
        </row>
        <row r="684">
          <cell r="N684">
            <v>1726.6536000000779</v>
          </cell>
        </row>
        <row r="686">
          <cell r="N686">
            <v>12434</v>
          </cell>
        </row>
        <row r="687">
          <cell r="R687"/>
          <cell r="S687"/>
        </row>
        <row r="688">
          <cell r="N688">
            <v>0</v>
          </cell>
        </row>
        <row r="689">
          <cell r="N689">
            <v>0</v>
          </cell>
        </row>
        <row r="690">
          <cell r="N690">
            <v>0</v>
          </cell>
        </row>
        <row r="691">
          <cell r="N691">
            <v>0</v>
          </cell>
        </row>
        <row r="692">
          <cell r="N692">
            <v>21068</v>
          </cell>
        </row>
        <row r="693">
          <cell r="N693">
            <v>101194</v>
          </cell>
        </row>
        <row r="695">
          <cell r="N695">
            <v>770</v>
          </cell>
        </row>
        <row r="696">
          <cell r="R696"/>
          <cell r="S696"/>
        </row>
        <row r="697">
          <cell r="N697">
            <v>0</v>
          </cell>
        </row>
        <row r="698">
          <cell r="N698">
            <v>0</v>
          </cell>
        </row>
        <row r="699">
          <cell r="N699">
            <v>31924</v>
          </cell>
        </row>
        <row r="700">
          <cell r="N700">
            <v>0</v>
          </cell>
        </row>
        <row r="701">
          <cell r="N701">
            <v>12445</v>
          </cell>
        </row>
        <row r="702">
          <cell r="N702">
            <v>154291</v>
          </cell>
        </row>
        <row r="704">
          <cell r="N704">
            <v>20</v>
          </cell>
        </row>
        <row r="705">
          <cell r="R705"/>
          <cell r="S705"/>
        </row>
        <row r="706">
          <cell r="N706">
            <v>0</v>
          </cell>
        </row>
        <row r="707">
          <cell r="N707">
            <v>0</v>
          </cell>
        </row>
        <row r="708">
          <cell r="N708">
            <v>0</v>
          </cell>
        </row>
        <row r="709">
          <cell r="N709">
            <v>0</v>
          </cell>
        </row>
        <row r="710">
          <cell r="N710">
            <v>72253</v>
          </cell>
        </row>
        <row r="711">
          <cell r="N711">
            <v>19584</v>
          </cell>
        </row>
        <row r="713">
          <cell r="N713">
            <v>0</v>
          </cell>
        </row>
        <row r="714">
          <cell r="R714"/>
          <cell r="S714"/>
        </row>
        <row r="715">
          <cell r="N715">
            <v>0</v>
          </cell>
        </row>
        <row r="716">
          <cell r="N716">
            <v>0</v>
          </cell>
        </row>
        <row r="717">
          <cell r="N717">
            <v>0</v>
          </cell>
        </row>
        <row r="718">
          <cell r="N718">
            <v>0</v>
          </cell>
        </row>
        <row r="719">
          <cell r="N719">
            <v>0</v>
          </cell>
        </row>
        <row r="720">
          <cell r="N720">
            <v>29024</v>
          </cell>
        </row>
        <row r="731">
          <cell r="N731">
            <v>3040</v>
          </cell>
        </row>
        <row r="732">
          <cell r="R732"/>
          <cell r="S732"/>
        </row>
        <row r="733">
          <cell r="N733">
            <v>0</v>
          </cell>
        </row>
        <row r="734">
          <cell r="N734">
            <v>675</v>
          </cell>
        </row>
        <row r="735">
          <cell r="N735">
            <v>0</v>
          </cell>
        </row>
        <row r="736">
          <cell r="N736">
            <v>0</v>
          </cell>
        </row>
        <row r="737">
          <cell r="N737">
            <v>0</v>
          </cell>
        </row>
        <row r="738">
          <cell r="N738">
            <v>6124</v>
          </cell>
        </row>
        <row r="740">
          <cell r="N740">
            <v>108</v>
          </cell>
        </row>
        <row r="741">
          <cell r="Q741"/>
          <cell r="R741"/>
          <cell r="S741"/>
        </row>
        <row r="742">
          <cell r="N742">
            <v>0</v>
          </cell>
        </row>
        <row r="743">
          <cell r="N743">
            <v>277</v>
          </cell>
        </row>
        <row r="744">
          <cell r="N744">
            <v>0</v>
          </cell>
        </row>
        <row r="745">
          <cell r="N745">
            <v>0</v>
          </cell>
        </row>
        <row r="746">
          <cell r="N746">
            <v>1180</v>
          </cell>
        </row>
        <row r="747">
          <cell r="N747">
            <v>9885.0253763130349</v>
          </cell>
        </row>
        <row r="749">
          <cell r="N749">
            <v>0</v>
          </cell>
        </row>
        <row r="750">
          <cell r="R750"/>
          <cell r="S750"/>
        </row>
        <row r="751">
          <cell r="N751">
            <v>0</v>
          </cell>
        </row>
        <row r="752">
          <cell r="N752">
            <v>0</v>
          </cell>
        </row>
        <row r="753">
          <cell r="N753">
            <v>0</v>
          </cell>
        </row>
        <row r="754">
          <cell r="N754">
            <v>0</v>
          </cell>
        </row>
        <row r="755">
          <cell r="N755">
            <v>6490</v>
          </cell>
        </row>
        <row r="756">
          <cell r="N756">
            <v>9494</v>
          </cell>
        </row>
        <row r="758">
          <cell r="N758">
            <v>85519</v>
          </cell>
        </row>
        <row r="759">
          <cell r="R759"/>
          <cell r="S759"/>
        </row>
        <row r="760">
          <cell r="N760">
            <v>0</v>
          </cell>
        </row>
        <row r="761">
          <cell r="N761">
            <v>14967</v>
          </cell>
        </row>
        <row r="762">
          <cell r="N762">
            <v>0</v>
          </cell>
        </row>
        <row r="763">
          <cell r="N763">
            <v>0</v>
          </cell>
        </row>
        <row r="764">
          <cell r="N764">
            <v>0</v>
          </cell>
        </row>
        <row r="765">
          <cell r="N765">
            <v>2</v>
          </cell>
        </row>
        <row r="767">
          <cell r="N767">
            <v>152</v>
          </cell>
        </row>
        <row r="768">
          <cell r="R768"/>
          <cell r="S768"/>
        </row>
        <row r="769">
          <cell r="N769">
            <v>0</v>
          </cell>
        </row>
        <row r="770">
          <cell r="N770">
            <v>0</v>
          </cell>
        </row>
        <row r="771">
          <cell r="N771">
            <v>0</v>
          </cell>
        </row>
        <row r="772">
          <cell r="N772">
            <v>0</v>
          </cell>
        </row>
        <row r="773">
          <cell r="N773">
            <v>4800</v>
          </cell>
        </row>
        <row r="774">
          <cell r="N774">
            <v>21208.974623686965</v>
          </cell>
        </row>
        <row r="776">
          <cell r="N776">
            <v>224</v>
          </cell>
        </row>
        <row r="777">
          <cell r="R777"/>
          <cell r="S777"/>
        </row>
        <row r="778">
          <cell r="N778">
            <v>0</v>
          </cell>
        </row>
        <row r="779">
          <cell r="N779">
            <v>0</v>
          </cell>
        </row>
        <row r="780">
          <cell r="N780">
            <v>9689</v>
          </cell>
        </row>
        <row r="781">
          <cell r="N781">
            <v>0</v>
          </cell>
        </row>
        <row r="782">
          <cell r="N782">
            <v>2850</v>
          </cell>
        </row>
        <row r="783">
          <cell r="N783">
            <v>48474</v>
          </cell>
        </row>
        <row r="785">
          <cell r="N785">
            <v>0</v>
          </cell>
        </row>
        <row r="786">
          <cell r="R786"/>
          <cell r="S786"/>
        </row>
        <row r="787">
          <cell r="N787">
            <v>0</v>
          </cell>
        </row>
        <row r="788">
          <cell r="N788">
            <v>0</v>
          </cell>
        </row>
        <row r="789">
          <cell r="N789">
            <v>0</v>
          </cell>
        </row>
        <row r="790">
          <cell r="N790">
            <v>0</v>
          </cell>
        </row>
        <row r="791">
          <cell r="N791">
            <v>13550</v>
          </cell>
        </row>
        <row r="792">
          <cell r="N792">
            <v>5360</v>
          </cell>
        </row>
        <row r="794">
          <cell r="N794">
            <v>0</v>
          </cell>
        </row>
        <row r="795">
          <cell r="R795"/>
          <cell r="S795"/>
        </row>
        <row r="796">
          <cell r="N796">
            <v>0</v>
          </cell>
        </row>
        <row r="797">
          <cell r="N797">
            <v>0</v>
          </cell>
        </row>
        <row r="798">
          <cell r="N798">
            <v>0</v>
          </cell>
        </row>
        <row r="799">
          <cell r="N799">
            <v>0</v>
          </cell>
        </row>
        <row r="800">
          <cell r="N800">
            <v>0</v>
          </cell>
        </row>
        <row r="801">
          <cell r="N801">
            <v>19966</v>
          </cell>
        </row>
        <row r="812">
          <cell r="R812"/>
          <cell r="S812"/>
        </row>
      </sheetData>
      <sheetData sheetId="3">
        <row r="20">
          <cell r="B20">
            <v>24.452999999999999</v>
          </cell>
        </row>
        <row r="21">
          <cell r="B21">
            <v>2.8025000000000002</v>
          </cell>
        </row>
      </sheetData>
      <sheetData sheetId="4">
        <row r="4">
          <cell r="C4">
            <v>1615</v>
          </cell>
        </row>
        <row r="5">
          <cell r="C5">
            <v>2261</v>
          </cell>
        </row>
        <row r="6">
          <cell r="C6">
            <v>7438.5</v>
          </cell>
        </row>
        <row r="7">
          <cell r="C7">
            <v>1073.5</v>
          </cell>
        </row>
        <row r="8">
          <cell r="C8">
            <v>3781</v>
          </cell>
        </row>
        <row r="9">
          <cell r="C9">
            <v>7780.4999999999991</v>
          </cell>
        </row>
        <row r="10">
          <cell r="C10">
            <v>12188.5</v>
          </cell>
        </row>
        <row r="11">
          <cell r="C11">
            <v>17727</v>
          </cell>
        </row>
        <row r="12">
          <cell r="C12">
            <v>3192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olivia.gustafsson@lansstyrelsen.se" TargetMode="External"/><Relationship Id="rId1" Type="http://schemas.openxmlformats.org/officeDocument/2006/relationships/hyperlink" Target="mailto:albert.petersson@wsp.com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omments" Target="../comments9.xml"/><Relationship Id="rId1" Type="http://schemas.openxmlformats.org/officeDocument/2006/relationships/vmlDrawing" Target="../drawings/vmlDrawing9.v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0.xml"/><Relationship Id="rId1" Type="http://schemas.openxmlformats.org/officeDocument/2006/relationships/vmlDrawing" Target="../drawings/vmlDrawing10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E23"/>
  <sheetViews>
    <sheetView workbookViewId="0">
      <selection activeCell="C9" sqref="C9"/>
    </sheetView>
  </sheetViews>
  <sheetFormatPr defaultRowHeight="15.75"/>
  <cols>
    <col min="2" max="2" width="40.25" customWidth="1"/>
    <col min="3" max="3" width="74.5" customWidth="1"/>
    <col min="5" max="5" width="87.75" customWidth="1"/>
  </cols>
  <sheetData>
    <row r="1" spans="2:5" ht="16.5" thickBot="1">
      <c r="C1" s="128"/>
    </row>
    <row r="2" spans="2:5">
      <c r="B2" s="129" t="s">
        <v>86</v>
      </c>
      <c r="C2" s="136" t="s">
        <v>93</v>
      </c>
    </row>
    <row r="3" spans="2:5">
      <c r="B3" s="130" t="s">
        <v>87</v>
      </c>
      <c r="C3" s="197" t="s">
        <v>95</v>
      </c>
    </row>
    <row r="4" spans="2:5">
      <c r="B4" s="131" t="s">
        <v>88</v>
      </c>
      <c r="C4" s="137" t="s">
        <v>96</v>
      </c>
    </row>
    <row r="5" spans="2:5">
      <c r="B5" s="131" t="s">
        <v>89</v>
      </c>
      <c r="C5" s="138" t="s">
        <v>97</v>
      </c>
    </row>
    <row r="6" spans="2:5">
      <c r="B6" s="130" t="s">
        <v>90</v>
      </c>
      <c r="C6" s="198" t="s">
        <v>99</v>
      </c>
    </row>
    <row r="7" spans="2:5" ht="16.5" thickBot="1">
      <c r="B7" s="139" t="s">
        <v>89</v>
      </c>
      <c r="C7" s="199" t="s">
        <v>98</v>
      </c>
    </row>
    <row r="10" spans="2:5" ht="16.5" thickBot="1"/>
    <row r="11" spans="2:5" ht="155.25" customHeight="1">
      <c r="B11" s="205" t="s">
        <v>94</v>
      </c>
      <c r="C11" s="206"/>
      <c r="E11" s="207" t="s">
        <v>91</v>
      </c>
    </row>
    <row r="12" spans="2:5">
      <c r="B12" s="140"/>
      <c r="C12" s="132"/>
      <c r="E12" s="208"/>
    </row>
    <row r="13" spans="2:5">
      <c r="B13" s="200"/>
      <c r="C13" s="132"/>
      <c r="E13" s="208"/>
    </row>
    <row r="14" spans="2:5" ht="16.5" thickBot="1">
      <c r="B14" s="201"/>
      <c r="C14" s="133"/>
      <c r="E14" s="208"/>
    </row>
    <row r="15" spans="2:5">
      <c r="E15" s="208"/>
    </row>
    <row r="16" spans="2:5" ht="16.5" thickBot="1">
      <c r="B16" s="134"/>
      <c r="E16" s="208"/>
    </row>
    <row r="17" spans="2:5" ht="152.44999999999999" customHeight="1" thickBot="1">
      <c r="B17" s="210" t="s">
        <v>92</v>
      </c>
      <c r="C17" s="211"/>
      <c r="E17" s="208"/>
    </row>
    <row r="18" spans="2:5">
      <c r="B18" s="135"/>
      <c r="E18" s="208"/>
    </row>
    <row r="19" spans="2:5">
      <c r="E19" s="208"/>
    </row>
    <row r="20" spans="2:5">
      <c r="E20" s="208"/>
    </row>
    <row r="21" spans="2:5">
      <c r="E21" s="208"/>
    </row>
    <row r="22" spans="2:5">
      <c r="E22" s="208"/>
    </row>
    <row r="23" spans="2:5" ht="16.5" thickBot="1">
      <c r="E23" s="209"/>
    </row>
  </sheetData>
  <mergeCells count="3">
    <mergeCell ref="B11:C11"/>
    <mergeCell ref="E11:E23"/>
    <mergeCell ref="B17:C17"/>
  </mergeCells>
  <hyperlinks>
    <hyperlink ref="C5" r:id="rId1" xr:uid="{BE1CF807-1E9D-49FF-B7CB-E6C38EF8C00E}"/>
    <hyperlink ref="C7" r:id="rId2" xr:uid="{727E5018-FAD6-46A9-9982-26740781D6CE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U71"/>
  <sheetViews>
    <sheetView topLeftCell="A10" zoomScale="70" zoomScaleNormal="70" workbookViewId="0">
      <selection activeCell="I59" sqref="I59"/>
    </sheetView>
  </sheetViews>
  <sheetFormatPr defaultColWidth="8.625" defaultRowHeight="15"/>
  <cols>
    <col min="1" max="1" width="49.5" style="12" customWidth="1"/>
    <col min="2" max="2" width="18.75" style="53" bestFit="1" customWidth="1"/>
    <col min="3" max="3" width="17.625" style="12" customWidth="1"/>
    <col min="4" max="12" width="17.625" style="53" customWidth="1"/>
    <col min="13" max="20" width="17.625" style="12" customWidth="1"/>
    <col min="21" max="16384" width="8.625" style="12"/>
  </cols>
  <sheetData>
    <row r="1" spans="1:34" ht="18.75">
      <c r="A1" s="3" t="s">
        <v>0</v>
      </c>
      <c r="Q1" s="4"/>
      <c r="R1" s="4"/>
      <c r="S1" s="4"/>
      <c r="T1" s="4"/>
    </row>
    <row r="2" spans="1:34" ht="15.75">
      <c r="A2" s="81" t="s">
        <v>80</v>
      </c>
      <c r="Q2" s="5"/>
      <c r="AG2" s="54"/>
      <c r="AH2" s="5"/>
    </row>
    <row r="3" spans="1:34" ht="30">
      <c r="A3" s="6">
        <f>'Södermanlands län'!A3</f>
        <v>2020</v>
      </c>
      <c r="C3" s="55" t="s">
        <v>1</v>
      </c>
      <c r="D3" s="55" t="s">
        <v>32</v>
      </c>
      <c r="E3" s="55" t="s">
        <v>2</v>
      </c>
      <c r="F3" s="56" t="s">
        <v>3</v>
      </c>
      <c r="G3" s="55" t="s">
        <v>17</v>
      </c>
      <c r="H3" s="55" t="s">
        <v>52</v>
      </c>
      <c r="I3" s="56" t="s">
        <v>5</v>
      </c>
      <c r="J3" s="55" t="s">
        <v>4</v>
      </c>
      <c r="K3" s="55" t="s">
        <v>6</v>
      </c>
      <c r="L3" s="55" t="s">
        <v>7</v>
      </c>
      <c r="M3" s="55" t="s">
        <v>68</v>
      </c>
      <c r="N3" s="55" t="s">
        <v>68</v>
      </c>
      <c r="O3" s="56" t="s">
        <v>68</v>
      </c>
      <c r="P3" s="58" t="s">
        <v>9</v>
      </c>
      <c r="Q3" s="54"/>
      <c r="AG3" s="54"/>
      <c r="AH3" s="54"/>
    </row>
    <row r="4" spans="1:34" s="30" customFormat="1" ht="11.25">
      <c r="A4" s="83" t="s">
        <v>60</v>
      </c>
      <c r="C4" s="82" t="s">
        <v>58</v>
      </c>
      <c r="D4" s="82" t="s">
        <v>59</v>
      </c>
      <c r="E4" s="28"/>
      <c r="F4" s="82" t="s">
        <v>61</v>
      </c>
      <c r="G4" s="28"/>
      <c r="H4" s="28"/>
      <c r="I4" s="82" t="s">
        <v>62</v>
      </c>
      <c r="J4" s="28"/>
      <c r="K4" s="28"/>
      <c r="L4" s="28"/>
      <c r="M4" s="28"/>
      <c r="N4" s="29"/>
      <c r="O4" s="29"/>
      <c r="P4" s="84" t="s">
        <v>66</v>
      </c>
      <c r="Q4" s="31"/>
      <c r="AG4" s="31"/>
      <c r="AH4" s="31"/>
    </row>
    <row r="5" spans="1:34" ht="15.75">
      <c r="A5" s="5" t="s">
        <v>53</v>
      </c>
      <c r="B5" s="60"/>
      <c r="C5" s="100">
        <f>[1]Solceller!$C$11</f>
        <v>17727</v>
      </c>
      <c r="D5" s="98"/>
      <c r="E5" s="98"/>
      <c r="F5" s="98"/>
      <c r="G5" s="98"/>
      <c r="H5" s="98"/>
      <c r="I5" s="98"/>
      <c r="J5" s="98"/>
      <c r="K5" s="98"/>
      <c r="L5" s="98"/>
      <c r="M5" s="98"/>
      <c r="N5" s="98"/>
      <c r="O5" s="98"/>
      <c r="P5" s="98">
        <f>SUM(D5:O5)</f>
        <v>0</v>
      </c>
      <c r="Q5" s="54"/>
      <c r="AG5" s="54"/>
      <c r="AH5" s="54"/>
    </row>
    <row r="6" spans="1:34" ht="15.75">
      <c r="A6" s="127" t="s">
        <v>84</v>
      </c>
      <c r="B6" s="60"/>
      <c r="C6" s="98"/>
      <c r="D6" s="98"/>
      <c r="E6" s="98"/>
      <c r="F6" s="98"/>
      <c r="G6" s="98"/>
      <c r="H6" s="98"/>
      <c r="I6" s="98"/>
      <c r="J6" s="98"/>
      <c r="K6" s="98"/>
      <c r="L6" s="98"/>
      <c r="M6" s="98"/>
      <c r="N6" s="98"/>
      <c r="O6" s="98"/>
      <c r="P6" s="98">
        <f t="shared" ref="P6:P11" si="0">SUM(D6:O6)</f>
        <v>0</v>
      </c>
      <c r="Q6" s="54"/>
      <c r="AG6" s="54"/>
      <c r="AH6" s="54"/>
    </row>
    <row r="7" spans="1:34" ht="15.75">
      <c r="A7" s="5" t="s">
        <v>85</v>
      </c>
      <c r="B7" s="60"/>
      <c r="C7" s="98">
        <f>[1]Elproduktion!$N$322</f>
        <v>26973</v>
      </c>
      <c r="D7" s="98">
        <f>[1]Elproduktion!$N$323</f>
        <v>0</v>
      </c>
      <c r="E7" s="98">
        <f>[1]Elproduktion!$Q$324</f>
        <v>0</v>
      </c>
      <c r="F7" s="98">
        <f>[1]Elproduktion!$N$325</f>
        <v>0</v>
      </c>
      <c r="G7" s="98">
        <f>[1]Elproduktion!$R$326</f>
        <v>0</v>
      </c>
      <c r="H7" s="98">
        <f>[1]Elproduktion!$S$327</f>
        <v>0</v>
      </c>
      <c r="I7" s="98">
        <f>[1]Elproduktion!$N$328</f>
        <v>0</v>
      </c>
      <c r="J7" s="98">
        <f>[1]Elproduktion!$T$326</f>
        <v>0</v>
      </c>
      <c r="K7" s="98">
        <f>[1]Elproduktion!U324</f>
        <v>0</v>
      </c>
      <c r="L7" s="98">
        <f>[1]Elproduktion!V324</f>
        <v>0</v>
      </c>
      <c r="M7" s="98"/>
      <c r="N7" s="98"/>
      <c r="O7" s="98"/>
      <c r="P7" s="98">
        <f t="shared" si="0"/>
        <v>0</v>
      </c>
      <c r="Q7" s="54"/>
      <c r="AG7" s="54"/>
      <c r="AH7" s="54"/>
    </row>
    <row r="8" spans="1:34" ht="15.75">
      <c r="A8" s="5" t="s">
        <v>11</v>
      </c>
      <c r="B8" s="60"/>
      <c r="C8" s="98">
        <f>[1]Elproduktion!$N$330</f>
        <v>0</v>
      </c>
      <c r="D8" s="98">
        <f>[1]Elproduktion!$N$331</f>
        <v>0</v>
      </c>
      <c r="E8" s="98">
        <f>[1]Elproduktion!$Q$332</f>
        <v>0</v>
      </c>
      <c r="F8" s="98">
        <f>[1]Elproduktion!$N$333</f>
        <v>0</v>
      </c>
      <c r="G8" s="98">
        <f>[1]Elproduktion!$R$334</f>
        <v>0</v>
      </c>
      <c r="H8" s="98">
        <f>[1]Elproduktion!$S$335</f>
        <v>0</v>
      </c>
      <c r="I8" s="98">
        <f>[1]Elproduktion!$N$336</f>
        <v>0</v>
      </c>
      <c r="J8" s="98">
        <f>[1]Elproduktion!$T$334</f>
        <v>0</v>
      </c>
      <c r="K8" s="98">
        <f>[1]Elproduktion!U332</f>
        <v>0</v>
      </c>
      <c r="L8" s="98">
        <f>[1]Elproduktion!V332</f>
        <v>0</v>
      </c>
      <c r="M8" s="98"/>
      <c r="N8" s="98"/>
      <c r="O8" s="98"/>
      <c r="P8" s="98">
        <f t="shared" si="0"/>
        <v>0</v>
      </c>
      <c r="Q8" s="54"/>
      <c r="AG8" s="54"/>
      <c r="AH8" s="54"/>
    </row>
    <row r="9" spans="1:34" ht="15.75">
      <c r="A9" s="5" t="s">
        <v>12</v>
      </c>
      <c r="B9" s="60"/>
      <c r="C9" s="98">
        <f>[1]Elproduktion!$N$338</f>
        <v>214</v>
      </c>
      <c r="D9" s="98">
        <f>[1]Elproduktion!$N$339</f>
        <v>0</v>
      </c>
      <c r="E9" s="98">
        <f>[1]Elproduktion!$Q$340</f>
        <v>0</v>
      </c>
      <c r="F9" s="98">
        <f>[1]Elproduktion!$N$341</f>
        <v>0</v>
      </c>
      <c r="G9" s="98">
        <f>[1]Elproduktion!$R$342</f>
        <v>0</v>
      </c>
      <c r="H9" s="98">
        <f>[1]Elproduktion!$S$343</f>
        <v>0</v>
      </c>
      <c r="I9" s="98">
        <f>[1]Elproduktion!$N$344</f>
        <v>0</v>
      </c>
      <c r="J9" s="98">
        <f>[1]Elproduktion!$T$342</f>
        <v>0</v>
      </c>
      <c r="K9" s="98">
        <f>[1]Elproduktion!U340</f>
        <v>0</v>
      </c>
      <c r="L9" s="98">
        <f>[1]Elproduktion!V340</f>
        <v>0</v>
      </c>
      <c r="M9" s="98"/>
      <c r="N9" s="98"/>
      <c r="O9" s="98"/>
      <c r="P9" s="98">
        <f t="shared" si="0"/>
        <v>0</v>
      </c>
      <c r="Q9" s="54"/>
      <c r="AG9" s="54"/>
      <c r="AH9" s="54"/>
    </row>
    <row r="10" spans="1:34" ht="15.75">
      <c r="A10" s="5" t="s">
        <v>13</v>
      </c>
      <c r="B10" s="60"/>
      <c r="C10" s="98">
        <f>[1]Elproduktion!$N$346</f>
        <v>0</v>
      </c>
      <c r="D10" s="98">
        <f>[1]Elproduktion!$N$347</f>
        <v>0</v>
      </c>
      <c r="E10" s="98">
        <f>[1]Elproduktion!$Q$348</f>
        <v>0</v>
      </c>
      <c r="F10" s="98">
        <f>[1]Elproduktion!$N$349</f>
        <v>0</v>
      </c>
      <c r="G10" s="98">
        <f>[1]Elproduktion!$R$350</f>
        <v>0</v>
      </c>
      <c r="H10" s="98">
        <f>[1]Elproduktion!$S$351</f>
        <v>0</v>
      </c>
      <c r="I10" s="98">
        <f>[1]Elproduktion!$N$352</f>
        <v>0</v>
      </c>
      <c r="J10" s="98">
        <f>[1]Elproduktion!$T$350</f>
        <v>0</v>
      </c>
      <c r="K10" s="98">
        <f>[1]Elproduktion!U348</f>
        <v>0</v>
      </c>
      <c r="L10" s="98">
        <f>[1]Elproduktion!V348</f>
        <v>0</v>
      </c>
      <c r="M10" s="98"/>
      <c r="N10" s="98"/>
      <c r="O10" s="98"/>
      <c r="P10" s="98">
        <f t="shared" si="0"/>
        <v>0</v>
      </c>
      <c r="Q10" s="54"/>
      <c r="R10" s="5"/>
      <c r="S10" s="59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54"/>
      <c r="AH10" s="54"/>
    </row>
    <row r="11" spans="1:34" ht="15.75">
      <c r="A11" s="5" t="s">
        <v>14</v>
      </c>
      <c r="B11" s="60"/>
      <c r="C11" s="100">
        <f>SUM(C5:C10)</f>
        <v>44914</v>
      </c>
      <c r="D11" s="98">
        <f t="shared" ref="D11:O11" si="1">SUM(D5:D10)</f>
        <v>0</v>
      </c>
      <c r="E11" s="98">
        <f t="shared" si="1"/>
        <v>0</v>
      </c>
      <c r="F11" s="98">
        <f t="shared" si="1"/>
        <v>0</v>
      </c>
      <c r="G11" s="98">
        <f t="shared" si="1"/>
        <v>0</v>
      </c>
      <c r="H11" s="98">
        <f t="shared" si="1"/>
        <v>0</v>
      </c>
      <c r="I11" s="98">
        <f t="shared" si="1"/>
        <v>0</v>
      </c>
      <c r="J11" s="98">
        <f t="shared" si="1"/>
        <v>0</v>
      </c>
      <c r="K11" s="98">
        <f t="shared" si="1"/>
        <v>0</v>
      </c>
      <c r="L11" s="98">
        <f t="shared" si="1"/>
        <v>0</v>
      </c>
      <c r="M11" s="98">
        <f t="shared" si="1"/>
        <v>0</v>
      </c>
      <c r="N11" s="98">
        <f t="shared" si="1"/>
        <v>0</v>
      </c>
      <c r="O11" s="98">
        <f t="shared" si="1"/>
        <v>0</v>
      </c>
      <c r="P11" s="98">
        <f t="shared" si="0"/>
        <v>0</v>
      </c>
      <c r="Q11" s="54"/>
      <c r="R11" s="5"/>
      <c r="S11" s="59"/>
      <c r="T11" s="59"/>
      <c r="U11" s="59"/>
      <c r="V11" s="59"/>
      <c r="W11" s="59"/>
      <c r="X11" s="59"/>
      <c r="Y11" s="59"/>
      <c r="Z11" s="59"/>
      <c r="AA11" s="59"/>
      <c r="AB11" s="59"/>
      <c r="AC11" s="59"/>
      <c r="AD11" s="59"/>
      <c r="AE11" s="59"/>
      <c r="AF11" s="59"/>
      <c r="AG11" s="54"/>
      <c r="AH11" s="54"/>
    </row>
    <row r="12" spans="1:34" ht="15.75">
      <c r="B12" s="60"/>
      <c r="C12" s="60"/>
      <c r="D12" s="60"/>
      <c r="E12" s="60"/>
      <c r="F12" s="60"/>
      <c r="G12" s="60"/>
      <c r="H12" s="60"/>
      <c r="I12" s="60"/>
      <c r="J12" s="60"/>
      <c r="K12" s="60"/>
      <c r="L12" s="60"/>
      <c r="M12" s="60"/>
      <c r="N12" s="60"/>
      <c r="O12" s="60"/>
      <c r="P12" s="60"/>
      <c r="Q12" s="4"/>
      <c r="R12" s="4"/>
      <c r="S12" s="4"/>
      <c r="T12" s="4"/>
    </row>
    <row r="13" spans="1:34" ht="15.75">
      <c r="B13" s="60"/>
      <c r="C13" s="60"/>
      <c r="D13" s="60"/>
      <c r="E13" s="60"/>
      <c r="F13" s="60"/>
      <c r="G13" s="60"/>
      <c r="H13" s="60"/>
      <c r="I13" s="60"/>
      <c r="J13" s="60"/>
      <c r="K13" s="60"/>
      <c r="L13" s="60"/>
      <c r="M13" s="60"/>
      <c r="N13" s="60"/>
      <c r="O13" s="60"/>
      <c r="P13" s="60"/>
      <c r="Q13" s="4"/>
      <c r="R13" s="4"/>
      <c r="S13" s="4"/>
      <c r="T13" s="4"/>
    </row>
    <row r="14" spans="1:34" ht="18.75">
      <c r="A14" s="3" t="s">
        <v>15</v>
      </c>
      <c r="B14" s="7"/>
      <c r="C14" s="60"/>
      <c r="D14" s="7"/>
      <c r="E14" s="7"/>
      <c r="F14" s="7"/>
      <c r="G14" s="7"/>
      <c r="H14" s="7"/>
      <c r="I14" s="7"/>
      <c r="J14" s="60"/>
      <c r="K14" s="60"/>
      <c r="L14" s="60"/>
      <c r="M14" s="60"/>
      <c r="N14" s="60"/>
      <c r="O14" s="60"/>
      <c r="P14" s="7"/>
      <c r="Q14" s="4"/>
      <c r="R14" s="4"/>
      <c r="S14" s="4"/>
      <c r="T14" s="4"/>
    </row>
    <row r="15" spans="1:34" ht="15.75">
      <c r="A15" s="81" t="str">
        <f>A2</f>
        <v>0486 Strängnäs</v>
      </c>
      <c r="B15" s="60"/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4"/>
      <c r="R15" s="4"/>
      <c r="S15" s="4"/>
      <c r="T15" s="4"/>
    </row>
    <row r="16" spans="1:34" ht="30">
      <c r="A16" s="6">
        <f>'Södermanlands län'!A16</f>
        <v>2020</v>
      </c>
      <c r="B16" s="55" t="s">
        <v>16</v>
      </c>
      <c r="C16" s="68" t="s">
        <v>8</v>
      </c>
      <c r="D16" s="55" t="s">
        <v>32</v>
      </c>
      <c r="E16" s="55" t="s">
        <v>2</v>
      </c>
      <c r="F16" s="56" t="s">
        <v>3</v>
      </c>
      <c r="G16" s="55" t="s">
        <v>17</v>
      </c>
      <c r="H16" s="55" t="s">
        <v>52</v>
      </c>
      <c r="I16" s="56" t="s">
        <v>5</v>
      </c>
      <c r="J16" s="55" t="s">
        <v>4</v>
      </c>
      <c r="K16" s="55" t="s">
        <v>6</v>
      </c>
      <c r="L16" s="55" t="s">
        <v>7</v>
      </c>
      <c r="M16" s="55" t="s">
        <v>72</v>
      </c>
      <c r="N16" s="55" t="s">
        <v>68</v>
      </c>
      <c r="O16" s="56" t="s">
        <v>68</v>
      </c>
      <c r="P16" s="58" t="s">
        <v>9</v>
      </c>
      <c r="Q16" s="54"/>
      <c r="AG16" s="54"/>
      <c r="AH16" s="54"/>
    </row>
    <row r="17" spans="1:34" s="30" customFormat="1" ht="11.25">
      <c r="A17" s="83" t="s">
        <v>60</v>
      </c>
      <c r="B17" s="82" t="s">
        <v>63</v>
      </c>
      <c r="C17" s="50"/>
      <c r="D17" s="82" t="s">
        <v>59</v>
      </c>
      <c r="E17" s="28"/>
      <c r="F17" s="82" t="s">
        <v>61</v>
      </c>
      <c r="G17" s="28"/>
      <c r="H17" s="28"/>
      <c r="I17" s="82" t="s">
        <v>62</v>
      </c>
      <c r="J17" s="28"/>
      <c r="K17" s="28"/>
      <c r="L17" s="28"/>
      <c r="M17" s="28"/>
      <c r="N17" s="29"/>
      <c r="O17" s="29"/>
      <c r="P17" s="84" t="s">
        <v>66</v>
      </c>
      <c r="Q17" s="31"/>
      <c r="AG17" s="31"/>
      <c r="AH17" s="31"/>
    </row>
    <row r="18" spans="1:34" ht="15.75">
      <c r="A18" s="5" t="s">
        <v>18</v>
      </c>
      <c r="B18" s="177">
        <f>[1]Fjärrvärmeproduktion!$N$450+([1]Fjärrvärmeproduktion!$N$490*([1]Fjärrvärmeproduktion!$N$450/([1]Fjärrvärmeproduktion!$N$450+[1]Fjärrvärmeproduktion!$N$458)))</f>
        <v>150798.46459050337</v>
      </c>
      <c r="C18" s="98"/>
      <c r="D18" s="98">
        <f>[1]Fjärrvärmeproduktion!$N$451</f>
        <v>1542</v>
      </c>
      <c r="E18" s="98">
        <f>[1]Fjärrvärmeproduktion!$Q$452</f>
        <v>0</v>
      </c>
      <c r="F18" s="98">
        <f>[1]Fjärrvärmeproduktion!$N$453</f>
        <v>0</v>
      </c>
      <c r="G18" s="98">
        <f>[1]Fjärrvärmeproduktion!$Q$454</f>
        <v>0</v>
      </c>
      <c r="H18" s="98">
        <f>[1]Fjärrvärmeproduktion!$S$455</f>
        <v>86109</v>
      </c>
      <c r="I18" s="98">
        <f>[1]Fjärrvärmeproduktion!$N$456</f>
        <v>0</v>
      </c>
      <c r="J18" s="98">
        <f>[1]Fjärrvärmeproduktion!$S$454</f>
        <v>0</v>
      </c>
      <c r="K18" s="98">
        <f>[1]Fjärrvärmeproduktion!T452</f>
        <v>0</v>
      </c>
      <c r="L18" s="98">
        <f>[1]Fjärrvärmeproduktion!U452</f>
        <v>0</v>
      </c>
      <c r="M18" s="98">
        <f>[1]Fjärrvärmeproduktion!$W$455</f>
        <v>102019</v>
      </c>
      <c r="N18" s="98"/>
      <c r="O18" s="98"/>
      <c r="P18" s="98">
        <f>SUM(C18:O18)</f>
        <v>189670</v>
      </c>
      <c r="Q18" s="4"/>
      <c r="R18" s="4"/>
      <c r="S18" s="4"/>
      <c r="T18" s="4"/>
    </row>
    <row r="19" spans="1:34" ht="15.75">
      <c r="A19" s="5" t="s">
        <v>19</v>
      </c>
      <c r="B19" s="177">
        <f>[1]Fjärrvärmeproduktion!$N$458+([1]Fjärrvärmeproduktion!$N$490*([1]Fjärrvärmeproduktion!$N$458/([1]Fjärrvärmeproduktion!$N$450+[1]Fjärrvärmeproduktion!$N$458)))</f>
        <v>8622.5354094966278</v>
      </c>
      <c r="C19" s="98"/>
      <c r="D19" s="98">
        <f>[1]Fjärrvärmeproduktion!$N$459</f>
        <v>40</v>
      </c>
      <c r="E19" s="98">
        <f>[1]Fjärrvärmeproduktion!$Q$460</f>
        <v>0</v>
      </c>
      <c r="F19" s="98">
        <f>[1]Fjärrvärmeproduktion!$N$461</f>
        <v>0</v>
      </c>
      <c r="G19" s="98">
        <f>[1]Fjärrvärmeproduktion!$Q$462</f>
        <v>0</v>
      </c>
      <c r="H19" s="98">
        <f>[1]Fjärrvärmeproduktion!$S$463</f>
        <v>8021</v>
      </c>
      <c r="I19" s="98">
        <f>[1]Fjärrvärmeproduktion!$N$464</f>
        <v>0</v>
      </c>
      <c r="J19" s="98">
        <f>[1]Fjärrvärmeproduktion!$S$462</f>
        <v>0</v>
      </c>
      <c r="K19" s="98">
        <f>[1]Fjärrvärmeproduktion!T460</f>
        <v>0</v>
      </c>
      <c r="L19" s="98">
        <f>[1]Fjärrvärmeproduktion!U460</f>
        <v>0</v>
      </c>
      <c r="M19" s="98">
        <f>[1]Fjärrvärmeproduktion!$W$463</f>
        <v>0</v>
      </c>
      <c r="N19" s="98"/>
      <c r="O19" s="98"/>
      <c r="P19" s="98">
        <f t="shared" ref="P19:P24" si="2">SUM(C19:O19)</f>
        <v>8061</v>
      </c>
      <c r="Q19" s="4"/>
      <c r="R19" s="4"/>
      <c r="S19" s="4"/>
      <c r="T19" s="4"/>
    </row>
    <row r="20" spans="1:34" ht="15.75">
      <c r="A20" s="5" t="s">
        <v>20</v>
      </c>
      <c r="B20" s="126">
        <f>[1]Fjärrvärmeproduktion!$N$466</f>
        <v>0</v>
      </c>
      <c r="C20" s="98"/>
      <c r="D20" s="98">
        <f>[1]Fjärrvärmeproduktion!$N$467</f>
        <v>0</v>
      </c>
      <c r="E20" s="98">
        <f>[1]Fjärrvärmeproduktion!$Q$468</f>
        <v>0</v>
      </c>
      <c r="F20" s="98">
        <f>[1]Fjärrvärmeproduktion!$N$469</f>
        <v>0</v>
      </c>
      <c r="G20" s="98">
        <f>[1]Fjärrvärmeproduktion!$Q$470</f>
        <v>0</v>
      </c>
      <c r="H20" s="98">
        <f>[1]Fjärrvärmeproduktion!$S$471</f>
        <v>0</v>
      </c>
      <c r="I20" s="98">
        <f>[1]Fjärrvärmeproduktion!$N$472</f>
        <v>0</v>
      </c>
      <c r="J20" s="98">
        <f>[1]Fjärrvärmeproduktion!$S$470</f>
        <v>0</v>
      </c>
      <c r="K20" s="98">
        <f>[1]Fjärrvärmeproduktion!T468</f>
        <v>0</v>
      </c>
      <c r="L20" s="98">
        <f>[1]Fjärrvärmeproduktion!U468</f>
        <v>0</v>
      </c>
      <c r="M20" s="98">
        <f>[1]Fjärrvärmeproduktion!$W$471</f>
        <v>0</v>
      </c>
      <c r="N20" s="98"/>
      <c r="O20" s="98"/>
      <c r="P20" s="98">
        <f t="shared" si="2"/>
        <v>0</v>
      </c>
      <c r="Q20" s="4"/>
      <c r="R20" s="4"/>
      <c r="S20" s="4"/>
      <c r="T20" s="4"/>
    </row>
    <row r="21" spans="1:34" ht="15.75">
      <c r="A21" s="5" t="s">
        <v>21</v>
      </c>
      <c r="B21" s="126">
        <f>[1]Fjärrvärmeproduktion!$N$474</f>
        <v>0</v>
      </c>
      <c r="C21" s="98"/>
      <c r="D21" s="98">
        <f>[1]Fjärrvärmeproduktion!$N$475</f>
        <v>0</v>
      </c>
      <c r="E21" s="98">
        <f>[1]Fjärrvärmeproduktion!$Q$476</f>
        <v>0</v>
      </c>
      <c r="F21" s="98">
        <f>[1]Fjärrvärmeproduktion!$N$477</f>
        <v>0</v>
      </c>
      <c r="G21" s="98">
        <f>[1]Fjärrvärmeproduktion!$Q$478</f>
        <v>0</v>
      </c>
      <c r="H21" s="98">
        <f>[1]Fjärrvärmeproduktion!$S$479</f>
        <v>0</v>
      </c>
      <c r="I21" s="98">
        <f>[1]Fjärrvärmeproduktion!$N$480</f>
        <v>0</v>
      </c>
      <c r="J21" s="98">
        <f>[1]Fjärrvärmeproduktion!$S$478</f>
        <v>0</v>
      </c>
      <c r="K21" s="98">
        <f>[1]Fjärrvärmeproduktion!T476</f>
        <v>0</v>
      </c>
      <c r="L21" s="98">
        <f>[1]Fjärrvärmeproduktion!U476</f>
        <v>0</v>
      </c>
      <c r="M21" s="98">
        <f>[1]Fjärrvärmeproduktion!$W$479</f>
        <v>0</v>
      </c>
      <c r="N21" s="98"/>
      <c r="O21" s="98"/>
      <c r="P21" s="98">
        <f t="shared" si="2"/>
        <v>0</v>
      </c>
      <c r="Q21" s="4"/>
      <c r="R21" s="4"/>
      <c r="S21" s="4"/>
      <c r="T21" s="4"/>
    </row>
    <row r="22" spans="1:34" ht="15.75">
      <c r="A22" s="5" t="s">
        <v>22</v>
      </c>
      <c r="B22" s="177">
        <f>[1]Fjärrvärmeproduktion!$N$482</f>
        <v>8157</v>
      </c>
      <c r="C22" s="98"/>
      <c r="D22" s="98">
        <f>[1]Fjärrvärmeproduktion!$N$483</f>
        <v>0</v>
      </c>
      <c r="E22" s="98">
        <f>[1]Fjärrvärmeproduktion!$Q$484</f>
        <v>0</v>
      </c>
      <c r="F22" s="98">
        <f>[1]Fjärrvärmeproduktion!$N$485</f>
        <v>0</v>
      </c>
      <c r="G22" s="98">
        <f>[1]Fjärrvärmeproduktion!$Q$486</f>
        <v>0</v>
      </c>
      <c r="H22" s="98">
        <f>[1]Fjärrvärmeproduktion!$S$487</f>
        <v>0</v>
      </c>
      <c r="I22" s="98">
        <f>[1]Fjärrvärmeproduktion!$N$488</f>
        <v>0</v>
      </c>
      <c r="J22" s="98">
        <f>[1]Fjärrvärmeproduktion!$S$486</f>
        <v>0</v>
      </c>
      <c r="K22" s="98">
        <f>[1]Fjärrvärmeproduktion!T484</f>
        <v>0</v>
      </c>
      <c r="L22" s="98">
        <f>[1]Fjärrvärmeproduktion!U484</f>
        <v>0</v>
      </c>
      <c r="M22" s="98">
        <f>[1]Fjärrvärmeproduktion!$W$487</f>
        <v>0</v>
      </c>
      <c r="N22" s="98"/>
      <c r="O22" s="98"/>
      <c r="P22" s="98">
        <f t="shared" si="2"/>
        <v>0</v>
      </c>
      <c r="Q22" s="4"/>
      <c r="R22" s="10" t="s">
        <v>24</v>
      </c>
      <c r="S22" s="61" t="str">
        <f>ROUND(P43/1000,0) &amp;" GWh"</f>
        <v>1082 GWh</v>
      </c>
      <c r="T22" s="4"/>
    </row>
    <row r="23" spans="1:34" ht="15.75">
      <c r="A23" s="5" t="s">
        <v>23</v>
      </c>
      <c r="B23" s="126">
        <v>0</v>
      </c>
      <c r="C23" s="98"/>
      <c r="D23" s="98">
        <f>[1]Fjärrvärmeproduktion!$N$491</f>
        <v>0</v>
      </c>
      <c r="E23" s="98">
        <f>[1]Fjärrvärmeproduktion!$Q$492</f>
        <v>0</v>
      </c>
      <c r="F23" s="98">
        <f>[1]Fjärrvärmeproduktion!$N$493</f>
        <v>0</v>
      </c>
      <c r="G23" s="98">
        <f>[1]Fjärrvärmeproduktion!$Q$494</f>
        <v>0</v>
      </c>
      <c r="H23" s="98">
        <f>[1]Fjärrvärmeproduktion!$S$495</f>
        <v>0</v>
      </c>
      <c r="I23" s="98">
        <f>[1]Fjärrvärmeproduktion!$N$496</f>
        <v>0</v>
      </c>
      <c r="J23" s="98">
        <f>[1]Fjärrvärmeproduktion!$S$494</f>
        <v>0</v>
      </c>
      <c r="K23" s="98">
        <f>[1]Fjärrvärmeproduktion!T492</f>
        <v>0</v>
      </c>
      <c r="L23" s="98">
        <f>[1]Fjärrvärmeproduktion!U492</f>
        <v>0</v>
      </c>
      <c r="M23" s="98">
        <f>[1]Fjärrvärmeproduktion!$W$495</f>
        <v>0</v>
      </c>
      <c r="N23" s="98"/>
      <c r="O23" s="98"/>
      <c r="P23" s="98">
        <f t="shared" si="2"/>
        <v>0</v>
      </c>
      <c r="Q23" s="4"/>
      <c r="R23" s="10"/>
      <c r="S23" s="4"/>
      <c r="T23" s="4"/>
    </row>
    <row r="24" spans="1:34" ht="15.75">
      <c r="A24" s="5" t="s">
        <v>14</v>
      </c>
      <c r="B24" s="98">
        <f>SUM(B18:B23)</f>
        <v>167578</v>
      </c>
      <c r="C24" s="98">
        <f t="shared" ref="C24:O24" si="3">SUM(C18:C23)</f>
        <v>0</v>
      </c>
      <c r="D24" s="98">
        <f t="shared" si="3"/>
        <v>1582</v>
      </c>
      <c r="E24" s="98">
        <f t="shared" si="3"/>
        <v>0</v>
      </c>
      <c r="F24" s="98">
        <f t="shared" si="3"/>
        <v>0</v>
      </c>
      <c r="G24" s="98">
        <f t="shared" si="3"/>
        <v>0</v>
      </c>
      <c r="H24" s="98">
        <f t="shared" si="3"/>
        <v>94130</v>
      </c>
      <c r="I24" s="98">
        <f t="shared" si="3"/>
        <v>0</v>
      </c>
      <c r="J24" s="98">
        <f t="shared" si="3"/>
        <v>0</v>
      </c>
      <c r="K24" s="98">
        <f t="shared" si="3"/>
        <v>0</v>
      </c>
      <c r="L24" s="98">
        <f t="shared" si="3"/>
        <v>0</v>
      </c>
      <c r="M24" s="98">
        <f t="shared" si="3"/>
        <v>102019</v>
      </c>
      <c r="N24" s="98">
        <f>SUM(N18:N23)</f>
        <v>0</v>
      </c>
      <c r="O24" s="98">
        <f t="shared" si="3"/>
        <v>0</v>
      </c>
      <c r="P24" s="98">
        <f t="shared" si="2"/>
        <v>197731</v>
      </c>
      <c r="Q24" s="4"/>
      <c r="R24" s="10"/>
      <c r="S24" s="4" t="s">
        <v>25</v>
      </c>
      <c r="T24" s="4" t="s">
        <v>26</v>
      </c>
    </row>
    <row r="25" spans="1:34" ht="15.75">
      <c r="A25" s="6" t="s">
        <v>100</v>
      </c>
      <c r="B25" s="204">
        <f>N43</f>
        <v>12190</v>
      </c>
      <c r="C25" s="60"/>
      <c r="D25" s="60"/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60"/>
      <c r="P25" s="60"/>
      <c r="Q25" s="4"/>
      <c r="R25" s="46" t="str">
        <f>C30</f>
        <v>El</v>
      </c>
      <c r="S25" s="61" t="str">
        <f>ROUND(C43/1000,0) &amp;" GWh"</f>
        <v>463 GWh</v>
      </c>
      <c r="T25" s="94">
        <f>C$44</f>
        <v>0.42755254318498292</v>
      </c>
    </row>
    <row r="26" spans="1:34" ht="15.75">
      <c r="B26" s="62"/>
      <c r="C26" s="60"/>
      <c r="D26" s="60"/>
      <c r="E26" s="60"/>
      <c r="F26" s="60"/>
      <c r="G26" s="60"/>
      <c r="H26" s="60"/>
      <c r="I26" s="60"/>
      <c r="J26" s="60"/>
      <c r="K26" s="60"/>
      <c r="L26" s="60"/>
      <c r="M26" s="60"/>
      <c r="N26" s="60"/>
      <c r="O26" s="60"/>
      <c r="P26" s="60"/>
      <c r="Q26" s="4"/>
      <c r="R26" s="95" t="str">
        <f>D30</f>
        <v>Oljeprodukter</v>
      </c>
      <c r="S26" s="61" t="str">
        <f>ROUND(D43/1000,0) &amp;" GWh"</f>
        <v>275 GWh</v>
      </c>
      <c r="T26" s="94">
        <f>D$44</f>
        <v>0.25452091273941052</v>
      </c>
    </row>
    <row r="27" spans="1:34" ht="15.75">
      <c r="B27" s="60"/>
      <c r="C27" s="60"/>
      <c r="D27" s="60"/>
      <c r="E27" s="60"/>
      <c r="F27" s="60"/>
      <c r="G27" s="60"/>
      <c r="H27" s="60"/>
      <c r="I27" s="60"/>
      <c r="J27" s="60"/>
      <c r="K27" s="60"/>
      <c r="L27" s="60"/>
      <c r="M27" s="60"/>
      <c r="N27" s="60"/>
      <c r="O27" s="60"/>
      <c r="P27" s="60"/>
      <c r="Q27" s="4"/>
      <c r="R27" s="95" t="str">
        <f>E30</f>
        <v>Kol och koks</v>
      </c>
      <c r="S27" s="12" t="str">
        <f>E43/1000 &amp;" GWh"</f>
        <v>0 GWh</v>
      </c>
      <c r="T27" s="94">
        <f>E$44</f>
        <v>0</v>
      </c>
    </row>
    <row r="28" spans="1:34" ht="18.75">
      <c r="A28" s="3" t="s">
        <v>27</v>
      </c>
      <c r="B28" s="7"/>
      <c r="C28" s="60"/>
      <c r="D28" s="7"/>
      <c r="E28" s="7"/>
      <c r="F28" s="7"/>
      <c r="G28" s="7"/>
      <c r="H28" s="7"/>
      <c r="I28" s="60"/>
      <c r="J28" s="60"/>
      <c r="K28" s="60"/>
      <c r="L28" s="60"/>
      <c r="M28" s="60"/>
      <c r="N28" s="60"/>
      <c r="O28" s="60"/>
      <c r="P28" s="60"/>
      <c r="Q28" s="4"/>
      <c r="R28" s="95" t="str">
        <f>F30</f>
        <v>Gasol/naturgas</v>
      </c>
      <c r="S28" s="64" t="str">
        <f>F43/1000 &amp;" GWh"</f>
        <v>0 GWh</v>
      </c>
      <c r="T28" s="94">
        <f>F$44</f>
        <v>0</v>
      </c>
    </row>
    <row r="29" spans="1:34" ht="15.75">
      <c r="A29" s="81" t="str">
        <f>A2</f>
        <v>0486 Strängnäs</v>
      </c>
      <c r="B29" s="60"/>
      <c r="C29" s="60"/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0"/>
      <c r="P29" s="60"/>
      <c r="Q29" s="4"/>
      <c r="R29" s="95" t="str">
        <f>G30</f>
        <v>Biodrivmedel</v>
      </c>
      <c r="S29" s="61" t="str">
        <f>ROUND(G43/1000,0) &amp;" GWh"</f>
        <v>40 GWh</v>
      </c>
      <c r="T29" s="94">
        <f>G$44</f>
        <v>3.670633435206027E-2</v>
      </c>
    </row>
    <row r="30" spans="1:34" ht="30">
      <c r="A30" s="6">
        <f>'Södermanlands län'!A30</f>
        <v>2020</v>
      </c>
      <c r="B30" s="68" t="s">
        <v>70</v>
      </c>
      <c r="C30" s="57" t="s">
        <v>8</v>
      </c>
      <c r="D30" s="55" t="s">
        <v>32</v>
      </c>
      <c r="E30" s="55" t="s">
        <v>2</v>
      </c>
      <c r="F30" s="56" t="s">
        <v>3</v>
      </c>
      <c r="G30" s="55" t="s">
        <v>28</v>
      </c>
      <c r="H30" s="55" t="s">
        <v>52</v>
      </c>
      <c r="I30" s="56" t="s">
        <v>5</v>
      </c>
      <c r="J30" s="55" t="s">
        <v>4</v>
      </c>
      <c r="K30" s="55" t="s">
        <v>6</v>
      </c>
      <c r="L30" s="55" t="s">
        <v>7</v>
      </c>
      <c r="M30" s="55" t="s">
        <v>72</v>
      </c>
      <c r="N30" s="55" t="s">
        <v>73</v>
      </c>
      <c r="O30" s="56" t="s">
        <v>68</v>
      </c>
      <c r="P30" s="58" t="s">
        <v>29</v>
      </c>
      <c r="Q30" s="4"/>
      <c r="R30" s="46" t="str">
        <f>H30</f>
        <v>Biobränslen</v>
      </c>
      <c r="S30" s="61" t="str">
        <f>ROUND(H43/1000,0) &amp;" GWh"</f>
        <v>202 GWh</v>
      </c>
      <c r="T30" s="94">
        <f>H$44</f>
        <v>0.18692742822929137</v>
      </c>
    </row>
    <row r="31" spans="1:34" s="30" customFormat="1">
      <c r="A31" s="27"/>
      <c r="B31" s="82" t="s">
        <v>65</v>
      </c>
      <c r="C31" s="85" t="s">
        <v>64</v>
      </c>
      <c r="D31" s="82" t="s">
        <v>59</v>
      </c>
      <c r="E31" s="28"/>
      <c r="F31" s="82" t="s">
        <v>61</v>
      </c>
      <c r="G31" s="82" t="s">
        <v>83</v>
      </c>
      <c r="H31" s="82" t="s">
        <v>69</v>
      </c>
      <c r="I31" s="82" t="s">
        <v>62</v>
      </c>
      <c r="J31" s="28"/>
      <c r="K31" s="28"/>
      <c r="L31" s="28"/>
      <c r="M31" s="28"/>
      <c r="N31" s="29"/>
      <c r="O31" s="29"/>
      <c r="P31" s="84" t="s">
        <v>67</v>
      </c>
      <c r="Q31" s="31"/>
      <c r="R31" s="46" t="str">
        <f>I30</f>
        <v>Biogas</v>
      </c>
      <c r="S31" s="61" t="str">
        <f>I43/1000 &amp;" GWh"</f>
        <v>0 GWh</v>
      </c>
      <c r="T31" s="94">
        <f>I$44</f>
        <v>0</v>
      </c>
      <c r="AG31" s="31"/>
      <c r="AH31" s="31"/>
    </row>
    <row r="32" spans="1:34" ht="15.75">
      <c r="A32" s="5" t="s">
        <v>30</v>
      </c>
      <c r="B32" s="98">
        <f>[1]Slutanvändning!$N$656</f>
        <v>0</v>
      </c>
      <c r="C32" s="108">
        <f>[1]Slutanvändning!$N$657</f>
        <v>17772</v>
      </c>
      <c r="D32" s="98">
        <f>[1]Slutanvändning!$N$650</f>
        <v>13977</v>
      </c>
      <c r="E32" s="98">
        <f>[1]Slutanvändning!$P$651</f>
        <v>0</v>
      </c>
      <c r="F32" s="98">
        <f>[1]Slutanvändning!$N$652</f>
        <v>0</v>
      </c>
      <c r="G32" s="98">
        <f>[1]Slutanvändning!$N$653</f>
        <v>2608</v>
      </c>
      <c r="H32" s="177">
        <f>[1]Slutanvändning!$N$654</f>
        <v>0</v>
      </c>
      <c r="I32" s="98">
        <f>[1]Slutanvändning!$N$655</f>
        <v>0</v>
      </c>
      <c r="J32" s="98">
        <v>0</v>
      </c>
      <c r="K32" s="98">
        <f>[1]Slutanvändning!R651</f>
        <v>0</v>
      </c>
      <c r="L32" s="98">
        <f>[1]Slutanvändning!S651</f>
        <v>0</v>
      </c>
      <c r="M32" s="98"/>
      <c r="N32" s="98">
        <v>0</v>
      </c>
      <c r="O32" s="98"/>
      <c r="P32" s="99">
        <f t="shared" ref="P32:P38" si="4">SUM(B32:N32)</f>
        <v>34357</v>
      </c>
      <c r="Q32" s="96"/>
      <c r="R32" s="95" t="str">
        <f>J30</f>
        <v>Avlutar</v>
      </c>
      <c r="S32" s="61" t="str">
        <f>J43/1000 &amp;" GWh"</f>
        <v>0 GWh</v>
      </c>
      <c r="T32" s="94">
        <f>J$44</f>
        <v>0</v>
      </c>
    </row>
    <row r="33" spans="1:47" ht="15.75">
      <c r="A33" s="5" t="s">
        <v>33</v>
      </c>
      <c r="B33" s="98">
        <f>[1]Slutanvändning!$M$665</f>
        <v>6216</v>
      </c>
      <c r="C33" s="108">
        <f>[1]Slutanvändning!$N$666</f>
        <v>103595.34639999992</v>
      </c>
      <c r="D33" s="98">
        <f>[1]Slutanvändning!$N$659</f>
        <v>16800.653600000078</v>
      </c>
      <c r="E33" s="98">
        <f>[1]Slutanvändning!$Q$660</f>
        <v>0</v>
      </c>
      <c r="F33" s="98">
        <f>[1]Slutanvändning!$N$661</f>
        <v>0</v>
      </c>
      <c r="G33" s="98">
        <f>[1]Slutanvändning!$N$662</f>
        <v>0</v>
      </c>
      <c r="H33" s="108">
        <f>[1]Slutanvändning!$N$663</f>
        <v>76190</v>
      </c>
      <c r="I33" s="98">
        <f>[1]Slutanvändning!$N$664</f>
        <v>0</v>
      </c>
      <c r="J33" s="98">
        <v>0</v>
      </c>
      <c r="K33" s="98">
        <f>[1]Slutanvändning!R660</f>
        <v>0</v>
      </c>
      <c r="L33" s="98">
        <f>[1]Slutanvändning!S660</f>
        <v>0</v>
      </c>
      <c r="M33" s="98"/>
      <c r="N33" s="202">
        <f>[1]Slutanvändning!$V$665</f>
        <v>12190</v>
      </c>
      <c r="O33" s="98"/>
      <c r="P33" s="99">
        <f t="shared" si="4"/>
        <v>214992</v>
      </c>
      <c r="Q33" s="96"/>
      <c r="R33" s="46" t="str">
        <f>K30</f>
        <v>Torv</v>
      </c>
      <c r="S33" s="61" t="str">
        <f>K43/1000&amp;" GWh"</f>
        <v>0 GWh</v>
      </c>
      <c r="T33" s="94">
        <f>K$44</f>
        <v>0</v>
      </c>
    </row>
    <row r="34" spans="1:47" ht="15.75">
      <c r="A34" s="5" t="s">
        <v>34</v>
      </c>
      <c r="B34" s="98">
        <f>[1]Slutanvändning!$N$674</f>
        <v>14067</v>
      </c>
      <c r="C34" s="177">
        <f>[1]Slutanvändning!$N$675</f>
        <v>26108</v>
      </c>
      <c r="D34" s="98">
        <f>[1]Slutanvändning!$N$668</f>
        <v>0</v>
      </c>
      <c r="E34" s="98">
        <f>[1]Slutanvändning!$P$669</f>
        <v>0</v>
      </c>
      <c r="F34" s="98">
        <f>[1]Slutanvändning!$N$670</f>
        <v>0</v>
      </c>
      <c r="G34" s="98">
        <f>[1]Slutanvändning!$N$671</f>
        <v>0</v>
      </c>
      <c r="H34" s="177">
        <f>[1]Slutanvändning!$N$672</f>
        <v>0</v>
      </c>
      <c r="I34" s="98">
        <f>[1]Slutanvändning!$N$673</f>
        <v>0</v>
      </c>
      <c r="J34" s="98">
        <v>0</v>
      </c>
      <c r="K34" s="98">
        <f>[1]Slutanvändning!R669</f>
        <v>0</v>
      </c>
      <c r="L34" s="98">
        <f>[1]Slutanvändning!S669</f>
        <v>0</v>
      </c>
      <c r="M34" s="98"/>
      <c r="N34" s="98">
        <v>0</v>
      </c>
      <c r="O34" s="98"/>
      <c r="P34" s="98">
        <f t="shared" si="4"/>
        <v>40175</v>
      </c>
      <c r="Q34" s="96"/>
      <c r="R34" s="95" t="str">
        <f>L30</f>
        <v>Avfall</v>
      </c>
      <c r="S34" s="61" t="str">
        <f>L43/1000&amp;" GWh"</f>
        <v>0 GWh</v>
      </c>
      <c r="T34" s="94">
        <f>L$44</f>
        <v>0</v>
      </c>
      <c r="V34" s="8"/>
      <c r="W34" s="59"/>
    </row>
    <row r="35" spans="1:47" ht="15.75">
      <c r="A35" s="5" t="s">
        <v>35</v>
      </c>
      <c r="B35" s="98">
        <f>[1]Slutanvändning!$N$683</f>
        <v>0</v>
      </c>
      <c r="C35" s="108">
        <f>[1]Slutanvändning!$N$684</f>
        <v>1726.6536000000779</v>
      </c>
      <c r="D35" s="98">
        <f>[1]Slutanvändning!$N$677</f>
        <v>229792.34639999992</v>
      </c>
      <c r="E35" s="98">
        <f>[1]Slutanvändning!$P$678</f>
        <v>0</v>
      </c>
      <c r="F35" s="98">
        <f>[1]Slutanvändning!$N$679</f>
        <v>0</v>
      </c>
      <c r="G35" s="98">
        <f>[1]Slutanvändning!$N$680</f>
        <v>37106</v>
      </c>
      <c r="H35" s="177">
        <f>[1]Slutanvändning!$N$681</f>
        <v>0</v>
      </c>
      <c r="I35" s="98">
        <f>[1]Slutanvändning!$N$682</f>
        <v>0</v>
      </c>
      <c r="J35" s="98">
        <v>0</v>
      </c>
      <c r="K35" s="98">
        <f>[1]Slutanvändning!R678</f>
        <v>0</v>
      </c>
      <c r="L35" s="98">
        <f>[1]Slutanvändning!S678</f>
        <v>0</v>
      </c>
      <c r="M35" s="98"/>
      <c r="N35" s="98">
        <v>0</v>
      </c>
      <c r="O35" s="98"/>
      <c r="P35" s="99">
        <f>SUM(B35:N35)</f>
        <v>268625</v>
      </c>
      <c r="Q35" s="96"/>
      <c r="R35" s="46" t="str">
        <f>M30</f>
        <v>RT-flis</v>
      </c>
      <c r="S35" s="61" t="str">
        <f>ROUND(M43/1000,0) &amp;" GWh"</f>
        <v>102 GWh</v>
      </c>
      <c r="T35" s="94">
        <f>M$44</f>
        <v>9.4292781494254838E-2</v>
      </c>
    </row>
    <row r="36" spans="1:47" ht="15.75">
      <c r="A36" s="5" t="s">
        <v>36</v>
      </c>
      <c r="B36" s="98">
        <f>[1]Slutanvändning!$N$692</f>
        <v>21068</v>
      </c>
      <c r="C36" s="177">
        <f>[1]Slutanvändning!$N$693</f>
        <v>101194</v>
      </c>
      <c r="D36" s="98">
        <f>[1]Slutanvändning!$N$686</f>
        <v>12434</v>
      </c>
      <c r="E36" s="98">
        <f>[1]Slutanvändning!$P$687</f>
        <v>0</v>
      </c>
      <c r="F36" s="98">
        <f>[1]Slutanvändning!$N$688</f>
        <v>0</v>
      </c>
      <c r="G36" s="98">
        <f>[1]Slutanvändning!$N$689</f>
        <v>0</v>
      </c>
      <c r="H36" s="177">
        <f>[1]Slutanvändning!$N$690</f>
        <v>0</v>
      </c>
      <c r="I36" s="98">
        <f>[1]Slutanvändning!$N$691</f>
        <v>0</v>
      </c>
      <c r="J36" s="98">
        <v>0</v>
      </c>
      <c r="K36" s="98">
        <f>[1]Slutanvändning!R687</f>
        <v>0</v>
      </c>
      <c r="L36" s="98">
        <f>[1]Slutanvändning!S687</f>
        <v>0</v>
      </c>
      <c r="M36" s="98"/>
      <c r="N36" s="98">
        <v>0</v>
      </c>
      <c r="O36" s="98"/>
      <c r="P36" s="98">
        <f t="shared" si="4"/>
        <v>134696</v>
      </c>
      <c r="Q36" s="96"/>
      <c r="R36" s="46" t="str">
        <f>N30</f>
        <v>Ånga</v>
      </c>
      <c r="S36" s="61" t="str">
        <f>N43/1000&amp;" GWh"</f>
        <v>12,19 GWh</v>
      </c>
      <c r="T36" s="94">
        <f>N$44</f>
        <v>1.1266813107509058E-2</v>
      </c>
    </row>
    <row r="37" spans="1:47" ht="15.75">
      <c r="A37" s="5" t="s">
        <v>37</v>
      </c>
      <c r="B37" s="98">
        <f>[1]Slutanvändning!$N$701</f>
        <v>12445</v>
      </c>
      <c r="C37" s="177">
        <f>[1]Slutanvändning!$N$702</f>
        <v>154291</v>
      </c>
      <c r="D37" s="98">
        <f>[1]Slutanvändning!$N$695</f>
        <v>770</v>
      </c>
      <c r="E37" s="98">
        <f>[1]Slutanvändning!$P$696</f>
        <v>0</v>
      </c>
      <c r="F37" s="98">
        <f>[1]Slutanvändning!$N$697</f>
        <v>0</v>
      </c>
      <c r="G37" s="98">
        <f>[1]Slutanvändning!$N$698</f>
        <v>0</v>
      </c>
      <c r="H37" s="177">
        <f>[1]Slutanvändning!$N$699</f>
        <v>31924</v>
      </c>
      <c r="I37" s="98">
        <f>[1]Slutanvändning!$N$700</f>
        <v>0</v>
      </c>
      <c r="J37" s="98">
        <v>0</v>
      </c>
      <c r="K37" s="98">
        <f>[1]Slutanvändning!R696</f>
        <v>0</v>
      </c>
      <c r="L37" s="98">
        <f>[1]Slutanvändning!S696</f>
        <v>0</v>
      </c>
      <c r="M37" s="98"/>
      <c r="N37" s="98">
        <v>0</v>
      </c>
      <c r="O37" s="98"/>
      <c r="P37" s="98">
        <f t="shared" si="4"/>
        <v>199430</v>
      </c>
      <c r="Q37" s="96"/>
      <c r="R37" s="95" t="str">
        <f>O30</f>
        <v>Övrigt</v>
      </c>
      <c r="S37" s="61" t="str">
        <f>O43/1000&amp;" GWh"</f>
        <v>0 GWh</v>
      </c>
      <c r="T37" s="94">
        <f>O$44</f>
        <v>0</v>
      </c>
    </row>
    <row r="38" spans="1:47" ht="15.75">
      <c r="A38" s="5" t="s">
        <v>38</v>
      </c>
      <c r="B38" s="98">
        <f>[1]Slutanvändning!$N$710</f>
        <v>72253</v>
      </c>
      <c r="C38" s="177">
        <f>[1]Slutanvändning!$N$711</f>
        <v>19584</v>
      </c>
      <c r="D38" s="98">
        <f>[1]Slutanvändning!$N$704</f>
        <v>20</v>
      </c>
      <c r="E38" s="98">
        <f>[1]Slutanvändning!$P$705</f>
        <v>0</v>
      </c>
      <c r="F38" s="98">
        <f>[1]Slutanvändning!$N$706</f>
        <v>0</v>
      </c>
      <c r="G38" s="98">
        <f>[1]Slutanvändning!$N$707</f>
        <v>0</v>
      </c>
      <c r="H38" s="177">
        <f>[1]Slutanvändning!$N$708</f>
        <v>0</v>
      </c>
      <c r="I38" s="98">
        <f>[1]Slutanvändning!$N$709</f>
        <v>0</v>
      </c>
      <c r="J38" s="98">
        <v>0</v>
      </c>
      <c r="K38" s="98">
        <f>[1]Slutanvändning!R705</f>
        <v>0</v>
      </c>
      <c r="L38" s="98">
        <f>[1]Slutanvändning!S705</f>
        <v>0</v>
      </c>
      <c r="M38" s="98"/>
      <c r="N38" s="98">
        <v>0</v>
      </c>
      <c r="O38" s="98"/>
      <c r="P38" s="98">
        <f t="shared" si="4"/>
        <v>91857</v>
      </c>
      <c r="Q38" s="96"/>
      <c r="S38" s="30"/>
      <c r="T38" s="30"/>
    </row>
    <row r="39" spans="1:47" ht="15.75">
      <c r="A39" s="5" t="s">
        <v>39</v>
      </c>
      <c r="B39" s="98">
        <f>[1]Slutanvändning!$N$719</f>
        <v>0</v>
      </c>
      <c r="C39" s="177">
        <f>[1]Slutanvändning!$N$720</f>
        <v>29024</v>
      </c>
      <c r="D39" s="98">
        <f>[1]Slutanvändning!$N$713</f>
        <v>0</v>
      </c>
      <c r="E39" s="98">
        <f>[1]Slutanvändning!$P$714</f>
        <v>0</v>
      </c>
      <c r="F39" s="98">
        <f>[1]Slutanvändning!$N$715</f>
        <v>0</v>
      </c>
      <c r="G39" s="98">
        <f>[1]Slutanvändning!$N$716</f>
        <v>0</v>
      </c>
      <c r="H39" s="177">
        <f>[1]Slutanvändning!$N$717</f>
        <v>0</v>
      </c>
      <c r="I39" s="98">
        <f>[1]Slutanvändning!$N$718</f>
        <v>0</v>
      </c>
      <c r="J39" s="98">
        <v>0</v>
      </c>
      <c r="K39" s="98">
        <f>[1]Slutanvändning!R714</f>
        <v>0</v>
      </c>
      <c r="L39" s="98">
        <f>[1]Slutanvändning!S714</f>
        <v>0</v>
      </c>
      <c r="M39" s="98"/>
      <c r="N39" s="98">
        <v>0</v>
      </c>
      <c r="O39" s="98"/>
      <c r="P39" s="98">
        <f>SUM(B39:N39)</f>
        <v>29024</v>
      </c>
      <c r="Q39" s="96"/>
      <c r="R39" s="10"/>
      <c r="S39" s="10"/>
      <c r="T39" s="10"/>
    </row>
    <row r="40" spans="1:47" ht="15.75">
      <c r="A40" s="5" t="s">
        <v>14</v>
      </c>
      <c r="B40" s="98">
        <f>SUM(B32:B39)</f>
        <v>126049</v>
      </c>
      <c r="C40" s="99">
        <f t="shared" ref="C40:O40" si="5">SUM(C32:C39)</f>
        <v>453295</v>
      </c>
      <c r="D40" s="98">
        <f t="shared" si="5"/>
        <v>273794</v>
      </c>
      <c r="E40" s="98">
        <f t="shared" si="5"/>
        <v>0</v>
      </c>
      <c r="F40" s="98">
        <f>SUM(F32:F39)</f>
        <v>0</v>
      </c>
      <c r="G40" s="98">
        <f t="shared" si="5"/>
        <v>39714</v>
      </c>
      <c r="H40" s="99">
        <f t="shared" si="5"/>
        <v>108114</v>
      </c>
      <c r="I40" s="98">
        <f t="shared" si="5"/>
        <v>0</v>
      </c>
      <c r="J40" s="98">
        <f t="shared" si="5"/>
        <v>0</v>
      </c>
      <c r="K40" s="98">
        <f t="shared" si="5"/>
        <v>0</v>
      </c>
      <c r="L40" s="98">
        <f t="shared" si="5"/>
        <v>0</v>
      </c>
      <c r="M40" s="98">
        <f t="shared" si="5"/>
        <v>0</v>
      </c>
      <c r="N40" s="202">
        <f t="shared" si="5"/>
        <v>12190</v>
      </c>
      <c r="O40" s="98">
        <f t="shared" si="5"/>
        <v>0</v>
      </c>
      <c r="P40" s="99">
        <f>SUM(B40:N40)</f>
        <v>1013156</v>
      </c>
      <c r="Q40" s="96"/>
      <c r="R40" s="10"/>
      <c r="S40" s="10" t="s">
        <v>25</v>
      </c>
      <c r="T40" s="10" t="s">
        <v>26</v>
      </c>
    </row>
    <row r="41" spans="1:47">
      <c r="B41" s="60"/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0"/>
      <c r="P41" s="60"/>
      <c r="R41" s="10" t="s">
        <v>40</v>
      </c>
      <c r="S41" s="66" t="str">
        <f>ROUND((B46+C46)/1000,0) &amp;" GWh"</f>
        <v>66 GWh</v>
      </c>
      <c r="T41" s="10"/>
    </row>
    <row r="42" spans="1:47">
      <c r="A42" s="47" t="s">
        <v>43</v>
      </c>
      <c r="B42" s="103">
        <f>B39+B38+B37</f>
        <v>84698</v>
      </c>
      <c r="C42" s="103">
        <f>C39+C38+C37</f>
        <v>202899</v>
      </c>
      <c r="D42" s="103">
        <f>D39+D38+D37</f>
        <v>790</v>
      </c>
      <c r="E42" s="103">
        <f t="shared" ref="E42:P42" si="6">E39+E38+E37</f>
        <v>0</v>
      </c>
      <c r="F42" s="104">
        <f t="shared" si="6"/>
        <v>0</v>
      </c>
      <c r="G42" s="103">
        <f t="shared" si="6"/>
        <v>0</v>
      </c>
      <c r="H42" s="103">
        <f t="shared" si="6"/>
        <v>31924</v>
      </c>
      <c r="I42" s="104">
        <f t="shared" si="6"/>
        <v>0</v>
      </c>
      <c r="J42" s="103">
        <f t="shared" si="6"/>
        <v>0</v>
      </c>
      <c r="K42" s="103">
        <f t="shared" si="6"/>
        <v>0</v>
      </c>
      <c r="L42" s="103">
        <f t="shared" si="6"/>
        <v>0</v>
      </c>
      <c r="M42" s="103">
        <f t="shared" si="6"/>
        <v>0</v>
      </c>
      <c r="N42" s="103">
        <f t="shared" si="6"/>
        <v>0</v>
      </c>
      <c r="O42" s="103">
        <f t="shared" si="6"/>
        <v>0</v>
      </c>
      <c r="P42" s="103">
        <f t="shared" si="6"/>
        <v>320311</v>
      </c>
      <c r="Q42" s="10"/>
      <c r="R42" s="10" t="s">
        <v>41</v>
      </c>
      <c r="S42" s="11" t="str">
        <f>ROUND(P42/1000,0) &amp;" GWh"</f>
        <v>320 GWh</v>
      </c>
      <c r="T42" s="94">
        <f>P42/P40</f>
        <v>0.31615170812786975</v>
      </c>
    </row>
    <row r="43" spans="1:47" ht="15.75">
      <c r="A43" s="48" t="s">
        <v>45</v>
      </c>
      <c r="B43" s="88"/>
      <c r="C43" s="13">
        <f>C40+C24-C7+C46</f>
        <v>462585.59999999998</v>
      </c>
      <c r="D43" s="13">
        <f t="shared" ref="D43:O43" si="7">D11+D24+D40</f>
        <v>275376</v>
      </c>
      <c r="E43" s="13">
        <f t="shared" si="7"/>
        <v>0</v>
      </c>
      <c r="F43" s="13">
        <f t="shared" si="7"/>
        <v>0</v>
      </c>
      <c r="G43" s="13">
        <f t="shared" si="7"/>
        <v>39714</v>
      </c>
      <c r="H43" s="13">
        <f t="shared" si="7"/>
        <v>202244</v>
      </c>
      <c r="I43" s="13">
        <f t="shared" si="7"/>
        <v>0</v>
      </c>
      <c r="J43" s="13">
        <f t="shared" si="7"/>
        <v>0</v>
      </c>
      <c r="K43" s="13">
        <f t="shared" si="7"/>
        <v>0</v>
      </c>
      <c r="L43" s="13">
        <f t="shared" si="7"/>
        <v>0</v>
      </c>
      <c r="M43" s="13">
        <f t="shared" si="7"/>
        <v>102019</v>
      </c>
      <c r="N43" s="203">
        <f>N11+N24+N40</f>
        <v>12190</v>
      </c>
      <c r="O43" s="13">
        <f t="shared" si="7"/>
        <v>0</v>
      </c>
      <c r="P43" s="26">
        <f>SUM(C43:M43)</f>
        <v>1081938.6000000001</v>
      </c>
      <c r="Q43" s="10"/>
      <c r="R43" s="10" t="s">
        <v>42</v>
      </c>
      <c r="S43" s="11" t="str">
        <f>ROUND(P36/1000,0) &amp;" GWh"</f>
        <v>135 GWh</v>
      </c>
      <c r="T43" s="97">
        <f>P36/P40</f>
        <v>0.13294694992676351</v>
      </c>
    </row>
    <row r="44" spans="1:47">
      <c r="A44" s="48" t="s">
        <v>46</v>
      </c>
      <c r="B44" s="103"/>
      <c r="C44" s="118">
        <f>C43/$P$43</f>
        <v>0.42755254318498292</v>
      </c>
      <c r="D44" s="118">
        <f t="shared" ref="D44:P44" si="8">D43/$P$43</f>
        <v>0.25452091273941052</v>
      </c>
      <c r="E44" s="118">
        <f t="shared" si="8"/>
        <v>0</v>
      </c>
      <c r="F44" s="118">
        <f t="shared" si="8"/>
        <v>0</v>
      </c>
      <c r="G44" s="118">
        <f t="shared" si="8"/>
        <v>3.670633435206027E-2</v>
      </c>
      <c r="H44" s="118">
        <f t="shared" si="8"/>
        <v>0.18692742822929137</v>
      </c>
      <c r="I44" s="118">
        <f t="shared" si="8"/>
        <v>0</v>
      </c>
      <c r="J44" s="118">
        <f t="shared" si="8"/>
        <v>0</v>
      </c>
      <c r="K44" s="118">
        <f t="shared" si="8"/>
        <v>0</v>
      </c>
      <c r="L44" s="118">
        <f t="shared" si="8"/>
        <v>0</v>
      </c>
      <c r="M44" s="118">
        <f t="shared" si="8"/>
        <v>9.4292781494254838E-2</v>
      </c>
      <c r="N44" s="118">
        <f t="shared" si="8"/>
        <v>1.1266813107509058E-2</v>
      </c>
      <c r="O44" s="118">
        <f t="shared" si="8"/>
        <v>0</v>
      </c>
      <c r="P44" s="118">
        <f t="shared" si="8"/>
        <v>1</v>
      </c>
      <c r="Q44" s="10"/>
      <c r="R44" s="10" t="s">
        <v>44</v>
      </c>
      <c r="S44" s="11" t="str">
        <f>ROUND(P34/1000,0) &amp;" GWh"</f>
        <v>40 GWh</v>
      </c>
      <c r="T44" s="94">
        <f>P34/P40</f>
        <v>3.9653320910106635E-2</v>
      </c>
    </row>
    <row r="45" spans="1:47">
      <c r="A45" s="49"/>
      <c r="B45" s="177"/>
      <c r="C45" s="57"/>
      <c r="D45" s="57"/>
      <c r="E45" s="57"/>
      <c r="F45" s="68"/>
      <c r="G45" s="57"/>
      <c r="H45" s="57"/>
      <c r="I45" s="68"/>
      <c r="J45" s="57"/>
      <c r="K45" s="57"/>
      <c r="L45" s="57"/>
      <c r="M45" s="57"/>
      <c r="N45" s="68"/>
      <c r="O45" s="68"/>
      <c r="P45" s="68"/>
      <c r="Q45" s="10"/>
      <c r="R45" s="10" t="s">
        <v>31</v>
      </c>
      <c r="S45" s="11" t="str">
        <f>ROUND(P32/1000,0) &amp;" GWh"</f>
        <v>34 GWh</v>
      </c>
      <c r="T45" s="94">
        <f>P32/P40</f>
        <v>3.3910868612533507E-2</v>
      </c>
    </row>
    <row r="46" spans="1:47">
      <c r="A46" s="49" t="s">
        <v>49</v>
      </c>
      <c r="B46" s="69">
        <f>B24-(B40+N40)</f>
        <v>29339</v>
      </c>
      <c r="C46" s="69">
        <f>(C40+C24)*0.08</f>
        <v>36263.599999999999</v>
      </c>
      <c r="D46" s="57"/>
      <c r="E46" s="57"/>
      <c r="F46" s="68"/>
      <c r="G46" s="57"/>
      <c r="H46" s="57"/>
      <c r="I46" s="68"/>
      <c r="J46" s="57"/>
      <c r="K46" s="57"/>
      <c r="L46" s="57"/>
      <c r="M46" s="57"/>
      <c r="N46" s="68"/>
      <c r="O46" s="68"/>
      <c r="P46" s="53"/>
      <c r="Q46" s="10"/>
      <c r="R46" s="10" t="s">
        <v>47</v>
      </c>
      <c r="S46" s="11" t="str">
        <f>ROUND(P33/1000,0) &amp;" GWh"</f>
        <v>215 GWh</v>
      </c>
      <c r="T46" s="97">
        <f>P33/P40</f>
        <v>0.2122002929460024</v>
      </c>
    </row>
    <row r="47" spans="1:47">
      <c r="A47" s="49" t="s">
        <v>51</v>
      </c>
      <c r="B47" s="73">
        <f>B46/B24</f>
        <v>0.17507668070987839</v>
      </c>
      <c r="C47" s="73">
        <f>C46/(C40+C24)</f>
        <v>0.08</v>
      </c>
      <c r="D47" s="57"/>
      <c r="E47" s="57"/>
      <c r="F47" s="68"/>
      <c r="G47" s="57"/>
      <c r="H47" s="57"/>
      <c r="I47" s="68"/>
      <c r="J47" s="57"/>
      <c r="K47" s="57"/>
      <c r="L47" s="57"/>
      <c r="M47" s="57"/>
      <c r="N47" s="68"/>
      <c r="O47" s="68"/>
      <c r="P47" s="68"/>
      <c r="Q47" s="10"/>
      <c r="R47" s="10" t="s">
        <v>48</v>
      </c>
      <c r="S47" s="11" t="str">
        <f>ROUND(P35/1000,0) &amp;" GWh"</f>
        <v>269 GWh</v>
      </c>
      <c r="T47" s="97">
        <f>P35/P40</f>
        <v>0.26513685947672422</v>
      </c>
    </row>
    <row r="48" spans="1:47">
      <c r="A48" s="14"/>
      <c r="B48" s="15"/>
      <c r="C48" s="17"/>
      <c r="D48" s="16"/>
      <c r="E48" s="16"/>
      <c r="F48" s="25"/>
      <c r="G48" s="16"/>
      <c r="H48" s="16"/>
      <c r="I48" s="25"/>
      <c r="J48" s="16"/>
      <c r="K48" s="16"/>
      <c r="L48" s="16"/>
      <c r="M48" s="17"/>
      <c r="N48" s="18"/>
      <c r="O48" s="18"/>
      <c r="P48" s="18"/>
      <c r="Q48" s="14"/>
      <c r="R48" s="10" t="s">
        <v>50</v>
      </c>
      <c r="S48" s="11" t="str">
        <f>ROUND(P40/1000,0) &amp;" GWh"</f>
        <v>1013 GWh</v>
      </c>
      <c r="T48" s="94">
        <f>SUM(T42:T47)</f>
        <v>1</v>
      </c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4"/>
      <c r="AH48" s="14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</row>
    <row r="49" spans="1:47">
      <c r="A49" s="17"/>
      <c r="B49" s="15"/>
      <c r="C49" s="17"/>
      <c r="D49" s="16"/>
      <c r="E49" s="16"/>
      <c r="F49" s="25"/>
      <c r="G49" s="16"/>
      <c r="H49" s="16"/>
      <c r="I49" s="25"/>
      <c r="J49" s="16"/>
      <c r="K49" s="16"/>
      <c r="L49" s="16"/>
      <c r="M49" s="17"/>
      <c r="N49" s="18"/>
      <c r="O49" s="18"/>
      <c r="P49" s="18"/>
      <c r="Q49" s="17"/>
      <c r="R49" s="14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4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</row>
    <row r="50" spans="1:47">
      <c r="A50" s="17"/>
      <c r="B50" s="15"/>
      <c r="C50" s="19"/>
      <c r="D50" s="16"/>
      <c r="E50" s="16"/>
      <c r="F50" s="25"/>
      <c r="G50" s="16"/>
      <c r="H50" s="16"/>
      <c r="I50" s="25"/>
      <c r="J50" s="16"/>
      <c r="K50" s="16"/>
      <c r="L50" s="16"/>
      <c r="M50" s="17"/>
      <c r="N50" s="18"/>
      <c r="O50" s="18"/>
      <c r="P50" s="18"/>
      <c r="Q50" s="17"/>
      <c r="R50" s="14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4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</row>
    <row r="51" spans="1:47">
      <c r="A51" s="17"/>
      <c r="B51" s="15"/>
      <c r="C51" s="17"/>
      <c r="D51" s="16"/>
      <c r="E51" s="16"/>
      <c r="F51" s="25"/>
      <c r="G51" s="16"/>
      <c r="H51" s="16"/>
      <c r="I51" s="25"/>
      <c r="J51" s="16"/>
      <c r="K51" s="16"/>
      <c r="L51" s="16"/>
      <c r="M51" s="17"/>
      <c r="N51" s="18"/>
      <c r="O51" s="18"/>
      <c r="P51" s="18"/>
      <c r="Q51" s="17"/>
      <c r="R51" s="14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4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</row>
    <row r="52" spans="1:47">
      <c r="A52" s="17"/>
      <c r="B52" s="15"/>
      <c r="C52" s="17"/>
      <c r="D52" s="16"/>
      <c r="E52" s="16"/>
      <c r="F52" s="25"/>
      <c r="G52" s="16"/>
      <c r="H52" s="16"/>
      <c r="I52" s="25"/>
      <c r="J52" s="16"/>
      <c r="K52" s="16"/>
      <c r="L52" s="16"/>
      <c r="M52" s="17"/>
      <c r="N52" s="18"/>
      <c r="O52" s="18"/>
      <c r="P52" s="18"/>
      <c r="Q52" s="17"/>
      <c r="R52" s="14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4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</row>
    <row r="53" spans="1:47">
      <c r="A53" s="17"/>
      <c r="B53" s="15"/>
      <c r="C53" s="17"/>
      <c r="D53" s="16"/>
      <c r="E53" s="16"/>
      <c r="F53" s="25"/>
      <c r="G53" s="16"/>
      <c r="H53" s="16"/>
      <c r="I53" s="25"/>
      <c r="J53" s="16"/>
      <c r="K53" s="16"/>
      <c r="L53" s="16"/>
      <c r="M53" s="17"/>
      <c r="N53" s="18"/>
      <c r="O53" s="18"/>
      <c r="P53" s="18"/>
      <c r="Q53" s="17"/>
      <c r="R53" s="14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4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</row>
    <row r="54" spans="1:47">
      <c r="A54" s="17"/>
      <c r="B54" s="15"/>
      <c r="C54" s="17"/>
      <c r="D54" s="16"/>
      <c r="E54" s="16"/>
      <c r="F54" s="25"/>
      <c r="G54" s="16"/>
      <c r="H54" s="16"/>
      <c r="I54" s="25"/>
      <c r="J54" s="16"/>
      <c r="K54" s="16"/>
      <c r="L54" s="16"/>
      <c r="M54" s="17"/>
      <c r="N54" s="18"/>
      <c r="O54" s="18"/>
      <c r="P54" s="18"/>
      <c r="Q54" s="17"/>
      <c r="R54" s="14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4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</row>
    <row r="55" spans="1:47" ht="15.75">
      <c r="A55" s="17"/>
      <c r="B55" s="15"/>
      <c r="C55" s="17"/>
      <c r="D55" s="16"/>
      <c r="E55" s="16"/>
      <c r="F55" s="25"/>
      <c r="G55" s="16"/>
      <c r="H55" s="16"/>
      <c r="I55" s="25"/>
      <c r="J55" s="16"/>
      <c r="K55" s="16"/>
      <c r="L55" s="16"/>
      <c r="M55" s="17"/>
      <c r="N55" s="18"/>
      <c r="O55" s="18"/>
      <c r="P55" s="18"/>
      <c r="Q55" s="17"/>
      <c r="R55" s="10"/>
      <c r="S55" s="46"/>
      <c r="T55" s="51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4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</row>
    <row r="56" spans="1:47" ht="15.75">
      <c r="A56" s="17"/>
      <c r="B56" s="15"/>
      <c r="C56" s="17"/>
      <c r="D56" s="16"/>
      <c r="E56" s="16"/>
      <c r="F56" s="25"/>
      <c r="G56" s="16"/>
      <c r="H56" s="16"/>
      <c r="I56" s="25"/>
      <c r="J56" s="16"/>
      <c r="K56" s="16"/>
      <c r="L56" s="16"/>
      <c r="M56" s="17"/>
      <c r="N56" s="18"/>
      <c r="O56" s="18"/>
      <c r="P56" s="18"/>
      <c r="Q56" s="17"/>
      <c r="R56" s="10"/>
      <c r="S56" s="46"/>
      <c r="T56" s="51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4"/>
      <c r="AI56" s="17"/>
      <c r="AJ56" s="17"/>
      <c r="AK56" s="17"/>
      <c r="AL56" s="17"/>
      <c r="AM56" s="17"/>
      <c r="AN56" s="17"/>
      <c r="AO56" s="17"/>
      <c r="AP56" s="17"/>
      <c r="AQ56" s="17"/>
      <c r="AR56" s="17"/>
      <c r="AS56" s="17"/>
      <c r="AT56" s="17"/>
      <c r="AU56" s="17"/>
    </row>
    <row r="57" spans="1:47" ht="15.75">
      <c r="A57" s="17"/>
      <c r="B57" s="15"/>
      <c r="C57" s="17"/>
      <c r="D57" s="16"/>
      <c r="E57" s="16"/>
      <c r="F57" s="25"/>
      <c r="G57" s="16"/>
      <c r="H57" s="16"/>
      <c r="I57" s="25"/>
      <c r="J57" s="16"/>
      <c r="K57" s="16"/>
      <c r="L57" s="16"/>
      <c r="M57" s="17"/>
      <c r="N57" s="18"/>
      <c r="O57" s="18"/>
      <c r="P57" s="18"/>
      <c r="Q57" s="17"/>
      <c r="R57" s="10"/>
      <c r="S57" s="46"/>
      <c r="T57" s="51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4"/>
      <c r="AI57" s="17"/>
      <c r="AJ57" s="17"/>
      <c r="AK57" s="17"/>
      <c r="AL57" s="17"/>
      <c r="AM57" s="17"/>
      <c r="AN57" s="17"/>
      <c r="AO57" s="17"/>
      <c r="AP57" s="17"/>
      <c r="AQ57" s="17"/>
      <c r="AR57" s="17"/>
      <c r="AS57" s="17"/>
      <c r="AT57" s="17"/>
      <c r="AU57" s="17"/>
    </row>
    <row r="58" spans="1:47" ht="15.75">
      <c r="A58" s="10"/>
      <c r="B58" s="74"/>
      <c r="C58" s="20"/>
      <c r="D58" s="75"/>
      <c r="E58" s="75"/>
      <c r="F58" s="76"/>
      <c r="G58" s="75"/>
      <c r="H58" s="75"/>
      <c r="I58" s="76"/>
      <c r="J58" s="75"/>
      <c r="K58" s="75"/>
      <c r="L58" s="75"/>
      <c r="M58" s="46"/>
      <c r="N58" s="86"/>
      <c r="O58" s="86"/>
      <c r="P58" s="77"/>
      <c r="Q58" s="10"/>
      <c r="R58" s="10"/>
      <c r="S58" s="46"/>
      <c r="T58" s="51"/>
    </row>
    <row r="59" spans="1:47" ht="15.75">
      <c r="A59" s="10"/>
      <c r="B59" s="74"/>
      <c r="C59" s="20"/>
      <c r="D59" s="75"/>
      <c r="E59" s="75"/>
      <c r="F59" s="76"/>
      <c r="G59" s="75"/>
      <c r="H59" s="75"/>
      <c r="I59" s="76"/>
      <c r="J59" s="75"/>
      <c r="K59" s="75"/>
      <c r="L59" s="75"/>
      <c r="M59" s="46"/>
      <c r="N59" s="86"/>
      <c r="O59" s="86"/>
      <c r="P59" s="77"/>
      <c r="Q59" s="10"/>
      <c r="R59" s="10"/>
      <c r="S59" s="21"/>
      <c r="T59" s="22"/>
    </row>
    <row r="60" spans="1:47" ht="15.75">
      <c r="A60" s="10"/>
      <c r="B60" s="74"/>
      <c r="C60" s="20"/>
      <c r="D60" s="75"/>
      <c r="E60" s="75"/>
      <c r="F60" s="76"/>
      <c r="G60" s="75"/>
      <c r="H60" s="75"/>
      <c r="I60" s="76"/>
      <c r="J60" s="75"/>
      <c r="K60" s="75"/>
      <c r="L60" s="75"/>
      <c r="M60" s="46"/>
      <c r="N60" s="86"/>
      <c r="O60" s="86"/>
      <c r="P60" s="77"/>
      <c r="Q60" s="10"/>
      <c r="R60" s="10"/>
      <c r="S60" s="10"/>
      <c r="T60" s="46"/>
    </row>
    <row r="61" spans="1:47" ht="15.75">
      <c r="A61" s="9"/>
      <c r="B61" s="74"/>
      <c r="C61" s="20"/>
      <c r="D61" s="75"/>
      <c r="E61" s="75"/>
      <c r="F61" s="76"/>
      <c r="G61" s="75"/>
      <c r="H61" s="75"/>
      <c r="I61" s="76"/>
      <c r="J61" s="75"/>
      <c r="K61" s="75"/>
      <c r="L61" s="75"/>
      <c r="M61" s="46"/>
      <c r="N61" s="86"/>
      <c r="O61" s="86"/>
      <c r="P61" s="77"/>
      <c r="Q61" s="10"/>
      <c r="R61" s="10"/>
      <c r="S61" s="79"/>
      <c r="T61" s="80"/>
    </row>
    <row r="62" spans="1:47" ht="15.75">
      <c r="A62" s="10"/>
      <c r="B62" s="74"/>
      <c r="C62" s="20"/>
      <c r="D62" s="74"/>
      <c r="E62" s="74"/>
      <c r="F62" s="78"/>
      <c r="G62" s="74"/>
      <c r="H62" s="74"/>
      <c r="I62" s="78"/>
      <c r="J62" s="74"/>
      <c r="K62" s="74"/>
      <c r="L62" s="74"/>
      <c r="M62" s="46"/>
      <c r="N62" s="86"/>
      <c r="O62" s="86"/>
      <c r="P62" s="77"/>
      <c r="Q62" s="10"/>
      <c r="R62" s="10"/>
      <c r="S62" s="46"/>
      <c r="T62" s="51"/>
    </row>
    <row r="63" spans="1:47" ht="15.75">
      <c r="A63" s="10"/>
      <c r="B63" s="74"/>
      <c r="C63" s="10"/>
      <c r="D63" s="74"/>
      <c r="E63" s="74"/>
      <c r="F63" s="78"/>
      <c r="G63" s="74"/>
      <c r="H63" s="74"/>
      <c r="I63" s="78"/>
      <c r="J63" s="74"/>
      <c r="K63" s="74"/>
      <c r="L63" s="74"/>
      <c r="M63" s="10"/>
      <c r="N63" s="77"/>
      <c r="O63" s="77"/>
      <c r="P63" s="77"/>
      <c r="Q63" s="10"/>
      <c r="R63" s="10"/>
      <c r="S63" s="46"/>
      <c r="T63" s="51"/>
    </row>
    <row r="64" spans="1:47" ht="15.75">
      <c r="A64" s="10"/>
      <c r="B64" s="74"/>
      <c r="C64" s="10"/>
      <c r="D64" s="74"/>
      <c r="E64" s="74"/>
      <c r="F64" s="78"/>
      <c r="G64" s="74"/>
      <c r="H64" s="74"/>
      <c r="I64" s="78"/>
      <c r="J64" s="74"/>
      <c r="K64" s="74"/>
      <c r="L64" s="74"/>
      <c r="M64" s="10"/>
      <c r="N64" s="77"/>
      <c r="O64" s="77"/>
      <c r="P64" s="77"/>
      <c r="Q64" s="10"/>
      <c r="R64" s="10"/>
      <c r="S64" s="46"/>
      <c r="T64" s="51"/>
    </row>
    <row r="65" spans="1:20" ht="15.75">
      <c r="A65" s="10"/>
      <c r="B65" s="57"/>
      <c r="C65" s="10"/>
      <c r="D65" s="57"/>
      <c r="E65" s="57"/>
      <c r="F65" s="68"/>
      <c r="G65" s="57"/>
      <c r="H65" s="57"/>
      <c r="I65" s="68"/>
      <c r="J65" s="57"/>
      <c r="K65" s="74"/>
      <c r="L65" s="74"/>
      <c r="M65" s="10"/>
      <c r="N65" s="77"/>
      <c r="O65" s="77"/>
      <c r="P65" s="77"/>
      <c r="Q65" s="10"/>
      <c r="R65" s="10"/>
      <c r="S65" s="46"/>
      <c r="T65" s="51"/>
    </row>
    <row r="66" spans="1:20" ht="15.75">
      <c r="A66" s="10"/>
      <c r="B66" s="57"/>
      <c r="C66" s="10"/>
      <c r="D66" s="57"/>
      <c r="E66" s="57"/>
      <c r="F66" s="68"/>
      <c r="G66" s="57"/>
      <c r="H66" s="57"/>
      <c r="I66" s="68"/>
      <c r="J66" s="57"/>
      <c r="K66" s="74"/>
      <c r="L66" s="74"/>
      <c r="M66" s="10"/>
      <c r="N66" s="77"/>
      <c r="O66" s="77"/>
      <c r="P66" s="77"/>
      <c r="Q66" s="10"/>
      <c r="R66" s="10"/>
      <c r="S66" s="46"/>
      <c r="T66" s="51"/>
    </row>
    <row r="67" spans="1:20" ht="15.75">
      <c r="A67" s="10"/>
      <c r="B67" s="57"/>
      <c r="C67" s="10"/>
      <c r="D67" s="57"/>
      <c r="E67" s="57"/>
      <c r="F67" s="68"/>
      <c r="G67" s="57"/>
      <c r="H67" s="57"/>
      <c r="I67" s="68"/>
      <c r="J67" s="57"/>
      <c r="K67" s="74"/>
      <c r="L67" s="74"/>
      <c r="M67" s="10"/>
      <c r="N67" s="77"/>
      <c r="O67" s="77"/>
      <c r="P67" s="77"/>
      <c r="Q67" s="10"/>
      <c r="R67" s="10"/>
      <c r="S67" s="46"/>
      <c r="T67" s="51"/>
    </row>
    <row r="68" spans="1:20" ht="15.75">
      <c r="A68" s="10"/>
      <c r="B68" s="57"/>
      <c r="C68" s="10"/>
      <c r="D68" s="57"/>
      <c r="E68" s="57"/>
      <c r="F68" s="68"/>
      <c r="G68" s="57"/>
      <c r="H68" s="57"/>
      <c r="I68" s="68"/>
      <c r="J68" s="57"/>
      <c r="K68" s="74"/>
      <c r="L68" s="74"/>
      <c r="M68" s="10"/>
      <c r="N68" s="77"/>
      <c r="O68" s="77"/>
      <c r="P68" s="77"/>
      <c r="Q68" s="10"/>
      <c r="R68" s="52"/>
      <c r="S68" s="21"/>
      <c r="T68" s="24"/>
    </row>
    <row r="69" spans="1:20">
      <c r="A69" s="10"/>
      <c r="B69" s="57"/>
      <c r="C69" s="10"/>
      <c r="D69" s="57"/>
      <c r="E69" s="57"/>
      <c r="F69" s="68"/>
      <c r="G69" s="57"/>
      <c r="H69" s="57"/>
      <c r="I69" s="68"/>
      <c r="J69" s="57"/>
      <c r="K69" s="74"/>
      <c r="L69" s="74"/>
      <c r="M69" s="10"/>
      <c r="N69" s="77"/>
      <c r="O69" s="77"/>
      <c r="P69" s="77"/>
      <c r="Q69" s="10"/>
    </row>
    <row r="70" spans="1:20">
      <c r="A70" s="10"/>
      <c r="B70" s="57"/>
      <c r="C70" s="10"/>
      <c r="D70" s="57"/>
      <c r="E70" s="57"/>
      <c r="F70" s="68"/>
      <c r="G70" s="57"/>
      <c r="H70" s="57"/>
      <c r="I70" s="68"/>
      <c r="J70" s="57"/>
      <c r="K70" s="74"/>
      <c r="L70" s="74"/>
      <c r="M70" s="10"/>
      <c r="N70" s="77"/>
      <c r="O70" s="77"/>
      <c r="P70" s="77"/>
      <c r="Q70" s="10"/>
    </row>
    <row r="71" spans="1:20" ht="15.75">
      <c r="A71" s="10"/>
      <c r="B71" s="23"/>
      <c r="C71" s="10"/>
      <c r="D71" s="23"/>
      <c r="E71" s="23"/>
      <c r="F71" s="26"/>
      <c r="G71" s="23"/>
      <c r="H71" s="23"/>
      <c r="I71" s="26"/>
      <c r="J71" s="23"/>
      <c r="K71" s="74"/>
      <c r="L71" s="74"/>
      <c r="M71" s="10"/>
      <c r="N71" s="77"/>
      <c r="O71" s="77"/>
      <c r="P71" s="77"/>
      <c r="Q71" s="10"/>
    </row>
  </sheetData>
  <pageMargins left="0.7" right="0.7" top="0.75" bottom="0.75" header="0.3" footer="0.3"/>
  <pageSetup paperSize="9" orientation="portrait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U71"/>
  <sheetViews>
    <sheetView zoomScale="70" zoomScaleNormal="70" workbookViewId="0">
      <selection activeCell="B54" sqref="B54"/>
    </sheetView>
  </sheetViews>
  <sheetFormatPr defaultColWidth="8.625" defaultRowHeight="15"/>
  <cols>
    <col min="1" max="1" width="49.5" style="12" customWidth="1"/>
    <col min="2" max="2" width="17.625" style="141" customWidth="1"/>
    <col min="3" max="3" width="17.625" style="142" customWidth="1"/>
    <col min="4" max="12" width="17.625" style="141" customWidth="1"/>
    <col min="13" max="16" width="17.625" style="142" customWidth="1"/>
    <col min="17" max="20" width="17.625" style="12" customWidth="1"/>
    <col min="21" max="16384" width="8.625" style="12"/>
  </cols>
  <sheetData>
    <row r="1" spans="1:34" ht="18.75">
      <c r="A1" s="3" t="s">
        <v>0</v>
      </c>
      <c r="Q1" s="4"/>
      <c r="R1" s="4"/>
      <c r="S1" s="4"/>
      <c r="T1" s="4"/>
    </row>
    <row r="2" spans="1:34" ht="15.75">
      <c r="A2" s="81" t="s">
        <v>81</v>
      </c>
      <c r="Q2" s="5"/>
      <c r="AG2" s="54"/>
      <c r="AH2" s="5"/>
    </row>
    <row r="3" spans="1:34" ht="30">
      <c r="A3" s="6">
        <f>'Södermanlands län'!A3</f>
        <v>2020</v>
      </c>
      <c r="C3" s="143" t="s">
        <v>1</v>
      </c>
      <c r="D3" s="143" t="s">
        <v>32</v>
      </c>
      <c r="E3" s="143" t="s">
        <v>2</v>
      </c>
      <c r="F3" s="144" t="s">
        <v>3</v>
      </c>
      <c r="G3" s="143" t="s">
        <v>17</v>
      </c>
      <c r="H3" s="143" t="s">
        <v>52</v>
      </c>
      <c r="I3" s="144" t="s">
        <v>5</v>
      </c>
      <c r="J3" s="143" t="s">
        <v>4</v>
      </c>
      <c r="K3" s="143" t="s">
        <v>6</v>
      </c>
      <c r="L3" s="143" t="s">
        <v>7</v>
      </c>
      <c r="M3" s="143" t="s">
        <v>68</v>
      </c>
      <c r="N3" s="143" t="s">
        <v>68</v>
      </c>
      <c r="O3" s="144" t="s">
        <v>68</v>
      </c>
      <c r="P3" s="145" t="s">
        <v>9</v>
      </c>
      <c r="Q3" s="54"/>
      <c r="AG3" s="54"/>
      <c r="AH3" s="54"/>
    </row>
    <row r="4" spans="1:34" s="30" customFormat="1" ht="11.25">
      <c r="A4" s="83" t="s">
        <v>60</v>
      </c>
      <c r="B4" s="146"/>
      <c r="C4" s="147" t="s">
        <v>58</v>
      </c>
      <c r="D4" s="147" t="s">
        <v>59</v>
      </c>
      <c r="E4" s="148"/>
      <c r="F4" s="147" t="s">
        <v>61</v>
      </c>
      <c r="G4" s="148"/>
      <c r="H4" s="148"/>
      <c r="I4" s="147" t="s">
        <v>62</v>
      </c>
      <c r="J4" s="148"/>
      <c r="K4" s="148"/>
      <c r="L4" s="148"/>
      <c r="M4" s="148"/>
      <c r="N4" s="149"/>
      <c r="O4" s="149"/>
      <c r="P4" s="150" t="s">
        <v>66</v>
      </c>
      <c r="Q4" s="31"/>
      <c r="AG4" s="31"/>
      <c r="AH4" s="31"/>
    </row>
    <row r="5" spans="1:34" ht="15.75">
      <c r="A5" s="5" t="s">
        <v>53</v>
      </c>
      <c r="B5" s="98"/>
      <c r="C5" s="100">
        <f>[1]Solceller!$C$12</f>
        <v>3192</v>
      </c>
      <c r="D5" s="98"/>
      <c r="E5" s="98"/>
      <c r="F5" s="98"/>
      <c r="G5" s="98"/>
      <c r="H5" s="98"/>
      <c r="I5" s="98"/>
      <c r="J5" s="98"/>
      <c r="K5" s="98"/>
      <c r="L5" s="98"/>
      <c r="M5" s="98"/>
      <c r="N5" s="98"/>
      <c r="O5" s="98"/>
      <c r="P5" s="98">
        <f>SUM(D5:O5)</f>
        <v>0</v>
      </c>
      <c r="Q5" s="54"/>
      <c r="AG5" s="54"/>
      <c r="AH5" s="54"/>
    </row>
    <row r="6" spans="1:34" ht="15.75">
      <c r="A6" s="127" t="s">
        <v>84</v>
      </c>
      <c r="B6" s="98"/>
      <c r="C6" s="98"/>
      <c r="D6" s="98"/>
      <c r="E6" s="98"/>
      <c r="F6" s="98"/>
      <c r="G6" s="98"/>
      <c r="H6" s="98"/>
      <c r="I6" s="98"/>
      <c r="J6" s="98"/>
      <c r="K6" s="98"/>
      <c r="L6" s="98"/>
      <c r="M6" s="98"/>
      <c r="N6" s="98"/>
      <c r="O6" s="98"/>
      <c r="P6" s="98">
        <f t="shared" ref="P6:P11" si="0">SUM(D6:O6)</f>
        <v>0</v>
      </c>
      <c r="Q6" s="54"/>
      <c r="AG6" s="54"/>
      <c r="AH6" s="54"/>
    </row>
    <row r="7" spans="1:34" ht="15.75">
      <c r="A7" s="5" t="s">
        <v>85</v>
      </c>
      <c r="B7" s="98"/>
      <c r="C7" s="126">
        <f>[1]Elproduktion!$N$362</f>
        <v>0</v>
      </c>
      <c r="D7" s="98">
        <f>[1]Elproduktion!$N$363</f>
        <v>0</v>
      </c>
      <c r="E7" s="98">
        <f>[1]Elproduktion!$Q$364</f>
        <v>0</v>
      </c>
      <c r="F7" s="98">
        <f>[1]Elproduktion!$N$365</f>
        <v>0</v>
      </c>
      <c r="G7" s="98">
        <f>[1]Elproduktion!$R$366</f>
        <v>0</v>
      </c>
      <c r="H7" s="98">
        <f>[1]Elproduktion!$S$367</f>
        <v>0</v>
      </c>
      <c r="I7" s="98">
        <f>[1]Elproduktion!$N$368</f>
        <v>0</v>
      </c>
      <c r="J7" s="98">
        <f>[1]Elproduktion!$T$366</f>
        <v>0</v>
      </c>
      <c r="K7" s="98">
        <f>[1]Elproduktion!U364</f>
        <v>0</v>
      </c>
      <c r="L7" s="98">
        <f>[1]Elproduktion!V364</f>
        <v>0</v>
      </c>
      <c r="M7" s="98"/>
      <c r="N7" s="98"/>
      <c r="O7" s="98"/>
      <c r="P7" s="98">
        <f t="shared" si="0"/>
        <v>0</v>
      </c>
      <c r="Q7" s="54"/>
      <c r="AG7" s="54"/>
      <c r="AH7" s="54"/>
    </row>
    <row r="8" spans="1:34" ht="15.75">
      <c r="A8" s="5" t="s">
        <v>11</v>
      </c>
      <c r="B8" s="98"/>
      <c r="C8" s="126">
        <f>[1]Elproduktion!$N$370</f>
        <v>0</v>
      </c>
      <c r="D8" s="98">
        <f>[1]Elproduktion!$N$371</f>
        <v>0</v>
      </c>
      <c r="E8" s="98">
        <f>[1]Elproduktion!$Q$372</f>
        <v>0</v>
      </c>
      <c r="F8" s="98">
        <f>[1]Elproduktion!$N$373</f>
        <v>0</v>
      </c>
      <c r="G8" s="98">
        <f>[1]Elproduktion!$R$374</f>
        <v>0</v>
      </c>
      <c r="H8" s="98">
        <f>[1]Elproduktion!$S$375</f>
        <v>0</v>
      </c>
      <c r="I8" s="98">
        <f>[1]Elproduktion!$N$376</f>
        <v>0</v>
      </c>
      <c r="J8" s="98">
        <f>[1]Elproduktion!$T$374</f>
        <v>0</v>
      </c>
      <c r="K8" s="98">
        <f>[1]Elproduktion!U372</f>
        <v>0</v>
      </c>
      <c r="L8" s="98">
        <f>[1]Elproduktion!V372</f>
        <v>0</v>
      </c>
      <c r="M8" s="98"/>
      <c r="N8" s="98"/>
      <c r="O8" s="98"/>
      <c r="P8" s="98">
        <f t="shared" si="0"/>
        <v>0</v>
      </c>
      <c r="Q8" s="54"/>
      <c r="AG8" s="54"/>
      <c r="AH8" s="54"/>
    </row>
    <row r="9" spans="1:34" ht="15.75">
      <c r="A9" s="5" t="s">
        <v>12</v>
      </c>
      <c r="B9" s="98"/>
      <c r="C9" s="126">
        <f>[1]Elproduktion!$N$378</f>
        <v>0</v>
      </c>
      <c r="D9" s="98">
        <f>[1]Elproduktion!$N$379</f>
        <v>0</v>
      </c>
      <c r="E9" s="98">
        <f>[1]Elproduktion!$Q$380</f>
        <v>0</v>
      </c>
      <c r="F9" s="98">
        <f>[1]Elproduktion!$N$381</f>
        <v>0</v>
      </c>
      <c r="G9" s="98">
        <f>[1]Elproduktion!$R$382</f>
        <v>0</v>
      </c>
      <c r="H9" s="98">
        <f>[1]Elproduktion!$S$383</f>
        <v>0</v>
      </c>
      <c r="I9" s="98">
        <f>[1]Elproduktion!$N$384</f>
        <v>0</v>
      </c>
      <c r="J9" s="98">
        <f>[1]Elproduktion!$T$382</f>
        <v>0</v>
      </c>
      <c r="K9" s="98">
        <f>[1]Elproduktion!U380</f>
        <v>0</v>
      </c>
      <c r="L9" s="98">
        <f>[1]Elproduktion!V380</f>
        <v>0</v>
      </c>
      <c r="M9" s="98"/>
      <c r="N9" s="98"/>
      <c r="O9" s="98"/>
      <c r="P9" s="98">
        <f t="shared" si="0"/>
        <v>0</v>
      </c>
      <c r="Q9" s="54"/>
      <c r="AG9" s="54"/>
      <c r="AH9" s="54"/>
    </row>
    <row r="10" spans="1:34" ht="15.75">
      <c r="A10" s="5" t="s">
        <v>13</v>
      </c>
      <c r="B10" s="98"/>
      <c r="C10" s="125">
        <f>[1]Elproduktion!$N$386</f>
        <v>0</v>
      </c>
      <c r="D10" s="98">
        <f>[1]Elproduktion!$N$387</f>
        <v>0</v>
      </c>
      <c r="E10" s="98">
        <f>[1]Elproduktion!$Q$388</f>
        <v>0</v>
      </c>
      <c r="F10" s="98">
        <f>[1]Elproduktion!$N$389</f>
        <v>0</v>
      </c>
      <c r="G10" s="98">
        <f>[1]Elproduktion!$R$390</f>
        <v>0</v>
      </c>
      <c r="H10" s="98">
        <f>[1]Elproduktion!$S$391</f>
        <v>0</v>
      </c>
      <c r="I10" s="98">
        <f>[1]Elproduktion!$N$392</f>
        <v>0</v>
      </c>
      <c r="J10" s="98">
        <f>[1]Elproduktion!$T$390</f>
        <v>0</v>
      </c>
      <c r="K10" s="98">
        <f>[1]Elproduktion!U388</f>
        <v>0</v>
      </c>
      <c r="L10" s="98">
        <f>[1]Elproduktion!V388</f>
        <v>0</v>
      </c>
      <c r="M10" s="98"/>
      <c r="N10" s="98"/>
      <c r="O10" s="98"/>
      <c r="P10" s="98">
        <f t="shared" si="0"/>
        <v>0</v>
      </c>
      <c r="Q10" s="54"/>
      <c r="R10" s="5"/>
      <c r="S10" s="59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54"/>
      <c r="AH10" s="54"/>
    </row>
    <row r="11" spans="1:34" ht="15.75">
      <c r="A11" s="5" t="s">
        <v>14</v>
      </c>
      <c r="B11" s="98"/>
      <c r="C11" s="100">
        <f>SUM(C5:C10)</f>
        <v>3192</v>
      </c>
      <c r="D11" s="98">
        <f t="shared" ref="D11:O11" si="1">SUM(D5:D10)</f>
        <v>0</v>
      </c>
      <c r="E11" s="98">
        <f t="shared" si="1"/>
        <v>0</v>
      </c>
      <c r="F11" s="98">
        <f t="shared" si="1"/>
        <v>0</v>
      </c>
      <c r="G11" s="98">
        <f t="shared" si="1"/>
        <v>0</v>
      </c>
      <c r="H11" s="98">
        <f t="shared" si="1"/>
        <v>0</v>
      </c>
      <c r="I11" s="98">
        <f t="shared" si="1"/>
        <v>0</v>
      </c>
      <c r="J11" s="98">
        <f t="shared" si="1"/>
        <v>0</v>
      </c>
      <c r="K11" s="98">
        <f t="shared" si="1"/>
        <v>0</v>
      </c>
      <c r="L11" s="98">
        <f t="shared" si="1"/>
        <v>0</v>
      </c>
      <c r="M11" s="98">
        <f t="shared" si="1"/>
        <v>0</v>
      </c>
      <c r="N11" s="98">
        <f t="shared" si="1"/>
        <v>0</v>
      </c>
      <c r="O11" s="98">
        <f t="shared" si="1"/>
        <v>0</v>
      </c>
      <c r="P11" s="98">
        <f t="shared" si="0"/>
        <v>0</v>
      </c>
      <c r="Q11" s="54"/>
      <c r="R11" s="5"/>
      <c r="S11" s="59"/>
      <c r="T11" s="59"/>
      <c r="U11" s="59"/>
      <c r="V11" s="59"/>
      <c r="W11" s="59"/>
      <c r="X11" s="59"/>
      <c r="Y11" s="59"/>
      <c r="Z11" s="59"/>
      <c r="AA11" s="59"/>
      <c r="AB11" s="59"/>
      <c r="AC11" s="59"/>
      <c r="AD11" s="59"/>
      <c r="AE11" s="59"/>
      <c r="AF11" s="59"/>
      <c r="AG11" s="54"/>
      <c r="AH11" s="54"/>
    </row>
    <row r="12" spans="1:34" ht="15.75">
      <c r="B12" s="98"/>
      <c r="C12" s="98"/>
      <c r="D12" s="98"/>
      <c r="E12" s="98"/>
      <c r="F12" s="98"/>
      <c r="G12" s="98"/>
      <c r="H12" s="98"/>
      <c r="I12" s="98"/>
      <c r="J12" s="98"/>
      <c r="K12" s="98"/>
      <c r="L12" s="98"/>
      <c r="M12" s="98"/>
      <c r="N12" s="98"/>
      <c r="O12" s="98"/>
      <c r="P12" s="98"/>
      <c r="Q12" s="4"/>
      <c r="R12" s="4"/>
      <c r="S12" s="4"/>
      <c r="T12" s="4"/>
    </row>
    <row r="13" spans="1:34" ht="15.75">
      <c r="B13" s="98"/>
      <c r="C13" s="98"/>
      <c r="D13" s="98"/>
      <c r="E13" s="98"/>
      <c r="F13" s="98"/>
      <c r="G13" s="98"/>
      <c r="H13" s="98"/>
      <c r="I13" s="98"/>
      <c r="J13" s="98"/>
      <c r="K13" s="98"/>
      <c r="L13" s="98"/>
      <c r="M13" s="98"/>
      <c r="N13" s="98"/>
      <c r="O13" s="98"/>
      <c r="P13" s="98"/>
      <c r="Q13" s="4"/>
      <c r="R13" s="4"/>
      <c r="S13" s="4"/>
      <c r="T13" s="4"/>
    </row>
    <row r="14" spans="1:34" ht="18.75">
      <c r="A14" s="3" t="s">
        <v>15</v>
      </c>
      <c r="B14" s="151"/>
      <c r="C14" s="98"/>
      <c r="D14" s="151"/>
      <c r="E14" s="151"/>
      <c r="F14" s="151"/>
      <c r="G14" s="151"/>
      <c r="H14" s="151"/>
      <c r="I14" s="151"/>
      <c r="J14" s="98"/>
      <c r="K14" s="98"/>
      <c r="L14" s="98"/>
      <c r="M14" s="98"/>
      <c r="N14" s="98"/>
      <c r="O14" s="98"/>
      <c r="P14" s="151"/>
      <c r="Q14" s="4"/>
      <c r="R14" s="4"/>
      <c r="S14" s="4"/>
      <c r="T14" s="4"/>
    </row>
    <row r="15" spans="1:34" ht="15.75">
      <c r="A15" s="81" t="str">
        <f>A2</f>
        <v>0488 Trosa</v>
      </c>
      <c r="B15" s="98"/>
      <c r="C15" s="98"/>
      <c r="D15" s="98"/>
      <c r="E15" s="98"/>
      <c r="F15" s="98"/>
      <c r="G15" s="98"/>
      <c r="H15" s="98"/>
      <c r="I15" s="98"/>
      <c r="J15" s="98"/>
      <c r="K15" s="98"/>
      <c r="L15" s="98"/>
      <c r="M15" s="98"/>
      <c r="N15" s="98"/>
      <c r="O15" s="98"/>
      <c r="P15" s="98"/>
      <c r="Q15" s="4"/>
      <c r="R15" s="4"/>
      <c r="S15" s="4"/>
      <c r="T15" s="4"/>
    </row>
    <row r="16" spans="1:34" ht="30">
      <c r="A16" s="6">
        <f>'Södermanlands län'!A16</f>
        <v>2020</v>
      </c>
      <c r="B16" s="143" t="s">
        <v>16</v>
      </c>
      <c r="C16" s="152" t="s">
        <v>8</v>
      </c>
      <c r="D16" s="143" t="s">
        <v>32</v>
      </c>
      <c r="E16" s="143" t="s">
        <v>2</v>
      </c>
      <c r="F16" s="144" t="s">
        <v>3</v>
      </c>
      <c r="G16" s="143" t="s">
        <v>17</v>
      </c>
      <c r="H16" s="143" t="s">
        <v>52</v>
      </c>
      <c r="I16" s="144" t="s">
        <v>5</v>
      </c>
      <c r="J16" s="143" t="s">
        <v>4</v>
      </c>
      <c r="K16" s="143" t="s">
        <v>6</v>
      </c>
      <c r="L16" s="143" t="s">
        <v>7</v>
      </c>
      <c r="M16" s="143" t="s">
        <v>72</v>
      </c>
      <c r="N16" s="143" t="s">
        <v>68</v>
      </c>
      <c r="O16" s="144" t="s">
        <v>68</v>
      </c>
      <c r="P16" s="145" t="s">
        <v>9</v>
      </c>
      <c r="Q16" s="54"/>
      <c r="AG16" s="54"/>
      <c r="AH16" s="54"/>
    </row>
    <row r="17" spans="1:34" s="30" customFormat="1" ht="11.25">
      <c r="A17" s="83" t="s">
        <v>60</v>
      </c>
      <c r="B17" s="147" t="s">
        <v>63</v>
      </c>
      <c r="C17" s="153"/>
      <c r="D17" s="147" t="s">
        <v>59</v>
      </c>
      <c r="E17" s="148"/>
      <c r="F17" s="147" t="s">
        <v>61</v>
      </c>
      <c r="G17" s="148"/>
      <c r="H17" s="193"/>
      <c r="I17" s="147" t="s">
        <v>62</v>
      </c>
      <c r="J17" s="148"/>
      <c r="K17" s="148"/>
      <c r="L17" s="148"/>
      <c r="M17" s="148"/>
      <c r="N17" s="149"/>
      <c r="O17" s="149"/>
      <c r="P17" s="150" t="s">
        <v>66</v>
      </c>
      <c r="Q17" s="31"/>
      <c r="AG17" s="31"/>
      <c r="AH17" s="31"/>
    </row>
    <row r="18" spans="1:34" ht="15.75">
      <c r="A18" s="5" t="s">
        <v>18</v>
      </c>
      <c r="B18" s="126">
        <f>[1]Fjärrvärmeproduktion!$N$506</f>
        <v>0</v>
      </c>
      <c r="C18" s="98"/>
      <c r="D18" s="98">
        <f>[1]Fjärrvärmeproduktion!$N$507</f>
        <v>0</v>
      </c>
      <c r="E18" s="98">
        <f>[1]Fjärrvärmeproduktion!$Q$508</f>
        <v>0</v>
      </c>
      <c r="F18" s="98">
        <f>[1]Fjärrvärmeproduktion!$N$509</f>
        <v>0</v>
      </c>
      <c r="G18" s="98">
        <f>[1]Fjärrvärmeproduktion!$Q$510</f>
        <v>0</v>
      </c>
      <c r="H18" s="126">
        <f>[1]Fjärrvärmeproduktion!$S$511</f>
        <v>0</v>
      </c>
      <c r="I18" s="98">
        <f>[1]Fjärrvärmeproduktion!$N$512</f>
        <v>0</v>
      </c>
      <c r="J18" s="98">
        <f>[1]Fjärrvärmeproduktion!$S$510</f>
        <v>0</v>
      </c>
      <c r="K18" s="98">
        <f>[1]Fjärrvärmeproduktion!T508</f>
        <v>0</v>
      </c>
      <c r="L18" s="98">
        <f>[1]Fjärrvärmeproduktion!U508</f>
        <v>0</v>
      </c>
      <c r="M18" s="98">
        <f>[1]Fjärrvärmeproduktion!$W$511</f>
        <v>0</v>
      </c>
      <c r="N18" s="98"/>
      <c r="O18" s="98"/>
      <c r="P18" s="98">
        <f>SUM(C18:O18)</f>
        <v>0</v>
      </c>
      <c r="Q18" s="4"/>
      <c r="R18" s="4"/>
      <c r="S18" s="4"/>
      <c r="T18" s="4"/>
    </row>
    <row r="19" spans="1:34" ht="15.75">
      <c r="A19" s="5" t="s">
        <v>19</v>
      </c>
      <c r="B19" s="126">
        <f>[1]Fjärrvärmeproduktion!$N$514+[1]Fjärrvärmeproduktion!$N$546</f>
        <v>33701</v>
      </c>
      <c r="C19" s="98"/>
      <c r="D19" s="98">
        <f>[1]Fjärrvärmeproduktion!$N$515</f>
        <v>0</v>
      </c>
      <c r="E19" s="98">
        <f>[1]Fjärrvärmeproduktion!$Q$516</f>
        <v>0</v>
      </c>
      <c r="F19" s="98">
        <f>[1]Fjärrvärmeproduktion!$N$517</f>
        <v>0</v>
      </c>
      <c r="G19" s="98">
        <f>[1]Fjärrvärmeproduktion!$Q$518</f>
        <v>0</v>
      </c>
      <c r="H19" s="125">
        <f>[1]Fjärrvärmeproduktion!$S$519</f>
        <v>32340</v>
      </c>
      <c r="I19" s="98">
        <f>[1]Fjärrvärmeproduktion!$N$520</f>
        <v>0</v>
      </c>
      <c r="J19" s="98">
        <f>[1]Fjärrvärmeproduktion!$S$518</f>
        <v>0</v>
      </c>
      <c r="K19" s="98">
        <f>[1]Fjärrvärmeproduktion!T516</f>
        <v>0</v>
      </c>
      <c r="L19" s="98">
        <f>[1]Fjärrvärmeproduktion!U516</f>
        <v>0</v>
      </c>
      <c r="M19" s="98">
        <f>[1]Fjärrvärmeproduktion!$W$519</f>
        <v>0</v>
      </c>
      <c r="N19" s="98"/>
      <c r="O19" s="98"/>
      <c r="P19" s="98">
        <f t="shared" ref="P19:P24" si="2">SUM(C19:O19)</f>
        <v>32340</v>
      </c>
      <c r="Q19" s="4"/>
      <c r="R19" s="4"/>
      <c r="S19" s="4"/>
      <c r="T19" s="4"/>
    </row>
    <row r="20" spans="1:34" ht="15.75">
      <c r="A20" s="5" t="s">
        <v>20</v>
      </c>
      <c r="B20" s="125">
        <f>[1]Fjärrvärmeproduktion!$N$522</f>
        <v>0</v>
      </c>
      <c r="C20" s="98"/>
      <c r="D20" s="98">
        <f>[1]Fjärrvärmeproduktion!$N$523</f>
        <v>0</v>
      </c>
      <c r="E20" s="98">
        <f>[1]Fjärrvärmeproduktion!$Q$524</f>
        <v>0</v>
      </c>
      <c r="F20" s="98">
        <f>[1]Fjärrvärmeproduktion!$N$525</f>
        <v>0</v>
      </c>
      <c r="G20" s="98">
        <f>[1]Fjärrvärmeproduktion!$Q$526</f>
        <v>0</v>
      </c>
      <c r="H20" s="126">
        <f>[1]Fjärrvärmeproduktion!$S$527</f>
        <v>0</v>
      </c>
      <c r="I20" s="98">
        <f>[1]Fjärrvärmeproduktion!$N$528</f>
        <v>0</v>
      </c>
      <c r="J20" s="98">
        <f>[1]Fjärrvärmeproduktion!$S$526</f>
        <v>0</v>
      </c>
      <c r="K20" s="98">
        <f>[1]Fjärrvärmeproduktion!T524</f>
        <v>0</v>
      </c>
      <c r="L20" s="98">
        <f>[1]Fjärrvärmeproduktion!U524</f>
        <v>0</v>
      </c>
      <c r="M20" s="98">
        <f>[1]Fjärrvärmeproduktion!$W$527</f>
        <v>0</v>
      </c>
      <c r="N20" s="98"/>
      <c r="O20" s="98"/>
      <c r="P20" s="98">
        <f t="shared" si="2"/>
        <v>0</v>
      </c>
      <c r="Q20" s="4"/>
      <c r="R20" s="4"/>
      <c r="S20" s="4"/>
      <c r="T20" s="4"/>
    </row>
    <row r="21" spans="1:34" ht="15.75">
      <c r="A21" s="5" t="s">
        <v>21</v>
      </c>
      <c r="B21" s="125">
        <f>[1]Fjärrvärmeproduktion!$N$530</f>
        <v>0</v>
      </c>
      <c r="C21" s="98"/>
      <c r="D21" s="98">
        <f>[1]Fjärrvärmeproduktion!$N$531</f>
        <v>0</v>
      </c>
      <c r="E21" s="98">
        <f>[1]Fjärrvärmeproduktion!$Q$532</f>
        <v>0</v>
      </c>
      <c r="F21" s="98">
        <f>[1]Fjärrvärmeproduktion!$N$533</f>
        <v>0</v>
      </c>
      <c r="G21" s="98">
        <f>[1]Fjärrvärmeproduktion!$Q$534</f>
        <v>0</v>
      </c>
      <c r="H21" s="126">
        <f>[1]Fjärrvärmeproduktion!$S$535</f>
        <v>0</v>
      </c>
      <c r="I21" s="98">
        <f>[1]Fjärrvärmeproduktion!$N$536</f>
        <v>0</v>
      </c>
      <c r="J21" s="98">
        <f>[1]Fjärrvärmeproduktion!$S$534</f>
        <v>0</v>
      </c>
      <c r="K21" s="98">
        <f>[1]Fjärrvärmeproduktion!T532</f>
        <v>0</v>
      </c>
      <c r="L21" s="98">
        <f>[1]Fjärrvärmeproduktion!U532</f>
        <v>0</v>
      </c>
      <c r="M21" s="98">
        <f>[1]Fjärrvärmeproduktion!$W$535</f>
        <v>0</v>
      </c>
      <c r="N21" s="98"/>
      <c r="O21" s="98"/>
      <c r="P21" s="98">
        <f t="shared" si="2"/>
        <v>0</v>
      </c>
      <c r="Q21" s="4"/>
      <c r="R21" s="4"/>
      <c r="S21" s="4"/>
      <c r="T21" s="4"/>
    </row>
    <row r="22" spans="1:34" ht="15.75">
      <c r="A22" s="5" t="s">
        <v>22</v>
      </c>
      <c r="B22" s="125">
        <f>[1]Fjärrvärmeproduktion!$N$538</f>
        <v>0</v>
      </c>
      <c r="C22" s="98"/>
      <c r="D22" s="98">
        <f>[1]Fjärrvärmeproduktion!$N$539</f>
        <v>0</v>
      </c>
      <c r="E22" s="98">
        <f>[1]Fjärrvärmeproduktion!$Q$540</f>
        <v>0</v>
      </c>
      <c r="F22" s="98">
        <f>[1]Fjärrvärmeproduktion!$N$541</f>
        <v>0</v>
      </c>
      <c r="G22" s="98">
        <f>[1]Fjärrvärmeproduktion!$Q$542</f>
        <v>0</v>
      </c>
      <c r="H22" s="126">
        <f>[1]Fjärrvärmeproduktion!$S$543</f>
        <v>0</v>
      </c>
      <c r="I22" s="98">
        <f>[1]Fjärrvärmeproduktion!$N$544</f>
        <v>0</v>
      </c>
      <c r="J22" s="98">
        <f>[1]Fjärrvärmeproduktion!$S$542</f>
        <v>0</v>
      </c>
      <c r="K22" s="98">
        <f>[1]Fjärrvärmeproduktion!T540</f>
        <v>0</v>
      </c>
      <c r="L22" s="98">
        <f>[1]Fjärrvärmeproduktion!U540</f>
        <v>0</v>
      </c>
      <c r="M22" s="98">
        <f>[1]Fjärrvärmeproduktion!$W$543</f>
        <v>0</v>
      </c>
      <c r="N22" s="98"/>
      <c r="O22" s="98"/>
      <c r="P22" s="98">
        <f t="shared" si="2"/>
        <v>0</v>
      </c>
      <c r="Q22" s="4"/>
      <c r="R22" s="10" t="s">
        <v>24</v>
      </c>
      <c r="S22" s="61" t="str">
        <f>ROUND(P43/1000,0) &amp;" GWh"</f>
        <v>277 GWh</v>
      </c>
      <c r="T22" s="4"/>
    </row>
    <row r="23" spans="1:34" ht="15.75">
      <c r="A23" s="5" t="s">
        <v>23</v>
      </c>
      <c r="B23" s="126">
        <v>0</v>
      </c>
      <c r="C23" s="98"/>
      <c r="D23" s="98">
        <f>[1]Fjärrvärmeproduktion!$N$547</f>
        <v>0</v>
      </c>
      <c r="E23" s="98">
        <f>[1]Fjärrvärmeproduktion!$Q$548</f>
        <v>0</v>
      </c>
      <c r="F23" s="98">
        <f>[1]Fjärrvärmeproduktion!$N$549</f>
        <v>0</v>
      </c>
      <c r="G23" s="98">
        <f>[1]Fjärrvärmeproduktion!$Q$550</f>
        <v>0</v>
      </c>
      <c r="H23" s="126">
        <f>[1]Fjärrvärmeproduktion!$S$551</f>
        <v>0</v>
      </c>
      <c r="I23" s="98">
        <f>[1]Fjärrvärmeproduktion!$N$552</f>
        <v>0</v>
      </c>
      <c r="J23" s="98">
        <f>[1]Fjärrvärmeproduktion!$S$550</f>
        <v>0</v>
      </c>
      <c r="K23" s="98">
        <f>[1]Fjärrvärmeproduktion!T548</f>
        <v>0</v>
      </c>
      <c r="L23" s="98">
        <f>[1]Fjärrvärmeproduktion!U548</f>
        <v>0</v>
      </c>
      <c r="M23" s="98">
        <f>[1]Fjärrvärmeproduktion!$W$551</f>
        <v>0</v>
      </c>
      <c r="N23" s="98"/>
      <c r="O23" s="98"/>
      <c r="P23" s="98">
        <f t="shared" si="2"/>
        <v>0</v>
      </c>
      <c r="Q23" s="4"/>
      <c r="R23" s="10"/>
      <c r="S23" s="4"/>
      <c r="T23" s="4"/>
    </row>
    <row r="24" spans="1:34" ht="15.75">
      <c r="A24" s="5" t="s">
        <v>14</v>
      </c>
      <c r="B24" s="98">
        <f>SUM(B18:B23)</f>
        <v>33701</v>
      </c>
      <c r="C24" s="98">
        <f t="shared" ref="C24:O24" si="3">SUM(C18:C23)</f>
        <v>0</v>
      </c>
      <c r="D24" s="98">
        <f t="shared" si="3"/>
        <v>0</v>
      </c>
      <c r="E24" s="98">
        <f t="shared" si="3"/>
        <v>0</v>
      </c>
      <c r="F24" s="98">
        <f t="shared" si="3"/>
        <v>0</v>
      </c>
      <c r="G24" s="98">
        <f t="shared" si="3"/>
        <v>0</v>
      </c>
      <c r="H24" s="98">
        <f t="shared" si="3"/>
        <v>32340</v>
      </c>
      <c r="I24" s="98">
        <f t="shared" si="3"/>
        <v>0</v>
      </c>
      <c r="J24" s="98">
        <f t="shared" si="3"/>
        <v>0</v>
      </c>
      <c r="K24" s="98">
        <f t="shared" si="3"/>
        <v>0</v>
      </c>
      <c r="L24" s="98">
        <f t="shared" si="3"/>
        <v>0</v>
      </c>
      <c r="M24" s="98">
        <f t="shared" si="3"/>
        <v>0</v>
      </c>
      <c r="N24" s="98">
        <f t="shared" si="3"/>
        <v>0</v>
      </c>
      <c r="O24" s="98">
        <f t="shared" si="3"/>
        <v>0</v>
      </c>
      <c r="P24" s="98">
        <f t="shared" si="2"/>
        <v>32340</v>
      </c>
      <c r="Q24" s="4"/>
      <c r="R24" s="10"/>
      <c r="S24" s="4" t="s">
        <v>25</v>
      </c>
      <c r="T24" s="4" t="s">
        <v>26</v>
      </c>
    </row>
    <row r="25" spans="1:34" ht="15.75">
      <c r="B25" s="98"/>
      <c r="C25" s="98"/>
      <c r="D25" s="98"/>
      <c r="E25" s="98"/>
      <c r="F25" s="98"/>
      <c r="G25" s="98"/>
      <c r="H25" s="194"/>
      <c r="I25" s="98"/>
      <c r="J25" s="98"/>
      <c r="K25" s="98"/>
      <c r="L25" s="98"/>
      <c r="M25" s="98"/>
      <c r="N25" s="98"/>
      <c r="O25" s="98"/>
      <c r="P25" s="98"/>
      <c r="Q25" s="4"/>
      <c r="R25" s="46" t="str">
        <f>C30</f>
        <v>El</v>
      </c>
      <c r="S25" s="61" t="str">
        <f>ROUND(C43/1000,0) &amp;" GWh"</f>
        <v>130 GWh</v>
      </c>
      <c r="T25" s="94">
        <f>C$44</f>
        <v>0.46962634728568453</v>
      </c>
    </row>
    <row r="26" spans="1:34" ht="15.75">
      <c r="B26" s="154"/>
      <c r="C26" s="98"/>
      <c r="D26" s="98"/>
      <c r="E26" s="98"/>
      <c r="F26" s="98"/>
      <c r="G26" s="98"/>
      <c r="H26" s="98"/>
      <c r="I26" s="98"/>
      <c r="J26" s="98"/>
      <c r="K26" s="98"/>
      <c r="L26" s="98"/>
      <c r="M26" s="98"/>
      <c r="N26" s="98"/>
      <c r="O26" s="98"/>
      <c r="P26" s="98"/>
      <c r="Q26" s="4"/>
      <c r="R26" s="95" t="str">
        <f>D30</f>
        <v>Oljeprodukter</v>
      </c>
      <c r="S26" s="61" t="str">
        <f>ROUND(D43/1000,0) &amp;" GWh"</f>
        <v>89 GWh</v>
      </c>
      <c r="T26" s="94">
        <f>D$44</f>
        <v>0.32128539270187151</v>
      </c>
    </row>
    <row r="27" spans="1:34" ht="15.75">
      <c r="B27" s="98"/>
      <c r="C27" s="98"/>
      <c r="D27" s="98"/>
      <c r="E27" s="98"/>
      <c r="F27" s="98"/>
      <c r="G27" s="98"/>
      <c r="H27" s="98"/>
      <c r="I27" s="98"/>
      <c r="J27" s="98"/>
      <c r="K27" s="98"/>
      <c r="L27" s="98"/>
      <c r="M27" s="98"/>
      <c r="N27" s="98"/>
      <c r="O27" s="98"/>
      <c r="P27" s="98"/>
      <c r="Q27" s="4"/>
      <c r="R27" s="95" t="str">
        <f>E30</f>
        <v>Kol och koks</v>
      </c>
      <c r="S27" s="12" t="str">
        <f>E43/1000 &amp;" GWh"</f>
        <v>0 GWh</v>
      </c>
      <c r="T27" s="94">
        <f>E$44</f>
        <v>0</v>
      </c>
    </row>
    <row r="28" spans="1:34" ht="18.75">
      <c r="A28" s="3" t="s">
        <v>27</v>
      </c>
      <c r="B28" s="151"/>
      <c r="C28" s="98"/>
      <c r="D28" s="151"/>
      <c r="E28" s="151"/>
      <c r="F28" s="151"/>
      <c r="G28" s="151"/>
      <c r="H28" s="151"/>
      <c r="I28" s="98"/>
      <c r="J28" s="98"/>
      <c r="K28" s="98"/>
      <c r="L28" s="98"/>
      <c r="M28" s="98"/>
      <c r="N28" s="98"/>
      <c r="O28" s="98"/>
      <c r="P28" s="98"/>
      <c r="Q28" s="4"/>
      <c r="R28" s="95" t="str">
        <f>F30</f>
        <v>Gasol/naturgas</v>
      </c>
      <c r="S28" s="64" t="str">
        <f>F43/1000 &amp;" GWh"</f>
        <v>0 GWh</v>
      </c>
      <c r="T28" s="94">
        <f>F$44</f>
        <v>0</v>
      </c>
    </row>
    <row r="29" spans="1:34" ht="15.75">
      <c r="A29" s="81" t="str">
        <f>A2</f>
        <v>0488 Trosa</v>
      </c>
      <c r="B29" s="98"/>
      <c r="C29" s="98"/>
      <c r="D29" s="98"/>
      <c r="E29" s="98"/>
      <c r="F29" s="98"/>
      <c r="G29" s="98"/>
      <c r="H29" s="98"/>
      <c r="I29" s="98"/>
      <c r="J29" s="98"/>
      <c r="K29" s="98"/>
      <c r="L29" s="98"/>
      <c r="M29" s="98"/>
      <c r="N29" s="98"/>
      <c r="O29" s="98"/>
      <c r="P29" s="98"/>
      <c r="Q29" s="4"/>
      <c r="R29" s="95" t="str">
        <f>G30</f>
        <v>Biodrivmedel</v>
      </c>
      <c r="S29" s="61" t="str">
        <f>ROUND(G43/1000,0) &amp;" GWh"</f>
        <v>16 GWh</v>
      </c>
      <c r="T29" s="94">
        <f>G$44</f>
        <v>5.7439014480881061E-2</v>
      </c>
    </row>
    <row r="30" spans="1:34" ht="30">
      <c r="A30" s="6">
        <f>'Södermanlands län'!A30</f>
        <v>2020</v>
      </c>
      <c r="B30" s="152" t="s">
        <v>70</v>
      </c>
      <c r="C30" s="155" t="s">
        <v>8</v>
      </c>
      <c r="D30" s="143" t="s">
        <v>32</v>
      </c>
      <c r="E30" s="143" t="s">
        <v>2</v>
      </c>
      <c r="F30" s="144" t="s">
        <v>3</v>
      </c>
      <c r="G30" s="143" t="s">
        <v>28</v>
      </c>
      <c r="H30" s="143" t="s">
        <v>52</v>
      </c>
      <c r="I30" s="144" t="s">
        <v>5</v>
      </c>
      <c r="J30" s="143" t="s">
        <v>4</v>
      </c>
      <c r="K30" s="143" t="s">
        <v>6</v>
      </c>
      <c r="L30" s="143" t="s">
        <v>7</v>
      </c>
      <c r="M30" s="143" t="s">
        <v>72</v>
      </c>
      <c r="N30" s="143" t="s">
        <v>73</v>
      </c>
      <c r="O30" s="144" t="s">
        <v>68</v>
      </c>
      <c r="P30" s="145" t="s">
        <v>29</v>
      </c>
      <c r="Q30" s="4"/>
      <c r="R30" s="46" t="str">
        <f>H30</f>
        <v>Biobränslen</v>
      </c>
      <c r="S30" s="61" t="str">
        <f>ROUND(H43/1000,0) &amp;" GWh"</f>
        <v>42 GWh</v>
      </c>
      <c r="T30" s="94">
        <f>H$44</f>
        <v>0.15164924553156292</v>
      </c>
    </row>
    <row r="31" spans="1:34" s="30" customFormat="1">
      <c r="A31" s="27"/>
      <c r="B31" s="147" t="s">
        <v>65</v>
      </c>
      <c r="C31" s="156" t="s">
        <v>64</v>
      </c>
      <c r="D31" s="147" t="s">
        <v>59</v>
      </c>
      <c r="E31" s="148"/>
      <c r="F31" s="147" t="s">
        <v>61</v>
      </c>
      <c r="G31" s="147" t="s">
        <v>83</v>
      </c>
      <c r="H31" s="147" t="s">
        <v>69</v>
      </c>
      <c r="I31" s="147" t="s">
        <v>62</v>
      </c>
      <c r="J31" s="148"/>
      <c r="K31" s="148"/>
      <c r="L31" s="148"/>
      <c r="M31" s="148"/>
      <c r="N31" s="149"/>
      <c r="O31" s="149"/>
      <c r="P31" s="150" t="s">
        <v>67</v>
      </c>
      <c r="Q31" s="31"/>
      <c r="R31" s="46" t="str">
        <f>I30</f>
        <v>Biogas</v>
      </c>
      <c r="S31" s="61" t="str">
        <f>I43/1000 &amp;" GWh"</f>
        <v>0 GWh</v>
      </c>
      <c r="T31" s="94">
        <f>I$44</f>
        <v>0</v>
      </c>
      <c r="AG31" s="31"/>
      <c r="AH31" s="31"/>
    </row>
    <row r="32" spans="1:34" ht="15.75">
      <c r="A32" s="5" t="s">
        <v>30</v>
      </c>
      <c r="B32" s="98">
        <f>[1]Slutanvändning!$N$737</f>
        <v>0</v>
      </c>
      <c r="C32" s="126">
        <f>[1]Slutanvändning!$N$738</f>
        <v>6124</v>
      </c>
      <c r="D32" s="98">
        <f>[1]Slutanvändning!$N$731</f>
        <v>3040</v>
      </c>
      <c r="E32" s="98">
        <f>[1]Slutanvändning!$P$732</f>
        <v>0</v>
      </c>
      <c r="F32" s="98">
        <f>[1]Slutanvändning!$N$733</f>
        <v>0</v>
      </c>
      <c r="G32" s="98">
        <f>[1]Slutanvändning!$N$734</f>
        <v>675</v>
      </c>
      <c r="H32" s="98">
        <f>[1]Slutanvändning!$N$735</f>
        <v>0</v>
      </c>
      <c r="I32" s="98">
        <f>[1]Slutanvändning!$N$736</f>
        <v>0</v>
      </c>
      <c r="J32" s="98">
        <v>0</v>
      </c>
      <c r="K32" s="98">
        <f>[1]Slutanvändning!R732</f>
        <v>0</v>
      </c>
      <c r="L32" s="98">
        <f>[1]Slutanvändning!S732</f>
        <v>0</v>
      </c>
      <c r="M32" s="98"/>
      <c r="N32" s="98"/>
      <c r="O32" s="98"/>
      <c r="P32" s="98">
        <f t="shared" ref="P32:P38" si="4">SUM(B32:N32)</f>
        <v>9839</v>
      </c>
      <c r="Q32" s="96"/>
      <c r="R32" s="95" t="str">
        <f>J30</f>
        <v>Avlutar</v>
      </c>
      <c r="S32" s="61" t="str">
        <f>J43/1000 &amp;" GWh"</f>
        <v>0 GWh</v>
      </c>
      <c r="T32" s="94">
        <f>J$44</f>
        <v>0</v>
      </c>
    </row>
    <row r="33" spans="1:47" ht="15.75">
      <c r="A33" s="5" t="s">
        <v>33</v>
      </c>
      <c r="B33" s="98">
        <f>[1]Slutanvändning!$N$746</f>
        <v>1180</v>
      </c>
      <c r="C33" s="126">
        <f>[1]Slutanvändning!$N$747</f>
        <v>9885.0253763130349</v>
      </c>
      <c r="D33" s="98">
        <f>[1]Slutanvändning!$N$740</f>
        <v>108</v>
      </c>
      <c r="E33" s="98">
        <f>[1]Slutanvändning!$Q$741</f>
        <v>0</v>
      </c>
      <c r="F33" s="98">
        <f>[1]Slutanvändning!$N$742</f>
        <v>0</v>
      </c>
      <c r="G33" s="98">
        <f>[1]Slutanvändning!$N$743</f>
        <v>277</v>
      </c>
      <c r="H33" s="98">
        <f>[1]Slutanvändning!$N$744</f>
        <v>0</v>
      </c>
      <c r="I33" s="98">
        <f>[1]Slutanvändning!$N$745</f>
        <v>0</v>
      </c>
      <c r="J33" s="98">
        <v>0</v>
      </c>
      <c r="K33" s="98">
        <f>[1]Slutanvändning!R741</f>
        <v>0</v>
      </c>
      <c r="L33" s="98">
        <f>[1]Slutanvändning!S741</f>
        <v>0</v>
      </c>
      <c r="M33" s="98"/>
      <c r="N33" s="98"/>
      <c r="O33" s="98"/>
      <c r="P33" s="98">
        <f t="shared" si="4"/>
        <v>11450.025376313035</v>
      </c>
      <c r="Q33" s="96"/>
      <c r="R33" s="46" t="str">
        <f>K30</f>
        <v>Torv</v>
      </c>
      <c r="S33" s="61" t="str">
        <f>K43/1000&amp;" GWh"</f>
        <v>0 GWh</v>
      </c>
      <c r="T33" s="94">
        <f>K$44</f>
        <v>0</v>
      </c>
    </row>
    <row r="34" spans="1:47" ht="15.75">
      <c r="A34" s="5" t="s">
        <v>34</v>
      </c>
      <c r="B34" s="98">
        <f>[1]Slutanvändning!$N$755</f>
        <v>6490</v>
      </c>
      <c r="C34" s="126">
        <f>[1]Slutanvändning!$N$756</f>
        <v>9494</v>
      </c>
      <c r="D34" s="98">
        <f>[1]Slutanvändning!$N$749</f>
        <v>0</v>
      </c>
      <c r="E34" s="98">
        <f>[1]Slutanvändning!$P$750</f>
        <v>0</v>
      </c>
      <c r="F34" s="98">
        <f>[1]Slutanvändning!$N$751</f>
        <v>0</v>
      </c>
      <c r="G34" s="98">
        <f>[1]Slutanvändning!$N$752</f>
        <v>0</v>
      </c>
      <c r="H34" s="98">
        <f>[1]Slutanvändning!$N$753</f>
        <v>0</v>
      </c>
      <c r="I34" s="98">
        <f>[1]Slutanvändning!$N$754</f>
        <v>0</v>
      </c>
      <c r="J34" s="98">
        <v>0</v>
      </c>
      <c r="K34" s="98">
        <f>[1]Slutanvändning!R750</f>
        <v>0</v>
      </c>
      <c r="L34" s="98">
        <f>[1]Slutanvändning!S750</f>
        <v>0</v>
      </c>
      <c r="M34" s="98"/>
      <c r="N34" s="98"/>
      <c r="O34" s="98"/>
      <c r="P34" s="98">
        <f t="shared" si="4"/>
        <v>15984</v>
      </c>
      <c r="Q34" s="96"/>
      <c r="R34" s="95" t="str">
        <f>L30</f>
        <v>Avfall</v>
      </c>
      <c r="S34" s="61" t="str">
        <f>L43/1000&amp;" GWh"</f>
        <v>0 GWh</v>
      </c>
      <c r="T34" s="94">
        <f>L$44</f>
        <v>0</v>
      </c>
      <c r="V34" s="8"/>
      <c r="W34" s="59"/>
    </row>
    <row r="35" spans="1:47" ht="15.75">
      <c r="A35" s="5" t="s">
        <v>35</v>
      </c>
      <c r="B35" s="98">
        <f>[1]Slutanvändning!$N$764</f>
        <v>0</v>
      </c>
      <c r="C35" s="126">
        <f>[1]Slutanvändning!$N$765</f>
        <v>2</v>
      </c>
      <c r="D35" s="98">
        <f>[1]Slutanvändning!$N$758</f>
        <v>85519</v>
      </c>
      <c r="E35" s="98">
        <f>[1]Slutanvändning!$P$759</f>
        <v>0</v>
      </c>
      <c r="F35" s="98">
        <f>[1]Slutanvändning!$N$760</f>
        <v>0</v>
      </c>
      <c r="G35" s="98">
        <f>[1]Slutanvändning!$N$761</f>
        <v>14967</v>
      </c>
      <c r="H35" s="98">
        <f>[1]Slutanvändning!$N$762</f>
        <v>0</v>
      </c>
      <c r="I35" s="98">
        <f>[1]Slutanvändning!$N$763</f>
        <v>0</v>
      </c>
      <c r="J35" s="98">
        <v>0</v>
      </c>
      <c r="K35" s="98">
        <f>[1]Slutanvändning!R759</f>
        <v>0</v>
      </c>
      <c r="L35" s="98">
        <f>[1]Slutanvändning!S759</f>
        <v>0</v>
      </c>
      <c r="M35" s="98"/>
      <c r="N35" s="98"/>
      <c r="O35" s="98"/>
      <c r="P35" s="98">
        <f>SUM(B35:N35)</f>
        <v>100488</v>
      </c>
      <c r="Q35" s="96"/>
      <c r="R35" s="46" t="str">
        <f>M30</f>
        <v>RT-flis</v>
      </c>
      <c r="S35" s="61" t="str">
        <f>M43/1000&amp;" GWh"</f>
        <v>0 GWh</v>
      </c>
      <c r="T35" s="94">
        <f>M$44</f>
        <v>0</v>
      </c>
    </row>
    <row r="36" spans="1:47" ht="15.75">
      <c r="A36" s="5" t="s">
        <v>36</v>
      </c>
      <c r="B36" s="98">
        <f>[1]Slutanvändning!$N$773</f>
        <v>4800</v>
      </c>
      <c r="C36" s="126">
        <f>[1]Slutanvändning!$N$774</f>
        <v>21208.974623686965</v>
      </c>
      <c r="D36" s="98">
        <f>[1]Slutanvändning!$N$767</f>
        <v>152</v>
      </c>
      <c r="E36" s="98">
        <f>[1]Slutanvändning!$P$768</f>
        <v>0</v>
      </c>
      <c r="F36" s="98">
        <f>[1]Slutanvändning!$N$769</f>
        <v>0</v>
      </c>
      <c r="G36" s="98">
        <f>[1]Slutanvändning!$N$770</f>
        <v>0</v>
      </c>
      <c r="H36" s="98">
        <f>[1]Slutanvändning!$N$771</f>
        <v>0</v>
      </c>
      <c r="I36" s="98">
        <f>[1]Slutanvändning!$N$772</f>
        <v>0</v>
      </c>
      <c r="J36" s="98">
        <v>0</v>
      </c>
      <c r="K36" s="98">
        <f>[1]Slutanvändning!R768</f>
        <v>0</v>
      </c>
      <c r="L36" s="98">
        <f>[1]Slutanvändning!S768</f>
        <v>0</v>
      </c>
      <c r="M36" s="98"/>
      <c r="N36" s="98"/>
      <c r="O36" s="98"/>
      <c r="P36" s="98">
        <f t="shared" si="4"/>
        <v>26160.974623686965</v>
      </c>
      <c r="Q36" s="96"/>
      <c r="R36" s="46" t="str">
        <f>N30</f>
        <v>Ånga</v>
      </c>
      <c r="S36" s="61" t="str">
        <f>N43/1000&amp;" GWh"</f>
        <v>0 GWh</v>
      </c>
      <c r="T36" s="94">
        <f>N$44</f>
        <v>0</v>
      </c>
    </row>
    <row r="37" spans="1:47" ht="15.75">
      <c r="A37" s="5" t="s">
        <v>37</v>
      </c>
      <c r="B37" s="98">
        <f>[1]Slutanvändning!$N$782</f>
        <v>2850</v>
      </c>
      <c r="C37" s="126">
        <f>[1]Slutanvändning!$N$783</f>
        <v>48474</v>
      </c>
      <c r="D37" s="98">
        <f>[1]Slutanvändning!$N$776</f>
        <v>224</v>
      </c>
      <c r="E37" s="98">
        <f>[1]Slutanvändning!$P$777</f>
        <v>0</v>
      </c>
      <c r="F37" s="98">
        <f>[1]Slutanvändning!$N$778</f>
        <v>0</v>
      </c>
      <c r="G37" s="98">
        <f>[1]Slutanvändning!$N$779</f>
        <v>0</v>
      </c>
      <c r="H37" s="98">
        <f>[1]Slutanvändning!$N$780</f>
        <v>9689</v>
      </c>
      <c r="I37" s="98">
        <f>[1]Slutanvändning!$N$781</f>
        <v>0</v>
      </c>
      <c r="J37" s="98">
        <v>0</v>
      </c>
      <c r="K37" s="98">
        <f>[1]Slutanvändning!R777</f>
        <v>0</v>
      </c>
      <c r="L37" s="98">
        <f>[1]Slutanvändning!S777</f>
        <v>0</v>
      </c>
      <c r="M37" s="98"/>
      <c r="N37" s="98"/>
      <c r="O37" s="98"/>
      <c r="P37" s="98">
        <f t="shared" si="4"/>
        <v>61237</v>
      </c>
      <c r="Q37" s="96"/>
      <c r="R37" s="95" t="str">
        <f>O30</f>
        <v>Övrigt</v>
      </c>
      <c r="S37" s="61" t="str">
        <f>O43/1000&amp;" GWh"</f>
        <v>0 GWh</v>
      </c>
      <c r="T37" s="94">
        <f>O$44</f>
        <v>0</v>
      </c>
    </row>
    <row r="38" spans="1:47" ht="15.75">
      <c r="A38" s="5" t="s">
        <v>38</v>
      </c>
      <c r="B38" s="98">
        <f>[1]Slutanvändning!$N$791</f>
        <v>13550</v>
      </c>
      <c r="C38" s="126">
        <f>[1]Slutanvändning!$N$792</f>
        <v>5360</v>
      </c>
      <c r="D38" s="98">
        <f>[1]Slutanvändning!$N$785</f>
        <v>0</v>
      </c>
      <c r="E38" s="98">
        <f>[1]Slutanvändning!$P$786</f>
        <v>0</v>
      </c>
      <c r="F38" s="98">
        <f>[1]Slutanvändning!$N$787</f>
        <v>0</v>
      </c>
      <c r="G38" s="98">
        <f>[1]Slutanvändning!$N$788</f>
        <v>0</v>
      </c>
      <c r="H38" s="98">
        <f>[1]Slutanvändning!$N$789</f>
        <v>0</v>
      </c>
      <c r="I38" s="98">
        <f>[1]Slutanvändning!$N$790</f>
        <v>0</v>
      </c>
      <c r="J38" s="98">
        <v>0</v>
      </c>
      <c r="K38" s="98">
        <f>[1]Slutanvändning!R786</f>
        <v>0</v>
      </c>
      <c r="L38" s="98">
        <f>[1]Slutanvändning!S786</f>
        <v>0</v>
      </c>
      <c r="M38" s="98"/>
      <c r="N38" s="98"/>
      <c r="O38" s="98"/>
      <c r="P38" s="98">
        <f t="shared" si="4"/>
        <v>18910</v>
      </c>
      <c r="Q38" s="96"/>
      <c r="S38" s="30"/>
      <c r="T38" s="30"/>
    </row>
    <row r="39" spans="1:47" ht="15.75">
      <c r="A39" s="5" t="s">
        <v>39</v>
      </c>
      <c r="B39" s="98">
        <f>[1]Slutanvändning!$N$800</f>
        <v>0</v>
      </c>
      <c r="C39" s="126">
        <f>[1]Slutanvändning!$N$801</f>
        <v>19966</v>
      </c>
      <c r="D39" s="98">
        <f>[1]Slutanvändning!$N$794</f>
        <v>0</v>
      </c>
      <c r="E39" s="98">
        <f>[1]Slutanvändning!$P$795</f>
        <v>0</v>
      </c>
      <c r="F39" s="98">
        <f>[1]Slutanvändning!$N$796</f>
        <v>0</v>
      </c>
      <c r="G39" s="98">
        <f>[1]Slutanvändning!$N$797</f>
        <v>0</v>
      </c>
      <c r="H39" s="98">
        <f>[1]Slutanvändning!$N$798</f>
        <v>0</v>
      </c>
      <c r="I39" s="98">
        <f>[1]Slutanvändning!$N$799</f>
        <v>0</v>
      </c>
      <c r="J39" s="98">
        <v>0</v>
      </c>
      <c r="K39" s="98">
        <f>[1]Slutanvändning!R795</f>
        <v>0</v>
      </c>
      <c r="L39" s="98">
        <f>[1]Slutanvändning!S795</f>
        <v>0</v>
      </c>
      <c r="M39" s="98"/>
      <c r="N39" s="98"/>
      <c r="O39" s="98"/>
      <c r="P39" s="98">
        <f>SUM(B39:N39)</f>
        <v>19966</v>
      </c>
      <c r="Q39" s="96"/>
      <c r="R39" s="10"/>
      <c r="S39" s="10"/>
      <c r="T39" s="10"/>
    </row>
    <row r="40" spans="1:47" ht="15.75">
      <c r="A40" s="5" t="s">
        <v>14</v>
      </c>
      <c r="B40" s="98">
        <f>SUM(B32:B39)</f>
        <v>28870</v>
      </c>
      <c r="C40" s="98">
        <f t="shared" ref="C40:O40" si="5">SUM(C32:C39)</f>
        <v>120514</v>
      </c>
      <c r="D40" s="98">
        <f t="shared" si="5"/>
        <v>89043</v>
      </c>
      <c r="E40" s="98">
        <f t="shared" si="5"/>
        <v>0</v>
      </c>
      <c r="F40" s="98">
        <f>SUM(F32:F39)</f>
        <v>0</v>
      </c>
      <c r="G40" s="98">
        <f t="shared" si="5"/>
        <v>15919</v>
      </c>
      <c r="H40" s="98">
        <f t="shared" si="5"/>
        <v>9689</v>
      </c>
      <c r="I40" s="98">
        <f t="shared" si="5"/>
        <v>0</v>
      </c>
      <c r="J40" s="98">
        <f t="shared" si="5"/>
        <v>0</v>
      </c>
      <c r="K40" s="98">
        <f t="shared" si="5"/>
        <v>0</v>
      </c>
      <c r="L40" s="98">
        <f t="shared" si="5"/>
        <v>0</v>
      </c>
      <c r="M40" s="98">
        <f t="shared" si="5"/>
        <v>0</v>
      </c>
      <c r="N40" s="98">
        <f t="shared" si="5"/>
        <v>0</v>
      </c>
      <c r="O40" s="98">
        <f t="shared" si="5"/>
        <v>0</v>
      </c>
      <c r="P40" s="98">
        <f>SUM(B40:N40)</f>
        <v>264035</v>
      </c>
      <c r="Q40" s="96"/>
      <c r="R40" s="10"/>
      <c r="S40" s="10" t="s">
        <v>25</v>
      </c>
      <c r="T40" s="10" t="s">
        <v>26</v>
      </c>
    </row>
    <row r="41" spans="1:47">
      <c r="B41" s="98"/>
      <c r="C41" s="98"/>
      <c r="D41" s="98"/>
      <c r="E41" s="98"/>
      <c r="F41" s="98"/>
      <c r="G41" s="98"/>
      <c r="H41" s="98"/>
      <c r="I41" s="98"/>
      <c r="J41" s="98"/>
      <c r="K41" s="98"/>
      <c r="L41" s="98"/>
      <c r="M41" s="98"/>
      <c r="N41" s="98"/>
      <c r="O41" s="98"/>
      <c r="P41" s="98"/>
      <c r="R41" s="10" t="s">
        <v>40</v>
      </c>
      <c r="S41" s="66" t="str">
        <f>ROUND((B46+C46)/1000,0) &amp;" GWh"</f>
        <v>14 GWh</v>
      </c>
      <c r="T41" s="10"/>
    </row>
    <row r="42" spans="1:47">
      <c r="A42" s="47" t="s">
        <v>43</v>
      </c>
      <c r="B42" s="155">
        <f>B39+B38+B37</f>
        <v>16400</v>
      </c>
      <c r="C42" s="155">
        <f>C39+C38+C37</f>
        <v>73800</v>
      </c>
      <c r="D42" s="155">
        <f>D39+D38+D37</f>
        <v>224</v>
      </c>
      <c r="E42" s="155">
        <f t="shared" ref="E42:P42" si="6">E39+E38+E37</f>
        <v>0</v>
      </c>
      <c r="F42" s="152">
        <f t="shared" si="6"/>
        <v>0</v>
      </c>
      <c r="G42" s="155">
        <f t="shared" si="6"/>
        <v>0</v>
      </c>
      <c r="H42" s="155">
        <f t="shared" si="6"/>
        <v>9689</v>
      </c>
      <c r="I42" s="152">
        <f t="shared" si="6"/>
        <v>0</v>
      </c>
      <c r="J42" s="155">
        <f t="shared" si="6"/>
        <v>0</v>
      </c>
      <c r="K42" s="155">
        <f t="shared" si="6"/>
        <v>0</v>
      </c>
      <c r="L42" s="155">
        <f t="shared" si="6"/>
        <v>0</v>
      </c>
      <c r="M42" s="155">
        <f t="shared" si="6"/>
        <v>0</v>
      </c>
      <c r="N42" s="155">
        <f t="shared" si="6"/>
        <v>0</v>
      </c>
      <c r="O42" s="155">
        <f t="shared" si="6"/>
        <v>0</v>
      </c>
      <c r="P42" s="155">
        <f t="shared" si="6"/>
        <v>100113</v>
      </c>
      <c r="Q42" s="10"/>
      <c r="R42" s="10" t="s">
        <v>41</v>
      </c>
      <c r="S42" s="11" t="str">
        <f>ROUND(P42/1000,0) &amp;" GWh"</f>
        <v>100 GWh</v>
      </c>
      <c r="T42" s="94">
        <f>P42/P40</f>
        <v>0.3791656409188176</v>
      </c>
    </row>
    <row r="43" spans="1:47">
      <c r="A43" s="48" t="s">
        <v>45</v>
      </c>
      <c r="B43" s="188"/>
      <c r="C43" s="157">
        <f>C40+C24-C7+C46</f>
        <v>130155.12</v>
      </c>
      <c r="D43" s="157">
        <f t="shared" ref="D43:O43" si="7">D11+D24+D40</f>
        <v>89043</v>
      </c>
      <c r="E43" s="157">
        <f t="shared" si="7"/>
        <v>0</v>
      </c>
      <c r="F43" s="157">
        <f t="shared" si="7"/>
        <v>0</v>
      </c>
      <c r="G43" s="157">
        <f t="shared" si="7"/>
        <v>15919</v>
      </c>
      <c r="H43" s="157">
        <f t="shared" si="7"/>
        <v>42029</v>
      </c>
      <c r="I43" s="157">
        <f t="shared" si="7"/>
        <v>0</v>
      </c>
      <c r="J43" s="157">
        <f t="shared" si="7"/>
        <v>0</v>
      </c>
      <c r="K43" s="157">
        <f t="shared" si="7"/>
        <v>0</v>
      </c>
      <c r="L43" s="157">
        <f t="shared" si="7"/>
        <v>0</v>
      </c>
      <c r="M43" s="157">
        <f t="shared" si="7"/>
        <v>0</v>
      </c>
      <c r="N43" s="157">
        <f t="shared" si="7"/>
        <v>0</v>
      </c>
      <c r="O43" s="157">
        <f t="shared" si="7"/>
        <v>0</v>
      </c>
      <c r="P43" s="189">
        <f>SUM(C43:M43)</f>
        <v>277146.12</v>
      </c>
      <c r="Q43" s="10"/>
      <c r="R43" s="10" t="s">
        <v>42</v>
      </c>
      <c r="S43" s="11" t="str">
        <f>ROUND(P36/1000,0) &amp;" GWh"</f>
        <v>26 GWh</v>
      </c>
      <c r="T43" s="97">
        <f>P36/P40</f>
        <v>9.9081465047008793E-2</v>
      </c>
    </row>
    <row r="44" spans="1:47">
      <c r="A44" s="48" t="s">
        <v>46</v>
      </c>
      <c r="B44" s="155"/>
      <c r="C44" s="158">
        <f>C43/$P$43</f>
        <v>0.46962634728568453</v>
      </c>
      <c r="D44" s="158">
        <f t="shared" ref="D44:P44" si="8">D43/$P$43</f>
        <v>0.32128539270187151</v>
      </c>
      <c r="E44" s="158">
        <f t="shared" si="8"/>
        <v>0</v>
      </c>
      <c r="F44" s="158">
        <f t="shared" si="8"/>
        <v>0</v>
      </c>
      <c r="G44" s="158">
        <f t="shared" si="8"/>
        <v>5.7439014480881061E-2</v>
      </c>
      <c r="H44" s="158">
        <f t="shared" si="8"/>
        <v>0.15164924553156292</v>
      </c>
      <c r="I44" s="158">
        <f t="shared" si="8"/>
        <v>0</v>
      </c>
      <c r="J44" s="158">
        <f t="shared" si="8"/>
        <v>0</v>
      </c>
      <c r="K44" s="158">
        <f t="shared" si="8"/>
        <v>0</v>
      </c>
      <c r="L44" s="158">
        <f t="shared" si="8"/>
        <v>0</v>
      </c>
      <c r="M44" s="158">
        <f t="shared" si="8"/>
        <v>0</v>
      </c>
      <c r="N44" s="158">
        <f t="shared" si="8"/>
        <v>0</v>
      </c>
      <c r="O44" s="158">
        <f t="shared" si="8"/>
        <v>0</v>
      </c>
      <c r="P44" s="158">
        <f t="shared" si="8"/>
        <v>1</v>
      </c>
      <c r="Q44" s="10"/>
      <c r="R44" s="10" t="s">
        <v>44</v>
      </c>
      <c r="S44" s="11" t="str">
        <f>ROUND(P34/1000,0) &amp;" GWh"</f>
        <v>16 GWh</v>
      </c>
      <c r="T44" s="94">
        <f>P34/P40</f>
        <v>6.0537428749976328E-2</v>
      </c>
    </row>
    <row r="45" spans="1:47">
      <c r="A45" s="49"/>
      <c r="B45" s="126"/>
      <c r="C45" s="155"/>
      <c r="D45" s="155"/>
      <c r="E45" s="155"/>
      <c r="F45" s="152"/>
      <c r="G45" s="155"/>
      <c r="H45" s="155"/>
      <c r="I45" s="152"/>
      <c r="J45" s="155"/>
      <c r="K45" s="155"/>
      <c r="L45" s="155"/>
      <c r="M45" s="155"/>
      <c r="N45" s="152"/>
      <c r="O45" s="152"/>
      <c r="P45" s="152"/>
      <c r="Q45" s="10"/>
      <c r="R45" s="10" t="s">
        <v>31</v>
      </c>
      <c r="S45" s="11" t="str">
        <f>ROUND(P32/1000,0) &amp;" GWh"</f>
        <v>10 GWh</v>
      </c>
      <c r="T45" s="94">
        <f>P32/P40</f>
        <v>3.72639990910296E-2</v>
      </c>
    </row>
    <row r="46" spans="1:47">
      <c r="A46" s="49" t="s">
        <v>49</v>
      </c>
      <c r="B46" s="157">
        <f>B24-B40</f>
        <v>4831</v>
      </c>
      <c r="C46" s="157">
        <f>(C40+C24)*0.08</f>
        <v>9641.1200000000008</v>
      </c>
      <c r="D46" s="155"/>
      <c r="E46" s="155"/>
      <c r="F46" s="152"/>
      <c r="G46" s="155"/>
      <c r="H46" s="155"/>
      <c r="I46" s="152"/>
      <c r="J46" s="155"/>
      <c r="K46" s="155"/>
      <c r="L46" s="155"/>
      <c r="M46" s="155"/>
      <c r="N46" s="152"/>
      <c r="O46" s="152"/>
      <c r="P46" s="141"/>
      <c r="Q46" s="10"/>
      <c r="R46" s="10" t="s">
        <v>47</v>
      </c>
      <c r="S46" s="11" t="str">
        <f>ROUND(P33/1000,0) &amp;" GWh"</f>
        <v>11 GWh</v>
      </c>
      <c r="T46" s="97">
        <f>P33/P40</f>
        <v>4.3365559021769973E-2</v>
      </c>
    </row>
    <row r="47" spans="1:47">
      <c r="A47" s="49" t="s">
        <v>51</v>
      </c>
      <c r="B47" s="190">
        <f>B46/B24</f>
        <v>0.14334886205157116</v>
      </c>
      <c r="C47" s="190">
        <f>C46/(C40+C24)</f>
        <v>0.08</v>
      </c>
      <c r="D47" s="155"/>
      <c r="E47" s="155"/>
      <c r="F47" s="152"/>
      <c r="G47" s="155"/>
      <c r="H47" s="155"/>
      <c r="I47" s="152"/>
      <c r="J47" s="155"/>
      <c r="K47" s="155"/>
      <c r="L47" s="155"/>
      <c r="M47" s="155"/>
      <c r="N47" s="152"/>
      <c r="O47" s="152"/>
      <c r="P47" s="152"/>
      <c r="Q47" s="10"/>
      <c r="R47" s="10" t="s">
        <v>48</v>
      </c>
      <c r="S47" s="11" t="str">
        <f>ROUND(P35/1000,0) &amp;" GWh"</f>
        <v>100 GWh</v>
      </c>
      <c r="T47" s="97">
        <f>P35/P40</f>
        <v>0.38058590717139773</v>
      </c>
    </row>
    <row r="48" spans="1:47">
      <c r="A48" s="14"/>
      <c r="B48" s="160"/>
      <c r="C48" s="161"/>
      <c r="D48" s="162"/>
      <c r="E48" s="162"/>
      <c r="F48" s="163"/>
      <c r="G48" s="162"/>
      <c r="H48" s="162"/>
      <c r="I48" s="163"/>
      <c r="J48" s="162"/>
      <c r="K48" s="162"/>
      <c r="L48" s="162"/>
      <c r="M48" s="161"/>
      <c r="N48" s="164"/>
      <c r="O48" s="164"/>
      <c r="P48" s="164"/>
      <c r="Q48" s="14"/>
      <c r="R48" s="10" t="s">
        <v>50</v>
      </c>
      <c r="S48" s="11" t="str">
        <f>ROUND(P40/1000,0) &amp;" GWh"</f>
        <v>264 GWh</v>
      </c>
      <c r="T48" s="94">
        <f>SUM(T42:T47)</f>
        <v>1</v>
      </c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4"/>
      <c r="AH48" s="14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</row>
    <row r="49" spans="1:47">
      <c r="A49" s="17"/>
      <c r="B49" s="160"/>
      <c r="C49" s="161"/>
      <c r="D49" s="162"/>
      <c r="E49" s="162"/>
      <c r="F49" s="163"/>
      <c r="G49" s="162"/>
      <c r="H49" s="162"/>
      <c r="I49" s="163"/>
      <c r="J49" s="162"/>
      <c r="K49" s="162"/>
      <c r="L49" s="162"/>
      <c r="M49" s="161"/>
      <c r="N49" s="164"/>
      <c r="O49" s="164"/>
      <c r="P49" s="164"/>
      <c r="Q49" s="17"/>
      <c r="R49" s="14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4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</row>
    <row r="50" spans="1:47">
      <c r="A50" s="17"/>
      <c r="B50" s="160"/>
      <c r="C50" s="165"/>
      <c r="D50" s="162"/>
      <c r="E50" s="162"/>
      <c r="F50" s="163"/>
      <c r="G50" s="162"/>
      <c r="H50" s="162"/>
      <c r="I50" s="163"/>
      <c r="J50" s="162"/>
      <c r="K50" s="162"/>
      <c r="L50" s="162"/>
      <c r="M50" s="161"/>
      <c r="N50" s="164"/>
      <c r="O50" s="164"/>
      <c r="P50" s="164"/>
      <c r="Q50" s="17"/>
      <c r="R50" s="14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4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</row>
    <row r="51" spans="1:47">
      <c r="A51" s="17"/>
      <c r="B51" s="160"/>
      <c r="C51" s="161"/>
      <c r="D51" s="162"/>
      <c r="E51" s="162"/>
      <c r="F51" s="163"/>
      <c r="G51" s="162"/>
      <c r="H51" s="162"/>
      <c r="I51" s="163"/>
      <c r="J51" s="162"/>
      <c r="K51" s="162"/>
      <c r="L51" s="162"/>
      <c r="M51" s="161"/>
      <c r="N51" s="164"/>
      <c r="O51" s="164"/>
      <c r="P51" s="164"/>
      <c r="Q51" s="17"/>
      <c r="R51" s="14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4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</row>
    <row r="52" spans="1:47">
      <c r="A52" s="17"/>
      <c r="B52" s="160"/>
      <c r="C52" s="161"/>
      <c r="D52" s="162"/>
      <c r="E52" s="162"/>
      <c r="F52" s="163"/>
      <c r="G52" s="162"/>
      <c r="H52" s="162"/>
      <c r="I52" s="163"/>
      <c r="J52" s="162"/>
      <c r="K52" s="162"/>
      <c r="L52" s="162"/>
      <c r="M52" s="161"/>
      <c r="N52" s="164"/>
      <c r="O52" s="164"/>
      <c r="P52" s="164"/>
      <c r="Q52" s="17"/>
      <c r="R52" s="14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4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</row>
    <row r="53" spans="1:47">
      <c r="A53" s="17"/>
      <c r="B53" s="160"/>
      <c r="C53" s="161"/>
      <c r="D53" s="162"/>
      <c r="E53" s="162"/>
      <c r="F53" s="163"/>
      <c r="G53" s="162"/>
      <c r="H53" s="162"/>
      <c r="I53" s="163"/>
      <c r="J53" s="162"/>
      <c r="K53" s="162"/>
      <c r="L53" s="162"/>
      <c r="M53" s="161"/>
      <c r="N53" s="164"/>
      <c r="O53" s="164"/>
      <c r="P53" s="164"/>
      <c r="Q53" s="17"/>
      <c r="R53" s="14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4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</row>
    <row r="54" spans="1:47">
      <c r="A54" s="17"/>
      <c r="B54" s="160"/>
      <c r="C54" s="161"/>
      <c r="D54" s="162"/>
      <c r="E54" s="162"/>
      <c r="F54" s="163"/>
      <c r="G54" s="162"/>
      <c r="H54" s="162"/>
      <c r="I54" s="163"/>
      <c r="J54" s="162"/>
      <c r="K54" s="162"/>
      <c r="L54" s="162"/>
      <c r="M54" s="161"/>
      <c r="N54" s="164"/>
      <c r="O54" s="164"/>
      <c r="P54" s="164"/>
      <c r="Q54" s="17"/>
      <c r="R54" s="14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4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</row>
    <row r="55" spans="1:47" ht="15.75">
      <c r="A55" s="17"/>
      <c r="B55" s="160"/>
      <c r="C55" s="161"/>
      <c r="D55" s="162"/>
      <c r="E55" s="162"/>
      <c r="F55" s="163"/>
      <c r="G55" s="162"/>
      <c r="H55" s="162"/>
      <c r="I55" s="163"/>
      <c r="J55" s="162"/>
      <c r="K55" s="162"/>
      <c r="L55" s="162"/>
      <c r="M55" s="161"/>
      <c r="N55" s="164"/>
      <c r="O55" s="164"/>
      <c r="P55" s="164"/>
      <c r="Q55" s="17"/>
      <c r="R55" s="10"/>
      <c r="S55" s="46"/>
      <c r="T55" s="51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4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</row>
    <row r="56" spans="1:47" ht="15.75">
      <c r="A56" s="17"/>
      <c r="B56" s="160"/>
      <c r="C56" s="161"/>
      <c r="D56" s="162"/>
      <c r="E56" s="162"/>
      <c r="F56" s="163"/>
      <c r="G56" s="162"/>
      <c r="H56" s="162"/>
      <c r="I56" s="163"/>
      <c r="J56" s="162"/>
      <c r="K56" s="162"/>
      <c r="L56" s="162"/>
      <c r="M56" s="161"/>
      <c r="N56" s="164"/>
      <c r="O56" s="164"/>
      <c r="P56" s="164"/>
      <c r="Q56" s="17"/>
      <c r="R56" s="10"/>
      <c r="S56" s="46"/>
      <c r="T56" s="51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4"/>
      <c r="AI56" s="17"/>
      <c r="AJ56" s="17"/>
      <c r="AK56" s="17"/>
      <c r="AL56" s="17"/>
      <c r="AM56" s="17"/>
      <c r="AN56" s="17"/>
      <c r="AO56" s="17"/>
      <c r="AP56" s="17"/>
      <c r="AQ56" s="17"/>
      <c r="AR56" s="17"/>
      <c r="AS56" s="17"/>
      <c r="AT56" s="17"/>
      <c r="AU56" s="17"/>
    </row>
    <row r="57" spans="1:47" ht="15.75">
      <c r="A57" s="17"/>
      <c r="B57" s="160"/>
      <c r="C57" s="161"/>
      <c r="D57" s="162"/>
      <c r="E57" s="162"/>
      <c r="F57" s="163"/>
      <c r="G57" s="162"/>
      <c r="H57" s="162"/>
      <c r="I57" s="163"/>
      <c r="J57" s="162"/>
      <c r="K57" s="162"/>
      <c r="L57" s="162"/>
      <c r="M57" s="161"/>
      <c r="N57" s="164"/>
      <c r="O57" s="164"/>
      <c r="P57" s="164"/>
      <c r="Q57" s="17"/>
      <c r="R57" s="10"/>
      <c r="S57" s="46"/>
      <c r="T57" s="51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4"/>
      <c r="AI57" s="17"/>
      <c r="AJ57" s="17"/>
      <c r="AK57" s="17"/>
      <c r="AL57" s="17"/>
      <c r="AM57" s="17"/>
      <c r="AN57" s="17"/>
      <c r="AO57" s="17"/>
      <c r="AP57" s="17"/>
      <c r="AQ57" s="17"/>
      <c r="AR57" s="17"/>
      <c r="AS57" s="17"/>
      <c r="AT57" s="17"/>
      <c r="AU57" s="17"/>
    </row>
    <row r="58" spans="1:47" ht="15.75">
      <c r="A58" s="10"/>
      <c r="B58" s="166"/>
      <c r="C58" s="167"/>
      <c r="D58" s="168"/>
      <c r="E58" s="168"/>
      <c r="F58" s="169"/>
      <c r="G58" s="168"/>
      <c r="H58" s="168"/>
      <c r="I58" s="169"/>
      <c r="J58" s="168"/>
      <c r="K58" s="168"/>
      <c r="L58" s="168"/>
      <c r="M58" s="170"/>
      <c r="N58" s="171"/>
      <c r="O58" s="171"/>
      <c r="P58" s="172"/>
      <c r="Q58" s="10"/>
      <c r="R58" s="10"/>
      <c r="S58" s="46"/>
      <c r="T58" s="51"/>
    </row>
    <row r="59" spans="1:47" ht="15.75">
      <c r="A59" s="10"/>
      <c r="B59" s="166"/>
      <c r="C59" s="167"/>
      <c r="D59" s="168"/>
      <c r="E59" s="168"/>
      <c r="F59" s="169"/>
      <c r="G59" s="168"/>
      <c r="H59" s="168"/>
      <c r="I59" s="169"/>
      <c r="J59" s="168"/>
      <c r="K59" s="168"/>
      <c r="L59" s="168"/>
      <c r="M59" s="170"/>
      <c r="N59" s="171"/>
      <c r="O59" s="171"/>
      <c r="P59" s="172"/>
      <c r="Q59" s="10"/>
      <c r="R59" s="10"/>
      <c r="S59" s="21"/>
      <c r="T59" s="22"/>
    </row>
    <row r="60" spans="1:47" ht="15.75">
      <c r="A60" s="10"/>
      <c r="B60" s="166"/>
      <c r="C60" s="167"/>
      <c r="D60" s="168"/>
      <c r="E60" s="168"/>
      <c r="F60" s="169"/>
      <c r="G60" s="168"/>
      <c r="H60" s="168"/>
      <c r="I60" s="169"/>
      <c r="J60" s="168"/>
      <c r="K60" s="168"/>
      <c r="L60" s="168"/>
      <c r="M60" s="170"/>
      <c r="N60" s="171"/>
      <c r="O60" s="171"/>
      <c r="P60" s="172"/>
      <c r="Q60" s="10"/>
      <c r="R60" s="10"/>
      <c r="S60" s="10"/>
      <c r="T60" s="46"/>
    </row>
    <row r="61" spans="1:47" ht="15.75">
      <c r="A61" s="9"/>
      <c r="B61" s="166"/>
      <c r="C61" s="167"/>
      <c r="D61" s="168"/>
      <c r="E61" s="168"/>
      <c r="F61" s="169"/>
      <c r="G61" s="168"/>
      <c r="H61" s="168"/>
      <c r="I61" s="169"/>
      <c r="J61" s="168"/>
      <c r="K61" s="168"/>
      <c r="L61" s="168"/>
      <c r="M61" s="170"/>
      <c r="N61" s="171"/>
      <c r="O61" s="171"/>
      <c r="P61" s="172"/>
      <c r="Q61" s="10"/>
      <c r="R61" s="10"/>
      <c r="S61" s="79"/>
      <c r="T61" s="80"/>
    </row>
    <row r="62" spans="1:47" ht="15.75">
      <c r="A62" s="10"/>
      <c r="B62" s="166"/>
      <c r="C62" s="167"/>
      <c r="D62" s="166"/>
      <c r="E62" s="166"/>
      <c r="F62" s="173"/>
      <c r="G62" s="166"/>
      <c r="H62" s="166"/>
      <c r="I62" s="173"/>
      <c r="J62" s="166"/>
      <c r="K62" s="166"/>
      <c r="L62" s="166"/>
      <c r="M62" s="170"/>
      <c r="N62" s="171"/>
      <c r="O62" s="171"/>
      <c r="P62" s="172"/>
      <c r="Q62" s="10"/>
      <c r="R62" s="10"/>
      <c r="S62" s="46"/>
      <c r="T62" s="51"/>
    </row>
    <row r="63" spans="1:47" ht="15.75">
      <c r="A63" s="10"/>
      <c r="B63" s="166"/>
      <c r="C63" s="174"/>
      <c r="D63" s="166"/>
      <c r="E63" s="166"/>
      <c r="F63" s="173"/>
      <c r="G63" s="166"/>
      <c r="H63" s="166"/>
      <c r="I63" s="173"/>
      <c r="J63" s="166"/>
      <c r="K63" s="166"/>
      <c r="L63" s="166"/>
      <c r="M63" s="174"/>
      <c r="N63" s="172"/>
      <c r="O63" s="172"/>
      <c r="P63" s="172"/>
      <c r="Q63" s="10"/>
      <c r="R63" s="10"/>
      <c r="S63" s="46"/>
      <c r="T63" s="51"/>
    </row>
    <row r="64" spans="1:47" ht="15.75">
      <c r="A64" s="10"/>
      <c r="B64" s="166"/>
      <c r="C64" s="174"/>
      <c r="D64" s="166"/>
      <c r="E64" s="166"/>
      <c r="F64" s="173"/>
      <c r="G64" s="166"/>
      <c r="H64" s="166"/>
      <c r="I64" s="173"/>
      <c r="J64" s="166"/>
      <c r="K64" s="166"/>
      <c r="L64" s="166"/>
      <c r="M64" s="174"/>
      <c r="N64" s="172"/>
      <c r="O64" s="172"/>
      <c r="P64" s="172"/>
      <c r="Q64" s="10"/>
      <c r="R64" s="10"/>
      <c r="S64" s="46"/>
      <c r="T64" s="51"/>
    </row>
    <row r="65" spans="1:20" ht="15.75">
      <c r="A65" s="10"/>
      <c r="B65" s="155"/>
      <c r="C65" s="174"/>
      <c r="D65" s="155"/>
      <c r="E65" s="155"/>
      <c r="F65" s="152"/>
      <c r="G65" s="155"/>
      <c r="H65" s="155"/>
      <c r="I65" s="152"/>
      <c r="J65" s="155"/>
      <c r="K65" s="166"/>
      <c r="L65" s="166"/>
      <c r="M65" s="174"/>
      <c r="N65" s="172"/>
      <c r="O65" s="172"/>
      <c r="P65" s="172"/>
      <c r="Q65" s="10"/>
      <c r="R65" s="10"/>
      <c r="S65" s="46"/>
      <c r="T65" s="51"/>
    </row>
    <row r="66" spans="1:20" ht="15.75">
      <c r="A66" s="10"/>
      <c r="B66" s="155"/>
      <c r="C66" s="174"/>
      <c r="D66" s="155"/>
      <c r="E66" s="155"/>
      <c r="F66" s="152"/>
      <c r="G66" s="155"/>
      <c r="H66" s="155"/>
      <c r="I66" s="152"/>
      <c r="J66" s="155"/>
      <c r="K66" s="166"/>
      <c r="L66" s="166"/>
      <c r="M66" s="174"/>
      <c r="N66" s="172"/>
      <c r="O66" s="172"/>
      <c r="P66" s="172"/>
      <c r="Q66" s="10"/>
      <c r="R66" s="10"/>
      <c r="S66" s="46"/>
      <c r="T66" s="51"/>
    </row>
    <row r="67" spans="1:20" ht="15.75">
      <c r="A67" s="10"/>
      <c r="B67" s="155"/>
      <c r="C67" s="174"/>
      <c r="D67" s="155"/>
      <c r="E67" s="155"/>
      <c r="F67" s="152"/>
      <c r="G67" s="155"/>
      <c r="H67" s="155"/>
      <c r="I67" s="152"/>
      <c r="J67" s="155"/>
      <c r="K67" s="166"/>
      <c r="L67" s="166"/>
      <c r="M67" s="174"/>
      <c r="N67" s="172"/>
      <c r="O67" s="172"/>
      <c r="P67" s="172"/>
      <c r="Q67" s="10"/>
      <c r="R67" s="10"/>
      <c r="S67" s="46"/>
      <c r="T67" s="51"/>
    </row>
    <row r="68" spans="1:20" ht="15.75">
      <c r="A68" s="10"/>
      <c r="B68" s="155"/>
      <c r="C68" s="174"/>
      <c r="D68" s="155"/>
      <c r="E68" s="155"/>
      <c r="F68" s="152"/>
      <c r="G68" s="155"/>
      <c r="H68" s="155"/>
      <c r="I68" s="152"/>
      <c r="J68" s="155"/>
      <c r="K68" s="166"/>
      <c r="L68" s="166"/>
      <c r="M68" s="174"/>
      <c r="N68" s="172"/>
      <c r="O68" s="172"/>
      <c r="P68" s="172"/>
      <c r="Q68" s="10"/>
      <c r="R68" s="52"/>
      <c r="S68" s="21"/>
      <c r="T68" s="24"/>
    </row>
    <row r="69" spans="1:20">
      <c r="A69" s="10"/>
      <c r="B69" s="155"/>
      <c r="C69" s="174"/>
      <c r="D69" s="155"/>
      <c r="E69" s="155"/>
      <c r="F69" s="152"/>
      <c r="G69" s="155"/>
      <c r="H69" s="155"/>
      <c r="I69" s="152"/>
      <c r="J69" s="155"/>
      <c r="K69" s="166"/>
      <c r="L69" s="166"/>
      <c r="M69" s="174"/>
      <c r="N69" s="172"/>
      <c r="O69" s="172"/>
      <c r="P69" s="172"/>
      <c r="Q69" s="10"/>
    </row>
    <row r="70" spans="1:20">
      <c r="A70" s="10"/>
      <c r="B70" s="155"/>
      <c r="C70" s="174"/>
      <c r="D70" s="155"/>
      <c r="E70" s="155"/>
      <c r="F70" s="152"/>
      <c r="G70" s="155"/>
      <c r="H70" s="155"/>
      <c r="I70" s="152"/>
      <c r="J70" s="155"/>
      <c r="K70" s="166"/>
      <c r="L70" s="166"/>
      <c r="M70" s="174"/>
      <c r="N70" s="172"/>
      <c r="O70" s="172"/>
      <c r="P70" s="172"/>
      <c r="Q70" s="10"/>
    </row>
    <row r="71" spans="1:20" ht="15.75">
      <c r="A71" s="10"/>
      <c r="B71" s="175"/>
      <c r="C71" s="174"/>
      <c r="D71" s="175"/>
      <c r="E71" s="175"/>
      <c r="F71" s="176"/>
      <c r="G71" s="175"/>
      <c r="H71" s="175"/>
      <c r="I71" s="176"/>
      <c r="J71" s="175"/>
      <c r="K71" s="166"/>
      <c r="L71" s="166"/>
      <c r="M71" s="174"/>
      <c r="N71" s="172"/>
      <c r="O71" s="172"/>
      <c r="P71" s="172"/>
      <c r="Q71" s="10"/>
    </row>
  </sheetData>
  <pageMargins left="0.7" right="0.7" top="0.75" bottom="0.75" header="0.3" footer="0.3"/>
  <legacy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U71"/>
  <sheetViews>
    <sheetView zoomScale="71" zoomScaleNormal="90" workbookViewId="0">
      <selection activeCell="B54" sqref="B54"/>
    </sheetView>
  </sheetViews>
  <sheetFormatPr defaultColWidth="8.625" defaultRowHeight="15"/>
  <cols>
    <col min="1" max="1" width="49.5" style="12" customWidth="1"/>
    <col min="2" max="2" width="17.625" style="141" customWidth="1"/>
    <col min="3" max="3" width="17.625" style="142" customWidth="1"/>
    <col min="4" max="12" width="17.625" style="141" customWidth="1"/>
    <col min="13" max="16" width="17.625" style="142" customWidth="1"/>
    <col min="17" max="20" width="17.625" style="12" customWidth="1"/>
    <col min="21" max="16384" width="8.625" style="12"/>
  </cols>
  <sheetData>
    <row r="1" spans="1:34" ht="18.75">
      <c r="A1" s="3" t="s">
        <v>0</v>
      </c>
      <c r="Q1" s="4"/>
      <c r="R1" s="4"/>
      <c r="S1" s="4"/>
      <c r="T1" s="4"/>
    </row>
    <row r="2" spans="1:34" ht="15.75">
      <c r="A2" s="81" t="s">
        <v>82</v>
      </c>
      <c r="Q2" s="5"/>
      <c r="AG2" s="54"/>
      <c r="AH2" s="5"/>
    </row>
    <row r="3" spans="1:34" ht="30">
      <c r="A3" s="6">
        <f>'Södermanlands län'!A3</f>
        <v>2020</v>
      </c>
      <c r="C3" s="143" t="s">
        <v>1</v>
      </c>
      <c r="D3" s="143" t="s">
        <v>32</v>
      </c>
      <c r="E3" s="143" t="s">
        <v>2</v>
      </c>
      <c r="F3" s="144" t="s">
        <v>3</v>
      </c>
      <c r="G3" s="143" t="s">
        <v>17</v>
      </c>
      <c r="H3" s="143" t="s">
        <v>52</v>
      </c>
      <c r="I3" s="144" t="s">
        <v>5</v>
      </c>
      <c r="J3" s="143" t="s">
        <v>4</v>
      </c>
      <c r="K3" s="143" t="s">
        <v>6</v>
      </c>
      <c r="L3" s="143" t="s">
        <v>7</v>
      </c>
      <c r="M3" s="143" t="s">
        <v>68</v>
      </c>
      <c r="N3" s="143" t="s">
        <v>68</v>
      </c>
      <c r="O3" s="144" t="s">
        <v>68</v>
      </c>
      <c r="P3" s="145" t="s">
        <v>9</v>
      </c>
      <c r="Q3" s="54"/>
      <c r="AG3" s="54"/>
      <c r="AH3" s="54"/>
    </row>
    <row r="4" spans="1:34" s="30" customFormat="1" ht="11.25">
      <c r="A4" s="83" t="s">
        <v>60</v>
      </c>
      <c r="B4" s="146"/>
      <c r="C4" s="147" t="s">
        <v>58</v>
      </c>
      <c r="D4" s="147" t="s">
        <v>59</v>
      </c>
      <c r="E4" s="148"/>
      <c r="F4" s="147" t="s">
        <v>61</v>
      </c>
      <c r="G4" s="148"/>
      <c r="H4" s="148"/>
      <c r="I4" s="147" t="s">
        <v>62</v>
      </c>
      <c r="J4" s="148"/>
      <c r="K4" s="148"/>
      <c r="L4" s="148"/>
      <c r="M4" s="148"/>
      <c r="N4" s="149"/>
      <c r="O4" s="149"/>
      <c r="P4" s="150" t="s">
        <v>66</v>
      </c>
      <c r="Q4" s="31"/>
      <c r="AG4" s="31"/>
      <c r="AH4" s="31"/>
    </row>
    <row r="5" spans="1:34" ht="15.75">
      <c r="A5" s="5" t="s">
        <v>53</v>
      </c>
      <c r="B5" s="98"/>
      <c r="C5" s="100">
        <f>[1]Solceller!$C$4</f>
        <v>1615</v>
      </c>
      <c r="D5" s="98"/>
      <c r="E5" s="98"/>
      <c r="F5" s="98"/>
      <c r="G5" s="98"/>
      <c r="H5" s="98"/>
      <c r="I5" s="98"/>
      <c r="J5" s="98"/>
      <c r="K5" s="98"/>
      <c r="L5" s="98"/>
      <c r="M5" s="98"/>
      <c r="N5" s="98"/>
      <c r="O5" s="98"/>
      <c r="P5" s="98">
        <f>SUM(D5:O5)</f>
        <v>0</v>
      </c>
      <c r="Q5" s="54"/>
      <c r="AG5" s="54"/>
      <c r="AH5" s="54"/>
    </row>
    <row r="6" spans="1:34" ht="15.75">
      <c r="A6" s="127" t="s">
        <v>84</v>
      </c>
      <c r="B6" s="98"/>
      <c r="C6" s="98"/>
      <c r="D6" s="98"/>
      <c r="E6" s="98"/>
      <c r="F6" s="98"/>
      <c r="G6" s="98"/>
      <c r="H6" s="98"/>
      <c r="I6" s="98"/>
      <c r="J6" s="98"/>
      <c r="K6" s="98"/>
      <c r="L6" s="98"/>
      <c r="M6" s="98"/>
      <c r="N6" s="98"/>
      <c r="O6" s="98"/>
      <c r="P6" s="98">
        <f t="shared" ref="P6:P11" si="0">SUM(D6:O6)</f>
        <v>0</v>
      </c>
      <c r="Q6" s="54"/>
      <c r="AG6" s="54"/>
      <c r="AH6" s="54"/>
    </row>
    <row r="7" spans="1:34" ht="15.75">
      <c r="A7" s="5" t="s">
        <v>85</v>
      </c>
      <c r="B7" s="98"/>
      <c r="C7" s="98">
        <f>[1]Elproduktion!$N$42</f>
        <v>0</v>
      </c>
      <c r="D7" s="98">
        <f>[1]Elproduktion!$N$43</f>
        <v>0</v>
      </c>
      <c r="E7" s="98">
        <f>[1]Elproduktion!$Q$44</f>
        <v>0</v>
      </c>
      <c r="F7" s="98">
        <f>[1]Elproduktion!$N$45</f>
        <v>0</v>
      </c>
      <c r="G7" s="98">
        <f>[1]Elproduktion!$R$46</f>
        <v>0</v>
      </c>
      <c r="H7" s="98">
        <f>[1]Elproduktion!$S$47</f>
        <v>0</v>
      </c>
      <c r="I7" s="98">
        <f>[1]Elproduktion!$N$48</f>
        <v>0</v>
      </c>
      <c r="J7" s="98">
        <f>[1]Elproduktion!$T$46</f>
        <v>0</v>
      </c>
      <c r="K7" s="98">
        <f>[1]Elproduktion!U44</f>
        <v>0</v>
      </c>
      <c r="L7" s="98">
        <f>[1]Elproduktion!V44</f>
        <v>0</v>
      </c>
      <c r="M7" s="98"/>
      <c r="N7" s="98"/>
      <c r="O7" s="98"/>
      <c r="P7" s="98">
        <f t="shared" si="0"/>
        <v>0</v>
      </c>
      <c r="Q7" s="54"/>
      <c r="AG7" s="54"/>
      <c r="AH7" s="54"/>
    </row>
    <row r="8" spans="1:34" ht="15.75">
      <c r="A8" s="5" t="s">
        <v>11</v>
      </c>
      <c r="B8" s="98"/>
      <c r="C8" s="98">
        <f>[1]Elproduktion!$N$50</f>
        <v>0</v>
      </c>
      <c r="D8" s="98">
        <f>[1]Elproduktion!$N$51</f>
        <v>0</v>
      </c>
      <c r="E8" s="98">
        <f>[1]Elproduktion!$Q$52</f>
        <v>0</v>
      </c>
      <c r="F8" s="98">
        <f>[1]Elproduktion!$N$53</f>
        <v>0</v>
      </c>
      <c r="G8" s="98">
        <f>[1]Elproduktion!$R$54</f>
        <v>0</v>
      </c>
      <c r="H8" s="98">
        <f>[1]Elproduktion!$S$55</f>
        <v>0</v>
      </c>
      <c r="I8" s="98">
        <f>[1]Elproduktion!$N$56</f>
        <v>0</v>
      </c>
      <c r="J8" s="98">
        <f>[1]Elproduktion!$T$54</f>
        <v>0</v>
      </c>
      <c r="K8" s="98">
        <f>[1]Elproduktion!U52</f>
        <v>0</v>
      </c>
      <c r="L8" s="98">
        <f>[1]Elproduktion!V52</f>
        <v>0</v>
      </c>
      <c r="M8" s="98"/>
      <c r="N8" s="98"/>
      <c r="O8" s="98"/>
      <c r="P8" s="98">
        <f t="shared" si="0"/>
        <v>0</v>
      </c>
      <c r="Q8" s="54"/>
      <c r="AG8" s="54"/>
      <c r="AH8" s="54"/>
    </row>
    <row r="9" spans="1:34" ht="15.75">
      <c r="A9" s="5" t="s">
        <v>12</v>
      </c>
      <c r="B9" s="98"/>
      <c r="C9" s="98">
        <f>[1]Elproduktion!$N$58</f>
        <v>1237</v>
      </c>
      <c r="D9" s="98">
        <f>[1]Elproduktion!$N$59</f>
        <v>0</v>
      </c>
      <c r="E9" s="98">
        <f>[1]Elproduktion!$Q$60</f>
        <v>0</v>
      </c>
      <c r="F9" s="98">
        <f>[1]Elproduktion!$N$61</f>
        <v>0</v>
      </c>
      <c r="G9" s="98">
        <f>[1]Elproduktion!$R$62</f>
        <v>0</v>
      </c>
      <c r="H9" s="98">
        <f>[1]Elproduktion!$S$63</f>
        <v>0</v>
      </c>
      <c r="I9" s="98">
        <f>[1]Elproduktion!$N$64</f>
        <v>0</v>
      </c>
      <c r="J9" s="98">
        <f>[1]Elproduktion!$T$62</f>
        <v>0</v>
      </c>
      <c r="K9" s="98">
        <f>[1]Elproduktion!U60</f>
        <v>0</v>
      </c>
      <c r="L9" s="98">
        <f>[1]Elproduktion!V60</f>
        <v>0</v>
      </c>
      <c r="M9" s="98"/>
      <c r="N9" s="98"/>
      <c r="O9" s="98"/>
      <c r="P9" s="98">
        <f t="shared" si="0"/>
        <v>0</v>
      </c>
      <c r="Q9" s="54"/>
      <c r="AG9" s="54"/>
      <c r="AH9" s="54"/>
    </row>
    <row r="10" spans="1:34" ht="15.75">
      <c r="A10" s="5" t="s">
        <v>13</v>
      </c>
      <c r="B10" s="98"/>
      <c r="C10" s="98">
        <f>[1]Elproduktion!$N$66</f>
        <v>12017</v>
      </c>
      <c r="D10" s="98">
        <f>[1]Elproduktion!$N$67</f>
        <v>0</v>
      </c>
      <c r="E10" s="98">
        <f>[1]Elproduktion!$Q$68</f>
        <v>0</v>
      </c>
      <c r="F10" s="98">
        <f>[1]Elproduktion!$N$69</f>
        <v>0</v>
      </c>
      <c r="G10" s="98">
        <f>[1]Elproduktion!$R$70</f>
        <v>0</v>
      </c>
      <c r="H10" s="98">
        <f>[1]Elproduktion!$S$71</f>
        <v>0</v>
      </c>
      <c r="I10" s="98">
        <f>[1]Elproduktion!$N$72</f>
        <v>0</v>
      </c>
      <c r="J10" s="98">
        <f>[1]Elproduktion!$T$70</f>
        <v>0</v>
      </c>
      <c r="K10" s="98">
        <f>[1]Elproduktion!U68</f>
        <v>0</v>
      </c>
      <c r="L10" s="98">
        <f>[1]Elproduktion!V68</f>
        <v>0</v>
      </c>
      <c r="M10" s="98"/>
      <c r="N10" s="98"/>
      <c r="O10" s="98"/>
      <c r="P10" s="98">
        <f t="shared" si="0"/>
        <v>0</v>
      </c>
      <c r="Q10" s="54"/>
      <c r="R10" s="5"/>
      <c r="S10" s="59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54"/>
      <c r="AH10" s="54"/>
    </row>
    <row r="11" spans="1:34" ht="15.75">
      <c r="A11" s="5" t="s">
        <v>14</v>
      </c>
      <c r="B11" s="98"/>
      <c r="C11" s="100">
        <f>SUM(C5:C10)</f>
        <v>14869</v>
      </c>
      <c r="D11" s="98">
        <f t="shared" ref="D11:O11" si="1">SUM(D5:D10)</f>
        <v>0</v>
      </c>
      <c r="E11" s="98">
        <f t="shared" si="1"/>
        <v>0</v>
      </c>
      <c r="F11" s="98">
        <f t="shared" si="1"/>
        <v>0</v>
      </c>
      <c r="G11" s="98">
        <f t="shared" si="1"/>
        <v>0</v>
      </c>
      <c r="H11" s="98">
        <f t="shared" si="1"/>
        <v>0</v>
      </c>
      <c r="I11" s="98">
        <f t="shared" si="1"/>
        <v>0</v>
      </c>
      <c r="J11" s="98">
        <f t="shared" si="1"/>
        <v>0</v>
      </c>
      <c r="K11" s="98">
        <f t="shared" si="1"/>
        <v>0</v>
      </c>
      <c r="L11" s="98">
        <f t="shared" si="1"/>
        <v>0</v>
      </c>
      <c r="M11" s="98">
        <f t="shared" si="1"/>
        <v>0</v>
      </c>
      <c r="N11" s="98">
        <f t="shared" si="1"/>
        <v>0</v>
      </c>
      <c r="O11" s="98">
        <f t="shared" si="1"/>
        <v>0</v>
      </c>
      <c r="P11" s="98">
        <f t="shared" si="0"/>
        <v>0</v>
      </c>
      <c r="Q11" s="54"/>
      <c r="R11" s="5"/>
      <c r="S11" s="59"/>
      <c r="T11" s="59"/>
      <c r="U11" s="59"/>
      <c r="V11" s="59"/>
      <c r="W11" s="59"/>
      <c r="X11" s="59"/>
      <c r="Y11" s="59"/>
      <c r="Z11" s="59"/>
      <c r="AA11" s="59"/>
      <c r="AB11" s="59"/>
      <c r="AC11" s="59"/>
      <c r="AD11" s="59"/>
      <c r="AE11" s="59"/>
      <c r="AF11" s="59"/>
      <c r="AG11" s="54"/>
      <c r="AH11" s="54"/>
    </row>
    <row r="12" spans="1:34" ht="15.75">
      <c r="B12" s="98"/>
      <c r="C12" s="98"/>
      <c r="D12" s="98"/>
      <c r="E12" s="98"/>
      <c r="F12" s="98"/>
      <c r="G12" s="98"/>
      <c r="H12" s="98"/>
      <c r="I12" s="98"/>
      <c r="J12" s="98"/>
      <c r="K12" s="98"/>
      <c r="L12" s="98"/>
      <c r="M12" s="98"/>
      <c r="N12" s="98"/>
      <c r="O12" s="98"/>
      <c r="P12" s="98"/>
      <c r="Q12" s="4"/>
      <c r="R12" s="4"/>
      <c r="S12" s="4"/>
      <c r="T12" s="4"/>
    </row>
    <row r="13" spans="1:34" ht="15.75">
      <c r="B13" s="98"/>
      <c r="C13" s="98"/>
      <c r="D13" s="98"/>
      <c r="E13" s="98"/>
      <c r="F13" s="98"/>
      <c r="G13" s="98"/>
      <c r="H13" s="98"/>
      <c r="I13" s="98"/>
      <c r="J13" s="98"/>
      <c r="K13" s="98"/>
      <c r="L13" s="98"/>
      <c r="M13" s="98"/>
      <c r="N13" s="98"/>
      <c r="O13" s="98"/>
      <c r="P13" s="98"/>
      <c r="Q13" s="4"/>
      <c r="R13" s="4"/>
      <c r="S13" s="4"/>
      <c r="T13" s="4"/>
    </row>
    <row r="14" spans="1:34" ht="18.75">
      <c r="A14" s="3" t="s">
        <v>15</v>
      </c>
      <c r="B14" s="151"/>
      <c r="C14" s="98"/>
      <c r="D14" s="151"/>
      <c r="E14" s="151"/>
      <c r="F14" s="151"/>
      <c r="G14" s="151"/>
      <c r="H14" s="151"/>
      <c r="I14" s="151"/>
      <c r="J14" s="98"/>
      <c r="K14" s="98"/>
      <c r="L14" s="98"/>
      <c r="M14" s="98"/>
      <c r="N14" s="98"/>
      <c r="O14" s="98"/>
      <c r="P14" s="151"/>
      <c r="Q14" s="4"/>
      <c r="R14" s="4"/>
      <c r="S14" s="4"/>
      <c r="T14" s="4"/>
    </row>
    <row r="15" spans="1:34" ht="15.75">
      <c r="A15" s="81" t="str">
        <f>A2</f>
        <v>0428 Vingåker</v>
      </c>
      <c r="B15" s="98"/>
      <c r="C15" s="98"/>
      <c r="D15" s="98"/>
      <c r="E15" s="98"/>
      <c r="F15" s="98"/>
      <c r="G15" s="98"/>
      <c r="H15" s="98"/>
      <c r="I15" s="98"/>
      <c r="J15" s="98"/>
      <c r="K15" s="98"/>
      <c r="L15" s="98"/>
      <c r="M15" s="98"/>
      <c r="N15" s="98"/>
      <c r="O15" s="98"/>
      <c r="P15" s="98"/>
      <c r="Q15" s="4"/>
      <c r="R15" s="4"/>
      <c r="S15" s="4"/>
      <c r="T15" s="4"/>
    </row>
    <row r="16" spans="1:34" ht="30">
      <c r="A16" s="6">
        <f>'Södermanlands län'!A16</f>
        <v>2020</v>
      </c>
      <c r="B16" s="143" t="s">
        <v>16</v>
      </c>
      <c r="C16" s="152" t="s">
        <v>8</v>
      </c>
      <c r="D16" s="143" t="s">
        <v>32</v>
      </c>
      <c r="E16" s="143" t="s">
        <v>2</v>
      </c>
      <c r="F16" s="144" t="s">
        <v>3</v>
      </c>
      <c r="G16" s="143" t="s">
        <v>17</v>
      </c>
      <c r="H16" s="143" t="s">
        <v>52</v>
      </c>
      <c r="I16" s="144" t="s">
        <v>5</v>
      </c>
      <c r="J16" s="143" t="s">
        <v>4</v>
      </c>
      <c r="K16" s="143" t="s">
        <v>6</v>
      </c>
      <c r="L16" s="143" t="s">
        <v>7</v>
      </c>
      <c r="M16" s="143" t="s">
        <v>72</v>
      </c>
      <c r="N16" s="143" t="s">
        <v>68</v>
      </c>
      <c r="O16" s="144" t="s">
        <v>68</v>
      </c>
      <c r="P16" s="145" t="s">
        <v>9</v>
      </c>
      <c r="Q16" s="54"/>
      <c r="AG16" s="54"/>
      <c r="AH16" s="54"/>
    </row>
    <row r="17" spans="1:34" s="30" customFormat="1" ht="11.25">
      <c r="A17" s="83" t="s">
        <v>60</v>
      </c>
      <c r="B17" s="147" t="s">
        <v>63</v>
      </c>
      <c r="C17" s="153"/>
      <c r="D17" s="147" t="s">
        <v>59</v>
      </c>
      <c r="E17" s="148"/>
      <c r="F17" s="147" t="s">
        <v>61</v>
      </c>
      <c r="G17" s="148"/>
      <c r="H17" s="148"/>
      <c r="I17" s="147" t="s">
        <v>62</v>
      </c>
      <c r="J17" s="148"/>
      <c r="K17" s="148"/>
      <c r="L17" s="148"/>
      <c r="M17" s="148"/>
      <c r="N17" s="149"/>
      <c r="O17" s="149"/>
      <c r="P17" s="150" t="s">
        <v>66</v>
      </c>
      <c r="Q17" s="31"/>
      <c r="AG17" s="31"/>
      <c r="AH17" s="31"/>
    </row>
    <row r="18" spans="1:34" ht="15.75">
      <c r="A18" s="109" t="s">
        <v>18</v>
      </c>
      <c r="B18" s="126">
        <f>[1]Fjärrvärmeproduktion!$N$58</f>
        <v>0</v>
      </c>
      <c r="C18" s="98"/>
      <c r="D18" s="98">
        <f>[1]Fjärrvärmeproduktion!$N$59</f>
        <v>0</v>
      </c>
      <c r="E18" s="98">
        <f>[1]Fjärrvärmeproduktion!$Q$60</f>
        <v>0</v>
      </c>
      <c r="F18" s="98">
        <f>[1]Fjärrvärmeproduktion!$N$61</f>
        <v>0</v>
      </c>
      <c r="G18" s="98">
        <f>[1]Fjärrvärmeproduktion!$Q$62</f>
        <v>0</v>
      </c>
      <c r="H18" s="126">
        <f>[1]Fjärrvärmeproduktion!$S$63</f>
        <v>0</v>
      </c>
      <c r="I18" s="98">
        <f>[1]Fjärrvärmeproduktion!$N$64</f>
        <v>0</v>
      </c>
      <c r="J18" s="98">
        <f>[1]Fjärrvärmeproduktion!$S$62</f>
        <v>0</v>
      </c>
      <c r="K18" s="98">
        <f>[1]Fjärrvärmeproduktion!T60</f>
        <v>0</v>
      </c>
      <c r="L18" s="98">
        <f>[1]Fjärrvärmeproduktion!U60</f>
        <v>0</v>
      </c>
      <c r="M18" s="98">
        <f>[1]Fjärrvärmeproduktion!$W$63</f>
        <v>0</v>
      </c>
      <c r="N18" s="98"/>
      <c r="O18" s="98"/>
      <c r="P18" s="98">
        <f>SUM(C18:O18)</f>
        <v>0</v>
      </c>
      <c r="Q18" s="4"/>
      <c r="R18" s="4"/>
      <c r="S18" s="4"/>
      <c r="T18" s="4"/>
    </row>
    <row r="19" spans="1:34" ht="15.75">
      <c r="A19" s="109" t="s">
        <v>19</v>
      </c>
      <c r="B19" s="126">
        <f>[1]Fjärrvärmeproduktion!$N$66+[1]Fjärrvärmeproduktion!$N$98</f>
        <v>21548</v>
      </c>
      <c r="C19" s="98"/>
      <c r="D19" s="98">
        <f>[1]Fjärrvärmeproduktion!$N$67</f>
        <v>269</v>
      </c>
      <c r="E19" s="98">
        <f>[1]Fjärrvärmeproduktion!$Q$68</f>
        <v>0</v>
      </c>
      <c r="F19" s="98">
        <f>[1]Fjärrvärmeproduktion!$N$69</f>
        <v>0</v>
      </c>
      <c r="G19" s="98">
        <f>[1]Fjärrvärmeproduktion!$Q$70</f>
        <v>0</v>
      </c>
      <c r="H19" s="125">
        <f>[1]Fjärrvärmeproduktion!$S$71</f>
        <v>19550</v>
      </c>
      <c r="I19" s="98">
        <f>[1]Fjärrvärmeproduktion!$N$72</f>
        <v>0</v>
      </c>
      <c r="J19" s="98">
        <f>[1]Fjärrvärmeproduktion!$S$70</f>
        <v>0</v>
      </c>
      <c r="K19" s="98">
        <f>[1]Fjärrvärmeproduktion!T68</f>
        <v>0</v>
      </c>
      <c r="L19" s="98">
        <f>[1]Fjärrvärmeproduktion!U68</f>
        <v>0</v>
      </c>
      <c r="M19" s="98">
        <f>[1]Fjärrvärmeproduktion!$W$71</f>
        <v>0</v>
      </c>
      <c r="N19" s="98"/>
      <c r="O19" s="98"/>
      <c r="P19" s="98">
        <f t="shared" ref="P19:P24" si="2">SUM(C19:O19)</f>
        <v>19819</v>
      </c>
      <c r="Q19" s="4"/>
      <c r="R19" s="4"/>
      <c r="S19" s="4"/>
      <c r="T19" s="4"/>
    </row>
    <row r="20" spans="1:34" ht="15.75">
      <c r="A20" s="109" t="s">
        <v>20</v>
      </c>
      <c r="B20" s="125">
        <f>[1]Fjärrvärmeproduktion!$N$74</f>
        <v>0</v>
      </c>
      <c r="C20" s="98"/>
      <c r="D20" s="98">
        <f>[1]Fjärrvärmeproduktion!$N$75</f>
        <v>0</v>
      </c>
      <c r="E20" s="98">
        <f>[1]Fjärrvärmeproduktion!$Q$76</f>
        <v>0</v>
      </c>
      <c r="F20" s="98">
        <f>[1]Fjärrvärmeproduktion!$N$77</f>
        <v>0</v>
      </c>
      <c r="G20" s="98">
        <f>[1]Fjärrvärmeproduktion!$Q$78</f>
        <v>0</v>
      </c>
      <c r="H20" s="126">
        <f>[1]Fjärrvärmeproduktion!$S$79</f>
        <v>0</v>
      </c>
      <c r="I20" s="98">
        <f>[1]Fjärrvärmeproduktion!$N$80</f>
        <v>0</v>
      </c>
      <c r="J20" s="98">
        <f>[1]Fjärrvärmeproduktion!$S$78</f>
        <v>0</v>
      </c>
      <c r="K20" s="98">
        <f>[1]Fjärrvärmeproduktion!T76</f>
        <v>0</v>
      </c>
      <c r="L20" s="98">
        <f>[1]Fjärrvärmeproduktion!U76</f>
        <v>0</v>
      </c>
      <c r="M20" s="98">
        <f>[1]Fjärrvärmeproduktion!$W$79</f>
        <v>0</v>
      </c>
      <c r="N20" s="98"/>
      <c r="O20" s="98"/>
      <c r="P20" s="98">
        <f t="shared" si="2"/>
        <v>0</v>
      </c>
      <c r="Q20" s="4"/>
      <c r="R20" s="4"/>
      <c r="S20" s="4"/>
      <c r="T20" s="4"/>
    </row>
    <row r="21" spans="1:34" ht="15.75">
      <c r="A21" s="109" t="s">
        <v>21</v>
      </c>
      <c r="B21" s="125">
        <f>[1]Fjärrvärmeproduktion!$N$82</f>
        <v>0</v>
      </c>
      <c r="C21" s="98"/>
      <c r="D21" s="98">
        <f>[1]Fjärrvärmeproduktion!$N$83</f>
        <v>0</v>
      </c>
      <c r="E21" s="98">
        <f>[1]Fjärrvärmeproduktion!$Q$84</f>
        <v>0</v>
      </c>
      <c r="F21" s="98">
        <f>[1]Fjärrvärmeproduktion!$N$85</f>
        <v>0</v>
      </c>
      <c r="G21" s="98">
        <f>[1]Fjärrvärmeproduktion!$Q$86</f>
        <v>0</v>
      </c>
      <c r="H21" s="126">
        <f>[1]Fjärrvärmeproduktion!$S$87</f>
        <v>0</v>
      </c>
      <c r="I21" s="98">
        <f>[1]Fjärrvärmeproduktion!$N$88</f>
        <v>0</v>
      </c>
      <c r="J21" s="98">
        <f>[1]Fjärrvärmeproduktion!$S$86</f>
        <v>0</v>
      </c>
      <c r="K21" s="98">
        <f>[1]Fjärrvärmeproduktion!T84</f>
        <v>0</v>
      </c>
      <c r="L21" s="98">
        <f>[1]Fjärrvärmeproduktion!U84</f>
        <v>0</v>
      </c>
      <c r="M21" s="98">
        <f>[1]Fjärrvärmeproduktion!$W$87</f>
        <v>0</v>
      </c>
      <c r="N21" s="98"/>
      <c r="O21" s="98"/>
      <c r="P21" s="98">
        <f t="shared" si="2"/>
        <v>0</v>
      </c>
      <c r="Q21" s="4"/>
      <c r="R21" s="4"/>
      <c r="S21" s="4"/>
      <c r="T21" s="4"/>
    </row>
    <row r="22" spans="1:34" ht="15.75">
      <c r="A22" s="109" t="s">
        <v>22</v>
      </c>
      <c r="B22" s="125">
        <f>[1]Fjärrvärmeproduktion!$N$90</f>
        <v>0</v>
      </c>
      <c r="C22" s="98"/>
      <c r="D22" s="98">
        <f>[1]Fjärrvärmeproduktion!$N$91</f>
        <v>0</v>
      </c>
      <c r="E22" s="98">
        <f>[1]Fjärrvärmeproduktion!$Q$92</f>
        <v>0</v>
      </c>
      <c r="F22" s="98">
        <f>[1]Fjärrvärmeproduktion!$N$93</f>
        <v>0</v>
      </c>
      <c r="G22" s="98">
        <f>[1]Fjärrvärmeproduktion!$Q$94</f>
        <v>0</v>
      </c>
      <c r="H22" s="126">
        <f>[1]Fjärrvärmeproduktion!$S$95</f>
        <v>0</v>
      </c>
      <c r="I22" s="98">
        <f>[1]Fjärrvärmeproduktion!$N$96</f>
        <v>0</v>
      </c>
      <c r="J22" s="98">
        <f>[1]Fjärrvärmeproduktion!$S$94</f>
        <v>0</v>
      </c>
      <c r="K22" s="98">
        <f>[1]Fjärrvärmeproduktion!T92</f>
        <v>0</v>
      </c>
      <c r="L22" s="98">
        <f>[1]Fjärrvärmeproduktion!U92</f>
        <v>0</v>
      </c>
      <c r="M22" s="98">
        <f>[1]Fjärrvärmeproduktion!$W$95</f>
        <v>0</v>
      </c>
      <c r="N22" s="98"/>
      <c r="O22" s="98"/>
      <c r="P22" s="98">
        <f t="shared" si="2"/>
        <v>0</v>
      </c>
      <c r="Q22" s="4"/>
      <c r="R22" s="10" t="s">
        <v>24</v>
      </c>
      <c r="S22" s="61" t="str">
        <f>ROUND(P43/1000,0) &amp;" GWh"</f>
        <v>194 GWh</v>
      </c>
      <c r="T22" s="4"/>
    </row>
    <row r="23" spans="1:34" ht="15.75">
      <c r="A23" s="109" t="s">
        <v>23</v>
      </c>
      <c r="B23" s="126">
        <v>0</v>
      </c>
      <c r="C23" s="98"/>
      <c r="D23" s="98">
        <f>[1]Fjärrvärmeproduktion!$N$99</f>
        <v>0</v>
      </c>
      <c r="E23" s="98">
        <f>[1]Fjärrvärmeproduktion!$Q$100</f>
        <v>0</v>
      </c>
      <c r="F23" s="98">
        <f>[1]Fjärrvärmeproduktion!$N$101</f>
        <v>0</v>
      </c>
      <c r="G23" s="98">
        <f>[1]Fjärrvärmeproduktion!$Q$102</f>
        <v>0</v>
      </c>
      <c r="H23" s="126">
        <f>[1]Fjärrvärmeproduktion!$S$103</f>
        <v>0</v>
      </c>
      <c r="I23" s="98">
        <f>[1]Fjärrvärmeproduktion!$N$104</f>
        <v>0</v>
      </c>
      <c r="J23" s="98">
        <f>[1]Fjärrvärmeproduktion!$S$102</f>
        <v>0</v>
      </c>
      <c r="K23" s="98">
        <f>[1]Fjärrvärmeproduktion!T100</f>
        <v>0</v>
      </c>
      <c r="L23" s="98">
        <f>[1]Fjärrvärmeproduktion!U100</f>
        <v>0</v>
      </c>
      <c r="M23" s="98">
        <f>[1]Fjärrvärmeproduktion!$W$103</f>
        <v>0</v>
      </c>
      <c r="N23" s="98"/>
      <c r="O23" s="98"/>
      <c r="P23" s="98">
        <f t="shared" si="2"/>
        <v>0</v>
      </c>
      <c r="Q23" s="4"/>
      <c r="R23" s="10"/>
      <c r="S23" s="4"/>
      <c r="T23" s="4"/>
    </row>
    <row r="24" spans="1:34" ht="15.75">
      <c r="A24" s="109" t="s">
        <v>14</v>
      </c>
      <c r="B24" s="98">
        <f>SUM(B18:B23)</f>
        <v>21548</v>
      </c>
      <c r="C24" s="98">
        <f t="shared" ref="C24:O24" si="3">SUM(C18:C23)</f>
        <v>0</v>
      </c>
      <c r="D24" s="98">
        <f t="shared" si="3"/>
        <v>269</v>
      </c>
      <c r="E24" s="98">
        <f t="shared" si="3"/>
        <v>0</v>
      </c>
      <c r="F24" s="98">
        <f t="shared" si="3"/>
        <v>0</v>
      </c>
      <c r="G24" s="98">
        <f t="shared" si="3"/>
        <v>0</v>
      </c>
      <c r="H24" s="98">
        <f t="shared" si="3"/>
        <v>19550</v>
      </c>
      <c r="I24" s="98">
        <f t="shared" si="3"/>
        <v>0</v>
      </c>
      <c r="J24" s="98">
        <f t="shared" si="3"/>
        <v>0</v>
      </c>
      <c r="K24" s="98">
        <f t="shared" si="3"/>
        <v>0</v>
      </c>
      <c r="L24" s="98">
        <f t="shared" si="3"/>
        <v>0</v>
      </c>
      <c r="M24" s="98">
        <f t="shared" si="3"/>
        <v>0</v>
      </c>
      <c r="N24" s="98">
        <f t="shared" si="3"/>
        <v>0</v>
      </c>
      <c r="O24" s="98">
        <f t="shared" si="3"/>
        <v>0</v>
      </c>
      <c r="P24" s="98">
        <f t="shared" si="2"/>
        <v>19819</v>
      </c>
      <c r="Q24" s="4"/>
      <c r="R24" s="10"/>
      <c r="S24" s="4" t="s">
        <v>25</v>
      </c>
      <c r="T24" s="4" t="s">
        <v>26</v>
      </c>
    </row>
    <row r="25" spans="1:34" ht="15.75">
      <c r="B25" s="98"/>
      <c r="C25" s="98"/>
      <c r="D25" s="98"/>
      <c r="E25" s="98"/>
      <c r="F25" s="98"/>
      <c r="G25" s="98"/>
      <c r="H25" s="98"/>
      <c r="I25" s="98"/>
      <c r="J25" s="98"/>
      <c r="K25" s="98"/>
      <c r="L25" s="98"/>
      <c r="M25" s="98"/>
      <c r="N25" s="98"/>
      <c r="O25" s="98"/>
      <c r="P25" s="98"/>
      <c r="Q25" s="4"/>
      <c r="R25" s="46" t="str">
        <f>C30</f>
        <v>El</v>
      </c>
      <c r="S25" s="61" t="str">
        <f>ROUND(C43/1000,0) &amp;" GWh"</f>
        <v>93 GWh</v>
      </c>
      <c r="T25" s="94">
        <f>C$44</f>
        <v>0.47831412492009545</v>
      </c>
    </row>
    <row r="26" spans="1:34" ht="15.75">
      <c r="B26" s="154"/>
      <c r="C26" s="98"/>
      <c r="D26" s="98"/>
      <c r="E26" s="98"/>
      <c r="F26" s="98"/>
      <c r="G26" s="98"/>
      <c r="H26" s="98"/>
      <c r="I26" s="98"/>
      <c r="J26" s="98"/>
      <c r="K26" s="98"/>
      <c r="L26" s="98"/>
      <c r="M26" s="98"/>
      <c r="N26" s="98"/>
      <c r="O26" s="98"/>
      <c r="P26" s="98"/>
      <c r="Q26" s="4"/>
      <c r="R26" s="95" t="str">
        <f>D30</f>
        <v>Oljeprodukter</v>
      </c>
      <c r="S26" s="61" t="str">
        <f>ROUND(D43/1000,0) &amp;" GWh"</f>
        <v>32 GWh</v>
      </c>
      <c r="T26" s="94">
        <f>D$44</f>
        <v>0.16648670868375617</v>
      </c>
    </row>
    <row r="27" spans="1:34" ht="15.75">
      <c r="B27" s="98"/>
      <c r="C27" s="98"/>
      <c r="D27" s="98"/>
      <c r="E27" s="98"/>
      <c r="F27" s="98"/>
      <c r="G27" s="98"/>
      <c r="H27" s="98"/>
      <c r="I27" s="98"/>
      <c r="J27" s="98"/>
      <c r="K27" s="98"/>
      <c r="L27" s="98"/>
      <c r="M27" s="98"/>
      <c r="N27" s="98"/>
      <c r="O27" s="98"/>
      <c r="P27" s="98"/>
      <c r="Q27" s="4"/>
      <c r="R27" s="95" t="str">
        <f>E30</f>
        <v>Kol och koks</v>
      </c>
      <c r="S27" s="12" t="str">
        <f>E43/1000 &amp;" GWh"</f>
        <v>0 GWh</v>
      </c>
      <c r="T27" s="94">
        <f>E$44</f>
        <v>0</v>
      </c>
    </row>
    <row r="28" spans="1:34" ht="18.75">
      <c r="A28" s="3" t="s">
        <v>27</v>
      </c>
      <c r="B28" s="151"/>
      <c r="C28" s="98"/>
      <c r="D28" s="151"/>
      <c r="E28" s="151"/>
      <c r="F28" s="151"/>
      <c r="G28" s="151"/>
      <c r="H28" s="151"/>
      <c r="I28" s="98"/>
      <c r="J28" s="98"/>
      <c r="K28" s="98"/>
      <c r="L28" s="98"/>
      <c r="M28" s="98"/>
      <c r="N28" s="98"/>
      <c r="O28" s="98"/>
      <c r="P28" s="98"/>
      <c r="Q28" s="4"/>
      <c r="R28" s="95" t="str">
        <f>F30</f>
        <v>Gasol/naturgas</v>
      </c>
      <c r="S28" s="64" t="str">
        <f>ROUND(F43/1000,0) &amp;" GWh"</f>
        <v>15 GWh</v>
      </c>
      <c r="T28" s="94">
        <f>F$44</f>
        <v>7.6759556892696604E-2</v>
      </c>
    </row>
    <row r="29" spans="1:34" ht="15.75">
      <c r="A29" s="81" t="str">
        <f>A2</f>
        <v>0428 Vingåker</v>
      </c>
      <c r="B29" s="98"/>
      <c r="C29" s="98"/>
      <c r="D29" s="98"/>
      <c r="E29" s="98"/>
      <c r="F29" s="98"/>
      <c r="G29" s="98"/>
      <c r="H29" s="98"/>
      <c r="I29" s="98"/>
      <c r="J29" s="98"/>
      <c r="K29" s="98"/>
      <c r="L29" s="98"/>
      <c r="M29" s="98"/>
      <c r="N29" s="98"/>
      <c r="O29" s="98"/>
      <c r="P29" s="98"/>
      <c r="Q29" s="4"/>
      <c r="R29" s="95" t="str">
        <f>G30</f>
        <v>Biodrivmedel</v>
      </c>
      <c r="S29" s="61" t="str">
        <f>ROUND(G43/1000,0) &amp;" GWh"</f>
        <v>12 GWh</v>
      </c>
      <c r="T29" s="94">
        <f>G$44</f>
        <v>6.4130390658924077E-2</v>
      </c>
    </row>
    <row r="30" spans="1:34" ht="30">
      <c r="A30" s="6">
        <f>'Södermanlands län'!A30</f>
        <v>2020</v>
      </c>
      <c r="B30" s="152" t="s">
        <v>70</v>
      </c>
      <c r="C30" s="155" t="s">
        <v>8</v>
      </c>
      <c r="D30" s="143" t="s">
        <v>32</v>
      </c>
      <c r="E30" s="143" t="s">
        <v>2</v>
      </c>
      <c r="F30" s="144" t="s">
        <v>3</v>
      </c>
      <c r="G30" s="143" t="s">
        <v>28</v>
      </c>
      <c r="H30" s="143" t="s">
        <v>52</v>
      </c>
      <c r="I30" s="144" t="s">
        <v>5</v>
      </c>
      <c r="J30" s="143" t="s">
        <v>4</v>
      </c>
      <c r="K30" s="143" t="s">
        <v>6</v>
      </c>
      <c r="L30" s="143" t="s">
        <v>7</v>
      </c>
      <c r="M30" s="143" t="s">
        <v>72</v>
      </c>
      <c r="N30" s="143" t="s">
        <v>73</v>
      </c>
      <c r="O30" s="144" t="s">
        <v>68</v>
      </c>
      <c r="P30" s="145" t="s">
        <v>29</v>
      </c>
      <c r="Q30" s="4"/>
      <c r="R30" s="46" t="str">
        <f>H30</f>
        <v>Biobränslen</v>
      </c>
      <c r="S30" s="61" t="str">
        <f>ROUND(H43/1000,0) &amp;" GWh"</f>
        <v>42 GWh</v>
      </c>
      <c r="T30" s="94">
        <f>H$44</f>
        <v>0.21430921884452767</v>
      </c>
    </row>
    <row r="31" spans="1:34" s="30" customFormat="1">
      <c r="A31" s="27"/>
      <c r="B31" s="147" t="s">
        <v>65</v>
      </c>
      <c r="C31" s="156" t="s">
        <v>64</v>
      </c>
      <c r="D31" s="147" t="s">
        <v>59</v>
      </c>
      <c r="E31" s="148"/>
      <c r="F31" s="147" t="s">
        <v>61</v>
      </c>
      <c r="G31" s="147" t="s">
        <v>83</v>
      </c>
      <c r="H31" s="147" t="s">
        <v>69</v>
      </c>
      <c r="I31" s="147" t="s">
        <v>62</v>
      </c>
      <c r="J31" s="148"/>
      <c r="K31" s="148"/>
      <c r="L31" s="148"/>
      <c r="M31" s="148"/>
      <c r="N31" s="149"/>
      <c r="O31" s="149"/>
      <c r="P31" s="150" t="s">
        <v>67</v>
      </c>
      <c r="Q31" s="31"/>
      <c r="R31" s="46" t="str">
        <f>I30</f>
        <v>Biogas</v>
      </c>
      <c r="S31" s="61" t="str">
        <f>I43/1000 &amp;" GWh"</f>
        <v>0 GWh</v>
      </c>
      <c r="T31" s="94">
        <f>I$44</f>
        <v>0</v>
      </c>
      <c r="AG31" s="31"/>
      <c r="AH31" s="31"/>
    </row>
    <row r="32" spans="1:34" ht="15.75">
      <c r="A32" s="5" t="s">
        <v>30</v>
      </c>
      <c r="B32" s="98">
        <f>[1]Slutanvändning!$N$89</f>
        <v>0</v>
      </c>
      <c r="C32" s="126">
        <f>[1]Slutanvändning!$N$90</f>
        <v>4225</v>
      </c>
      <c r="D32" s="126">
        <f>[1]Slutanvändning!$N$83</f>
        <v>4718</v>
      </c>
      <c r="E32" s="98">
        <f>[1]Slutanvändning!$P$84</f>
        <v>0</v>
      </c>
      <c r="F32" s="126">
        <f>[1]Slutanvändning!$N$85</f>
        <v>0</v>
      </c>
      <c r="G32" s="98">
        <f>[1]Slutanvändning!$N$86</f>
        <v>1085</v>
      </c>
      <c r="H32" s="126">
        <f>[1]Slutanvändning!$N$87</f>
        <v>0</v>
      </c>
      <c r="I32" s="98">
        <f>[1]Slutanvändning!$N$88</f>
        <v>0</v>
      </c>
      <c r="J32" s="98"/>
      <c r="K32" s="98">
        <f>[1]Slutanvändning!R84</f>
        <v>0</v>
      </c>
      <c r="L32" s="98">
        <f>[1]Slutanvändning!S84</f>
        <v>0</v>
      </c>
      <c r="M32" s="98"/>
      <c r="N32" s="98"/>
      <c r="O32" s="98"/>
      <c r="P32" s="98">
        <f t="shared" ref="P32:P38" si="4">SUM(B32:N32)</f>
        <v>10028</v>
      </c>
      <c r="Q32" s="96"/>
      <c r="R32" s="95" t="str">
        <f>J30</f>
        <v>Avlutar</v>
      </c>
      <c r="S32" s="61" t="str">
        <f>J43/1000 &amp;" GWh"</f>
        <v>0 GWh</v>
      </c>
      <c r="T32" s="94">
        <f>J$44</f>
        <v>0</v>
      </c>
    </row>
    <row r="33" spans="1:47" ht="15.75">
      <c r="A33" s="5" t="s">
        <v>33</v>
      </c>
      <c r="B33" s="98">
        <f>[1]Slutanvändning!$N$98</f>
        <v>162</v>
      </c>
      <c r="C33" s="126">
        <f>[1]Slutanvändning!$N$99</f>
        <v>15992</v>
      </c>
      <c r="D33" s="126">
        <f>[1]Slutanvändning!$N$92</f>
        <v>1456</v>
      </c>
      <c r="E33" s="98">
        <f>[1]Slutanvändning!$Q$93</f>
        <v>0</v>
      </c>
      <c r="F33" s="126">
        <f>[1]Slutanvändning!$N$94</f>
        <v>14891</v>
      </c>
      <c r="G33" s="98">
        <f>[1]Slutanvändning!$N$95</f>
        <v>0</v>
      </c>
      <c r="H33" s="126">
        <f>[1]Slutanvändning!$N$96</f>
        <v>602</v>
      </c>
      <c r="I33" s="98">
        <f>[1]Slutanvändning!$N$97</f>
        <v>0</v>
      </c>
      <c r="J33" s="98"/>
      <c r="K33" s="98">
        <f>[1]Slutanvändning!R93</f>
        <v>0</v>
      </c>
      <c r="L33" s="98">
        <f>[1]Slutanvändning!S93</f>
        <v>0</v>
      </c>
      <c r="M33" s="98"/>
      <c r="N33" s="98"/>
      <c r="O33" s="98"/>
      <c r="P33" s="98">
        <f t="shared" si="4"/>
        <v>33103</v>
      </c>
      <c r="Q33" s="96"/>
      <c r="R33" s="46" t="str">
        <f>K30</f>
        <v>Torv</v>
      </c>
      <c r="S33" s="61" t="str">
        <f>K43/1000&amp;" GWh"</f>
        <v>0 GWh</v>
      </c>
      <c r="T33" s="94">
        <f>K$44</f>
        <v>0</v>
      </c>
    </row>
    <row r="34" spans="1:47" ht="15.75">
      <c r="A34" s="5" t="s">
        <v>34</v>
      </c>
      <c r="B34" s="98">
        <f>[1]Slutanvändning!$N$107</f>
        <v>5737</v>
      </c>
      <c r="C34" s="126">
        <f>[1]Slutanvändning!$N$108</f>
        <v>9444</v>
      </c>
      <c r="D34" s="126">
        <f>[1]Slutanvändning!$N$101</f>
        <v>0</v>
      </c>
      <c r="E34" s="98">
        <f>[1]Slutanvändning!$P$102</f>
        <v>0</v>
      </c>
      <c r="F34" s="126">
        <f>[1]Slutanvändning!$N$103</f>
        <v>0</v>
      </c>
      <c r="G34" s="98">
        <f>[1]Slutanvändning!$N$104</f>
        <v>0</v>
      </c>
      <c r="H34" s="126">
        <f>[1]Slutanvändning!$N$105</f>
        <v>0</v>
      </c>
      <c r="I34" s="98">
        <f>[1]Slutanvändning!$N$106</f>
        <v>0</v>
      </c>
      <c r="J34" s="98"/>
      <c r="K34" s="98">
        <f>[1]Slutanvändning!R102</f>
        <v>0</v>
      </c>
      <c r="L34" s="98">
        <f>[1]Slutanvändning!S102</f>
        <v>0</v>
      </c>
      <c r="M34" s="98"/>
      <c r="N34" s="98"/>
      <c r="O34" s="98"/>
      <c r="P34" s="98">
        <f t="shared" si="4"/>
        <v>15181</v>
      </c>
      <c r="Q34" s="96"/>
      <c r="R34" s="95" t="str">
        <f>L30</f>
        <v>Avfall</v>
      </c>
      <c r="S34" s="61" t="str">
        <f>L43/1000&amp;" GWh"</f>
        <v>0 GWh</v>
      </c>
      <c r="T34" s="94">
        <f>L$44</f>
        <v>0</v>
      </c>
      <c r="V34" s="8"/>
      <c r="W34" s="59"/>
    </row>
    <row r="35" spans="1:47" ht="15.75">
      <c r="A35" s="5" t="s">
        <v>35</v>
      </c>
      <c r="B35" s="98">
        <f>[1]Slutanvändning!$N$116</f>
        <v>0</v>
      </c>
      <c r="C35" s="126">
        <f>[1]Slutanvändning!$N$117</f>
        <v>173.34639999992214</v>
      </c>
      <c r="D35" s="126">
        <f>[1]Slutanvändning!$N$110</f>
        <v>25576.653600000078</v>
      </c>
      <c r="E35" s="98">
        <f>[1]Slutanvändning!$P$111</f>
        <v>0</v>
      </c>
      <c r="F35" s="126">
        <f>[1]Slutanvändning!$N$112</f>
        <v>0</v>
      </c>
      <c r="G35" s="98">
        <f>[1]Slutanvändning!$N$113</f>
        <v>11356</v>
      </c>
      <c r="H35" s="126">
        <f>[1]Slutanvändning!$N$114</f>
        <v>0</v>
      </c>
      <c r="I35" s="98">
        <f>[1]Slutanvändning!$N$115</f>
        <v>0</v>
      </c>
      <c r="J35" s="98"/>
      <c r="K35" s="98">
        <f>[1]Slutanvändning!R111</f>
        <v>0</v>
      </c>
      <c r="L35" s="98">
        <f>[1]Slutanvändning!S111</f>
        <v>0</v>
      </c>
      <c r="M35" s="98"/>
      <c r="N35" s="98"/>
      <c r="O35" s="98"/>
      <c r="P35" s="98">
        <f>SUM(B35:N35)</f>
        <v>37106</v>
      </c>
      <c r="Q35" s="96"/>
      <c r="R35" s="46" t="str">
        <f>M30</f>
        <v>RT-flis</v>
      </c>
      <c r="S35" s="61" t="str">
        <f>M43/1000&amp;" GWh"</f>
        <v>0 GWh</v>
      </c>
      <c r="T35" s="94">
        <f>M$44</f>
        <v>0</v>
      </c>
    </row>
    <row r="36" spans="1:47" ht="15.75">
      <c r="A36" s="5" t="s">
        <v>36</v>
      </c>
      <c r="B36" s="98">
        <f>[1]Slutanvändning!$N$125</f>
        <v>2700</v>
      </c>
      <c r="C36" s="126">
        <f>[1]Slutanvändning!$N$126</f>
        <v>14648</v>
      </c>
      <c r="D36" s="126">
        <f>[1]Slutanvändning!$N$119</f>
        <v>0</v>
      </c>
      <c r="E36" s="98">
        <f>[1]Slutanvändning!$P$120</f>
        <v>0</v>
      </c>
      <c r="F36" s="126">
        <f>[1]Slutanvändning!$N$121</f>
        <v>0</v>
      </c>
      <c r="G36" s="98">
        <f>[1]Slutanvändning!$N$122</f>
        <v>0</v>
      </c>
      <c r="H36" s="126">
        <f>[1]Slutanvändning!$N$123</f>
        <v>0</v>
      </c>
      <c r="I36" s="98">
        <f>[1]Slutanvändning!$N$124</f>
        <v>0</v>
      </c>
      <c r="J36" s="98"/>
      <c r="K36" s="98">
        <f>[1]Slutanvändning!R120</f>
        <v>0</v>
      </c>
      <c r="L36" s="98">
        <f>[1]Slutanvändning!S120</f>
        <v>0</v>
      </c>
      <c r="M36" s="98"/>
      <c r="N36" s="98"/>
      <c r="O36" s="98"/>
      <c r="P36" s="98">
        <f t="shared" si="4"/>
        <v>17348</v>
      </c>
      <c r="Q36" s="96"/>
      <c r="R36" s="46" t="str">
        <f>N30</f>
        <v>Ånga</v>
      </c>
      <c r="S36" s="61" t="str">
        <f>N43/1000&amp;" GWh"</f>
        <v>0 GWh</v>
      </c>
      <c r="T36" s="94">
        <f>N$44</f>
        <v>0</v>
      </c>
    </row>
    <row r="37" spans="1:47" ht="15.75">
      <c r="A37" s="5" t="s">
        <v>37</v>
      </c>
      <c r="B37" s="98">
        <f>[1]Slutanvändning!$N$134</f>
        <v>1134</v>
      </c>
      <c r="C37" s="126">
        <f>[1]Slutanvändning!$N$135</f>
        <v>32928</v>
      </c>
      <c r="D37" s="126">
        <f>[1]Slutanvändning!$N$128</f>
        <v>278</v>
      </c>
      <c r="E37" s="98">
        <f>[1]Slutanvändning!$P$129</f>
        <v>0</v>
      </c>
      <c r="F37" s="126">
        <f>[1]Slutanvändning!$N$130</f>
        <v>0</v>
      </c>
      <c r="G37" s="98">
        <f>[1]Slutanvändning!$N$131</f>
        <v>0</v>
      </c>
      <c r="H37" s="126">
        <f>[1]Slutanvändning!$N$132</f>
        <v>21423</v>
      </c>
      <c r="I37" s="98">
        <f>[1]Slutanvändning!$N$133</f>
        <v>0</v>
      </c>
      <c r="J37" s="98"/>
      <c r="K37" s="98">
        <f>[1]Slutanvändning!R129</f>
        <v>0</v>
      </c>
      <c r="L37" s="98">
        <f>[1]Slutanvändning!S129</f>
        <v>0</v>
      </c>
      <c r="M37" s="98"/>
      <c r="N37" s="98"/>
      <c r="O37" s="98"/>
      <c r="P37" s="98">
        <f t="shared" si="4"/>
        <v>55763</v>
      </c>
      <c r="Q37" s="96"/>
      <c r="R37" s="95" t="str">
        <f>O30</f>
        <v>Övrigt</v>
      </c>
      <c r="S37" s="61" t="str">
        <f>O43/1000&amp;" GWh"</f>
        <v>0 GWh</v>
      </c>
      <c r="T37" s="94">
        <f>O$44</f>
        <v>0</v>
      </c>
    </row>
    <row r="38" spans="1:47" ht="15.75">
      <c r="A38" s="5" t="s">
        <v>38</v>
      </c>
      <c r="B38" s="98">
        <f>[1]Slutanvändning!$N$143</f>
        <v>8091</v>
      </c>
      <c r="C38" s="126">
        <f>[1]Slutanvändning!$N$144</f>
        <v>2113</v>
      </c>
      <c r="D38" s="126">
        <f>[1]Slutanvändning!$N$137</f>
        <v>0</v>
      </c>
      <c r="E38" s="98">
        <f>[1]Slutanvändning!$P$138</f>
        <v>0</v>
      </c>
      <c r="F38" s="126">
        <f>[1]Slutanvändning!$N$139</f>
        <v>0</v>
      </c>
      <c r="G38" s="98">
        <f>[1]Slutanvändning!$N$140</f>
        <v>0</v>
      </c>
      <c r="H38" s="126">
        <f>[1]Slutanvändning!$N$141</f>
        <v>0</v>
      </c>
      <c r="I38" s="98">
        <f>[1]Slutanvändning!$N$142</f>
        <v>0</v>
      </c>
      <c r="J38" s="98"/>
      <c r="K38" s="98">
        <f>[1]Slutanvändning!R138</f>
        <v>0</v>
      </c>
      <c r="L38" s="98">
        <f>[1]Slutanvändning!S138</f>
        <v>0</v>
      </c>
      <c r="M38" s="98"/>
      <c r="N38" s="98"/>
      <c r="O38" s="98"/>
      <c r="P38" s="98">
        <f t="shared" si="4"/>
        <v>10204</v>
      </c>
      <c r="Q38" s="96"/>
      <c r="S38" s="30"/>
      <c r="T38" s="30"/>
    </row>
    <row r="39" spans="1:47" ht="15.75">
      <c r="A39" s="5" t="s">
        <v>39</v>
      </c>
      <c r="B39" s="98">
        <f>[1]Slutanvändning!$N$152</f>
        <v>0</v>
      </c>
      <c r="C39" s="126">
        <f>[1]Slutanvändning!$N$153</f>
        <v>6394</v>
      </c>
      <c r="D39" s="126">
        <f>[1]Slutanvändning!$N$146</f>
        <v>0</v>
      </c>
      <c r="E39" s="98">
        <f>[1]Slutanvändning!$P$147</f>
        <v>0</v>
      </c>
      <c r="F39" s="126">
        <f>[1]Slutanvändning!$N$148</f>
        <v>0</v>
      </c>
      <c r="G39" s="98">
        <f>[1]Slutanvändning!$N$149</f>
        <v>0</v>
      </c>
      <c r="H39" s="126">
        <f>[1]Slutanvändning!$N$150</f>
        <v>0</v>
      </c>
      <c r="I39" s="98">
        <f>[1]Slutanvändning!$N$151</f>
        <v>0</v>
      </c>
      <c r="J39" s="98"/>
      <c r="K39" s="98">
        <f>[1]Slutanvändning!R147</f>
        <v>0</v>
      </c>
      <c r="L39" s="98">
        <f>[1]Slutanvändning!S147</f>
        <v>0</v>
      </c>
      <c r="M39" s="98"/>
      <c r="N39" s="98"/>
      <c r="O39" s="98"/>
      <c r="P39" s="98">
        <f>SUM(B39:N39)</f>
        <v>6394</v>
      </c>
      <c r="Q39" s="96"/>
      <c r="R39" s="10"/>
      <c r="S39" s="10"/>
      <c r="T39" s="10"/>
    </row>
    <row r="40" spans="1:47" ht="15.75">
      <c r="A40" s="5" t="s">
        <v>14</v>
      </c>
      <c r="B40" s="98">
        <f>SUM(B32:B39)</f>
        <v>17824</v>
      </c>
      <c r="C40" s="98">
        <f t="shared" ref="C40:O40" si="5">SUM(C32:C39)</f>
        <v>85917.346399999922</v>
      </c>
      <c r="D40" s="98">
        <f t="shared" si="5"/>
        <v>32028.653600000078</v>
      </c>
      <c r="E40" s="98">
        <f t="shared" si="5"/>
        <v>0</v>
      </c>
      <c r="F40" s="98">
        <f>SUM(F32:F39)</f>
        <v>14891</v>
      </c>
      <c r="G40" s="98">
        <f t="shared" si="5"/>
        <v>12441</v>
      </c>
      <c r="H40" s="98">
        <f t="shared" si="5"/>
        <v>22025</v>
      </c>
      <c r="I40" s="98">
        <f t="shared" si="5"/>
        <v>0</v>
      </c>
      <c r="J40" s="98">
        <f t="shared" si="5"/>
        <v>0</v>
      </c>
      <c r="K40" s="98">
        <f t="shared" si="5"/>
        <v>0</v>
      </c>
      <c r="L40" s="98">
        <f t="shared" si="5"/>
        <v>0</v>
      </c>
      <c r="M40" s="98">
        <f t="shared" si="5"/>
        <v>0</v>
      </c>
      <c r="N40" s="98">
        <f t="shared" si="5"/>
        <v>0</v>
      </c>
      <c r="O40" s="98">
        <f t="shared" si="5"/>
        <v>0</v>
      </c>
      <c r="P40" s="98">
        <f>SUM(B40:N40)</f>
        <v>185127</v>
      </c>
      <c r="Q40" s="96"/>
      <c r="R40" s="10"/>
      <c r="S40" s="10" t="s">
        <v>25</v>
      </c>
      <c r="T40" s="10" t="s">
        <v>26</v>
      </c>
    </row>
    <row r="41" spans="1:47">
      <c r="B41" s="98"/>
      <c r="C41" s="98"/>
      <c r="D41" s="98"/>
      <c r="E41" s="98"/>
      <c r="F41" s="98"/>
      <c r="G41" s="98"/>
      <c r="H41" s="98"/>
      <c r="I41" s="98"/>
      <c r="J41" s="98"/>
      <c r="K41" s="98"/>
      <c r="L41" s="98"/>
      <c r="M41" s="98"/>
      <c r="N41" s="98"/>
      <c r="O41" s="98"/>
      <c r="P41" s="98"/>
      <c r="R41" s="10" t="s">
        <v>40</v>
      </c>
      <c r="S41" s="66" t="str">
        <f>ROUND((B46+C46)/1000,0) &amp;" GWh"</f>
        <v>11 GWh</v>
      </c>
      <c r="T41" s="10"/>
    </row>
    <row r="42" spans="1:47" ht="15.75">
      <c r="A42" s="47" t="s">
        <v>43</v>
      </c>
      <c r="B42" s="195">
        <f>B39+B38+B37</f>
        <v>9225</v>
      </c>
      <c r="C42" s="195">
        <f>C39+C38+C37</f>
        <v>41435</v>
      </c>
      <c r="D42" s="195">
        <f>D39+D38+D37</f>
        <v>278</v>
      </c>
      <c r="E42" s="195">
        <f t="shared" ref="E42:P42" si="6">E39+E38+E37</f>
        <v>0</v>
      </c>
      <c r="F42" s="196">
        <f t="shared" si="6"/>
        <v>0</v>
      </c>
      <c r="G42" s="195">
        <f t="shared" si="6"/>
        <v>0</v>
      </c>
      <c r="H42" s="195">
        <f t="shared" si="6"/>
        <v>21423</v>
      </c>
      <c r="I42" s="196">
        <f t="shared" si="6"/>
        <v>0</v>
      </c>
      <c r="J42" s="195">
        <f t="shared" si="6"/>
        <v>0</v>
      </c>
      <c r="K42" s="195">
        <f t="shared" si="6"/>
        <v>0</v>
      </c>
      <c r="L42" s="195">
        <f t="shared" si="6"/>
        <v>0</v>
      </c>
      <c r="M42" s="195">
        <f t="shared" si="6"/>
        <v>0</v>
      </c>
      <c r="N42" s="195">
        <f t="shared" si="6"/>
        <v>0</v>
      </c>
      <c r="O42" s="195">
        <f t="shared" si="6"/>
        <v>0</v>
      </c>
      <c r="P42" s="195">
        <f t="shared" si="6"/>
        <v>72361</v>
      </c>
      <c r="Q42" s="10"/>
      <c r="R42" s="10" t="s">
        <v>41</v>
      </c>
      <c r="S42" s="11" t="str">
        <f>ROUND(P42/1000,0) &amp;" GWh"</f>
        <v>72 GWh</v>
      </c>
      <c r="T42" s="94">
        <f>P42/P40</f>
        <v>0.39087221204902578</v>
      </c>
    </row>
    <row r="43" spans="1:47">
      <c r="A43" s="48" t="s">
        <v>45</v>
      </c>
      <c r="B43" s="188"/>
      <c r="C43" s="157">
        <f>C40+C24-C7+C46</f>
        <v>92790.734111999918</v>
      </c>
      <c r="D43" s="157">
        <f t="shared" ref="D43:O43" si="7">D11+D24+D40</f>
        <v>32297.653600000078</v>
      </c>
      <c r="E43" s="157">
        <f t="shared" si="7"/>
        <v>0</v>
      </c>
      <c r="F43" s="157">
        <f t="shared" si="7"/>
        <v>14891</v>
      </c>
      <c r="G43" s="157">
        <f t="shared" si="7"/>
        <v>12441</v>
      </c>
      <c r="H43" s="157">
        <f t="shared" si="7"/>
        <v>41575</v>
      </c>
      <c r="I43" s="157">
        <f t="shared" si="7"/>
        <v>0</v>
      </c>
      <c r="J43" s="157">
        <f t="shared" si="7"/>
        <v>0</v>
      </c>
      <c r="K43" s="157">
        <f t="shared" si="7"/>
        <v>0</v>
      </c>
      <c r="L43" s="157">
        <f t="shared" si="7"/>
        <v>0</v>
      </c>
      <c r="M43" s="157">
        <f t="shared" si="7"/>
        <v>0</v>
      </c>
      <c r="N43" s="157">
        <f t="shared" si="7"/>
        <v>0</v>
      </c>
      <c r="O43" s="157">
        <f t="shared" si="7"/>
        <v>0</v>
      </c>
      <c r="P43" s="189">
        <f>SUM(C43:M43)</f>
        <v>193995.387712</v>
      </c>
      <c r="Q43" s="10"/>
      <c r="R43" s="10" t="s">
        <v>42</v>
      </c>
      <c r="S43" s="11" t="str">
        <f>ROUND(P36/1000,0) &amp;" GWh"</f>
        <v>17 GWh</v>
      </c>
      <c r="T43" s="97">
        <f>P36/P40</f>
        <v>9.3708643255710947E-2</v>
      </c>
    </row>
    <row r="44" spans="1:47">
      <c r="A44" s="48" t="s">
        <v>46</v>
      </c>
      <c r="B44" s="155"/>
      <c r="C44" s="158">
        <f>C43/$P$43</f>
        <v>0.47831412492009545</v>
      </c>
      <c r="D44" s="158">
        <f t="shared" ref="D44:P44" si="8">D43/$P$43</f>
        <v>0.16648670868375617</v>
      </c>
      <c r="E44" s="158">
        <f t="shared" si="8"/>
        <v>0</v>
      </c>
      <c r="F44" s="158">
        <f t="shared" si="8"/>
        <v>7.6759556892696604E-2</v>
      </c>
      <c r="G44" s="158">
        <f t="shared" si="8"/>
        <v>6.4130390658924077E-2</v>
      </c>
      <c r="H44" s="158">
        <f t="shared" si="8"/>
        <v>0.21430921884452767</v>
      </c>
      <c r="I44" s="158">
        <f t="shared" si="8"/>
        <v>0</v>
      </c>
      <c r="J44" s="158">
        <f t="shared" si="8"/>
        <v>0</v>
      </c>
      <c r="K44" s="158">
        <f t="shared" si="8"/>
        <v>0</v>
      </c>
      <c r="L44" s="158">
        <f t="shared" si="8"/>
        <v>0</v>
      </c>
      <c r="M44" s="158">
        <f t="shared" si="8"/>
        <v>0</v>
      </c>
      <c r="N44" s="158">
        <f t="shared" si="8"/>
        <v>0</v>
      </c>
      <c r="O44" s="158">
        <f t="shared" si="8"/>
        <v>0</v>
      </c>
      <c r="P44" s="158">
        <f t="shared" si="8"/>
        <v>1</v>
      </c>
      <c r="Q44" s="10"/>
      <c r="R44" s="10" t="s">
        <v>44</v>
      </c>
      <c r="S44" s="11" t="str">
        <f>ROUND(P34/1000,0) &amp;" GWh"</f>
        <v>15 GWh</v>
      </c>
      <c r="T44" s="94">
        <f>P34/P40</f>
        <v>8.2003165394566979E-2</v>
      </c>
    </row>
    <row r="45" spans="1:47">
      <c r="A45" s="49"/>
      <c r="B45" s="126"/>
      <c r="C45" s="155"/>
      <c r="D45" s="155"/>
      <c r="E45" s="155"/>
      <c r="F45" s="152"/>
      <c r="G45" s="155"/>
      <c r="H45" s="155"/>
      <c r="I45" s="152"/>
      <c r="J45" s="155"/>
      <c r="K45" s="155"/>
      <c r="L45" s="155"/>
      <c r="M45" s="155"/>
      <c r="N45" s="152"/>
      <c r="O45" s="152"/>
      <c r="P45" s="152"/>
      <c r="Q45" s="10"/>
      <c r="R45" s="10" t="s">
        <v>31</v>
      </c>
      <c r="S45" s="11" t="str">
        <f>ROUND(P32/1000,0) &amp;" GWh"</f>
        <v>10 GWh</v>
      </c>
      <c r="T45" s="94">
        <f>P32/P40</f>
        <v>5.4168219654615483E-2</v>
      </c>
    </row>
    <row r="46" spans="1:47">
      <c r="A46" s="49" t="s">
        <v>49</v>
      </c>
      <c r="B46" s="157">
        <f>B24-B40</f>
        <v>3724</v>
      </c>
      <c r="C46" s="157">
        <f>(C40+C24)*0.08</f>
        <v>6873.3877119999943</v>
      </c>
      <c r="D46" s="155"/>
      <c r="E46" s="155"/>
      <c r="F46" s="152"/>
      <c r="G46" s="155"/>
      <c r="H46" s="155"/>
      <c r="I46" s="152"/>
      <c r="J46" s="155"/>
      <c r="K46" s="155"/>
      <c r="L46" s="155"/>
      <c r="M46" s="155"/>
      <c r="N46" s="152"/>
      <c r="O46" s="152"/>
      <c r="P46" s="141"/>
      <c r="Q46" s="10"/>
      <c r="R46" s="10" t="s">
        <v>47</v>
      </c>
      <c r="S46" s="11" t="str">
        <f>ROUND(P33/1000,0) &amp;" GWh"</f>
        <v>33 GWh</v>
      </c>
      <c r="T46" s="97">
        <f>P33/P40</f>
        <v>0.17881238285069168</v>
      </c>
    </row>
    <row r="47" spans="1:47">
      <c r="A47" s="49" t="s">
        <v>51</v>
      </c>
      <c r="B47" s="190">
        <f>B46/B24</f>
        <v>0.17282346389456099</v>
      </c>
      <c r="C47" s="190">
        <f>C46/(C40+C24)</f>
        <v>0.08</v>
      </c>
      <c r="D47" s="155"/>
      <c r="E47" s="155"/>
      <c r="F47" s="152"/>
      <c r="G47" s="155"/>
      <c r="H47" s="155"/>
      <c r="I47" s="152"/>
      <c r="J47" s="155"/>
      <c r="K47" s="155"/>
      <c r="L47" s="155"/>
      <c r="M47" s="155"/>
      <c r="N47" s="152"/>
      <c r="O47" s="152"/>
      <c r="P47" s="152"/>
      <c r="Q47" s="10"/>
      <c r="R47" s="10" t="s">
        <v>48</v>
      </c>
      <c r="S47" s="11" t="str">
        <f>ROUND(P35/1000,0) &amp;" GWh"</f>
        <v>37 GWh</v>
      </c>
      <c r="T47" s="97">
        <f>P35/P40</f>
        <v>0.20043537679538911</v>
      </c>
    </row>
    <row r="48" spans="1:47">
      <c r="A48" s="14"/>
      <c r="B48" s="160"/>
      <c r="C48" s="161"/>
      <c r="D48" s="162"/>
      <c r="E48" s="162"/>
      <c r="F48" s="163"/>
      <c r="G48" s="162"/>
      <c r="H48" s="162"/>
      <c r="I48" s="163"/>
      <c r="J48" s="162"/>
      <c r="K48" s="162"/>
      <c r="L48" s="162"/>
      <c r="M48" s="161"/>
      <c r="N48" s="164"/>
      <c r="O48" s="164"/>
      <c r="P48" s="164"/>
      <c r="Q48" s="14"/>
      <c r="R48" s="10" t="s">
        <v>50</v>
      </c>
      <c r="S48" s="11" t="str">
        <f>ROUND(P40/1000,0) &amp;" GWh"</f>
        <v>185 GWh</v>
      </c>
      <c r="T48" s="94">
        <f>SUM(T42:T47)</f>
        <v>1</v>
      </c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4"/>
      <c r="AH48" s="14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</row>
    <row r="49" spans="1:47">
      <c r="A49" s="17"/>
      <c r="B49" s="160"/>
      <c r="C49" s="161"/>
      <c r="D49" s="162"/>
      <c r="E49" s="162"/>
      <c r="F49" s="163"/>
      <c r="G49" s="162"/>
      <c r="H49" s="162"/>
      <c r="I49" s="163"/>
      <c r="J49" s="162"/>
      <c r="K49" s="162"/>
      <c r="L49" s="162"/>
      <c r="M49" s="161"/>
      <c r="N49" s="164"/>
      <c r="O49" s="164"/>
      <c r="P49" s="164"/>
      <c r="Q49" s="17"/>
      <c r="R49" s="14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4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</row>
    <row r="50" spans="1:47">
      <c r="A50" s="17"/>
      <c r="B50" s="160"/>
      <c r="C50" s="165"/>
      <c r="D50" s="162"/>
      <c r="E50" s="162"/>
      <c r="F50" s="163"/>
      <c r="G50" s="162"/>
      <c r="H50" s="162"/>
      <c r="I50" s="163"/>
      <c r="J50" s="162"/>
      <c r="K50" s="162"/>
      <c r="L50" s="162"/>
      <c r="M50" s="161"/>
      <c r="N50" s="164"/>
      <c r="O50" s="164"/>
      <c r="P50" s="164"/>
      <c r="Q50" s="17"/>
      <c r="R50" s="14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4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</row>
    <row r="51" spans="1:47">
      <c r="A51" s="17"/>
      <c r="B51" s="160"/>
      <c r="C51" s="161"/>
      <c r="D51" s="162"/>
      <c r="E51" s="162"/>
      <c r="F51" s="163"/>
      <c r="G51" s="162"/>
      <c r="H51" s="162"/>
      <c r="I51" s="163"/>
      <c r="J51" s="162"/>
      <c r="K51" s="162"/>
      <c r="L51" s="162"/>
      <c r="M51" s="161"/>
      <c r="N51" s="164"/>
      <c r="O51" s="164"/>
      <c r="P51" s="164"/>
      <c r="Q51" s="17"/>
      <c r="R51" s="14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4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</row>
    <row r="52" spans="1:47">
      <c r="A52" s="17"/>
      <c r="B52" s="160"/>
      <c r="C52" s="161"/>
      <c r="D52" s="162"/>
      <c r="E52" s="162"/>
      <c r="F52" s="163"/>
      <c r="G52" s="162"/>
      <c r="H52" s="162"/>
      <c r="I52" s="163"/>
      <c r="J52" s="162"/>
      <c r="K52" s="162"/>
      <c r="L52" s="162"/>
      <c r="M52" s="161"/>
      <c r="N52" s="164"/>
      <c r="O52" s="164"/>
      <c r="P52" s="164"/>
      <c r="Q52" s="17"/>
      <c r="R52" s="14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4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</row>
    <row r="53" spans="1:47">
      <c r="A53" s="17"/>
      <c r="B53" s="160"/>
      <c r="C53" s="161"/>
      <c r="D53" s="162"/>
      <c r="E53" s="162"/>
      <c r="F53" s="163"/>
      <c r="G53" s="162"/>
      <c r="H53" s="162"/>
      <c r="I53" s="163"/>
      <c r="J53" s="162"/>
      <c r="K53" s="162"/>
      <c r="L53" s="162"/>
      <c r="M53" s="161"/>
      <c r="N53" s="164"/>
      <c r="O53" s="164"/>
      <c r="P53" s="164"/>
      <c r="Q53" s="17"/>
      <c r="R53" s="14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4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</row>
    <row r="54" spans="1:47">
      <c r="A54" s="17"/>
      <c r="B54" s="160"/>
      <c r="C54" s="161"/>
      <c r="D54" s="162"/>
      <c r="E54" s="162"/>
      <c r="F54" s="163"/>
      <c r="G54" s="162"/>
      <c r="H54" s="162"/>
      <c r="I54" s="163"/>
      <c r="J54" s="162"/>
      <c r="K54" s="162"/>
      <c r="L54" s="162"/>
      <c r="M54" s="161"/>
      <c r="N54" s="164"/>
      <c r="O54" s="164"/>
      <c r="P54" s="164"/>
      <c r="Q54" s="17"/>
      <c r="R54" s="14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4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</row>
    <row r="55" spans="1:47" ht="15.75">
      <c r="A55" s="17"/>
      <c r="B55" s="160"/>
      <c r="C55" s="161"/>
      <c r="D55" s="162"/>
      <c r="E55" s="162"/>
      <c r="F55" s="163"/>
      <c r="G55" s="162"/>
      <c r="H55" s="162"/>
      <c r="I55" s="163"/>
      <c r="J55" s="162"/>
      <c r="K55" s="162"/>
      <c r="L55" s="162"/>
      <c r="M55" s="161"/>
      <c r="N55" s="164"/>
      <c r="O55" s="164"/>
      <c r="P55" s="164"/>
      <c r="Q55" s="17"/>
      <c r="R55" s="10"/>
      <c r="S55" s="46"/>
      <c r="T55" s="51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4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</row>
    <row r="56" spans="1:47" ht="15.75">
      <c r="A56" s="17"/>
      <c r="B56" s="160"/>
      <c r="C56" s="161"/>
      <c r="D56" s="162"/>
      <c r="E56" s="162"/>
      <c r="F56" s="163"/>
      <c r="G56" s="162"/>
      <c r="H56" s="162"/>
      <c r="I56" s="163"/>
      <c r="J56" s="162"/>
      <c r="K56" s="162"/>
      <c r="L56" s="162"/>
      <c r="M56" s="161"/>
      <c r="N56" s="164"/>
      <c r="O56" s="164"/>
      <c r="P56" s="164"/>
      <c r="Q56" s="17"/>
      <c r="R56" s="10"/>
      <c r="S56" s="46"/>
      <c r="T56" s="51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4"/>
      <c r="AI56" s="17"/>
      <c r="AJ56" s="17"/>
      <c r="AK56" s="17"/>
      <c r="AL56" s="17"/>
      <c r="AM56" s="17"/>
      <c r="AN56" s="17"/>
      <c r="AO56" s="17"/>
      <c r="AP56" s="17"/>
      <c r="AQ56" s="17"/>
      <c r="AR56" s="17"/>
      <c r="AS56" s="17"/>
      <c r="AT56" s="17"/>
      <c r="AU56" s="17"/>
    </row>
    <row r="57" spans="1:47" ht="15.75">
      <c r="A57" s="17"/>
      <c r="B57" s="160"/>
      <c r="C57" s="161"/>
      <c r="D57" s="162"/>
      <c r="E57" s="162"/>
      <c r="F57" s="163"/>
      <c r="G57" s="162"/>
      <c r="H57" s="162"/>
      <c r="I57" s="163"/>
      <c r="J57" s="162"/>
      <c r="K57" s="162"/>
      <c r="L57" s="162"/>
      <c r="M57" s="161"/>
      <c r="N57" s="164"/>
      <c r="O57" s="164"/>
      <c r="P57" s="164"/>
      <c r="Q57" s="17"/>
      <c r="R57" s="10"/>
      <c r="S57" s="46"/>
      <c r="T57" s="51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4"/>
      <c r="AI57" s="17"/>
      <c r="AJ57" s="17"/>
      <c r="AK57" s="17"/>
      <c r="AL57" s="17"/>
      <c r="AM57" s="17"/>
      <c r="AN57" s="17"/>
      <c r="AO57" s="17"/>
      <c r="AP57" s="17"/>
      <c r="AQ57" s="17"/>
      <c r="AR57" s="17"/>
      <c r="AS57" s="17"/>
      <c r="AT57" s="17"/>
      <c r="AU57" s="17"/>
    </row>
    <row r="58" spans="1:47" ht="15.75">
      <c r="A58" s="10"/>
      <c r="B58" s="166"/>
      <c r="C58" s="167"/>
      <c r="D58" s="168"/>
      <c r="E58" s="168"/>
      <c r="F58" s="169"/>
      <c r="G58" s="168"/>
      <c r="H58" s="168"/>
      <c r="I58" s="169"/>
      <c r="J58" s="168"/>
      <c r="K58" s="168"/>
      <c r="L58" s="168"/>
      <c r="M58" s="170"/>
      <c r="N58" s="171"/>
      <c r="O58" s="171"/>
      <c r="P58" s="172"/>
      <c r="Q58" s="10"/>
      <c r="R58" s="10"/>
      <c r="S58" s="46"/>
      <c r="T58" s="51"/>
    </row>
    <row r="59" spans="1:47" ht="15.75">
      <c r="A59" s="10"/>
      <c r="B59" s="166"/>
      <c r="C59" s="167"/>
      <c r="D59" s="168"/>
      <c r="E59" s="168"/>
      <c r="F59" s="169"/>
      <c r="G59" s="168"/>
      <c r="H59" s="168"/>
      <c r="I59" s="169"/>
      <c r="J59" s="168"/>
      <c r="K59" s="168"/>
      <c r="L59" s="168"/>
      <c r="M59" s="170"/>
      <c r="N59" s="171"/>
      <c r="O59" s="171"/>
      <c r="P59" s="172"/>
      <c r="Q59" s="10"/>
      <c r="R59" s="10"/>
      <c r="S59" s="21"/>
      <c r="T59" s="22"/>
    </row>
    <row r="60" spans="1:47" ht="15.75">
      <c r="A60" s="10"/>
      <c r="B60" s="166"/>
      <c r="C60" s="167"/>
      <c r="D60" s="168"/>
      <c r="E60" s="168"/>
      <c r="F60" s="169"/>
      <c r="G60" s="168"/>
      <c r="H60" s="168"/>
      <c r="I60" s="169"/>
      <c r="J60" s="168"/>
      <c r="K60" s="168"/>
      <c r="L60" s="168"/>
      <c r="M60" s="170"/>
      <c r="N60" s="171"/>
      <c r="O60" s="171"/>
      <c r="P60" s="172"/>
      <c r="Q60" s="10"/>
      <c r="R60" s="10"/>
      <c r="S60" s="10"/>
      <c r="T60" s="46"/>
    </row>
    <row r="61" spans="1:47" ht="15.75">
      <c r="A61" s="9"/>
      <c r="B61" s="166"/>
      <c r="C61" s="167"/>
      <c r="D61" s="168"/>
      <c r="E61" s="168"/>
      <c r="F61" s="169"/>
      <c r="G61" s="168"/>
      <c r="H61" s="168"/>
      <c r="I61" s="169"/>
      <c r="J61" s="168"/>
      <c r="K61" s="168"/>
      <c r="L61" s="168"/>
      <c r="M61" s="170"/>
      <c r="N61" s="171"/>
      <c r="O61" s="171"/>
      <c r="P61" s="172"/>
      <c r="Q61" s="10"/>
      <c r="R61" s="10"/>
      <c r="S61" s="79"/>
      <c r="T61" s="80"/>
    </row>
    <row r="62" spans="1:47" ht="15.75">
      <c r="A62" s="10"/>
      <c r="B62" s="166"/>
      <c r="C62" s="167"/>
      <c r="D62" s="166"/>
      <c r="E62" s="166"/>
      <c r="F62" s="173"/>
      <c r="G62" s="166"/>
      <c r="H62" s="166"/>
      <c r="I62" s="173"/>
      <c r="J62" s="166"/>
      <c r="K62" s="166"/>
      <c r="L62" s="166"/>
      <c r="M62" s="170"/>
      <c r="N62" s="171"/>
      <c r="O62" s="171"/>
      <c r="P62" s="172"/>
      <c r="Q62" s="10"/>
      <c r="R62" s="10"/>
      <c r="S62" s="46"/>
      <c r="T62" s="51"/>
    </row>
    <row r="63" spans="1:47" ht="15.75">
      <c r="A63" s="10"/>
      <c r="B63" s="166"/>
      <c r="C63" s="174"/>
      <c r="D63" s="166"/>
      <c r="E63" s="166"/>
      <c r="F63" s="173"/>
      <c r="G63" s="166"/>
      <c r="H63" s="166"/>
      <c r="I63" s="173"/>
      <c r="J63" s="166"/>
      <c r="K63" s="166"/>
      <c r="L63" s="166"/>
      <c r="M63" s="174"/>
      <c r="N63" s="172"/>
      <c r="O63" s="172"/>
      <c r="P63" s="172"/>
      <c r="Q63" s="10"/>
      <c r="R63" s="10"/>
      <c r="S63" s="46"/>
      <c r="T63" s="51"/>
    </row>
    <row r="64" spans="1:47" ht="15.75">
      <c r="A64" s="10"/>
      <c r="B64" s="166"/>
      <c r="C64" s="174"/>
      <c r="D64" s="166"/>
      <c r="E64" s="166"/>
      <c r="F64" s="173"/>
      <c r="G64" s="166"/>
      <c r="H64" s="166"/>
      <c r="I64" s="173"/>
      <c r="J64" s="166"/>
      <c r="K64" s="166"/>
      <c r="L64" s="166"/>
      <c r="M64" s="174"/>
      <c r="N64" s="172"/>
      <c r="O64" s="172"/>
      <c r="P64" s="172"/>
      <c r="Q64" s="10"/>
      <c r="R64" s="10"/>
      <c r="S64" s="46"/>
      <c r="T64" s="51"/>
    </row>
    <row r="65" spans="1:20" ht="15.75">
      <c r="A65" s="10"/>
      <c r="B65" s="155"/>
      <c r="C65" s="174"/>
      <c r="D65" s="155"/>
      <c r="E65" s="155"/>
      <c r="F65" s="152"/>
      <c r="G65" s="155"/>
      <c r="H65" s="155"/>
      <c r="I65" s="152"/>
      <c r="J65" s="155"/>
      <c r="K65" s="166"/>
      <c r="L65" s="166"/>
      <c r="M65" s="174"/>
      <c r="N65" s="172"/>
      <c r="O65" s="172"/>
      <c r="P65" s="172"/>
      <c r="Q65" s="10"/>
      <c r="R65" s="10"/>
      <c r="S65" s="46"/>
      <c r="T65" s="51"/>
    </row>
    <row r="66" spans="1:20" ht="15.75">
      <c r="A66" s="10"/>
      <c r="B66" s="155"/>
      <c r="C66" s="174"/>
      <c r="D66" s="155"/>
      <c r="E66" s="155"/>
      <c r="F66" s="152"/>
      <c r="G66" s="155"/>
      <c r="H66" s="155"/>
      <c r="I66" s="152"/>
      <c r="J66" s="155"/>
      <c r="K66" s="166"/>
      <c r="L66" s="166"/>
      <c r="M66" s="174"/>
      <c r="N66" s="172"/>
      <c r="O66" s="172"/>
      <c r="P66" s="172"/>
      <c r="Q66" s="10"/>
      <c r="R66" s="10"/>
      <c r="S66" s="46"/>
      <c r="T66" s="51"/>
    </row>
    <row r="67" spans="1:20" ht="15.75">
      <c r="A67" s="10"/>
      <c r="B67" s="155"/>
      <c r="C67" s="174"/>
      <c r="D67" s="155"/>
      <c r="E67" s="155"/>
      <c r="F67" s="152"/>
      <c r="G67" s="155"/>
      <c r="H67" s="155"/>
      <c r="I67" s="152"/>
      <c r="J67" s="155"/>
      <c r="K67" s="166"/>
      <c r="L67" s="166"/>
      <c r="M67" s="174"/>
      <c r="N67" s="172"/>
      <c r="O67" s="172"/>
      <c r="P67" s="172"/>
      <c r="Q67" s="10"/>
      <c r="R67" s="10"/>
      <c r="S67" s="46"/>
      <c r="T67" s="51"/>
    </row>
    <row r="68" spans="1:20" ht="15.75">
      <c r="A68" s="10"/>
      <c r="B68" s="155"/>
      <c r="C68" s="174"/>
      <c r="D68" s="155"/>
      <c r="E68" s="155"/>
      <c r="F68" s="152"/>
      <c r="G68" s="155"/>
      <c r="H68" s="155"/>
      <c r="I68" s="152"/>
      <c r="J68" s="155"/>
      <c r="K68" s="166"/>
      <c r="L68" s="166"/>
      <c r="M68" s="174"/>
      <c r="N68" s="172"/>
      <c r="O68" s="172"/>
      <c r="P68" s="172"/>
      <c r="Q68" s="10"/>
      <c r="R68" s="52"/>
      <c r="S68" s="21"/>
      <c r="T68" s="24"/>
    </row>
    <row r="69" spans="1:20">
      <c r="A69" s="10"/>
      <c r="B69" s="155"/>
      <c r="C69" s="174"/>
      <c r="D69" s="155"/>
      <c r="E69" s="155"/>
      <c r="F69" s="152"/>
      <c r="G69" s="155"/>
      <c r="H69" s="155"/>
      <c r="I69" s="152"/>
      <c r="J69" s="155"/>
      <c r="K69" s="166"/>
      <c r="L69" s="166"/>
      <c r="M69" s="174"/>
      <c r="N69" s="172"/>
      <c r="O69" s="172"/>
      <c r="P69" s="172"/>
      <c r="Q69" s="10"/>
    </row>
    <row r="70" spans="1:20">
      <c r="A70" s="10"/>
      <c r="B70" s="155"/>
      <c r="C70" s="174"/>
      <c r="D70" s="155"/>
      <c r="E70" s="155"/>
      <c r="F70" s="152"/>
      <c r="G70" s="155"/>
      <c r="H70" s="155"/>
      <c r="I70" s="152"/>
      <c r="J70" s="155"/>
      <c r="K70" s="166"/>
      <c r="L70" s="166"/>
      <c r="M70" s="174"/>
      <c r="N70" s="172"/>
      <c r="O70" s="172"/>
      <c r="P70" s="172"/>
      <c r="Q70" s="10"/>
    </row>
    <row r="71" spans="1:20" ht="15.75">
      <c r="A71" s="10"/>
      <c r="B71" s="175"/>
      <c r="C71" s="174"/>
      <c r="D71" s="175"/>
      <c r="E71" s="175"/>
      <c r="F71" s="176"/>
      <c r="G71" s="175"/>
      <c r="H71" s="175"/>
      <c r="I71" s="176"/>
      <c r="J71" s="175"/>
      <c r="K71" s="166"/>
      <c r="L71" s="166"/>
      <c r="M71" s="174"/>
      <c r="N71" s="172"/>
      <c r="O71" s="172"/>
      <c r="P71" s="172"/>
      <c r="Q71" s="10"/>
    </row>
  </sheetData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3"/>
  <sheetViews>
    <sheetView workbookViewId="0">
      <selection activeCell="G2" sqref="G2:K12"/>
    </sheetView>
  </sheetViews>
  <sheetFormatPr defaultColWidth="11" defaultRowHeight="15.75"/>
  <cols>
    <col min="1" max="1" width="17.125" customWidth="1"/>
    <col min="2" max="2" width="11.75" bestFit="1" customWidth="1"/>
    <col min="3" max="3" width="15.25" bestFit="1" customWidth="1"/>
    <col min="8" max="8" width="24.875" bestFit="1" customWidth="1"/>
  </cols>
  <sheetData>
    <row r="1" spans="1:9">
      <c r="A1" s="2" t="s">
        <v>54</v>
      </c>
    </row>
    <row r="2" spans="1:9">
      <c r="A2" s="2">
        <v>2020</v>
      </c>
    </row>
    <row r="3" spans="1:9">
      <c r="A3" t="s">
        <v>55</v>
      </c>
      <c r="B3" t="s">
        <v>56</v>
      </c>
      <c r="C3" t="s">
        <v>57</v>
      </c>
      <c r="D3" t="s">
        <v>56</v>
      </c>
    </row>
    <row r="4" spans="1:9">
      <c r="B4" s="1"/>
      <c r="C4" s="1"/>
      <c r="D4" s="1"/>
    </row>
    <row r="5" spans="1:9">
      <c r="B5" s="1"/>
      <c r="H5" s="1"/>
      <c r="I5" s="1"/>
    </row>
    <row r="6" spans="1:9">
      <c r="B6" s="1"/>
      <c r="C6" s="1"/>
      <c r="D6" s="1"/>
    </row>
    <row r="7" spans="1:9">
      <c r="B7" s="1"/>
      <c r="C7" s="1"/>
      <c r="D7" s="1"/>
    </row>
    <row r="8" spans="1:9">
      <c r="B8" s="1"/>
    </row>
    <row r="9" spans="1:9">
      <c r="B9" s="1"/>
      <c r="D9" s="1"/>
    </row>
    <row r="10" spans="1:9">
      <c r="B10" s="1"/>
      <c r="C10" s="1"/>
      <c r="D10" s="1"/>
    </row>
    <row r="11" spans="1:9">
      <c r="B11" s="1"/>
      <c r="C11" s="1"/>
      <c r="D11" s="1"/>
    </row>
    <row r="13" spans="1:9">
      <c r="B13" s="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Blad1"/>
  <dimension ref="A1:AU71"/>
  <sheetViews>
    <sheetView tabSelected="1" zoomScale="73" zoomScaleNormal="130" workbookViewId="0">
      <selection activeCell="N33" sqref="N33"/>
    </sheetView>
  </sheetViews>
  <sheetFormatPr defaultColWidth="8.625" defaultRowHeight="15"/>
  <cols>
    <col min="1" max="1" width="49.5" style="12" customWidth="1"/>
    <col min="2" max="2" width="17.625" style="141" customWidth="1"/>
    <col min="3" max="3" width="17.625" style="142" customWidth="1"/>
    <col min="4" max="12" width="17.625" style="141" customWidth="1"/>
    <col min="13" max="16" width="17.625" style="142" customWidth="1"/>
    <col min="17" max="20" width="17.625" style="12" customWidth="1"/>
    <col min="21" max="16384" width="8.625" style="12"/>
  </cols>
  <sheetData>
    <row r="1" spans="1:34" ht="18.75">
      <c r="A1" s="3" t="s">
        <v>0</v>
      </c>
      <c r="Q1" s="4"/>
      <c r="R1" s="4"/>
      <c r="S1" s="4"/>
      <c r="T1" s="4"/>
    </row>
    <row r="2" spans="1:34" ht="15.75">
      <c r="A2" s="81" t="s">
        <v>71</v>
      </c>
      <c r="Q2" s="5"/>
      <c r="AG2" s="54"/>
      <c r="AH2" s="5"/>
    </row>
    <row r="3" spans="1:34" ht="30">
      <c r="A3" s="6">
        <v>2020</v>
      </c>
      <c r="C3" s="143" t="s">
        <v>1</v>
      </c>
      <c r="D3" s="143" t="s">
        <v>32</v>
      </c>
      <c r="E3" s="143" t="s">
        <v>2</v>
      </c>
      <c r="F3" s="144" t="s">
        <v>3</v>
      </c>
      <c r="G3" s="143" t="s">
        <v>17</v>
      </c>
      <c r="H3" s="143" t="s">
        <v>52</v>
      </c>
      <c r="I3" s="144" t="s">
        <v>5</v>
      </c>
      <c r="J3" s="143" t="s">
        <v>4</v>
      </c>
      <c r="K3" s="143" t="s">
        <v>6</v>
      </c>
      <c r="L3" s="143" t="s">
        <v>7</v>
      </c>
      <c r="M3" s="143" t="s">
        <v>68</v>
      </c>
      <c r="N3" s="143" t="s">
        <v>68</v>
      </c>
      <c r="O3" s="144" t="s">
        <v>68</v>
      </c>
      <c r="P3" s="145" t="s">
        <v>9</v>
      </c>
      <c r="Q3" s="54"/>
      <c r="AG3" s="54"/>
      <c r="AH3" s="54"/>
    </row>
    <row r="4" spans="1:34" s="30" customFormat="1" ht="11.25">
      <c r="A4" s="83" t="s">
        <v>60</v>
      </c>
      <c r="B4" s="146"/>
      <c r="C4" s="147" t="s">
        <v>58</v>
      </c>
      <c r="D4" s="147" t="s">
        <v>59</v>
      </c>
      <c r="E4" s="148"/>
      <c r="F4" s="147" t="s">
        <v>61</v>
      </c>
      <c r="G4" s="148"/>
      <c r="H4" s="148"/>
      <c r="I4" s="147" t="s">
        <v>62</v>
      </c>
      <c r="J4" s="148"/>
      <c r="K4" s="148"/>
      <c r="L4" s="148"/>
      <c r="M4" s="148"/>
      <c r="N4" s="148"/>
      <c r="O4" s="149"/>
      <c r="P4" s="150" t="s">
        <v>66</v>
      </c>
      <c r="Q4" s="31"/>
      <c r="AG4" s="31"/>
      <c r="AH4" s="31"/>
    </row>
    <row r="5" spans="1:34" ht="15.75">
      <c r="A5" s="5" t="s">
        <v>53</v>
      </c>
      <c r="B5" s="98"/>
      <c r="C5" s="100">
        <f>SUM(Eskilstuna:Vingåker!C5)</f>
        <v>57057</v>
      </c>
      <c r="D5" s="98">
        <f>SUM(Eskilstuna:Vingåker!D5)</f>
        <v>0</v>
      </c>
      <c r="E5" s="98">
        <f>SUM(Eskilstuna:Vingåker!E5)</f>
        <v>0</v>
      </c>
      <c r="F5" s="98">
        <f>SUM(Eskilstuna:Vingåker!F5)</f>
        <v>0</v>
      </c>
      <c r="G5" s="98">
        <f>SUM(Eskilstuna:Vingåker!G5)</f>
        <v>0</v>
      </c>
      <c r="H5" s="98">
        <f>SUM(Eskilstuna:Vingåker!H5)</f>
        <v>0</v>
      </c>
      <c r="I5" s="98">
        <f>SUM(Eskilstuna:Vingåker!I5)</f>
        <v>0</v>
      </c>
      <c r="J5" s="98">
        <f>SUM(Eskilstuna:Vingåker!J5)</f>
        <v>0</v>
      </c>
      <c r="K5" s="98">
        <f>SUM(Eskilstuna:Vingåker!K5)</f>
        <v>0</v>
      </c>
      <c r="L5" s="98">
        <f>SUM(Eskilstuna:Vingåker!L5)</f>
        <v>0</v>
      </c>
      <c r="M5" s="98">
        <f>SUM(Eskilstuna:Vingåker!M5)</f>
        <v>0</v>
      </c>
      <c r="N5" s="98">
        <f>SUM(Eskilstuna:Vingåker!N5)</f>
        <v>0</v>
      </c>
      <c r="O5" s="98">
        <f>SUM(Eskilstuna:Vingåker!O5)</f>
        <v>0</v>
      </c>
      <c r="P5" s="98">
        <f>SUM(Eskilstuna:Vingåker!P5)</f>
        <v>0</v>
      </c>
      <c r="Q5" s="54"/>
      <c r="AG5" s="54"/>
      <c r="AH5" s="54"/>
    </row>
    <row r="6" spans="1:34" s="93" customFormat="1" ht="15.75">
      <c r="A6" s="127" t="s">
        <v>84</v>
      </c>
      <c r="B6" s="98"/>
      <c r="C6" s="98">
        <f>SUM(Eskilstuna:Vingåker!C6)</f>
        <v>91426</v>
      </c>
      <c r="D6" s="98">
        <f>SUM(Eskilstuna:Vingåker!D6)</f>
        <v>25110</v>
      </c>
      <c r="E6" s="98">
        <f>SUM(Eskilstuna:Vingåker!E6)</f>
        <v>0</v>
      </c>
      <c r="F6" s="98">
        <f>SUM(Eskilstuna:Vingåker!F6)</f>
        <v>324157</v>
      </c>
      <c r="G6" s="98">
        <f>SUM(Eskilstuna:Vingåker!G6)</f>
        <v>0</v>
      </c>
      <c r="H6" s="98">
        <f>SUM(Eskilstuna:Vingåker!H6)</f>
        <v>0</v>
      </c>
      <c r="I6" s="98">
        <f>SUM(Eskilstuna:Vingåker!I6)</f>
        <v>0</v>
      </c>
      <c r="J6" s="98">
        <f>SUM(Eskilstuna:Vingåker!J6)</f>
        <v>0</v>
      </c>
      <c r="K6" s="98">
        <f>SUM(Eskilstuna:Vingåker!K6)</f>
        <v>0</v>
      </c>
      <c r="L6" s="98">
        <f>SUM(Eskilstuna:Vingåker!L6)</f>
        <v>0</v>
      </c>
      <c r="M6" s="98">
        <f>SUM(Eskilstuna:Vingåker!M6)</f>
        <v>0</v>
      </c>
      <c r="N6" s="98">
        <f>SUM(Eskilstuna:Vingåker!N6)</f>
        <v>0</v>
      </c>
      <c r="O6" s="98">
        <f>SUM(Eskilstuna:Vingåker!O6)</f>
        <v>0</v>
      </c>
      <c r="P6" s="98">
        <f>SUM(Eskilstuna:Vingåker!P6)</f>
        <v>349267</v>
      </c>
      <c r="Q6" s="92"/>
      <c r="AG6" s="92"/>
      <c r="AH6" s="92"/>
    </row>
    <row r="7" spans="1:34" ht="15.75">
      <c r="A7" s="5" t="s">
        <v>85</v>
      </c>
      <c r="B7" s="98"/>
      <c r="C7" s="98">
        <f>SUM(Eskilstuna:Vingåker!C7)</f>
        <v>209335</v>
      </c>
      <c r="D7" s="98">
        <f>SUM(Eskilstuna:Vingåker!D7)</f>
        <v>0</v>
      </c>
      <c r="E7" s="98">
        <f>SUM(Eskilstuna:Vingåker!E7)</f>
        <v>0</v>
      </c>
      <c r="F7" s="98">
        <f>SUM(Eskilstuna:Vingåker!F7)</f>
        <v>0</v>
      </c>
      <c r="G7" s="98">
        <f>SUM(Eskilstuna:Vingåker!G7)</f>
        <v>0</v>
      </c>
      <c r="H7" s="98">
        <f>SUM(Eskilstuna:Vingåker!H7)</f>
        <v>0</v>
      </c>
      <c r="I7" s="98">
        <f>SUM(Eskilstuna:Vingåker!I7)</f>
        <v>0</v>
      </c>
      <c r="J7" s="98">
        <f>SUM(Eskilstuna:Vingåker!J7)</f>
        <v>0</v>
      </c>
      <c r="K7" s="98">
        <f>SUM(Eskilstuna:Vingåker!K7)</f>
        <v>0</v>
      </c>
      <c r="L7" s="98">
        <f>SUM(Eskilstuna:Vingåker!L7)</f>
        <v>0</v>
      </c>
      <c r="M7" s="98">
        <f>SUM(Eskilstuna:Vingåker!M7)</f>
        <v>0</v>
      </c>
      <c r="N7" s="98">
        <f>SUM(Eskilstuna:Vingåker!N7)</f>
        <v>0</v>
      </c>
      <c r="O7" s="98">
        <f>SUM(Eskilstuna:Vingåker!O7)</f>
        <v>0</v>
      </c>
      <c r="P7" s="98">
        <f>SUM(Eskilstuna:Vingåker!P7)</f>
        <v>0</v>
      </c>
      <c r="Q7" s="54"/>
      <c r="AG7" s="54"/>
      <c r="AH7" s="54"/>
    </row>
    <row r="8" spans="1:34" ht="15.75">
      <c r="A8" s="5" t="s">
        <v>11</v>
      </c>
      <c r="B8" s="98"/>
      <c r="C8" s="98">
        <f>SUM(Eskilstuna:Vingåker!C8)</f>
        <v>0</v>
      </c>
      <c r="D8" s="98">
        <f>SUM(Eskilstuna:Vingåker!D8)</f>
        <v>0</v>
      </c>
      <c r="E8" s="98">
        <f>SUM(Eskilstuna:Vingåker!E8)</f>
        <v>0</v>
      </c>
      <c r="F8" s="98">
        <f>SUM(Eskilstuna:Vingåker!F8)</f>
        <v>0</v>
      </c>
      <c r="G8" s="98">
        <f>SUM(Eskilstuna:Vingåker!G8)</f>
        <v>0</v>
      </c>
      <c r="H8" s="98">
        <f>SUM(Eskilstuna:Vingåker!H8)</f>
        <v>0</v>
      </c>
      <c r="I8" s="98">
        <f>SUM(Eskilstuna:Vingåker!I8)</f>
        <v>0</v>
      </c>
      <c r="J8" s="98">
        <f>SUM(Eskilstuna:Vingåker!J8)</f>
        <v>0</v>
      </c>
      <c r="K8" s="98">
        <f>SUM(Eskilstuna:Vingåker!K8)</f>
        <v>0</v>
      </c>
      <c r="L8" s="98">
        <f>SUM(Eskilstuna:Vingåker!L8)</f>
        <v>0</v>
      </c>
      <c r="M8" s="98">
        <f>SUM(Eskilstuna:Vingåker!M8)</f>
        <v>0</v>
      </c>
      <c r="N8" s="98">
        <f>SUM(Eskilstuna:Vingåker!N8)</f>
        <v>0</v>
      </c>
      <c r="O8" s="98">
        <f>SUM(Eskilstuna:Vingåker!O8)</f>
        <v>0</v>
      </c>
      <c r="P8" s="98">
        <f>SUM(Eskilstuna:Vingåker!P8)</f>
        <v>0</v>
      </c>
      <c r="Q8" s="54"/>
      <c r="AG8" s="54"/>
      <c r="AH8" s="54"/>
    </row>
    <row r="9" spans="1:34" ht="15.75">
      <c r="A9" s="5" t="s">
        <v>12</v>
      </c>
      <c r="B9" s="98"/>
      <c r="C9" s="98">
        <f>SUM(Eskilstuna:Vingåker!C9)</f>
        <v>24690</v>
      </c>
      <c r="D9" s="98">
        <f>SUM(Eskilstuna:Vingåker!D9)</f>
        <v>0</v>
      </c>
      <c r="E9" s="98">
        <f>SUM(Eskilstuna:Vingåker!E9)</f>
        <v>0</v>
      </c>
      <c r="F9" s="98">
        <f>SUM(Eskilstuna:Vingåker!F9)</f>
        <v>0</v>
      </c>
      <c r="G9" s="98">
        <f>SUM(Eskilstuna:Vingåker!G9)</f>
        <v>0</v>
      </c>
      <c r="H9" s="98">
        <f>SUM(Eskilstuna:Vingåker!H9)</f>
        <v>0</v>
      </c>
      <c r="I9" s="98">
        <f>SUM(Eskilstuna:Vingåker!I9)</f>
        <v>0</v>
      </c>
      <c r="J9" s="98">
        <f>SUM(Eskilstuna:Vingåker!J9)</f>
        <v>0</v>
      </c>
      <c r="K9" s="98">
        <f>SUM(Eskilstuna:Vingåker!K9)</f>
        <v>0</v>
      </c>
      <c r="L9" s="98">
        <f>SUM(Eskilstuna:Vingåker!L9)</f>
        <v>0</v>
      </c>
      <c r="M9" s="98">
        <f>SUM(Eskilstuna:Vingåker!M9)</f>
        <v>0</v>
      </c>
      <c r="N9" s="98">
        <f>SUM(Eskilstuna:Vingåker!N9)</f>
        <v>0</v>
      </c>
      <c r="O9" s="98">
        <f>SUM(Eskilstuna:Vingåker!O9)</f>
        <v>0</v>
      </c>
      <c r="P9" s="98">
        <f>SUM(Eskilstuna:Vingåker!P9)</f>
        <v>0</v>
      </c>
      <c r="Q9" s="54"/>
      <c r="AG9" s="54"/>
      <c r="AH9" s="54"/>
    </row>
    <row r="10" spans="1:34" ht="15.75">
      <c r="A10" s="5" t="s">
        <v>13</v>
      </c>
      <c r="B10" s="98"/>
      <c r="C10" s="98">
        <f>SUM(Eskilstuna:Vingåker!C10)</f>
        <v>15000</v>
      </c>
      <c r="D10" s="98">
        <f>SUM(Eskilstuna:Vingåker!D10)</f>
        <v>0</v>
      </c>
      <c r="E10" s="98">
        <f>SUM(Eskilstuna:Vingåker!E10)</f>
        <v>0</v>
      </c>
      <c r="F10" s="98">
        <f>SUM(Eskilstuna:Vingåker!F10)</f>
        <v>0</v>
      </c>
      <c r="G10" s="98">
        <f>SUM(Eskilstuna:Vingåker!G10)</f>
        <v>0</v>
      </c>
      <c r="H10" s="98">
        <f>SUM(Eskilstuna:Vingåker!H10)</f>
        <v>0</v>
      </c>
      <c r="I10" s="98">
        <f>SUM(Eskilstuna:Vingåker!I10)</f>
        <v>0</v>
      </c>
      <c r="J10" s="98">
        <f>SUM(Eskilstuna:Vingåker!J10)</f>
        <v>0</v>
      </c>
      <c r="K10" s="98">
        <f>SUM(Eskilstuna:Vingåker!K10)</f>
        <v>0</v>
      </c>
      <c r="L10" s="98">
        <f>SUM(Eskilstuna:Vingåker!L10)</f>
        <v>0</v>
      </c>
      <c r="M10" s="98">
        <f>SUM(Eskilstuna:Vingåker!M10)</f>
        <v>0</v>
      </c>
      <c r="N10" s="98">
        <f>SUM(Eskilstuna:Vingåker!N10)</f>
        <v>0</v>
      </c>
      <c r="O10" s="98">
        <f>SUM(Eskilstuna:Vingåker!O10)</f>
        <v>0</v>
      </c>
      <c r="P10" s="98">
        <f>SUM(Eskilstuna:Vingåker!P10)</f>
        <v>0</v>
      </c>
      <c r="Q10" s="54"/>
      <c r="R10" s="5"/>
      <c r="S10" s="59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54"/>
      <c r="AH10" s="54"/>
    </row>
    <row r="11" spans="1:34" ht="15.75">
      <c r="A11" s="5" t="s">
        <v>14</v>
      </c>
      <c r="B11" s="98"/>
      <c r="C11" s="100">
        <f>SUM(Eskilstuna:Vingåker!C11)</f>
        <v>397508</v>
      </c>
      <c r="D11" s="98">
        <f>SUM(Eskilstuna:Vingåker!D11)</f>
        <v>25110</v>
      </c>
      <c r="E11" s="98">
        <f>SUM(Eskilstuna:Vingåker!E11)</f>
        <v>0</v>
      </c>
      <c r="F11" s="98">
        <f>SUM(Eskilstuna:Vingåker!F11)</f>
        <v>324157</v>
      </c>
      <c r="G11" s="98">
        <f>SUM(Eskilstuna:Vingåker!G11)</f>
        <v>0</v>
      </c>
      <c r="H11" s="98">
        <f>SUM(Eskilstuna:Vingåker!H11)</f>
        <v>0</v>
      </c>
      <c r="I11" s="98">
        <f>SUM(Eskilstuna:Vingåker!I11)</f>
        <v>0</v>
      </c>
      <c r="J11" s="98">
        <f>SUM(Eskilstuna:Vingåker!J11)</f>
        <v>0</v>
      </c>
      <c r="K11" s="98">
        <f>SUM(Eskilstuna:Vingåker!K11)</f>
        <v>0</v>
      </c>
      <c r="L11" s="98">
        <f>SUM(Eskilstuna:Vingåker!L11)</f>
        <v>0</v>
      </c>
      <c r="M11" s="98">
        <f>SUM(Eskilstuna:Vingåker!M11)</f>
        <v>0</v>
      </c>
      <c r="N11" s="98">
        <f>SUM(Eskilstuna:Vingåker!N11)</f>
        <v>0</v>
      </c>
      <c r="O11" s="98">
        <f>SUM(Eskilstuna:Vingåker!O11)</f>
        <v>0</v>
      </c>
      <c r="P11" s="98">
        <f>SUM(Eskilstuna:Vingåker!P11)</f>
        <v>349267</v>
      </c>
      <c r="Q11" s="54"/>
      <c r="R11" s="5"/>
      <c r="S11" s="59"/>
      <c r="T11" s="59"/>
      <c r="U11" s="59"/>
      <c r="V11" s="59"/>
      <c r="W11" s="59"/>
      <c r="X11" s="59"/>
      <c r="Y11" s="59"/>
      <c r="Z11" s="59"/>
      <c r="AA11" s="59"/>
      <c r="AB11" s="59"/>
      <c r="AC11" s="59"/>
      <c r="AD11" s="59"/>
      <c r="AE11" s="59"/>
      <c r="AF11" s="59"/>
      <c r="AG11" s="54"/>
      <c r="AH11" s="54"/>
    </row>
    <row r="12" spans="1:34" ht="15.75">
      <c r="B12" s="98"/>
      <c r="C12" s="98"/>
      <c r="D12" s="98"/>
      <c r="E12" s="98"/>
      <c r="F12" s="98"/>
      <c r="G12" s="98"/>
      <c r="H12" s="98"/>
      <c r="I12" s="98"/>
      <c r="J12" s="98"/>
      <c r="K12" s="98"/>
      <c r="L12" s="98"/>
      <c r="M12" s="98"/>
      <c r="N12" s="98"/>
      <c r="O12" s="98"/>
      <c r="P12" s="98"/>
      <c r="Q12" s="4"/>
      <c r="R12" s="4"/>
      <c r="S12" s="4"/>
      <c r="T12" s="4"/>
    </row>
    <row r="13" spans="1:34" ht="15.75">
      <c r="B13" s="98"/>
      <c r="C13" s="98"/>
      <c r="D13" s="98"/>
      <c r="E13" s="98"/>
      <c r="F13" s="98"/>
      <c r="G13" s="98"/>
      <c r="H13" s="98"/>
      <c r="I13" s="98"/>
      <c r="J13" s="98"/>
      <c r="K13" s="98"/>
      <c r="L13" s="98"/>
      <c r="M13" s="98"/>
      <c r="N13" s="98"/>
      <c r="O13" s="98"/>
      <c r="P13" s="98"/>
      <c r="Q13" s="4"/>
      <c r="R13" s="4"/>
      <c r="S13" s="4"/>
      <c r="T13" s="4"/>
    </row>
    <row r="14" spans="1:34" ht="18.75">
      <c r="A14" s="3" t="s">
        <v>15</v>
      </c>
      <c r="B14" s="151"/>
      <c r="C14" s="98"/>
      <c r="D14" s="151"/>
      <c r="E14" s="151"/>
      <c r="F14" s="151"/>
      <c r="G14" s="151"/>
      <c r="H14" s="151"/>
      <c r="I14" s="151"/>
      <c r="J14" s="98"/>
      <c r="K14" s="98"/>
      <c r="L14" s="98"/>
      <c r="M14" s="98"/>
      <c r="N14" s="98"/>
      <c r="O14" s="98"/>
      <c r="P14" s="151"/>
      <c r="Q14" s="4"/>
      <c r="R14" s="4"/>
      <c r="S14" s="4"/>
      <c r="T14" s="4"/>
    </row>
    <row r="15" spans="1:34" ht="15.75">
      <c r="A15" s="81" t="str">
        <f>A2</f>
        <v>Södermanlands län</v>
      </c>
      <c r="B15" s="98"/>
      <c r="C15" s="98"/>
      <c r="D15" s="98"/>
      <c r="E15" s="98"/>
      <c r="F15" s="98"/>
      <c r="G15" s="98"/>
      <c r="H15" s="98"/>
      <c r="I15" s="98"/>
      <c r="J15" s="98"/>
      <c r="K15" s="98"/>
      <c r="L15" s="98"/>
      <c r="M15" s="98"/>
      <c r="N15" s="98"/>
      <c r="O15" s="98"/>
      <c r="P15" s="98"/>
      <c r="Q15" s="4"/>
      <c r="R15" s="4"/>
      <c r="S15" s="4"/>
      <c r="T15" s="4"/>
    </row>
    <row r="16" spans="1:34" ht="30">
      <c r="A16" s="6">
        <f>A3</f>
        <v>2020</v>
      </c>
      <c r="B16" s="143" t="s">
        <v>16</v>
      </c>
      <c r="C16" s="152" t="s">
        <v>8</v>
      </c>
      <c r="D16" s="143" t="s">
        <v>32</v>
      </c>
      <c r="E16" s="143" t="s">
        <v>2</v>
      </c>
      <c r="F16" s="144" t="s">
        <v>3</v>
      </c>
      <c r="G16" s="143" t="s">
        <v>17</v>
      </c>
      <c r="H16" s="143" t="s">
        <v>52</v>
      </c>
      <c r="I16" s="144" t="s">
        <v>5</v>
      </c>
      <c r="J16" s="143" t="s">
        <v>4</v>
      </c>
      <c r="K16" s="143" t="s">
        <v>6</v>
      </c>
      <c r="L16" s="143" t="s">
        <v>7</v>
      </c>
      <c r="M16" s="143" t="s">
        <v>72</v>
      </c>
      <c r="N16" s="143" t="s">
        <v>68</v>
      </c>
      <c r="O16" s="144" t="s">
        <v>68</v>
      </c>
      <c r="P16" s="145" t="s">
        <v>9</v>
      </c>
      <c r="Q16" s="54"/>
      <c r="AG16" s="54"/>
      <c r="AH16" s="54"/>
    </row>
    <row r="17" spans="1:34" s="30" customFormat="1" ht="11.25">
      <c r="A17" s="83" t="s">
        <v>60</v>
      </c>
      <c r="B17" s="147" t="s">
        <v>63</v>
      </c>
      <c r="C17" s="153"/>
      <c r="D17" s="147" t="s">
        <v>59</v>
      </c>
      <c r="E17" s="148"/>
      <c r="F17" s="147" t="s">
        <v>61</v>
      </c>
      <c r="G17" s="148"/>
      <c r="H17" s="148"/>
      <c r="I17" s="147" t="s">
        <v>62</v>
      </c>
      <c r="J17" s="148"/>
      <c r="K17" s="148"/>
      <c r="L17" s="148"/>
      <c r="M17" s="148"/>
      <c r="N17" s="148"/>
      <c r="O17" s="149"/>
      <c r="P17" s="150" t="s">
        <v>66</v>
      </c>
      <c r="Q17" s="31"/>
      <c r="AG17" s="31"/>
      <c r="AH17" s="31"/>
    </row>
    <row r="18" spans="1:34" ht="15.75">
      <c r="A18" s="5" t="s">
        <v>18</v>
      </c>
      <c r="B18" s="98">
        <f>SUM(Eskilstuna:Vingåker!B18)</f>
        <v>1289633.4244902527</v>
      </c>
      <c r="C18" s="98">
        <f>SUM(Eskilstuna:Vingåker!C18)</f>
        <v>0</v>
      </c>
      <c r="D18" s="98">
        <f>SUM(Eskilstuna:Vingåker!D18)</f>
        <v>8910.91</v>
      </c>
      <c r="E18" s="98">
        <f>SUM(Eskilstuna:Vingåker!E18)</f>
        <v>0</v>
      </c>
      <c r="F18" s="98">
        <f>SUM(Eskilstuna:Vingåker!F18)</f>
        <v>0</v>
      </c>
      <c r="G18" s="98">
        <f>SUM(Eskilstuna:Vingåker!G18)</f>
        <v>0</v>
      </c>
      <c r="H18" s="98">
        <f>SUM(Eskilstuna:Vingåker!H18)</f>
        <v>1028946.5</v>
      </c>
      <c r="I18" s="98">
        <f>SUM(Eskilstuna:Vingåker!I18)</f>
        <v>1646</v>
      </c>
      <c r="J18" s="98">
        <f>SUM(Eskilstuna:Vingåker!J18)</f>
        <v>0</v>
      </c>
      <c r="K18" s="98">
        <f>SUM(Eskilstuna:Vingåker!K18)</f>
        <v>0</v>
      </c>
      <c r="L18" s="98">
        <f>SUM(Eskilstuna:Vingåker!L18)</f>
        <v>0</v>
      </c>
      <c r="M18" s="98">
        <f>SUM(Eskilstuna:Vingåker!M18)</f>
        <v>421561</v>
      </c>
      <c r="N18" s="98">
        <f>SUM(Eskilstuna:Vingåker!N18)</f>
        <v>0</v>
      </c>
      <c r="O18" s="98">
        <f>SUM(Eskilstuna:Vingåker!O18)</f>
        <v>0</v>
      </c>
      <c r="P18" s="98">
        <f>SUM(Eskilstuna:Vingåker!P18)</f>
        <v>1461064.4100000001</v>
      </c>
      <c r="Q18" s="4"/>
      <c r="R18" s="4"/>
      <c r="S18" s="4"/>
      <c r="T18" s="4"/>
    </row>
    <row r="19" spans="1:34" ht="15.75">
      <c r="A19" s="5" t="s">
        <v>19</v>
      </c>
      <c r="B19" s="98">
        <f>SUM(Eskilstuna:Vingåker!B19)</f>
        <v>155171.57550974726</v>
      </c>
      <c r="C19" s="98">
        <f>SUM(Eskilstuna:Vingåker!C19)</f>
        <v>0</v>
      </c>
      <c r="D19" s="98">
        <f>SUM(Eskilstuna:Vingåker!D19)</f>
        <v>1572</v>
      </c>
      <c r="E19" s="98">
        <f>SUM(Eskilstuna:Vingåker!E19)</f>
        <v>0</v>
      </c>
      <c r="F19" s="98">
        <f>SUM(Eskilstuna:Vingåker!F19)</f>
        <v>0</v>
      </c>
      <c r="G19" s="98">
        <f>SUM(Eskilstuna:Vingåker!G19)</f>
        <v>0</v>
      </c>
      <c r="H19" s="98">
        <f>SUM(Eskilstuna:Vingåker!H19)</f>
        <v>148435</v>
      </c>
      <c r="I19" s="98">
        <f>SUM(Eskilstuna:Vingåker!I19)</f>
        <v>0</v>
      </c>
      <c r="J19" s="98">
        <f>SUM(Eskilstuna:Vingåker!J19)</f>
        <v>0</v>
      </c>
      <c r="K19" s="98">
        <f>SUM(Eskilstuna:Vingåker!K19)</f>
        <v>0</v>
      </c>
      <c r="L19" s="98">
        <f>SUM(Eskilstuna:Vingåker!L19)</f>
        <v>0</v>
      </c>
      <c r="M19" s="98">
        <f>SUM(Eskilstuna:Vingåker!M19)</f>
        <v>0</v>
      </c>
      <c r="N19" s="98">
        <f>SUM(Eskilstuna:Vingåker!N19)</f>
        <v>0</v>
      </c>
      <c r="O19" s="98">
        <f>SUM(Eskilstuna:Vingåker!O19)</f>
        <v>0</v>
      </c>
      <c r="P19" s="98">
        <f>SUM(Eskilstuna:Vingåker!P19)</f>
        <v>150007</v>
      </c>
      <c r="Q19" s="4"/>
      <c r="R19" s="4"/>
      <c r="S19" s="4"/>
      <c r="T19" s="4"/>
    </row>
    <row r="20" spans="1:34" ht="15.75">
      <c r="A20" s="5" t="s">
        <v>20</v>
      </c>
      <c r="B20" s="98">
        <f>SUM(Eskilstuna:Vingåker!B20)</f>
        <v>0</v>
      </c>
      <c r="C20" s="98">
        <f>SUM(Eskilstuna:Vingåker!C20)</f>
        <v>0</v>
      </c>
      <c r="D20" s="98">
        <f>SUM(Eskilstuna:Vingåker!D20)</f>
        <v>0</v>
      </c>
      <c r="E20" s="98">
        <f>SUM(Eskilstuna:Vingåker!E20)</f>
        <v>0</v>
      </c>
      <c r="F20" s="98">
        <f>SUM(Eskilstuna:Vingåker!F20)</f>
        <v>0</v>
      </c>
      <c r="G20" s="98">
        <f>SUM(Eskilstuna:Vingåker!G20)</f>
        <v>0</v>
      </c>
      <c r="H20" s="98">
        <f>SUM(Eskilstuna:Vingåker!H20)</f>
        <v>0</v>
      </c>
      <c r="I20" s="98">
        <f>SUM(Eskilstuna:Vingåker!I20)</f>
        <v>0</v>
      </c>
      <c r="J20" s="98">
        <f>SUM(Eskilstuna:Vingåker!J20)</f>
        <v>0</v>
      </c>
      <c r="K20" s="98">
        <f>SUM(Eskilstuna:Vingåker!K20)</f>
        <v>0</v>
      </c>
      <c r="L20" s="98">
        <f>SUM(Eskilstuna:Vingåker!L20)</f>
        <v>0</v>
      </c>
      <c r="M20" s="98">
        <f>SUM(Eskilstuna:Vingåker!M20)</f>
        <v>0</v>
      </c>
      <c r="N20" s="98">
        <f>SUM(Eskilstuna:Vingåker!N20)</f>
        <v>0</v>
      </c>
      <c r="O20" s="98">
        <f>SUM(Eskilstuna:Vingåker!O20)</f>
        <v>0</v>
      </c>
      <c r="P20" s="98">
        <f>SUM(Eskilstuna:Vingåker!P20)</f>
        <v>0</v>
      </c>
      <c r="Q20" s="4"/>
      <c r="R20" s="4"/>
      <c r="S20" s="4"/>
      <c r="T20" s="4"/>
    </row>
    <row r="21" spans="1:34" ht="16.5" thickBot="1">
      <c r="A21" s="5" t="s">
        <v>21</v>
      </c>
      <c r="B21" s="98">
        <f>SUM(Eskilstuna:Vingåker!B21)</f>
        <v>0</v>
      </c>
      <c r="C21" s="98">
        <f>SUM(Eskilstuna:Vingåker!C21)</f>
        <v>0</v>
      </c>
      <c r="D21" s="98">
        <f>SUM(Eskilstuna:Vingåker!D21)</f>
        <v>0</v>
      </c>
      <c r="E21" s="98">
        <f>SUM(Eskilstuna:Vingåker!E21)</f>
        <v>0</v>
      </c>
      <c r="F21" s="98">
        <f>SUM(Eskilstuna:Vingåker!F21)</f>
        <v>0</v>
      </c>
      <c r="G21" s="98">
        <f>SUM(Eskilstuna:Vingåker!G21)</f>
        <v>0</v>
      </c>
      <c r="H21" s="98">
        <f>SUM(Eskilstuna:Vingåker!H21)</f>
        <v>0</v>
      </c>
      <c r="I21" s="98">
        <f>SUM(Eskilstuna:Vingåker!I21)</f>
        <v>0</v>
      </c>
      <c r="J21" s="98">
        <f>SUM(Eskilstuna:Vingåker!J21)</f>
        <v>0</v>
      </c>
      <c r="K21" s="98">
        <f>SUM(Eskilstuna:Vingåker!K21)</f>
        <v>0</v>
      </c>
      <c r="L21" s="98">
        <f>SUM(Eskilstuna:Vingåker!L21)</f>
        <v>0</v>
      </c>
      <c r="M21" s="98">
        <f>SUM(Eskilstuna:Vingåker!M21)</f>
        <v>0</v>
      </c>
      <c r="N21" s="98">
        <f>SUM(Eskilstuna:Vingåker!N21)</f>
        <v>0</v>
      </c>
      <c r="O21" s="98">
        <f>SUM(Eskilstuna:Vingåker!O21)</f>
        <v>0</v>
      </c>
      <c r="P21" s="98">
        <f>SUM(Eskilstuna:Vingåker!P21)</f>
        <v>0</v>
      </c>
      <c r="Q21" s="4"/>
      <c r="R21" s="38"/>
      <c r="S21" s="38"/>
      <c r="T21" s="38"/>
    </row>
    <row r="22" spans="1:34" ht="15.75">
      <c r="A22" s="5" t="s">
        <v>22</v>
      </c>
      <c r="B22" s="98">
        <f>SUM(Eskilstuna:Vingåker!B22)</f>
        <v>103656</v>
      </c>
      <c r="C22" s="98">
        <f>SUM(Eskilstuna:Vingåker!C22)</f>
        <v>0</v>
      </c>
      <c r="D22" s="98">
        <f>SUM(Eskilstuna:Vingåker!D22)</f>
        <v>0</v>
      </c>
      <c r="E22" s="98">
        <f>SUM(Eskilstuna:Vingåker!E22)</f>
        <v>0</v>
      </c>
      <c r="F22" s="98">
        <f>SUM(Eskilstuna:Vingåker!F22)</f>
        <v>0</v>
      </c>
      <c r="G22" s="98">
        <f>SUM(Eskilstuna:Vingåker!G22)</f>
        <v>0</v>
      </c>
      <c r="H22" s="98">
        <f>SUM(Eskilstuna:Vingåker!H22)</f>
        <v>0</v>
      </c>
      <c r="I22" s="98">
        <f>SUM(Eskilstuna:Vingåker!I22)</f>
        <v>0</v>
      </c>
      <c r="J22" s="98">
        <f>SUM(Eskilstuna:Vingåker!J22)</f>
        <v>0</v>
      </c>
      <c r="K22" s="98">
        <f>SUM(Eskilstuna:Vingåker!K22)</f>
        <v>0</v>
      </c>
      <c r="L22" s="98">
        <f>SUM(Eskilstuna:Vingåker!L22)</f>
        <v>0</v>
      </c>
      <c r="M22" s="98">
        <f>SUM(Eskilstuna:Vingåker!M22)</f>
        <v>0</v>
      </c>
      <c r="N22" s="98">
        <f>SUM(Eskilstuna:Vingåker!N22)</f>
        <v>0</v>
      </c>
      <c r="O22" s="98">
        <f>SUM(Eskilstuna:Vingåker!O22)</f>
        <v>0</v>
      </c>
      <c r="P22" s="98">
        <f>SUM(Eskilstuna:Vingåker!P22)</f>
        <v>0</v>
      </c>
      <c r="Q22" s="32"/>
      <c r="R22" s="44" t="s">
        <v>24</v>
      </c>
      <c r="S22" s="91" t="str">
        <f>ROUND(P43/1000,0) &amp;" GWh"</f>
        <v>12475 GWh</v>
      </c>
      <c r="T22" s="39"/>
      <c r="U22" s="37"/>
    </row>
    <row r="23" spans="1:34" ht="15.75">
      <c r="A23" s="5" t="s">
        <v>23</v>
      </c>
      <c r="B23" s="98">
        <f>SUM(Eskilstuna:Vingåker!B23)</f>
        <v>0</v>
      </c>
      <c r="C23" s="98">
        <f>SUM(Eskilstuna:Vingåker!C23)</f>
        <v>0</v>
      </c>
      <c r="D23" s="98">
        <f>SUM(Eskilstuna:Vingåker!D23)</f>
        <v>0</v>
      </c>
      <c r="E23" s="98">
        <f>SUM(Eskilstuna:Vingåker!E23)</f>
        <v>0</v>
      </c>
      <c r="F23" s="98">
        <f>SUM(Eskilstuna:Vingåker!F23)</f>
        <v>0</v>
      </c>
      <c r="G23" s="98">
        <f>SUM(Eskilstuna:Vingåker!G23)</f>
        <v>0</v>
      </c>
      <c r="H23" s="98">
        <f>SUM(Eskilstuna:Vingåker!H23)</f>
        <v>0</v>
      </c>
      <c r="I23" s="98">
        <f>SUM(Eskilstuna:Vingåker!I23)</f>
        <v>0</v>
      </c>
      <c r="J23" s="98">
        <f>SUM(Eskilstuna:Vingåker!J23)</f>
        <v>0</v>
      </c>
      <c r="K23" s="98">
        <f>SUM(Eskilstuna:Vingåker!K23)</f>
        <v>0</v>
      </c>
      <c r="L23" s="98">
        <f>SUM(Eskilstuna:Vingåker!L23)</f>
        <v>0</v>
      </c>
      <c r="M23" s="98">
        <f>SUM(Eskilstuna:Vingåker!M23)</f>
        <v>0</v>
      </c>
      <c r="N23" s="98">
        <f>SUM(Eskilstuna:Vingåker!N23)</f>
        <v>0</v>
      </c>
      <c r="O23" s="98">
        <f>SUM(Eskilstuna:Vingåker!O23)</f>
        <v>0</v>
      </c>
      <c r="P23" s="98">
        <f>SUM(Eskilstuna:Vingåker!P23)</f>
        <v>0</v>
      </c>
      <c r="Q23" s="32"/>
      <c r="R23" s="42"/>
      <c r="S23" s="4"/>
      <c r="T23" s="40"/>
      <c r="U23" s="37"/>
    </row>
    <row r="24" spans="1:34" ht="15.75">
      <c r="A24" s="5" t="s">
        <v>14</v>
      </c>
      <c r="B24" s="98">
        <f>SUM(Eskilstuna:Vingåker!B24)</f>
        <v>1548461</v>
      </c>
      <c r="C24" s="98">
        <f>SUM(Eskilstuna:Vingåker!C24)</f>
        <v>0</v>
      </c>
      <c r="D24" s="98">
        <f>SUM(Eskilstuna:Vingåker!D24)</f>
        <v>10482.91</v>
      </c>
      <c r="E24" s="98">
        <f>SUM(Eskilstuna:Vingåker!E24)</f>
        <v>0</v>
      </c>
      <c r="F24" s="98">
        <f>SUM(Eskilstuna:Vingåker!F24)</f>
        <v>0</v>
      </c>
      <c r="G24" s="98">
        <f>SUM(Eskilstuna:Vingåker!G24)</f>
        <v>0</v>
      </c>
      <c r="H24" s="98">
        <f>SUM(Eskilstuna:Vingåker!H24)</f>
        <v>1177381.5</v>
      </c>
      <c r="I24" s="98">
        <f>SUM(Eskilstuna:Vingåker!I24)</f>
        <v>1646</v>
      </c>
      <c r="J24" s="98">
        <f>SUM(Eskilstuna:Vingåker!J24)</f>
        <v>0</v>
      </c>
      <c r="K24" s="98">
        <f>SUM(Eskilstuna:Vingåker!K24)</f>
        <v>0</v>
      </c>
      <c r="L24" s="98">
        <f>SUM(Eskilstuna:Vingåker!L24)</f>
        <v>0</v>
      </c>
      <c r="M24" s="98">
        <f>SUM(Eskilstuna:Vingåker!M24)</f>
        <v>421561</v>
      </c>
      <c r="N24" s="98">
        <f>SUM(Eskilstuna:Vingåker!N24)</f>
        <v>0</v>
      </c>
      <c r="O24" s="98">
        <f>SUM(Eskilstuna:Vingåker!O24)</f>
        <v>0</v>
      </c>
      <c r="P24" s="98">
        <f>SUM(Eskilstuna:Vingåker!P24)</f>
        <v>1611071.4100000001</v>
      </c>
      <c r="Q24" s="32"/>
      <c r="R24" s="42"/>
      <c r="S24" s="4" t="s">
        <v>25</v>
      </c>
      <c r="T24" s="40" t="s">
        <v>26</v>
      </c>
      <c r="U24" s="37"/>
    </row>
    <row r="25" spans="1:34" ht="15.75">
      <c r="B25" s="98"/>
      <c r="C25" s="98"/>
      <c r="D25" s="98"/>
      <c r="E25" s="98"/>
      <c r="F25" s="98"/>
      <c r="G25" s="98"/>
      <c r="H25" s="98"/>
      <c r="I25" s="98"/>
      <c r="J25" s="98"/>
      <c r="K25" s="98"/>
      <c r="L25" s="98"/>
      <c r="M25" s="98"/>
      <c r="N25" s="98"/>
      <c r="O25" s="98"/>
      <c r="P25" s="98"/>
      <c r="Q25" s="32"/>
      <c r="R25" s="87" t="str">
        <f>C30</f>
        <v>El</v>
      </c>
      <c r="S25" s="61" t="str">
        <f>ROUND(C43/1000,0) &amp;" GWh"</f>
        <v>3131 GWh</v>
      </c>
      <c r="T25" s="43">
        <f>C$44</f>
        <v>0.25094424998955356</v>
      </c>
      <c r="U25" s="37"/>
    </row>
    <row r="26" spans="1:34" ht="15.75">
      <c r="B26" s="154"/>
      <c r="C26" s="98"/>
      <c r="D26" s="98"/>
      <c r="E26" s="98"/>
      <c r="F26" s="98"/>
      <c r="G26" s="98"/>
      <c r="H26" s="98"/>
      <c r="I26" s="98"/>
      <c r="J26" s="98"/>
      <c r="K26" s="98"/>
      <c r="L26" s="98"/>
      <c r="M26" s="98"/>
      <c r="N26" s="98"/>
      <c r="O26" s="98"/>
      <c r="P26" s="98"/>
      <c r="Q26" s="32"/>
      <c r="R26" s="89" t="str">
        <f>D30</f>
        <v>Oljeprodukter</v>
      </c>
      <c r="S26" s="61" t="str">
        <f>ROUND(D43/1000,0) &amp;" GWh"</f>
        <v>2033 GWh</v>
      </c>
      <c r="T26" s="43">
        <f>D$44</f>
        <v>0.16300220616379346</v>
      </c>
      <c r="U26" s="37"/>
    </row>
    <row r="27" spans="1:34" ht="15.75">
      <c r="B27" s="98"/>
      <c r="C27" s="98"/>
      <c r="D27" s="98"/>
      <c r="E27" s="98"/>
      <c r="F27" s="98"/>
      <c r="G27" s="98"/>
      <c r="H27" s="98"/>
      <c r="I27" s="98"/>
      <c r="J27" s="98"/>
      <c r="K27" s="98"/>
      <c r="L27" s="98"/>
      <c r="M27" s="98"/>
      <c r="N27" s="98"/>
      <c r="O27" s="98"/>
      <c r="P27" s="98"/>
      <c r="Q27" s="32"/>
      <c r="R27" s="89" t="str">
        <f>E30</f>
        <v>Kol och koks</v>
      </c>
      <c r="S27" s="61" t="str">
        <f>ROUND(E43/1000,0) &amp;" GWh"</f>
        <v>3218 GWh</v>
      </c>
      <c r="T27" s="43">
        <f>E$44</f>
        <v>0.25799535454051026</v>
      </c>
      <c r="U27" s="37"/>
    </row>
    <row r="28" spans="1:34" ht="18.75">
      <c r="A28" s="3" t="s">
        <v>27</v>
      </c>
      <c r="B28" s="151"/>
      <c r="C28" s="98"/>
      <c r="D28" s="151"/>
      <c r="E28" s="151"/>
      <c r="F28" s="151"/>
      <c r="G28" s="151"/>
      <c r="H28" s="151"/>
      <c r="I28" s="98"/>
      <c r="J28" s="98"/>
      <c r="K28" s="98"/>
      <c r="L28" s="98"/>
      <c r="M28" s="98"/>
      <c r="N28" s="98"/>
      <c r="O28" s="98"/>
      <c r="P28" s="98"/>
      <c r="Q28" s="32"/>
      <c r="R28" s="89" t="str">
        <f>F30</f>
        <v>Gasol/naturgas</v>
      </c>
      <c r="S28" s="61" t="str">
        <f>ROUND(F43/1000,0) &amp;" GWh"</f>
        <v>1850 GWh</v>
      </c>
      <c r="T28" s="43">
        <f>F$44</f>
        <v>0.14829686775005688</v>
      </c>
      <c r="U28" s="37"/>
    </row>
    <row r="29" spans="1:34" ht="15.75">
      <c r="A29" s="81" t="str">
        <f>A2</f>
        <v>Södermanlands län</v>
      </c>
      <c r="B29" s="98"/>
      <c r="C29" s="98"/>
      <c r="D29" s="98"/>
      <c r="E29" s="98"/>
      <c r="F29" s="98"/>
      <c r="G29" s="98"/>
      <c r="H29" s="98"/>
      <c r="I29" s="98"/>
      <c r="J29" s="98"/>
      <c r="K29" s="98"/>
      <c r="L29" s="98"/>
      <c r="M29" s="98"/>
      <c r="N29" s="98"/>
      <c r="O29" s="98"/>
      <c r="P29" s="98"/>
      <c r="Q29" s="32"/>
      <c r="R29" s="89" t="str">
        <f>G30</f>
        <v>Biodrivmedel</v>
      </c>
      <c r="S29" s="61" t="str">
        <f>ROUND(G43/1000,0) &amp;" GWh"</f>
        <v>297 GWh</v>
      </c>
      <c r="T29" s="43">
        <f>G$44</f>
        <v>2.3792233350869114E-2</v>
      </c>
      <c r="U29" s="37"/>
    </row>
    <row r="30" spans="1:34" ht="30">
      <c r="A30" s="6">
        <f>A3</f>
        <v>2020</v>
      </c>
      <c r="B30" s="152" t="s">
        <v>70</v>
      </c>
      <c r="C30" s="155" t="s">
        <v>8</v>
      </c>
      <c r="D30" s="143" t="s">
        <v>32</v>
      </c>
      <c r="E30" s="143" t="s">
        <v>2</v>
      </c>
      <c r="F30" s="144" t="s">
        <v>3</v>
      </c>
      <c r="G30" s="143" t="s">
        <v>28</v>
      </c>
      <c r="H30" s="143" t="s">
        <v>52</v>
      </c>
      <c r="I30" s="144" t="s">
        <v>5</v>
      </c>
      <c r="J30" s="143" t="s">
        <v>4</v>
      </c>
      <c r="K30" s="143" t="s">
        <v>6</v>
      </c>
      <c r="L30" s="143" t="s">
        <v>7</v>
      </c>
      <c r="M30" s="143" t="s">
        <v>72</v>
      </c>
      <c r="N30" s="143" t="s">
        <v>73</v>
      </c>
      <c r="O30" s="144" t="s">
        <v>68</v>
      </c>
      <c r="P30" s="145" t="s">
        <v>29</v>
      </c>
      <c r="Q30" s="32"/>
      <c r="R30" s="87" t="str">
        <f>H30</f>
        <v>Biobränslen</v>
      </c>
      <c r="S30" s="61" t="str">
        <f>ROUND(H43/1000,0) &amp;" GWh"</f>
        <v>1498 GWh</v>
      </c>
      <c r="T30" s="43">
        <f>H$44</f>
        <v>0.12008438473848551</v>
      </c>
      <c r="U30" s="37"/>
    </row>
    <row r="31" spans="1:34" s="30" customFormat="1">
      <c r="A31" s="27"/>
      <c r="B31" s="147" t="s">
        <v>65</v>
      </c>
      <c r="C31" s="156" t="s">
        <v>64</v>
      </c>
      <c r="D31" s="147" t="s">
        <v>59</v>
      </c>
      <c r="E31" s="148"/>
      <c r="F31" s="147" t="s">
        <v>61</v>
      </c>
      <c r="G31" s="147" t="s">
        <v>83</v>
      </c>
      <c r="H31" s="147" t="s">
        <v>69</v>
      </c>
      <c r="I31" s="147" t="s">
        <v>62</v>
      </c>
      <c r="J31" s="148"/>
      <c r="K31" s="148"/>
      <c r="L31" s="148"/>
      <c r="M31" s="148"/>
      <c r="N31" s="148"/>
      <c r="O31" s="149"/>
      <c r="P31" s="150" t="s">
        <v>67</v>
      </c>
      <c r="Q31" s="33"/>
      <c r="R31" s="87" t="str">
        <f>I30</f>
        <v>Biogas</v>
      </c>
      <c r="S31" s="61" t="str">
        <f>ROUND(I43/1000,0) &amp;" GWh"</f>
        <v>26 GWh</v>
      </c>
      <c r="T31" s="43">
        <f>I$44</f>
        <v>2.0921120398923647E-3</v>
      </c>
      <c r="U31" s="36"/>
      <c r="AG31" s="31"/>
      <c r="AH31" s="31"/>
    </row>
    <row r="32" spans="1:34" ht="15.75">
      <c r="A32" s="5" t="s">
        <v>30</v>
      </c>
      <c r="B32" s="98">
        <f>SUM(Eskilstuna:Vingåker!B32)</f>
        <v>0</v>
      </c>
      <c r="C32" s="98">
        <f>SUM(Eskilstuna:Vingåker!C32)</f>
        <v>106731</v>
      </c>
      <c r="D32" s="98">
        <f>SUM(Eskilstuna:Vingåker!D32)</f>
        <v>86541</v>
      </c>
      <c r="E32" s="98">
        <f>SUM(Eskilstuna:Vingåker!E32)</f>
        <v>0</v>
      </c>
      <c r="F32" s="98">
        <f>SUM(Eskilstuna:Vingåker!F32)</f>
        <v>0</v>
      </c>
      <c r="G32" s="98">
        <f>SUM(Eskilstuna:Vingåker!G32)</f>
        <v>18259</v>
      </c>
      <c r="H32" s="98">
        <f>SUM(Eskilstuna:Vingåker!H32)</f>
        <v>0</v>
      </c>
      <c r="I32" s="98">
        <f>SUM(Eskilstuna:Vingåker!I32)</f>
        <v>0</v>
      </c>
      <c r="J32" s="98">
        <f>SUM(Eskilstuna:Vingåker!J32)</f>
        <v>0</v>
      </c>
      <c r="K32" s="98">
        <f>SUM(Eskilstuna:Vingåker!K32)</f>
        <v>0</v>
      </c>
      <c r="L32" s="98">
        <f>SUM(Eskilstuna:Vingåker!L32)</f>
        <v>0</v>
      </c>
      <c r="M32" s="98">
        <f>SUM(Eskilstuna:Vingåker!M32)</f>
        <v>0</v>
      </c>
      <c r="N32" s="98">
        <f>SUM(Eskilstuna:Vingåker!N32)</f>
        <v>0</v>
      </c>
      <c r="O32" s="98">
        <f>SUM(Eskilstuna:Vingåker!O32)</f>
        <v>0</v>
      </c>
      <c r="P32" s="98">
        <f>SUM(Eskilstuna:Vingåker!P32)</f>
        <v>211531</v>
      </c>
      <c r="Q32" s="34"/>
      <c r="R32" s="89" t="str">
        <f>J30</f>
        <v>Avlutar</v>
      </c>
      <c r="S32" s="61" t="str">
        <f>ROUND(J43/1000,0) &amp;" GWh"</f>
        <v>0 GWh</v>
      </c>
      <c r="T32" s="43">
        <f>J$44</f>
        <v>0</v>
      </c>
      <c r="U32" s="37"/>
    </row>
    <row r="33" spans="1:47" ht="15.75">
      <c r="A33" s="5" t="s">
        <v>33</v>
      </c>
      <c r="B33" s="98">
        <f>SUM(Eskilstuna:Vingåker!B33)</f>
        <v>84191.687620889745</v>
      </c>
      <c r="C33" s="98">
        <f>SUM(Eskilstuna:Vingåker!C33)</f>
        <v>1064053</v>
      </c>
      <c r="D33" s="98">
        <f>SUM(Eskilstuna:Vingåker!D33)</f>
        <v>215210.00000000009</v>
      </c>
      <c r="E33" s="98">
        <f>SUM(Eskilstuna:Vingåker!E33)</f>
        <v>3218480</v>
      </c>
      <c r="F33" s="98">
        <f>SUM(Eskilstuna:Vingåker!F33)</f>
        <v>1523037</v>
      </c>
      <c r="G33" s="98">
        <f>SUM(Eskilstuna:Vingåker!G33)</f>
        <v>1271</v>
      </c>
      <c r="H33" s="98">
        <f>SUM(Eskilstuna:Vingåker!H33)</f>
        <v>79989</v>
      </c>
      <c r="I33" s="98">
        <f>SUM(Eskilstuna:Vingåker!I33)</f>
        <v>0</v>
      </c>
      <c r="J33" s="98">
        <f>SUM(Eskilstuna:Vingåker!J33)</f>
        <v>0</v>
      </c>
      <c r="K33" s="98">
        <f>SUM(Eskilstuna:Vingåker!K33)</f>
        <v>0</v>
      </c>
      <c r="L33" s="98">
        <f>SUM(Eskilstuna:Vingåker!L33)</f>
        <v>0</v>
      </c>
      <c r="M33" s="98">
        <f>SUM(Eskilstuna:Vingåker!M33)</f>
        <v>0</v>
      </c>
      <c r="N33" s="98">
        <f>SUM(Eskilstuna:Vingåker!N33)</f>
        <v>12190</v>
      </c>
      <c r="O33" s="98">
        <f>SUM(Eskilstuna:Vingåker!O33)</f>
        <v>0</v>
      </c>
      <c r="P33" s="98">
        <f>SUM(Eskilstuna:Vingåker!P33)</f>
        <v>6198421.6876208903</v>
      </c>
      <c r="Q33" s="34"/>
      <c r="R33" s="87" t="str">
        <f>K30</f>
        <v>Torv</v>
      </c>
      <c r="S33" s="61" t="str">
        <f>ROUND(K43/1000,0) &amp;" GWh"</f>
        <v>0 GWh</v>
      </c>
      <c r="T33" s="43">
        <f>K$44</f>
        <v>0</v>
      </c>
      <c r="U33" s="37"/>
    </row>
    <row r="34" spans="1:47" ht="15.75">
      <c r="A34" s="5" t="s">
        <v>34</v>
      </c>
      <c r="B34" s="98">
        <f>SUM(Eskilstuna:Vingåker!B34)</f>
        <v>174111.69731586063</v>
      </c>
      <c r="C34" s="98">
        <f>SUM(Eskilstuna:Vingåker!C34)</f>
        <v>252248</v>
      </c>
      <c r="D34" s="98">
        <f>SUM(Eskilstuna:Vingåker!D34)</f>
        <v>1019</v>
      </c>
      <c r="E34" s="98">
        <f>SUM(Eskilstuna:Vingåker!E34)</f>
        <v>0</v>
      </c>
      <c r="F34" s="98">
        <f>SUM(Eskilstuna:Vingåker!F34)</f>
        <v>0</v>
      </c>
      <c r="G34" s="98">
        <f>SUM(Eskilstuna:Vingåker!G34)</f>
        <v>0</v>
      </c>
      <c r="H34" s="98">
        <f>SUM(Eskilstuna:Vingåker!H34)</f>
        <v>0</v>
      </c>
      <c r="I34" s="98">
        <f>SUM(Eskilstuna:Vingåker!I34)</f>
        <v>0</v>
      </c>
      <c r="J34" s="98">
        <f>SUM(Eskilstuna:Vingåker!J34)</f>
        <v>0</v>
      </c>
      <c r="K34" s="98">
        <f>SUM(Eskilstuna:Vingåker!K34)</f>
        <v>0</v>
      </c>
      <c r="L34" s="98">
        <f>SUM(Eskilstuna:Vingåker!L34)</f>
        <v>0</v>
      </c>
      <c r="M34" s="98">
        <f>SUM(Eskilstuna:Vingåker!M34)</f>
        <v>0</v>
      </c>
      <c r="N34" s="98">
        <f>SUM(Eskilstuna:Vingåker!N34)</f>
        <v>0</v>
      </c>
      <c r="O34" s="98">
        <f>SUM(Eskilstuna:Vingåker!O34)</f>
        <v>0</v>
      </c>
      <c r="P34" s="98">
        <f>SUM(Eskilstuna:Vingåker!P34)</f>
        <v>427378.69731586066</v>
      </c>
      <c r="Q34" s="34"/>
      <c r="R34" s="89" t="str">
        <f>L30</f>
        <v>Avfall</v>
      </c>
      <c r="S34" s="61" t="str">
        <f>ROUND(L43/1000,0) &amp;" GWh"</f>
        <v>0 GWh</v>
      </c>
      <c r="T34" s="43">
        <f>L$44</f>
        <v>0</v>
      </c>
      <c r="U34" s="37"/>
      <c r="V34" s="8"/>
      <c r="W34" s="59"/>
    </row>
    <row r="35" spans="1:47" ht="15.75">
      <c r="A35" s="5" t="s">
        <v>35</v>
      </c>
      <c r="B35" s="98">
        <f>SUM(Eskilstuna:Vingåker!B35)</f>
        <v>0</v>
      </c>
      <c r="C35" s="98">
        <f>SUM(Eskilstuna:Vingåker!C35)</f>
        <v>94399.000000000029</v>
      </c>
      <c r="D35" s="98">
        <f>SUM(Eskilstuna:Vingåker!D35)</f>
        <v>1673463</v>
      </c>
      <c r="E35" s="98">
        <f>SUM(Eskilstuna:Vingåker!E35)</f>
        <v>0</v>
      </c>
      <c r="F35" s="100">
        <f>SUM(Eskilstuna:Vingåker!F35)+'[1]Biogasproduktion och fordonsgas'!$B$21*1000</f>
        <v>2802.5</v>
      </c>
      <c r="G35" s="98">
        <f>SUM(Eskilstuna:Vingåker!G35)</f>
        <v>277277</v>
      </c>
      <c r="H35" s="98">
        <f>SUM(Eskilstuna:Vingåker!H35)</f>
        <v>0</v>
      </c>
      <c r="I35" s="100">
        <f>SUM(Eskilstuna:Vingåker!I35)+'[1]Biogasproduktion och fordonsgas'!$B$20*1000</f>
        <v>24453</v>
      </c>
      <c r="J35" s="98">
        <f>SUM(Eskilstuna:Vingåker!J35)</f>
        <v>0</v>
      </c>
      <c r="K35" s="98">
        <f>SUM(Eskilstuna:Vingåker!K35)</f>
        <v>0</v>
      </c>
      <c r="L35" s="98">
        <f>SUM(Eskilstuna:Vingåker!L35)</f>
        <v>0</v>
      </c>
      <c r="M35" s="98">
        <f>SUM(Eskilstuna:Vingåker!M35)</f>
        <v>0</v>
      </c>
      <c r="N35" s="98">
        <f>SUM(Eskilstuna:Vingåker!N35)</f>
        <v>0</v>
      </c>
      <c r="O35" s="98">
        <f>SUM(Eskilstuna:Vingåker!O35)</f>
        <v>0</v>
      </c>
      <c r="P35" s="100">
        <f>SUM(B35:O35)</f>
        <v>2072394.5</v>
      </c>
      <c r="Q35" s="34"/>
      <c r="R35" s="87" t="str">
        <f>M30</f>
        <v>RT-flis</v>
      </c>
      <c r="S35" s="61" t="str">
        <f>ROUND(M43/1000,0) &amp;" GWh"</f>
        <v>422 GWh</v>
      </c>
      <c r="T35" s="43">
        <f>M$44</f>
        <v>3.3792591426838769E-2</v>
      </c>
      <c r="U35" s="37"/>
    </row>
    <row r="36" spans="1:47" ht="15.75">
      <c r="A36" s="5" t="s">
        <v>36</v>
      </c>
      <c r="B36" s="98">
        <f>SUM(Eskilstuna:Vingåker!B36)</f>
        <v>233420.54029658303</v>
      </c>
      <c r="C36" s="98">
        <f>SUM(Eskilstuna:Vingåker!C36)</f>
        <v>631682.66666666651</v>
      </c>
      <c r="D36" s="98">
        <f>SUM(Eskilstuna:Vingåker!D36)</f>
        <v>16874</v>
      </c>
      <c r="E36" s="98">
        <f>SUM(Eskilstuna:Vingåker!E36)</f>
        <v>0</v>
      </c>
      <c r="F36" s="98">
        <f>SUM(Eskilstuna:Vingåker!F36)</f>
        <v>0</v>
      </c>
      <c r="G36" s="98">
        <f>SUM(Eskilstuna:Vingåker!G36)</f>
        <v>0</v>
      </c>
      <c r="H36" s="98">
        <f>SUM(Eskilstuna:Vingåker!H36)</f>
        <v>0</v>
      </c>
      <c r="I36" s="98">
        <f>SUM(Eskilstuna:Vingåker!I36)</f>
        <v>0</v>
      </c>
      <c r="J36" s="98">
        <f>SUM(Eskilstuna:Vingåker!J36)</f>
        <v>0</v>
      </c>
      <c r="K36" s="98">
        <f>SUM(Eskilstuna:Vingåker!K36)</f>
        <v>0</v>
      </c>
      <c r="L36" s="98">
        <f>SUM(Eskilstuna:Vingåker!L36)</f>
        <v>0</v>
      </c>
      <c r="M36" s="98">
        <f>SUM(Eskilstuna:Vingåker!M36)</f>
        <v>0</v>
      </c>
      <c r="N36" s="98">
        <f>SUM(Eskilstuna:Vingåker!N36)</f>
        <v>0</v>
      </c>
      <c r="O36" s="98">
        <f>SUM(Eskilstuna:Vingåker!O36)</f>
        <v>0</v>
      </c>
      <c r="P36" s="98">
        <f>SUM(Eskilstuna:Vingåker!P36)</f>
        <v>881977.2069632496</v>
      </c>
      <c r="Q36" s="34"/>
      <c r="R36" s="87" t="str">
        <f>N30</f>
        <v>Ånga</v>
      </c>
      <c r="S36" s="61" t="str">
        <f>ROUND(N43/1000,0) &amp;" GWh"</f>
        <v>12 GWh</v>
      </c>
      <c r="T36" s="43">
        <f>N$44</f>
        <v>9.7715796644652761E-4</v>
      </c>
      <c r="U36" s="37"/>
    </row>
    <row r="37" spans="1:47" ht="15.75">
      <c r="A37" s="5" t="s">
        <v>37</v>
      </c>
      <c r="B37" s="98">
        <f>SUM(Eskilstuna:Vingåker!B37)</f>
        <v>148112.4081</v>
      </c>
      <c r="C37" s="98">
        <f>SUM(Eskilstuna:Vingåker!C37)</f>
        <v>729136</v>
      </c>
      <c r="D37" s="98">
        <f>SUM(Eskilstuna:Vingåker!D37)</f>
        <v>3739</v>
      </c>
      <c r="E37" s="98">
        <f>SUM(Eskilstuna:Vingåker!E37)</f>
        <v>0</v>
      </c>
      <c r="F37" s="98">
        <f>SUM(Eskilstuna:Vingåker!F37)</f>
        <v>0</v>
      </c>
      <c r="G37" s="98">
        <f>SUM(Eskilstuna:Vingåker!G37)</f>
        <v>0</v>
      </c>
      <c r="H37" s="98">
        <f>SUM(Eskilstuna:Vingåker!H37)</f>
        <v>240676.5919</v>
      </c>
      <c r="I37" s="98">
        <f>SUM(Eskilstuna:Vingåker!I37)</f>
        <v>0</v>
      </c>
      <c r="J37" s="98">
        <f>SUM(Eskilstuna:Vingåker!J37)</f>
        <v>0</v>
      </c>
      <c r="K37" s="98">
        <f>SUM(Eskilstuna:Vingåker!K37)</f>
        <v>0</v>
      </c>
      <c r="L37" s="98">
        <f>SUM(Eskilstuna:Vingåker!L37)</f>
        <v>0</v>
      </c>
      <c r="M37" s="98">
        <f>SUM(Eskilstuna:Vingåker!M37)</f>
        <v>0</v>
      </c>
      <c r="N37" s="98">
        <f>SUM(Eskilstuna:Vingåker!N37)</f>
        <v>0</v>
      </c>
      <c r="O37" s="98">
        <f>SUM(Eskilstuna:Vingåker!O37)</f>
        <v>0</v>
      </c>
      <c r="P37" s="98">
        <f>SUM(Eskilstuna:Vingåker!P37)</f>
        <v>1121664</v>
      </c>
      <c r="Q37" s="34"/>
      <c r="R37" s="89" t="str">
        <f>O30</f>
        <v>Övrigt</v>
      </c>
      <c r="S37" s="61" t="str">
        <f>ROUND(O43/1000,0) &amp;" GWh"</f>
        <v>0 GWh</v>
      </c>
      <c r="T37" s="43">
        <f>O$44</f>
        <v>0</v>
      </c>
      <c r="U37" s="37"/>
    </row>
    <row r="38" spans="1:47" ht="15.75">
      <c r="A38" s="5" t="s">
        <v>38</v>
      </c>
      <c r="B38" s="98">
        <f>SUM(Eskilstuna:Vingåker!B38)</f>
        <v>642436.66666666663</v>
      </c>
      <c r="C38" s="98">
        <f>SUM(Eskilstuna:Vingåker!C38)</f>
        <v>155377.33333333331</v>
      </c>
      <c r="D38" s="98">
        <f>SUM(Eskilstuna:Vingåker!D38)</f>
        <v>1006</v>
      </c>
      <c r="E38" s="98">
        <f>SUM(Eskilstuna:Vingåker!E38)</f>
        <v>0</v>
      </c>
      <c r="F38" s="98">
        <f>SUM(Eskilstuna:Vingåker!F38)</f>
        <v>0</v>
      </c>
      <c r="G38" s="98">
        <f>SUM(Eskilstuna:Vingåker!G38)</f>
        <v>0</v>
      </c>
      <c r="H38" s="98">
        <f>SUM(Eskilstuna:Vingåker!H38)</f>
        <v>0</v>
      </c>
      <c r="I38" s="98">
        <f>SUM(Eskilstuna:Vingåker!I38)</f>
        <v>0</v>
      </c>
      <c r="J38" s="98">
        <f>SUM(Eskilstuna:Vingåker!J38)</f>
        <v>0</v>
      </c>
      <c r="K38" s="98">
        <f>SUM(Eskilstuna:Vingåker!K38)</f>
        <v>0</v>
      </c>
      <c r="L38" s="98">
        <f>SUM(Eskilstuna:Vingåker!L38)</f>
        <v>0</v>
      </c>
      <c r="M38" s="98">
        <f>SUM(Eskilstuna:Vingåker!M38)</f>
        <v>0</v>
      </c>
      <c r="N38" s="98">
        <f>SUM(Eskilstuna:Vingåker!N38)</f>
        <v>0</v>
      </c>
      <c r="O38" s="98">
        <f>SUM(Eskilstuna:Vingåker!O38)</f>
        <v>0</v>
      </c>
      <c r="P38" s="98">
        <f>SUM(Eskilstuna:Vingåker!P38)</f>
        <v>798820</v>
      </c>
      <c r="Q38" s="34"/>
      <c r="R38" s="45"/>
      <c r="S38" s="30"/>
      <c r="T38" s="41"/>
      <c r="U38" s="37"/>
    </row>
    <row r="39" spans="1:47" ht="15.75">
      <c r="A39" s="5" t="s">
        <v>39</v>
      </c>
      <c r="B39" s="98">
        <f>SUM(Eskilstuna:Vingåker!B39)</f>
        <v>0</v>
      </c>
      <c r="C39" s="98">
        <f>SUM(Eskilstuna:Vingåker!C39)</f>
        <v>143483</v>
      </c>
      <c r="D39" s="98">
        <f>SUM(Eskilstuna:Vingåker!D39)</f>
        <v>0</v>
      </c>
      <c r="E39" s="98">
        <f>SUM(Eskilstuna:Vingåker!E39)</f>
        <v>0</v>
      </c>
      <c r="F39" s="98">
        <f>SUM(Eskilstuna:Vingåker!F39)</f>
        <v>0</v>
      </c>
      <c r="G39" s="98">
        <f>SUM(Eskilstuna:Vingåker!G39)</f>
        <v>0</v>
      </c>
      <c r="H39" s="98">
        <f>SUM(Eskilstuna:Vingåker!H39)</f>
        <v>0</v>
      </c>
      <c r="I39" s="98">
        <f>SUM(Eskilstuna:Vingåker!I39)</f>
        <v>0</v>
      </c>
      <c r="J39" s="98">
        <f>SUM(Eskilstuna:Vingåker!J39)</f>
        <v>0</v>
      </c>
      <c r="K39" s="98">
        <f>SUM(Eskilstuna:Vingåker!K39)</f>
        <v>0</v>
      </c>
      <c r="L39" s="98">
        <f>SUM(Eskilstuna:Vingåker!L39)</f>
        <v>0</v>
      </c>
      <c r="M39" s="98">
        <f>SUM(Eskilstuna:Vingåker!M39)</f>
        <v>0</v>
      </c>
      <c r="N39" s="98">
        <f>SUM(Eskilstuna:Vingåker!N39)</f>
        <v>0</v>
      </c>
      <c r="O39" s="98">
        <f>SUM(Eskilstuna:Vingåker!O39)</f>
        <v>0</v>
      </c>
      <c r="P39" s="98">
        <f>SUM(Eskilstuna:Vingåker!P39)</f>
        <v>143483</v>
      </c>
      <c r="Q39" s="34"/>
      <c r="R39" s="42"/>
      <c r="S39" s="10"/>
      <c r="T39" s="65"/>
      <c r="U39" s="37"/>
    </row>
    <row r="40" spans="1:47" ht="15.75">
      <c r="A40" s="5" t="s">
        <v>14</v>
      </c>
      <c r="B40" s="98">
        <f>SUM(Eskilstuna:Vingåker!B40)</f>
        <v>1282272</v>
      </c>
      <c r="C40" s="98">
        <f>SUM(Eskilstuna:Vingåker!C40)</f>
        <v>3177110</v>
      </c>
      <c r="D40" s="98">
        <f>SUM(Eskilstuna:Vingåker!D40)</f>
        <v>1997852.0000000002</v>
      </c>
      <c r="E40" s="98">
        <f>SUM(Eskilstuna:Vingåker!E40)</f>
        <v>3218480</v>
      </c>
      <c r="F40" s="100">
        <f>SUM(F32:F39)</f>
        <v>1525839.5</v>
      </c>
      <c r="G40" s="98">
        <f>SUM(Eskilstuna:Vingåker!G40)</f>
        <v>296807</v>
      </c>
      <c r="H40" s="98">
        <f>SUM(Eskilstuna:Vingåker!H40)</f>
        <v>320665.5919</v>
      </c>
      <c r="I40" s="100">
        <f>SUM(I32:I39)</f>
        <v>24453</v>
      </c>
      <c r="J40" s="98">
        <f>SUM(Eskilstuna:Vingåker!J40)</f>
        <v>0</v>
      </c>
      <c r="K40" s="98">
        <f>SUM(Eskilstuna:Vingåker!K40)</f>
        <v>0</v>
      </c>
      <c r="L40" s="98">
        <f>SUM(Eskilstuna:Vingåker!L40)</f>
        <v>0</v>
      </c>
      <c r="M40" s="98">
        <f>SUM(Eskilstuna:Vingåker!M40)</f>
        <v>0</v>
      </c>
      <c r="N40" s="98">
        <f>SUM(Eskilstuna:Vingåker!N40)</f>
        <v>12190</v>
      </c>
      <c r="O40" s="98">
        <f>SUM(Eskilstuna:Vingåker!O40)</f>
        <v>0</v>
      </c>
      <c r="P40" s="100">
        <f>SUM(B40:O40)</f>
        <v>11855669.0919</v>
      </c>
      <c r="Q40" s="34"/>
      <c r="R40" s="42"/>
      <c r="S40" s="10" t="s">
        <v>25</v>
      </c>
      <c r="T40" s="65" t="s">
        <v>26</v>
      </c>
      <c r="U40" s="37"/>
    </row>
    <row r="41" spans="1:47">
      <c r="B41" s="98"/>
      <c r="C41" s="98"/>
      <c r="D41" s="98"/>
      <c r="E41" s="98"/>
      <c r="F41" s="98"/>
      <c r="G41" s="98"/>
      <c r="H41" s="98"/>
      <c r="I41" s="98"/>
      <c r="J41" s="98"/>
      <c r="K41" s="98"/>
      <c r="L41" s="98"/>
      <c r="M41" s="98"/>
      <c r="N41" s="98"/>
      <c r="O41" s="98"/>
      <c r="P41" s="98"/>
      <c r="Q41" s="67"/>
      <c r="R41" s="42" t="s">
        <v>40</v>
      </c>
      <c r="S41" s="66" t="str">
        <f>ROUND((B46+C46)/1000,0) &amp;" GWh"</f>
        <v>508 GWh</v>
      </c>
      <c r="T41" s="65"/>
      <c r="U41" s="37"/>
    </row>
    <row r="42" spans="1:47">
      <c r="A42" s="47" t="s">
        <v>43</v>
      </c>
      <c r="B42" s="155">
        <f>B39+B38+B37</f>
        <v>790549.07476666663</v>
      </c>
      <c r="C42" s="155">
        <f>C39+C38+C37</f>
        <v>1027996.3333333333</v>
      </c>
      <c r="D42" s="155">
        <f>D39+D38+D37</f>
        <v>4745</v>
      </c>
      <c r="E42" s="155">
        <f t="shared" ref="E42:O42" si="0">E39+E38+E37</f>
        <v>0</v>
      </c>
      <c r="F42" s="152">
        <f t="shared" si="0"/>
        <v>0</v>
      </c>
      <c r="G42" s="155">
        <f t="shared" si="0"/>
        <v>0</v>
      </c>
      <c r="H42" s="155">
        <f t="shared" si="0"/>
        <v>240676.5919</v>
      </c>
      <c r="I42" s="152">
        <f t="shared" si="0"/>
        <v>0</v>
      </c>
      <c r="J42" s="155">
        <f>J39+J38+J37</f>
        <v>0</v>
      </c>
      <c r="K42" s="155">
        <f>K39+K38+K37</f>
        <v>0</v>
      </c>
      <c r="L42" s="155">
        <f>L39+L38+L37</f>
        <v>0</v>
      </c>
      <c r="M42" s="155">
        <f t="shared" si="0"/>
        <v>0</v>
      </c>
      <c r="N42" s="155">
        <f t="shared" si="0"/>
        <v>0</v>
      </c>
      <c r="O42" s="155">
        <f t="shared" si="0"/>
        <v>0</v>
      </c>
      <c r="P42" s="98">
        <f>SUM(Eskilstuna:Vingåker!P42)</f>
        <v>2063966.9999999998</v>
      </c>
      <c r="Q42" s="35"/>
      <c r="R42" s="42" t="s">
        <v>41</v>
      </c>
      <c r="S42" s="11" t="str">
        <f>ROUND(P42/1000,0) &amp;" GWh"</f>
        <v>2064 GWh</v>
      </c>
      <c r="T42" s="43">
        <f>P42/P40</f>
        <v>0.17409114441378412</v>
      </c>
      <c r="U42" s="37"/>
    </row>
    <row r="43" spans="1:47">
      <c r="A43" s="48" t="s">
        <v>45</v>
      </c>
      <c r="B43" s="155"/>
      <c r="C43" s="157">
        <f>SUM(Eskilstuna:Vingåker!C43)</f>
        <v>3130517.8000000003</v>
      </c>
      <c r="D43" s="157">
        <f>SUM(Eskilstuna:Vingåker!D43)</f>
        <v>2033444.9100000001</v>
      </c>
      <c r="E43" s="157">
        <f>SUM(Eskilstuna:Vingåker!E43)</f>
        <v>3218480</v>
      </c>
      <c r="F43" s="157">
        <f>F40+F24+F11</f>
        <v>1849996.5</v>
      </c>
      <c r="G43" s="157">
        <f>SUM(Eskilstuna:Vingåker!G43)</f>
        <v>296807</v>
      </c>
      <c r="H43" s="157">
        <f>SUM(Eskilstuna:Vingåker!H43)</f>
        <v>1498047.0918999999</v>
      </c>
      <c r="I43" s="157">
        <f>I40+I24+I11</f>
        <v>26099</v>
      </c>
      <c r="J43" s="157">
        <f>SUM(Eskilstuna:Vingåker!J43)</f>
        <v>0</v>
      </c>
      <c r="K43" s="157">
        <f>SUM(Eskilstuna:Vingåker!K43)</f>
        <v>0</v>
      </c>
      <c r="L43" s="157">
        <f>SUM(Eskilstuna:Vingåker!L43)</f>
        <v>0</v>
      </c>
      <c r="M43" s="157">
        <f>SUM(Eskilstuna:Vingåker!M43)</f>
        <v>421561</v>
      </c>
      <c r="N43" s="157">
        <f>SUM(Eskilstuna:Vingåker!N43)</f>
        <v>12190</v>
      </c>
      <c r="O43" s="157">
        <f>SUM(Eskilstuna:Vingåker!O43)</f>
        <v>0</v>
      </c>
      <c r="P43" s="152">
        <f>SUM(C43:M43)</f>
        <v>12474953.301900001</v>
      </c>
      <c r="Q43" s="35"/>
      <c r="R43" s="42" t="s">
        <v>42</v>
      </c>
      <c r="S43" s="11" t="str">
        <f>ROUND(P36/1000,0) &amp;" GWh"</f>
        <v>882 GWh</v>
      </c>
      <c r="T43" s="63">
        <f>P36/P40</f>
        <v>7.4392866410705721E-2</v>
      </c>
      <c r="U43" s="37"/>
    </row>
    <row r="44" spans="1:47">
      <c r="A44" s="48" t="s">
        <v>46</v>
      </c>
      <c r="B44" s="155"/>
      <c r="C44" s="158">
        <f>C43/$P$43</f>
        <v>0.25094424998955356</v>
      </c>
      <c r="D44" s="158">
        <f t="shared" ref="D44:O44" si="1">D43/$P$43</f>
        <v>0.16300220616379346</v>
      </c>
      <c r="E44" s="158">
        <f t="shared" si="1"/>
        <v>0.25799535454051026</v>
      </c>
      <c r="F44" s="158">
        <f t="shared" si="1"/>
        <v>0.14829686775005688</v>
      </c>
      <c r="G44" s="158">
        <f t="shared" si="1"/>
        <v>2.3792233350869114E-2</v>
      </c>
      <c r="H44" s="158">
        <f t="shared" si="1"/>
        <v>0.12008438473848551</v>
      </c>
      <c r="I44" s="158">
        <f t="shared" si="1"/>
        <v>2.0921120398923647E-3</v>
      </c>
      <c r="J44" s="158">
        <f t="shared" si="1"/>
        <v>0</v>
      </c>
      <c r="K44" s="158">
        <f t="shared" si="1"/>
        <v>0</v>
      </c>
      <c r="L44" s="158">
        <f t="shared" si="1"/>
        <v>0</v>
      </c>
      <c r="M44" s="158">
        <f t="shared" si="1"/>
        <v>3.3792591426838769E-2</v>
      </c>
      <c r="N44" s="158">
        <f t="shared" si="1"/>
        <v>9.7715796644652761E-4</v>
      </c>
      <c r="O44" s="158">
        <f t="shared" si="1"/>
        <v>0</v>
      </c>
      <c r="P44" s="158">
        <f>P43/$P$43</f>
        <v>1</v>
      </c>
      <c r="Q44" s="35"/>
      <c r="R44" s="42" t="s">
        <v>44</v>
      </c>
      <c r="S44" s="11" t="str">
        <f>ROUND(P34/1000,0) &amp;" GWh"</f>
        <v>427 GWh</v>
      </c>
      <c r="T44" s="43">
        <f>P34/P40</f>
        <v>3.6048467109110971E-2</v>
      </c>
      <c r="U44" s="37"/>
    </row>
    <row r="45" spans="1:47">
      <c r="A45" s="49"/>
      <c r="B45" s="125"/>
      <c r="C45" s="155"/>
      <c r="D45" s="155"/>
      <c r="E45" s="155"/>
      <c r="F45" s="152"/>
      <c r="G45" s="155"/>
      <c r="H45" s="155"/>
      <c r="I45" s="152"/>
      <c r="J45" s="155"/>
      <c r="K45" s="155"/>
      <c r="L45" s="155"/>
      <c r="M45" s="155"/>
      <c r="N45" s="155"/>
      <c r="O45" s="152"/>
      <c r="P45" s="152"/>
      <c r="Q45" s="35"/>
      <c r="R45" s="42" t="s">
        <v>31</v>
      </c>
      <c r="S45" s="11" t="str">
        <f>ROUND(P32/1000,0) &amp;" GWh"</f>
        <v>212 GWh</v>
      </c>
      <c r="T45" s="43">
        <f>P32/P40</f>
        <v>1.7842181521793794E-2</v>
      </c>
      <c r="U45" s="37"/>
    </row>
    <row r="46" spans="1:47">
      <c r="A46" s="49" t="s">
        <v>49</v>
      </c>
      <c r="B46" s="157">
        <f>SUM(Eskilstuna:Vingåker!B46)</f>
        <v>253999</v>
      </c>
      <c r="C46" s="157">
        <f>SUM(Eskilstuna:Vingåker!C46)</f>
        <v>254168.80000000002</v>
      </c>
      <c r="D46" s="155"/>
      <c r="E46" s="155"/>
      <c r="F46" s="152"/>
      <c r="G46" s="155"/>
      <c r="H46" s="155"/>
      <c r="I46" s="152"/>
      <c r="J46" s="155"/>
      <c r="K46" s="155"/>
      <c r="L46" s="155"/>
      <c r="M46" s="155"/>
      <c r="N46" s="155"/>
      <c r="O46" s="152"/>
      <c r="P46" s="141"/>
      <c r="Q46" s="35"/>
      <c r="R46" s="42" t="s">
        <v>47</v>
      </c>
      <c r="S46" s="11" t="str">
        <f>ROUND(P33/1000,0) &amp;" GWh"</f>
        <v>6198 GWh</v>
      </c>
      <c r="T46" s="63">
        <f>P33/P40</f>
        <v>0.52282343911367768</v>
      </c>
      <c r="U46" s="37"/>
    </row>
    <row r="47" spans="1:47">
      <c r="A47" s="49" t="s">
        <v>51</v>
      </c>
      <c r="B47" s="159">
        <f>B46/B24</f>
        <v>0.16403319166578945</v>
      </c>
      <c r="C47" s="159">
        <f>C46/(C40+C24)</f>
        <v>0.08</v>
      </c>
      <c r="D47" s="155"/>
      <c r="E47" s="155"/>
      <c r="F47" s="152"/>
      <c r="G47" s="155"/>
      <c r="H47" s="155"/>
      <c r="I47" s="152"/>
      <c r="J47" s="155"/>
      <c r="K47" s="155"/>
      <c r="L47" s="155"/>
      <c r="M47" s="155"/>
      <c r="N47" s="155"/>
      <c r="O47" s="152"/>
      <c r="P47" s="152"/>
      <c r="Q47" s="10"/>
      <c r="R47" s="42" t="s">
        <v>48</v>
      </c>
      <c r="S47" s="11" t="str">
        <f>ROUND(P35/1000,0) &amp;" GWh"</f>
        <v>2072 GWh</v>
      </c>
      <c r="T47" s="63">
        <f>P35/P40</f>
        <v>0.17480198577876099</v>
      </c>
    </row>
    <row r="48" spans="1:47" ht="15.75" thickBot="1">
      <c r="A48" s="14"/>
      <c r="B48" s="160"/>
      <c r="C48" s="161"/>
      <c r="D48" s="162"/>
      <c r="E48" s="162"/>
      <c r="F48" s="163"/>
      <c r="G48" s="162"/>
      <c r="H48" s="162"/>
      <c r="I48" s="163"/>
      <c r="J48" s="162"/>
      <c r="K48" s="162"/>
      <c r="L48" s="162"/>
      <c r="M48" s="161"/>
      <c r="N48" s="161"/>
      <c r="O48" s="164"/>
      <c r="P48" s="164"/>
      <c r="Q48" s="14"/>
      <c r="R48" s="70" t="s">
        <v>50</v>
      </c>
      <c r="S48" s="11" t="str">
        <f>ROUND(P40/1000,0) &amp;" GWh"</f>
        <v>11856 GWh</v>
      </c>
      <c r="T48" s="72">
        <f>SUM(T42:T47)</f>
        <v>1.0000000843478334</v>
      </c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4"/>
      <c r="AH48" s="14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</row>
    <row r="49" spans="1:47">
      <c r="A49" s="17"/>
      <c r="B49" s="160"/>
      <c r="C49" s="161"/>
      <c r="D49" s="162"/>
      <c r="E49" s="162"/>
      <c r="F49" s="163"/>
      <c r="G49" s="162"/>
      <c r="H49" s="162"/>
      <c r="I49" s="163"/>
      <c r="J49" s="162"/>
      <c r="K49" s="162"/>
      <c r="L49" s="162"/>
      <c r="M49" s="161"/>
      <c r="N49" s="161"/>
      <c r="O49" s="164"/>
      <c r="P49" s="164"/>
      <c r="Q49" s="17"/>
      <c r="R49" s="14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4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</row>
    <row r="50" spans="1:47">
      <c r="A50" s="17"/>
      <c r="B50" s="160"/>
      <c r="C50" s="165"/>
      <c r="D50" s="162"/>
      <c r="E50" s="162"/>
      <c r="F50" s="163"/>
      <c r="G50" s="162"/>
      <c r="H50" s="162"/>
      <c r="I50" s="163"/>
      <c r="J50" s="162"/>
      <c r="K50" s="162"/>
      <c r="L50" s="162"/>
      <c r="M50" s="161"/>
      <c r="N50" s="161"/>
      <c r="O50" s="164"/>
      <c r="P50" s="164"/>
      <c r="Q50" s="17"/>
      <c r="R50" s="14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4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</row>
    <row r="51" spans="1:47">
      <c r="A51" s="17"/>
      <c r="B51" s="160"/>
      <c r="C51" s="161"/>
      <c r="D51" s="162"/>
      <c r="E51" s="162"/>
      <c r="F51" s="163"/>
      <c r="G51" s="162"/>
      <c r="H51" s="162"/>
      <c r="I51" s="163"/>
      <c r="J51" s="162"/>
      <c r="K51" s="162"/>
      <c r="L51" s="162"/>
      <c r="M51" s="161"/>
      <c r="N51" s="161"/>
      <c r="O51" s="164"/>
      <c r="P51" s="164"/>
      <c r="Q51" s="17"/>
      <c r="R51" s="14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4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</row>
    <row r="52" spans="1:47">
      <c r="A52" s="17"/>
      <c r="B52" s="160"/>
      <c r="C52" s="161"/>
      <c r="D52" s="162"/>
      <c r="E52" s="162"/>
      <c r="F52" s="163"/>
      <c r="G52" s="162"/>
      <c r="H52" s="162"/>
      <c r="I52" s="163"/>
      <c r="J52" s="162"/>
      <c r="K52" s="162"/>
      <c r="L52" s="162"/>
      <c r="M52" s="161"/>
      <c r="N52" s="161"/>
      <c r="O52" s="164"/>
      <c r="P52" s="164"/>
      <c r="Q52" s="17"/>
      <c r="R52" s="14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4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</row>
    <row r="53" spans="1:47">
      <c r="A53" s="17"/>
      <c r="B53" s="160"/>
      <c r="C53" s="161"/>
      <c r="D53" s="162"/>
      <c r="E53" s="162"/>
      <c r="F53" s="163"/>
      <c r="G53" s="162"/>
      <c r="H53" s="162"/>
      <c r="I53" s="163"/>
      <c r="J53" s="162"/>
      <c r="K53" s="162"/>
      <c r="L53" s="162"/>
      <c r="M53" s="161"/>
      <c r="N53" s="161"/>
      <c r="O53" s="164"/>
      <c r="P53" s="164"/>
      <c r="Q53" s="17"/>
      <c r="R53" s="14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4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</row>
    <row r="54" spans="1:47">
      <c r="A54" s="17"/>
      <c r="B54" s="160"/>
      <c r="C54" s="161"/>
      <c r="D54" s="162"/>
      <c r="E54" s="162"/>
      <c r="F54" s="163"/>
      <c r="G54" s="162"/>
      <c r="H54" s="162"/>
      <c r="I54" s="163"/>
      <c r="J54" s="162"/>
      <c r="K54" s="162"/>
      <c r="L54" s="162"/>
      <c r="M54" s="161"/>
      <c r="N54" s="161"/>
      <c r="O54" s="164"/>
      <c r="P54" s="164"/>
      <c r="Q54" s="17"/>
      <c r="R54" s="14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4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</row>
    <row r="55" spans="1:47">
      <c r="A55" s="17"/>
      <c r="B55" s="160"/>
      <c r="C55" s="161"/>
      <c r="D55" s="162"/>
      <c r="E55" s="162"/>
      <c r="F55" s="163"/>
      <c r="G55" s="162"/>
      <c r="H55" s="162"/>
      <c r="I55" s="163"/>
      <c r="J55" s="162"/>
      <c r="K55" s="162"/>
      <c r="L55" s="162"/>
      <c r="M55" s="161"/>
      <c r="N55" s="161"/>
      <c r="O55" s="164"/>
      <c r="P55" s="164"/>
      <c r="Q55" s="17"/>
      <c r="R55" s="14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4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</row>
    <row r="56" spans="1:47">
      <c r="A56" s="17"/>
      <c r="B56" s="160"/>
      <c r="C56" s="161"/>
      <c r="D56" s="162"/>
      <c r="E56" s="162"/>
      <c r="F56" s="163"/>
      <c r="G56" s="162"/>
      <c r="H56" s="162"/>
      <c r="I56" s="163"/>
      <c r="J56" s="162"/>
      <c r="K56" s="162"/>
      <c r="L56" s="162"/>
      <c r="M56" s="161"/>
      <c r="N56" s="161"/>
      <c r="O56" s="164"/>
      <c r="P56" s="164"/>
      <c r="Q56" s="17"/>
      <c r="R56" s="14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4"/>
      <c r="AI56" s="17"/>
      <c r="AJ56" s="17"/>
      <c r="AK56" s="17"/>
      <c r="AL56" s="17"/>
      <c r="AM56" s="17"/>
      <c r="AN56" s="17"/>
      <c r="AO56" s="17"/>
      <c r="AP56" s="17"/>
      <c r="AQ56" s="17"/>
      <c r="AR56" s="17"/>
      <c r="AS56" s="17"/>
      <c r="AT56" s="17"/>
      <c r="AU56" s="17"/>
    </row>
    <row r="57" spans="1:47">
      <c r="A57" s="17"/>
      <c r="B57" s="160"/>
      <c r="C57" s="161"/>
      <c r="D57" s="162"/>
      <c r="E57" s="162"/>
      <c r="F57" s="163"/>
      <c r="G57" s="162"/>
      <c r="H57" s="162"/>
      <c r="I57" s="163"/>
      <c r="J57" s="162"/>
      <c r="K57" s="162"/>
      <c r="L57" s="162"/>
      <c r="M57" s="161"/>
      <c r="N57" s="161"/>
      <c r="O57" s="164"/>
      <c r="P57" s="164"/>
      <c r="Q57" s="17"/>
      <c r="R57" s="14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4"/>
      <c r="AI57" s="17"/>
      <c r="AJ57" s="17"/>
      <c r="AK57" s="17"/>
      <c r="AL57" s="17"/>
      <c r="AM57" s="17"/>
      <c r="AN57" s="17"/>
      <c r="AO57" s="17"/>
      <c r="AP57" s="17"/>
      <c r="AQ57" s="17"/>
      <c r="AR57" s="17"/>
      <c r="AS57" s="17"/>
      <c r="AT57" s="17"/>
      <c r="AU57" s="17"/>
    </row>
    <row r="58" spans="1:47" ht="15.75">
      <c r="A58" s="10"/>
      <c r="B58" s="166"/>
      <c r="C58" s="167"/>
      <c r="D58" s="168"/>
      <c r="E58" s="168"/>
      <c r="F58" s="169"/>
      <c r="G58" s="168"/>
      <c r="H58" s="168"/>
      <c r="I58" s="169"/>
      <c r="J58" s="168"/>
      <c r="K58" s="168"/>
      <c r="L58" s="168"/>
      <c r="M58" s="170"/>
      <c r="N58" s="170"/>
      <c r="O58" s="171"/>
      <c r="P58" s="172"/>
      <c r="Q58" s="10"/>
      <c r="R58" s="10"/>
      <c r="S58" s="46"/>
      <c r="T58" s="51"/>
    </row>
    <row r="59" spans="1:47" ht="15.75">
      <c r="A59" s="10"/>
      <c r="B59" s="166"/>
      <c r="C59" s="167"/>
      <c r="D59" s="168"/>
      <c r="E59" s="168"/>
      <c r="F59" s="169"/>
      <c r="G59" s="168"/>
      <c r="H59" s="168"/>
      <c r="I59" s="169"/>
      <c r="J59" s="168"/>
      <c r="K59" s="168"/>
      <c r="L59" s="168"/>
      <c r="M59" s="170"/>
      <c r="N59" s="170"/>
      <c r="O59" s="171"/>
      <c r="P59" s="172"/>
      <c r="Q59" s="10"/>
      <c r="R59" s="10"/>
      <c r="S59" s="46"/>
      <c r="T59" s="51"/>
    </row>
    <row r="60" spans="1:47" ht="15.75">
      <c r="A60" s="10"/>
      <c r="B60" s="166"/>
      <c r="C60" s="167"/>
      <c r="D60" s="168"/>
      <c r="E60" s="168"/>
      <c r="F60" s="169"/>
      <c r="G60" s="168"/>
      <c r="H60" s="168"/>
      <c r="I60" s="169"/>
      <c r="J60" s="168"/>
      <c r="K60" s="168"/>
      <c r="L60" s="168"/>
      <c r="M60" s="170"/>
      <c r="N60" s="170"/>
      <c r="O60" s="171"/>
      <c r="P60" s="172"/>
      <c r="Q60" s="10"/>
      <c r="R60" s="10"/>
      <c r="S60" s="46"/>
      <c r="T60" s="51"/>
    </row>
    <row r="61" spans="1:47" ht="15.75">
      <c r="A61" s="9"/>
      <c r="B61" s="166"/>
      <c r="C61" s="167"/>
      <c r="D61" s="168"/>
      <c r="E61" s="168"/>
      <c r="F61" s="169"/>
      <c r="G61" s="168"/>
      <c r="H61" s="168"/>
      <c r="I61" s="169"/>
      <c r="J61" s="168"/>
      <c r="K61" s="168"/>
      <c r="L61" s="168"/>
      <c r="M61" s="170"/>
      <c r="N61" s="170"/>
      <c r="O61" s="171"/>
      <c r="P61" s="172"/>
      <c r="Q61" s="10"/>
      <c r="R61" s="10"/>
      <c r="S61" s="46"/>
      <c r="T61" s="51"/>
    </row>
    <row r="62" spans="1:47" ht="15.75">
      <c r="A62" s="10"/>
      <c r="B62" s="166"/>
      <c r="C62" s="167"/>
      <c r="D62" s="166"/>
      <c r="E62" s="166"/>
      <c r="F62" s="173"/>
      <c r="G62" s="166"/>
      <c r="H62" s="166"/>
      <c r="I62" s="173"/>
      <c r="J62" s="166"/>
      <c r="K62" s="166"/>
      <c r="L62" s="166"/>
      <c r="M62" s="170"/>
      <c r="N62" s="170"/>
      <c r="O62" s="171"/>
      <c r="P62" s="172"/>
      <c r="Q62" s="10"/>
      <c r="R62" s="10"/>
      <c r="S62" s="21"/>
      <c r="T62" s="22"/>
    </row>
    <row r="63" spans="1:47">
      <c r="A63" s="10"/>
      <c r="B63" s="166"/>
      <c r="C63" s="174"/>
      <c r="D63" s="166"/>
      <c r="E63" s="166"/>
      <c r="F63" s="173"/>
      <c r="G63" s="166"/>
      <c r="H63" s="166"/>
      <c r="I63" s="173"/>
      <c r="J63" s="166"/>
      <c r="K63" s="166"/>
      <c r="L63" s="166"/>
      <c r="M63" s="174"/>
      <c r="N63" s="174"/>
      <c r="O63" s="172"/>
      <c r="P63" s="172"/>
      <c r="Q63" s="10"/>
      <c r="R63" s="10"/>
      <c r="S63" s="10"/>
      <c r="T63" s="46"/>
    </row>
    <row r="64" spans="1:47">
      <c r="A64" s="10"/>
      <c r="B64" s="166"/>
      <c r="C64" s="174"/>
      <c r="D64" s="166"/>
      <c r="E64" s="166"/>
      <c r="F64" s="173"/>
      <c r="G64" s="166"/>
      <c r="H64" s="166"/>
      <c r="I64" s="173"/>
      <c r="J64" s="166"/>
      <c r="K64" s="166"/>
      <c r="L64" s="166"/>
      <c r="M64" s="174"/>
      <c r="N64" s="174"/>
      <c r="O64" s="172"/>
      <c r="P64" s="172"/>
      <c r="Q64" s="10"/>
      <c r="R64" s="10"/>
      <c r="S64" s="79"/>
      <c r="T64" s="80"/>
    </row>
    <row r="65" spans="1:20" ht="15.75">
      <c r="A65" s="10"/>
      <c r="B65" s="155"/>
      <c r="C65" s="174"/>
      <c r="D65" s="155"/>
      <c r="E65" s="155"/>
      <c r="F65" s="152"/>
      <c r="G65" s="155"/>
      <c r="H65" s="155"/>
      <c r="I65" s="152"/>
      <c r="J65" s="155"/>
      <c r="K65" s="166"/>
      <c r="L65" s="166"/>
      <c r="M65" s="174"/>
      <c r="N65" s="174"/>
      <c r="O65" s="172"/>
      <c r="P65" s="172"/>
      <c r="Q65" s="10"/>
      <c r="R65" s="10"/>
      <c r="S65" s="46"/>
      <c r="T65" s="51"/>
    </row>
    <row r="66" spans="1:20" ht="15.75">
      <c r="A66" s="10"/>
      <c r="B66" s="155"/>
      <c r="C66" s="174"/>
      <c r="D66" s="155"/>
      <c r="E66" s="155"/>
      <c r="F66" s="152"/>
      <c r="G66" s="155"/>
      <c r="H66" s="155"/>
      <c r="I66" s="152"/>
      <c r="J66" s="155"/>
      <c r="K66" s="166"/>
      <c r="L66" s="166"/>
      <c r="M66" s="174"/>
      <c r="N66" s="174"/>
      <c r="O66" s="172"/>
      <c r="P66" s="172"/>
      <c r="Q66" s="10"/>
      <c r="R66" s="10"/>
      <c r="S66" s="46"/>
      <c r="T66" s="51"/>
    </row>
    <row r="67" spans="1:20" ht="15.75">
      <c r="A67" s="10"/>
      <c r="B67" s="155"/>
      <c r="C67" s="174"/>
      <c r="D67" s="155"/>
      <c r="E67" s="155"/>
      <c r="F67" s="152"/>
      <c r="G67" s="155"/>
      <c r="H67" s="155"/>
      <c r="I67" s="152"/>
      <c r="J67" s="155"/>
      <c r="K67" s="166"/>
      <c r="L67" s="166"/>
      <c r="M67" s="174"/>
      <c r="N67" s="174"/>
      <c r="O67" s="172"/>
      <c r="P67" s="172"/>
      <c r="Q67" s="10"/>
      <c r="R67" s="10"/>
      <c r="S67" s="46"/>
      <c r="T67" s="51"/>
    </row>
    <row r="68" spans="1:20" ht="15.75">
      <c r="A68" s="10"/>
      <c r="B68" s="155"/>
      <c r="C68" s="174"/>
      <c r="D68" s="155"/>
      <c r="E68" s="155"/>
      <c r="F68" s="152"/>
      <c r="G68" s="155"/>
      <c r="H68" s="155"/>
      <c r="I68" s="152"/>
      <c r="J68" s="155"/>
      <c r="K68" s="166"/>
      <c r="L68" s="166"/>
      <c r="M68" s="174"/>
      <c r="N68" s="174"/>
      <c r="O68" s="172"/>
      <c r="P68" s="172"/>
      <c r="Q68" s="10"/>
      <c r="R68" s="10"/>
      <c r="S68" s="46"/>
      <c r="T68" s="51"/>
    </row>
    <row r="69" spans="1:20" ht="15.75">
      <c r="A69" s="10"/>
      <c r="B69" s="155"/>
      <c r="C69" s="174"/>
      <c r="D69" s="155"/>
      <c r="E69" s="155"/>
      <c r="F69" s="152"/>
      <c r="G69" s="155"/>
      <c r="H69" s="155"/>
      <c r="I69" s="152"/>
      <c r="J69" s="155"/>
      <c r="K69" s="166"/>
      <c r="L69" s="166"/>
      <c r="M69" s="174"/>
      <c r="N69" s="174"/>
      <c r="O69" s="172"/>
      <c r="P69" s="172"/>
      <c r="Q69" s="10"/>
      <c r="R69" s="10"/>
      <c r="S69" s="46"/>
      <c r="T69" s="51"/>
    </row>
    <row r="70" spans="1:20" ht="15.75">
      <c r="A70" s="10"/>
      <c r="B70" s="155"/>
      <c r="C70" s="174"/>
      <c r="D70" s="155"/>
      <c r="E70" s="155"/>
      <c r="F70" s="152"/>
      <c r="G70" s="155"/>
      <c r="H70" s="155"/>
      <c r="I70" s="152"/>
      <c r="J70" s="155"/>
      <c r="K70" s="166"/>
      <c r="L70" s="166"/>
      <c r="M70" s="174"/>
      <c r="N70" s="174"/>
      <c r="O70" s="172"/>
      <c r="P70" s="172"/>
      <c r="Q70" s="10"/>
      <c r="R70" s="10"/>
      <c r="S70" s="46"/>
      <c r="T70" s="51"/>
    </row>
    <row r="71" spans="1:20" ht="15.75">
      <c r="A71" s="10"/>
      <c r="B71" s="175"/>
      <c r="C71" s="174"/>
      <c r="D71" s="175"/>
      <c r="E71" s="175"/>
      <c r="F71" s="176"/>
      <c r="G71" s="175"/>
      <c r="H71" s="175"/>
      <c r="I71" s="176"/>
      <c r="J71" s="175"/>
      <c r="K71" s="166"/>
      <c r="L71" s="166"/>
      <c r="M71" s="174"/>
      <c r="N71" s="174"/>
      <c r="O71" s="172"/>
      <c r="P71" s="172"/>
      <c r="Q71" s="10"/>
      <c r="R71" s="52"/>
      <c r="S71" s="21"/>
      <c r="T71" s="24"/>
    </row>
  </sheetData>
  <pageMargins left="0.75" right="0.75" top="0.75" bottom="0.5" header="0.5" footer="0.75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/>
  <dimension ref="A1:AU71"/>
  <sheetViews>
    <sheetView zoomScale="70" zoomScaleNormal="70" workbookViewId="0">
      <selection activeCell="D52" sqref="D52"/>
    </sheetView>
  </sheetViews>
  <sheetFormatPr defaultColWidth="8.625" defaultRowHeight="15"/>
  <cols>
    <col min="1" max="1" width="49.5" style="12" customWidth="1"/>
    <col min="2" max="2" width="20.75" style="141" customWidth="1"/>
    <col min="3" max="3" width="17.625" style="142" customWidth="1"/>
    <col min="4" max="12" width="17.625" style="141" customWidth="1"/>
    <col min="13" max="16" width="17.625" style="142" customWidth="1"/>
    <col min="17" max="20" width="17.625" style="12" customWidth="1"/>
    <col min="21" max="16384" width="8.625" style="12"/>
  </cols>
  <sheetData>
    <row r="1" spans="1:34" ht="18.75">
      <c r="A1" s="3" t="s">
        <v>0</v>
      </c>
      <c r="Q1" s="4"/>
      <c r="R1" s="4"/>
      <c r="S1" s="4"/>
      <c r="T1" s="4"/>
    </row>
    <row r="2" spans="1:34" ht="15.75">
      <c r="A2" s="81" t="s">
        <v>74</v>
      </c>
      <c r="Q2" s="5"/>
      <c r="AG2" s="54"/>
      <c r="AH2" s="5"/>
    </row>
    <row r="3" spans="1:34" ht="30">
      <c r="A3" s="6">
        <f>'Södermanlands län'!A3</f>
        <v>2020</v>
      </c>
      <c r="C3" s="143" t="s">
        <v>1</v>
      </c>
      <c r="D3" s="143" t="s">
        <v>32</v>
      </c>
      <c r="E3" s="143" t="s">
        <v>2</v>
      </c>
      <c r="F3" s="144" t="s">
        <v>3</v>
      </c>
      <c r="G3" s="143" t="s">
        <v>17</v>
      </c>
      <c r="H3" s="143" t="s">
        <v>52</v>
      </c>
      <c r="I3" s="144" t="s">
        <v>5</v>
      </c>
      <c r="J3" s="143" t="s">
        <v>4</v>
      </c>
      <c r="K3" s="143" t="s">
        <v>6</v>
      </c>
      <c r="L3" s="143" t="s">
        <v>7</v>
      </c>
      <c r="M3" s="143" t="s">
        <v>68</v>
      </c>
      <c r="N3" s="143" t="s">
        <v>68</v>
      </c>
      <c r="O3" s="144" t="s">
        <v>68</v>
      </c>
      <c r="P3" s="145" t="s">
        <v>9</v>
      </c>
      <c r="Q3" s="54"/>
      <c r="AG3" s="54"/>
      <c r="AH3" s="54"/>
    </row>
    <row r="4" spans="1:34" s="30" customFormat="1" ht="11.25">
      <c r="A4" s="83" t="s">
        <v>60</v>
      </c>
      <c r="B4" s="146"/>
      <c r="C4" s="147" t="s">
        <v>58</v>
      </c>
      <c r="D4" s="147" t="s">
        <v>59</v>
      </c>
      <c r="E4" s="148"/>
      <c r="F4" s="147" t="s">
        <v>61</v>
      </c>
      <c r="G4" s="148"/>
      <c r="H4" s="148"/>
      <c r="I4" s="147" t="s">
        <v>62</v>
      </c>
      <c r="J4" s="148"/>
      <c r="K4" s="148"/>
      <c r="L4" s="148"/>
      <c r="M4" s="148"/>
      <c r="N4" s="149"/>
      <c r="O4" s="149"/>
      <c r="P4" s="150" t="s">
        <v>66</v>
      </c>
      <c r="Q4" s="31"/>
      <c r="AG4" s="31"/>
      <c r="AH4" s="31"/>
    </row>
    <row r="5" spans="1:34" ht="15.75">
      <c r="A5" s="5" t="s">
        <v>53</v>
      </c>
      <c r="B5" s="98"/>
      <c r="C5" s="100">
        <f>[1]Solceller!$C$10</f>
        <v>12188.5</v>
      </c>
      <c r="D5" s="98"/>
      <c r="E5" s="98"/>
      <c r="F5" s="98"/>
      <c r="G5" s="98"/>
      <c r="H5" s="98"/>
      <c r="I5" s="98"/>
      <c r="J5" s="98"/>
      <c r="K5" s="98"/>
      <c r="L5" s="98"/>
      <c r="M5" s="98"/>
      <c r="N5" s="98"/>
      <c r="O5" s="98"/>
      <c r="P5" s="98">
        <f>SUM(D5:O5)</f>
        <v>0</v>
      </c>
      <c r="Q5" s="54"/>
      <c r="AG5" s="54"/>
      <c r="AH5" s="54"/>
    </row>
    <row r="6" spans="1:34" ht="15.75">
      <c r="A6" s="127" t="s">
        <v>84</v>
      </c>
      <c r="B6" s="98"/>
      <c r="C6" s="98"/>
      <c r="D6" s="98"/>
      <c r="E6" s="98"/>
      <c r="F6" s="98"/>
      <c r="G6" s="98"/>
      <c r="H6" s="98"/>
      <c r="I6" s="98"/>
      <c r="J6" s="98"/>
      <c r="K6" s="98"/>
      <c r="L6" s="98"/>
      <c r="M6" s="98"/>
      <c r="N6" s="98"/>
      <c r="O6" s="98"/>
      <c r="P6" s="98">
        <f t="shared" ref="P6:P11" si="0">SUM(D6:O6)</f>
        <v>0</v>
      </c>
      <c r="Q6" s="54"/>
      <c r="AG6" s="54"/>
      <c r="AH6" s="54"/>
    </row>
    <row r="7" spans="1:34" ht="15.75">
      <c r="A7" s="5" t="s">
        <v>85</v>
      </c>
      <c r="B7" s="98"/>
      <c r="C7" s="125">
        <f>[1]Elproduktion!$N$282</f>
        <v>85607</v>
      </c>
      <c r="D7" s="98">
        <f>[1]Elproduktion!$N$283</f>
        <v>0</v>
      </c>
      <c r="E7" s="98">
        <f>[1]Elproduktion!$Q$284</f>
        <v>0</v>
      </c>
      <c r="F7" s="98">
        <f>[1]Elproduktion!$N$285</f>
        <v>0</v>
      </c>
      <c r="G7" s="98">
        <f>[1]Elproduktion!$R$286</f>
        <v>0</v>
      </c>
      <c r="H7" s="98">
        <f>[1]Elproduktion!$S$287</f>
        <v>0</v>
      </c>
      <c r="I7" s="98">
        <f>[1]Elproduktion!$N$288</f>
        <v>0</v>
      </c>
      <c r="J7" s="98">
        <f>[1]Elproduktion!$T$286</f>
        <v>0</v>
      </c>
      <c r="K7" s="98">
        <f>[1]Elproduktion!U284</f>
        <v>0</v>
      </c>
      <c r="L7" s="98">
        <f>[1]Elproduktion!V284</f>
        <v>0</v>
      </c>
      <c r="M7" s="98"/>
      <c r="N7" s="98"/>
      <c r="O7" s="98"/>
      <c r="P7" s="98">
        <f t="shared" si="0"/>
        <v>0</v>
      </c>
      <c r="Q7" s="54"/>
      <c r="AG7" s="54"/>
      <c r="AH7" s="54"/>
    </row>
    <row r="8" spans="1:34" ht="15.75">
      <c r="A8" s="5" t="s">
        <v>11</v>
      </c>
      <c r="B8" s="98"/>
      <c r="C8" s="125">
        <f>[1]Elproduktion!$N$290</f>
        <v>0</v>
      </c>
      <c r="D8" s="98">
        <f>[1]Elproduktion!$N$291</f>
        <v>0</v>
      </c>
      <c r="E8" s="98">
        <f>[1]Elproduktion!$Q$292</f>
        <v>0</v>
      </c>
      <c r="F8" s="98">
        <f>[1]Elproduktion!$N$293</f>
        <v>0</v>
      </c>
      <c r="G8" s="98">
        <f>[1]Elproduktion!$R$294</f>
        <v>0</v>
      </c>
      <c r="H8" s="98">
        <f>[1]Elproduktion!$S$295</f>
        <v>0</v>
      </c>
      <c r="I8" s="98">
        <f>[1]Elproduktion!$N$296</f>
        <v>0</v>
      </c>
      <c r="J8" s="98">
        <f>[1]Elproduktion!$T$294</f>
        <v>0</v>
      </c>
      <c r="K8" s="98">
        <f>[1]Elproduktion!U292</f>
        <v>0</v>
      </c>
      <c r="L8" s="98">
        <f>[1]Elproduktion!V292</f>
        <v>0</v>
      </c>
      <c r="M8" s="98"/>
      <c r="N8" s="98"/>
      <c r="O8" s="98"/>
      <c r="P8" s="98">
        <f t="shared" si="0"/>
        <v>0</v>
      </c>
      <c r="Q8" s="54"/>
      <c r="AG8" s="54"/>
      <c r="AH8" s="54"/>
    </row>
    <row r="9" spans="1:34" ht="15.75">
      <c r="A9" s="5" t="s">
        <v>12</v>
      </c>
      <c r="B9" s="98"/>
      <c r="C9" s="125">
        <f>[1]Elproduktion!$N$298</f>
        <v>11598</v>
      </c>
      <c r="D9" s="98">
        <f>[1]Elproduktion!$N$299</f>
        <v>0</v>
      </c>
      <c r="E9" s="98">
        <f>[1]Elproduktion!$Q$300</f>
        <v>0</v>
      </c>
      <c r="F9" s="98">
        <f>[1]Elproduktion!$N$301</f>
        <v>0</v>
      </c>
      <c r="G9" s="98">
        <f>[1]Elproduktion!$R$302</f>
        <v>0</v>
      </c>
      <c r="H9" s="98">
        <f>[1]Elproduktion!$S$303</f>
        <v>0</v>
      </c>
      <c r="I9" s="98">
        <f>[1]Elproduktion!$N$304</f>
        <v>0</v>
      </c>
      <c r="J9" s="98">
        <f>[1]Elproduktion!$T$302</f>
        <v>0</v>
      </c>
      <c r="K9" s="98">
        <f>[1]Elproduktion!U300</f>
        <v>0</v>
      </c>
      <c r="L9" s="98">
        <f>[1]Elproduktion!V300</f>
        <v>0</v>
      </c>
      <c r="M9" s="98"/>
      <c r="N9" s="98"/>
      <c r="O9" s="98"/>
      <c r="P9" s="98">
        <f t="shared" si="0"/>
        <v>0</v>
      </c>
      <c r="Q9" s="54"/>
      <c r="AG9" s="54"/>
      <c r="AH9" s="54"/>
    </row>
    <row r="10" spans="1:34" ht="15.75">
      <c r="A10" s="5" t="s">
        <v>13</v>
      </c>
      <c r="B10" s="98"/>
      <c r="C10" s="125">
        <f>[1]Elproduktion!$N$306</f>
        <v>0</v>
      </c>
      <c r="D10" s="98">
        <f>[1]Elproduktion!$N$307</f>
        <v>0</v>
      </c>
      <c r="E10" s="98">
        <f>[1]Elproduktion!$Q$308</f>
        <v>0</v>
      </c>
      <c r="F10" s="98">
        <f>[1]Elproduktion!$N$309</f>
        <v>0</v>
      </c>
      <c r="G10" s="98">
        <f>[1]Elproduktion!$R$310</f>
        <v>0</v>
      </c>
      <c r="H10" s="98">
        <f>[1]Elproduktion!$S$311</f>
        <v>0</v>
      </c>
      <c r="I10" s="98">
        <f>[1]Elproduktion!$N$312</f>
        <v>0</v>
      </c>
      <c r="J10" s="98">
        <f>[1]Elproduktion!$T$310</f>
        <v>0</v>
      </c>
      <c r="K10" s="98">
        <f>[1]Elproduktion!U308</f>
        <v>0</v>
      </c>
      <c r="L10" s="98">
        <f>[1]Elproduktion!V308</f>
        <v>0</v>
      </c>
      <c r="M10" s="98"/>
      <c r="N10" s="98"/>
      <c r="O10" s="98"/>
      <c r="P10" s="98">
        <f t="shared" si="0"/>
        <v>0</v>
      </c>
      <c r="Q10" s="54"/>
      <c r="R10" s="5"/>
      <c r="S10" s="59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54"/>
      <c r="AH10" s="54"/>
    </row>
    <row r="11" spans="1:34" ht="15.75">
      <c r="A11" s="5" t="s">
        <v>14</v>
      </c>
      <c r="B11" s="98"/>
      <c r="C11" s="100">
        <f>SUM(C5:C10)</f>
        <v>109393.5</v>
      </c>
      <c r="D11" s="98">
        <f t="shared" ref="D11:O11" si="1">SUM(D5:D10)</f>
        <v>0</v>
      </c>
      <c r="E11" s="98">
        <f t="shared" si="1"/>
        <v>0</v>
      </c>
      <c r="F11" s="98">
        <f t="shared" si="1"/>
        <v>0</v>
      </c>
      <c r="G11" s="98">
        <f t="shared" si="1"/>
        <v>0</v>
      </c>
      <c r="H11" s="98">
        <f t="shared" si="1"/>
        <v>0</v>
      </c>
      <c r="I11" s="98">
        <f t="shared" si="1"/>
        <v>0</v>
      </c>
      <c r="J11" s="98">
        <f t="shared" si="1"/>
        <v>0</v>
      </c>
      <c r="K11" s="98">
        <f t="shared" si="1"/>
        <v>0</v>
      </c>
      <c r="L11" s="98">
        <f t="shared" si="1"/>
        <v>0</v>
      </c>
      <c r="M11" s="98">
        <f t="shared" si="1"/>
        <v>0</v>
      </c>
      <c r="N11" s="98">
        <f t="shared" si="1"/>
        <v>0</v>
      </c>
      <c r="O11" s="98">
        <f t="shared" si="1"/>
        <v>0</v>
      </c>
      <c r="P11" s="98">
        <f t="shared" si="0"/>
        <v>0</v>
      </c>
      <c r="Q11" s="54"/>
      <c r="R11" s="5"/>
      <c r="S11" s="59"/>
      <c r="T11" s="59"/>
      <c r="U11" s="59"/>
      <c r="V11" s="59"/>
      <c r="W11" s="59"/>
      <c r="X11" s="59"/>
      <c r="Y11" s="59"/>
      <c r="Z11" s="59"/>
      <c r="AA11" s="59"/>
      <c r="AB11" s="59"/>
      <c r="AC11" s="59"/>
      <c r="AD11" s="59"/>
      <c r="AE11" s="59"/>
      <c r="AF11" s="59"/>
      <c r="AG11" s="54"/>
      <c r="AH11" s="54"/>
    </row>
    <row r="12" spans="1:34" ht="15.75">
      <c r="B12" s="98"/>
      <c r="C12" s="98"/>
      <c r="D12" s="98"/>
      <c r="E12" s="98"/>
      <c r="F12" s="98"/>
      <c r="G12" s="98"/>
      <c r="H12" s="98"/>
      <c r="I12" s="98"/>
      <c r="J12" s="98"/>
      <c r="K12" s="98"/>
      <c r="L12" s="98"/>
      <c r="M12" s="98"/>
      <c r="N12" s="98"/>
      <c r="O12" s="98"/>
      <c r="P12" s="98"/>
      <c r="Q12" s="4"/>
      <c r="R12" s="4"/>
      <c r="S12" s="4"/>
      <c r="T12" s="4"/>
    </row>
    <row r="13" spans="1:34" ht="15.75">
      <c r="B13" s="98"/>
      <c r="C13" s="98"/>
      <c r="D13" s="98"/>
      <c r="E13" s="98"/>
      <c r="F13" s="98"/>
      <c r="G13" s="98"/>
      <c r="H13" s="98"/>
      <c r="I13" s="98"/>
      <c r="J13" s="98"/>
      <c r="K13" s="98"/>
      <c r="L13" s="98"/>
      <c r="M13" s="98"/>
      <c r="N13" s="98"/>
      <c r="O13" s="98"/>
      <c r="P13" s="98"/>
      <c r="Q13" s="4"/>
      <c r="R13" s="4"/>
      <c r="S13" s="4"/>
      <c r="T13" s="4"/>
    </row>
    <row r="14" spans="1:34" ht="18.75">
      <c r="A14" s="3" t="s">
        <v>15</v>
      </c>
      <c r="B14" s="151"/>
      <c r="C14" s="98"/>
      <c r="D14" s="151"/>
      <c r="E14" s="151"/>
      <c r="F14" s="151"/>
      <c r="G14" s="151"/>
      <c r="H14" s="151"/>
      <c r="I14" s="151"/>
      <c r="J14" s="98"/>
      <c r="K14" s="98"/>
      <c r="L14" s="98"/>
      <c r="M14" s="98"/>
      <c r="N14" s="98"/>
      <c r="O14" s="98"/>
      <c r="P14" s="151"/>
      <c r="Q14" s="4"/>
      <c r="R14" s="4"/>
      <c r="S14" s="4"/>
      <c r="T14" s="4"/>
    </row>
    <row r="15" spans="1:34" ht="15.75">
      <c r="A15" s="81" t="str">
        <f>A2</f>
        <v>0484 Eskilstuna</v>
      </c>
      <c r="B15" s="98"/>
      <c r="C15" s="98"/>
      <c r="D15" s="98"/>
      <c r="E15" s="98"/>
      <c r="F15" s="98"/>
      <c r="G15" s="98"/>
      <c r="H15" s="98"/>
      <c r="I15" s="98"/>
      <c r="J15" s="98"/>
      <c r="K15" s="98"/>
      <c r="L15" s="98"/>
      <c r="M15" s="98"/>
      <c r="N15" s="98"/>
      <c r="O15" s="98"/>
      <c r="P15" s="98"/>
      <c r="Q15" s="4"/>
      <c r="R15" s="4"/>
      <c r="S15" s="4"/>
      <c r="T15" s="4"/>
    </row>
    <row r="16" spans="1:34" ht="30">
      <c r="A16" s="6">
        <f>'Södermanlands län'!A16</f>
        <v>2020</v>
      </c>
      <c r="B16" s="143" t="s">
        <v>16</v>
      </c>
      <c r="C16" s="152" t="s">
        <v>8</v>
      </c>
      <c r="D16" s="143" t="s">
        <v>32</v>
      </c>
      <c r="E16" s="143" t="s">
        <v>2</v>
      </c>
      <c r="F16" s="144" t="s">
        <v>3</v>
      </c>
      <c r="G16" s="143" t="s">
        <v>17</v>
      </c>
      <c r="H16" s="143" t="s">
        <v>52</v>
      </c>
      <c r="I16" s="144" t="s">
        <v>5</v>
      </c>
      <c r="J16" s="143" t="s">
        <v>4</v>
      </c>
      <c r="K16" s="143" t="s">
        <v>6</v>
      </c>
      <c r="L16" s="143" t="s">
        <v>7</v>
      </c>
      <c r="M16" s="143" t="s">
        <v>72</v>
      </c>
      <c r="N16" s="143" t="s">
        <v>68</v>
      </c>
      <c r="O16" s="144" t="s">
        <v>68</v>
      </c>
      <c r="P16" s="145" t="s">
        <v>9</v>
      </c>
      <c r="Q16" s="54"/>
      <c r="AG16" s="54"/>
      <c r="AH16" s="54"/>
    </row>
    <row r="17" spans="1:34" s="30" customFormat="1" ht="11.25">
      <c r="A17" s="83" t="s">
        <v>60</v>
      </c>
      <c r="B17" s="147" t="s">
        <v>63</v>
      </c>
      <c r="C17" s="153"/>
      <c r="D17" s="147" t="s">
        <v>59</v>
      </c>
      <c r="E17" s="148"/>
      <c r="F17" s="147" t="s">
        <v>61</v>
      </c>
      <c r="G17" s="148"/>
      <c r="H17" s="148"/>
      <c r="I17" s="147" t="s">
        <v>62</v>
      </c>
      <c r="J17" s="148"/>
      <c r="K17" s="148"/>
      <c r="L17" s="148"/>
      <c r="M17" s="148"/>
      <c r="N17" s="149"/>
      <c r="O17" s="149"/>
      <c r="P17" s="150" t="s">
        <v>66</v>
      </c>
      <c r="Q17" s="31"/>
      <c r="AG17" s="31"/>
      <c r="AH17" s="31"/>
    </row>
    <row r="18" spans="1:34" ht="15.75">
      <c r="A18" s="5" t="s">
        <v>18</v>
      </c>
      <c r="B18" s="126">
        <f>[1]Fjärrvärmeproduktion!$N$394+([1]Fjärrvärmeproduktion!$N$434*([1]Fjärrvärmeproduktion!$N$394/([1]Fjärrvärmeproduktion!$N$394+[1]Fjärrvärmeproduktion!$N$402)))</f>
        <v>666030</v>
      </c>
      <c r="C18" s="112"/>
      <c r="D18" s="126">
        <f>[1]Fjärrvärmeproduktion!$N$395</f>
        <v>2056</v>
      </c>
      <c r="E18" s="112">
        <f>[1]Fjärrvärmeproduktion!$Q$396</f>
        <v>0</v>
      </c>
      <c r="F18" s="112">
        <f>[1]Fjärrvärmeproduktion!$N$397</f>
        <v>0</v>
      </c>
      <c r="G18" s="112">
        <f>[1]Fjärrvärmeproduktion!$Q$398</f>
        <v>0</v>
      </c>
      <c r="H18" s="112">
        <f>[1]Fjärrvärmeproduktion!$S$399</f>
        <v>677798</v>
      </c>
      <c r="I18" s="112">
        <f>[1]Fjärrvärmeproduktion!$N$400</f>
        <v>0</v>
      </c>
      <c r="J18" s="112">
        <f>[1]Fjärrvärmeproduktion!$S$398</f>
        <v>0</v>
      </c>
      <c r="K18" s="112">
        <f>[1]Fjärrvärmeproduktion!T396</f>
        <v>0</v>
      </c>
      <c r="L18" s="112">
        <f>[1]Fjärrvärmeproduktion!U396</f>
        <v>0</v>
      </c>
      <c r="M18" s="112">
        <f>[1]Fjärrvärmeproduktion!$W$399</f>
        <v>0</v>
      </c>
      <c r="N18" s="112"/>
      <c r="O18" s="112"/>
      <c r="P18" s="112">
        <f>SUM(C18:O18)</f>
        <v>679854</v>
      </c>
      <c r="Q18" s="4"/>
      <c r="R18" s="4"/>
      <c r="S18" s="4"/>
      <c r="T18" s="4"/>
    </row>
    <row r="19" spans="1:34" ht="15.75">
      <c r="A19" s="5" t="s">
        <v>19</v>
      </c>
      <c r="B19" s="126">
        <f>[1]Fjärrvärmeproduktion!$N$402+([1]Fjärrvärmeproduktion!$N$434*([1]Fjärrvärmeproduktion!$N$402/([1]Fjärrvärmeproduktion!$N$402+[1]Fjärrvärmeproduktion!$N$394)))</f>
        <v>0</v>
      </c>
      <c r="C19" s="112"/>
      <c r="D19" s="126">
        <f>[1]Fjärrvärmeproduktion!$N$403</f>
        <v>0</v>
      </c>
      <c r="E19" s="112">
        <f>[1]Fjärrvärmeproduktion!$Q$404</f>
        <v>0</v>
      </c>
      <c r="F19" s="112">
        <f>[1]Fjärrvärmeproduktion!$N$405</f>
        <v>0</v>
      </c>
      <c r="G19" s="112">
        <f>[1]Fjärrvärmeproduktion!$Q$406</f>
        <v>0</v>
      </c>
      <c r="H19" s="112">
        <f>[1]Fjärrvärmeproduktion!$S$407</f>
        <v>0</v>
      </c>
      <c r="I19" s="112">
        <f>[1]Fjärrvärmeproduktion!$N$408</f>
        <v>0</v>
      </c>
      <c r="J19" s="112">
        <f>[1]Fjärrvärmeproduktion!$S$406</f>
        <v>0</v>
      </c>
      <c r="K19" s="112">
        <f>[1]Fjärrvärmeproduktion!T404</f>
        <v>0</v>
      </c>
      <c r="L19" s="112">
        <f>[1]Fjärrvärmeproduktion!U404</f>
        <v>0</v>
      </c>
      <c r="M19" s="112">
        <f>[1]Fjärrvärmeproduktion!$W$407</f>
        <v>0</v>
      </c>
      <c r="N19" s="112"/>
      <c r="O19" s="112"/>
      <c r="P19" s="112">
        <f t="shared" ref="P19:P24" si="2">SUM(C19:O19)</f>
        <v>0</v>
      </c>
      <c r="Q19" s="4"/>
      <c r="R19" s="4"/>
      <c r="S19" s="4"/>
      <c r="T19" s="4"/>
    </row>
    <row r="20" spans="1:34" ht="15.75">
      <c r="A20" s="5" t="s">
        <v>20</v>
      </c>
      <c r="B20" s="126">
        <v>0</v>
      </c>
      <c r="C20" s="112"/>
      <c r="D20" s="126">
        <f>[1]Fjärrvärmeproduktion!$N$411</f>
        <v>0</v>
      </c>
      <c r="E20" s="112">
        <f>[1]Fjärrvärmeproduktion!$Q$412</f>
        <v>0</v>
      </c>
      <c r="F20" s="112">
        <f>[1]Fjärrvärmeproduktion!$N$413</f>
        <v>0</v>
      </c>
      <c r="G20" s="112">
        <f>[1]Fjärrvärmeproduktion!$Q$414</f>
        <v>0</v>
      </c>
      <c r="H20" s="112">
        <f>[1]Fjärrvärmeproduktion!$S$415</f>
        <v>0</v>
      </c>
      <c r="I20" s="112">
        <f>[1]Fjärrvärmeproduktion!$N$416</f>
        <v>0</v>
      </c>
      <c r="J20" s="112">
        <f>[1]Fjärrvärmeproduktion!$S$414</f>
        <v>0</v>
      </c>
      <c r="K20" s="112">
        <f>[1]Fjärrvärmeproduktion!T412</f>
        <v>0</v>
      </c>
      <c r="L20" s="112">
        <f>[1]Fjärrvärmeproduktion!U412</f>
        <v>0</v>
      </c>
      <c r="M20" s="112">
        <f>[1]Fjärrvärmeproduktion!$W$415</f>
        <v>0</v>
      </c>
      <c r="N20" s="112"/>
      <c r="O20" s="112"/>
      <c r="P20" s="112">
        <f t="shared" si="2"/>
        <v>0</v>
      </c>
      <c r="Q20" s="4"/>
      <c r="R20" s="4"/>
      <c r="S20" s="4"/>
      <c r="T20" s="4"/>
    </row>
    <row r="21" spans="1:34" ht="16.5" thickBot="1">
      <c r="A21" s="5" t="s">
        <v>21</v>
      </c>
      <c r="B21" s="126">
        <v>0</v>
      </c>
      <c r="C21" s="112"/>
      <c r="D21" s="126">
        <f>[1]Fjärrvärmeproduktion!$N$419</f>
        <v>0</v>
      </c>
      <c r="E21" s="112">
        <f>[1]Fjärrvärmeproduktion!$Q$420</f>
        <v>0</v>
      </c>
      <c r="F21" s="112">
        <f>[1]Fjärrvärmeproduktion!$N$421</f>
        <v>0</v>
      </c>
      <c r="G21" s="112">
        <f>[1]Fjärrvärmeproduktion!$Q$422</f>
        <v>0</v>
      </c>
      <c r="H21" s="112">
        <f>[1]Fjärrvärmeproduktion!$S$423</f>
        <v>0</v>
      </c>
      <c r="I21" s="112">
        <f>[1]Fjärrvärmeproduktion!$N$424</f>
        <v>0</v>
      </c>
      <c r="J21" s="112">
        <f>[1]Fjärrvärmeproduktion!$S$422</f>
        <v>0</v>
      </c>
      <c r="K21" s="112">
        <f>[1]Fjärrvärmeproduktion!T420</f>
        <v>0</v>
      </c>
      <c r="L21" s="112">
        <f>[1]Fjärrvärmeproduktion!U420</f>
        <v>0</v>
      </c>
      <c r="M21" s="112">
        <f>[1]Fjärrvärmeproduktion!$W$423</f>
        <v>0</v>
      </c>
      <c r="N21" s="112"/>
      <c r="O21" s="112"/>
      <c r="P21" s="112">
        <f t="shared" si="2"/>
        <v>0</v>
      </c>
      <c r="Q21" s="4"/>
      <c r="R21" s="38"/>
      <c r="S21" s="38"/>
      <c r="T21" s="38"/>
    </row>
    <row r="22" spans="1:34" ht="15.75">
      <c r="A22" s="5" t="s">
        <v>22</v>
      </c>
      <c r="B22" s="126">
        <v>0</v>
      </c>
      <c r="C22" s="112"/>
      <c r="D22" s="126">
        <f>[1]Fjärrvärmeproduktion!$N$427</f>
        <v>0</v>
      </c>
      <c r="E22" s="112">
        <f>[1]Fjärrvärmeproduktion!$Q$428</f>
        <v>0</v>
      </c>
      <c r="F22" s="112">
        <f>[1]Fjärrvärmeproduktion!$N$429</f>
        <v>0</v>
      </c>
      <c r="G22" s="112">
        <f>[1]Fjärrvärmeproduktion!$Q$430</f>
        <v>0</v>
      </c>
      <c r="H22" s="112">
        <f>[1]Fjärrvärmeproduktion!$S$431</f>
        <v>0</v>
      </c>
      <c r="I22" s="112">
        <f>[1]Fjärrvärmeproduktion!$N$432</f>
        <v>0</v>
      </c>
      <c r="J22" s="112">
        <f>[1]Fjärrvärmeproduktion!$S$430</f>
        <v>0</v>
      </c>
      <c r="K22" s="112">
        <f>[1]Fjärrvärmeproduktion!T428</f>
        <v>0</v>
      </c>
      <c r="L22" s="112">
        <f>[1]Fjärrvärmeproduktion!U428</f>
        <v>0</v>
      </c>
      <c r="M22" s="112">
        <f>[1]Fjärrvärmeproduktion!$W$431</f>
        <v>0</v>
      </c>
      <c r="N22" s="112"/>
      <c r="O22" s="112"/>
      <c r="P22" s="112">
        <f t="shared" si="2"/>
        <v>0</v>
      </c>
      <c r="Q22" s="32"/>
      <c r="R22" s="44" t="s">
        <v>24</v>
      </c>
      <c r="S22" s="91" t="str">
        <f>ROUND(P43/1000,0) &amp;" GWh"</f>
        <v>2151 GWh</v>
      </c>
      <c r="T22" s="39"/>
      <c r="U22" s="37"/>
    </row>
    <row r="23" spans="1:34" ht="15.75">
      <c r="A23" s="5" t="s">
        <v>23</v>
      </c>
      <c r="B23" s="126">
        <v>0</v>
      </c>
      <c r="C23" s="112"/>
      <c r="D23" s="126">
        <f>[1]Fjärrvärmeproduktion!$N$435</f>
        <v>0</v>
      </c>
      <c r="E23" s="112">
        <f>[1]Fjärrvärmeproduktion!$Q$436</f>
        <v>0</v>
      </c>
      <c r="F23" s="112">
        <f>[1]Fjärrvärmeproduktion!$N$437</f>
        <v>0</v>
      </c>
      <c r="G23" s="112">
        <f>[1]Fjärrvärmeproduktion!$Q$438</f>
        <v>0</v>
      </c>
      <c r="H23" s="112">
        <f>[1]Fjärrvärmeproduktion!$S$439</f>
        <v>0</v>
      </c>
      <c r="I23" s="112">
        <f>[1]Fjärrvärmeproduktion!$N$440</f>
        <v>0</v>
      </c>
      <c r="J23" s="112">
        <f>[1]Fjärrvärmeproduktion!$S$438</f>
        <v>0</v>
      </c>
      <c r="K23" s="112">
        <f>[1]Fjärrvärmeproduktion!T436</f>
        <v>0</v>
      </c>
      <c r="L23" s="112">
        <f>[1]Fjärrvärmeproduktion!U436</f>
        <v>0</v>
      </c>
      <c r="M23" s="112">
        <f>[1]Fjärrvärmeproduktion!$W$439</f>
        <v>0</v>
      </c>
      <c r="N23" s="112"/>
      <c r="O23" s="112"/>
      <c r="P23" s="112">
        <f t="shared" si="2"/>
        <v>0</v>
      </c>
      <c r="Q23" s="32"/>
      <c r="R23" s="42"/>
      <c r="S23" s="4"/>
      <c r="T23" s="40"/>
      <c r="U23" s="37"/>
    </row>
    <row r="24" spans="1:34" ht="15.75">
      <c r="A24" s="5" t="s">
        <v>14</v>
      </c>
      <c r="B24" s="112">
        <f>SUM(B18:B23)</f>
        <v>666030</v>
      </c>
      <c r="C24" s="112">
        <f t="shared" ref="C24:O24" si="3">SUM(C18:C23)</f>
        <v>0</v>
      </c>
      <c r="D24" s="112">
        <f t="shared" si="3"/>
        <v>2056</v>
      </c>
      <c r="E24" s="112">
        <f>SUM(E18:E23)</f>
        <v>0</v>
      </c>
      <c r="F24" s="112">
        <f t="shared" si="3"/>
        <v>0</v>
      </c>
      <c r="G24" s="112">
        <f t="shared" si="3"/>
        <v>0</v>
      </c>
      <c r="H24" s="112">
        <f t="shared" si="3"/>
        <v>677798</v>
      </c>
      <c r="I24" s="112">
        <f t="shared" si="3"/>
        <v>0</v>
      </c>
      <c r="J24" s="112">
        <f t="shared" si="3"/>
        <v>0</v>
      </c>
      <c r="K24" s="112">
        <f t="shared" si="3"/>
        <v>0</v>
      </c>
      <c r="L24" s="112">
        <f t="shared" si="3"/>
        <v>0</v>
      </c>
      <c r="M24" s="112">
        <f>SUM(M18:M23)</f>
        <v>0</v>
      </c>
      <c r="N24" s="112">
        <f t="shared" si="3"/>
        <v>0</v>
      </c>
      <c r="O24" s="112">
        <f t="shared" si="3"/>
        <v>0</v>
      </c>
      <c r="P24" s="112">
        <f t="shared" si="2"/>
        <v>679854</v>
      </c>
      <c r="Q24" s="32"/>
      <c r="R24" s="42"/>
      <c r="S24" s="4" t="s">
        <v>25</v>
      </c>
      <c r="T24" s="40" t="s">
        <v>26</v>
      </c>
      <c r="U24" s="37"/>
    </row>
    <row r="25" spans="1:34" ht="15.75">
      <c r="B25" s="112"/>
      <c r="C25" s="112"/>
      <c r="D25" s="112"/>
      <c r="E25" s="112"/>
      <c r="F25" s="112"/>
      <c r="G25" s="112"/>
      <c r="H25" s="112"/>
      <c r="I25" s="112"/>
      <c r="J25" s="112"/>
      <c r="K25" s="112"/>
      <c r="L25" s="98"/>
      <c r="M25" s="98"/>
      <c r="N25" s="98"/>
      <c r="O25" s="98"/>
      <c r="P25" s="98"/>
      <c r="Q25" s="32"/>
      <c r="R25" s="87" t="str">
        <f>C30</f>
        <v>El</v>
      </c>
      <c r="S25" s="61" t="str">
        <f>ROUND(C43/1000,0) &amp;" GWh"</f>
        <v>777 GWh</v>
      </c>
      <c r="T25" s="43">
        <f>C$44</f>
        <v>0.36139901651277978</v>
      </c>
      <c r="U25" s="37"/>
    </row>
    <row r="26" spans="1:34" ht="15.75">
      <c r="B26" s="126"/>
      <c r="C26" s="112"/>
      <c r="D26" s="112"/>
      <c r="E26" s="112"/>
      <c r="F26" s="112"/>
      <c r="G26" s="112"/>
      <c r="H26" s="112"/>
      <c r="I26" s="112"/>
      <c r="J26" s="112"/>
      <c r="K26" s="112"/>
      <c r="L26" s="98"/>
      <c r="M26" s="98"/>
      <c r="N26" s="98"/>
      <c r="O26" s="98"/>
      <c r="P26" s="98"/>
      <c r="Q26" s="32"/>
      <c r="R26" s="89" t="str">
        <f>D30</f>
        <v>Oljeprodukter</v>
      </c>
      <c r="S26" s="61" t="str">
        <f>ROUND(D43/1000,0) &amp;" GWh"</f>
        <v>519 GWh</v>
      </c>
      <c r="T26" s="43">
        <f>D$44</f>
        <v>0.24111494269996403</v>
      </c>
      <c r="U26" s="37"/>
    </row>
    <row r="27" spans="1:34" ht="15.75">
      <c r="B27" s="98"/>
      <c r="C27" s="98"/>
      <c r="D27" s="98"/>
      <c r="E27" s="98"/>
      <c r="F27" s="98"/>
      <c r="G27" s="98"/>
      <c r="H27" s="98"/>
      <c r="I27" s="98"/>
      <c r="J27" s="98"/>
      <c r="K27" s="98"/>
      <c r="L27" s="98"/>
      <c r="M27" s="98"/>
      <c r="N27" s="98"/>
      <c r="O27" s="98"/>
      <c r="P27" s="98"/>
      <c r="Q27" s="32"/>
      <c r="R27" s="89" t="str">
        <f>E30</f>
        <v>Kol och koks</v>
      </c>
      <c r="S27" s="12" t="str">
        <f>ROUND(E43/1000,0) &amp;" GWh"</f>
        <v>0 GWh</v>
      </c>
      <c r="T27" s="43">
        <f>E$44</f>
        <v>0</v>
      </c>
      <c r="U27" s="37"/>
    </row>
    <row r="28" spans="1:34" ht="18.75">
      <c r="A28" s="3" t="s">
        <v>27</v>
      </c>
      <c r="B28" s="151"/>
      <c r="C28" s="98"/>
      <c r="D28" s="151"/>
      <c r="E28" s="151"/>
      <c r="F28" s="151"/>
      <c r="G28" s="151"/>
      <c r="H28" s="151"/>
      <c r="I28" s="98"/>
      <c r="J28" s="98"/>
      <c r="K28" s="98"/>
      <c r="L28" s="98"/>
      <c r="M28" s="98"/>
      <c r="N28" s="98"/>
      <c r="O28" s="98"/>
      <c r="P28" s="98"/>
      <c r="Q28" s="32"/>
      <c r="R28" s="89" t="str">
        <f>F30</f>
        <v>Gasol/naturgas</v>
      </c>
      <c r="S28" s="64" t="str">
        <f>ROUND(F43/1000,0) &amp;" GWh"</f>
        <v>48 GWh</v>
      </c>
      <c r="T28" s="43">
        <f>F$44</f>
        <v>2.2376455343695791E-2</v>
      </c>
      <c r="U28" s="37"/>
    </row>
    <row r="29" spans="1:34" ht="15.75">
      <c r="A29" s="81" t="str">
        <f>A2</f>
        <v>0484 Eskilstuna</v>
      </c>
      <c r="B29" s="98"/>
      <c r="C29" s="98"/>
      <c r="D29" s="98"/>
      <c r="E29" s="98"/>
      <c r="F29" s="98"/>
      <c r="G29" s="98"/>
      <c r="H29" s="98"/>
      <c r="I29" s="98"/>
      <c r="J29" s="98"/>
      <c r="K29" s="98"/>
      <c r="L29" s="98"/>
      <c r="M29" s="98"/>
      <c r="N29" s="98"/>
      <c r="O29" s="98"/>
      <c r="P29" s="98"/>
      <c r="Q29" s="32"/>
      <c r="R29" s="89" t="str">
        <f>G30</f>
        <v>Biodrivmedel</v>
      </c>
      <c r="S29" s="61" t="str">
        <f>ROUND(G43/1000,0) &amp;" GWh"</f>
        <v>77 GWh</v>
      </c>
      <c r="T29" s="43">
        <f>G$44</f>
        <v>3.5643688980372901E-2</v>
      </c>
      <c r="U29" s="37"/>
    </row>
    <row r="30" spans="1:34" ht="30">
      <c r="A30" s="6">
        <f>'Södermanlands län'!A30</f>
        <v>2020</v>
      </c>
      <c r="B30" s="152" t="s">
        <v>70</v>
      </c>
      <c r="C30" s="155" t="s">
        <v>8</v>
      </c>
      <c r="D30" s="143" t="s">
        <v>32</v>
      </c>
      <c r="E30" s="143" t="s">
        <v>2</v>
      </c>
      <c r="F30" s="144" t="s">
        <v>3</v>
      </c>
      <c r="G30" s="143" t="s">
        <v>28</v>
      </c>
      <c r="H30" s="143" t="s">
        <v>52</v>
      </c>
      <c r="I30" s="144" t="s">
        <v>5</v>
      </c>
      <c r="J30" s="143" t="s">
        <v>4</v>
      </c>
      <c r="K30" s="143" t="s">
        <v>6</v>
      </c>
      <c r="L30" s="143" t="s">
        <v>7</v>
      </c>
      <c r="M30" s="143" t="s">
        <v>72</v>
      </c>
      <c r="N30" s="143" t="s">
        <v>73</v>
      </c>
      <c r="O30" s="144" t="s">
        <v>68</v>
      </c>
      <c r="P30" s="145" t="s">
        <v>29</v>
      </c>
      <c r="Q30" s="32"/>
      <c r="R30" s="87" t="str">
        <f>H30</f>
        <v>Biobränslen</v>
      </c>
      <c r="S30" s="61" t="str">
        <f>ROUND(H43/1000,0) &amp;" GWh"</f>
        <v>730 GWh</v>
      </c>
      <c r="T30" s="43">
        <f>H$44</f>
        <v>0.33946589646318753</v>
      </c>
      <c r="U30" s="37"/>
    </row>
    <row r="31" spans="1:34" s="30" customFormat="1">
      <c r="A31" s="27"/>
      <c r="B31" s="147" t="s">
        <v>65</v>
      </c>
      <c r="C31" s="156" t="s">
        <v>64</v>
      </c>
      <c r="D31" s="147" t="s">
        <v>59</v>
      </c>
      <c r="E31" s="148"/>
      <c r="F31" s="147" t="s">
        <v>61</v>
      </c>
      <c r="G31" s="147" t="s">
        <v>83</v>
      </c>
      <c r="H31" s="147" t="s">
        <v>69</v>
      </c>
      <c r="I31" s="147" t="s">
        <v>62</v>
      </c>
      <c r="J31" s="148"/>
      <c r="K31" s="148"/>
      <c r="L31" s="148"/>
      <c r="M31" s="148"/>
      <c r="N31" s="149"/>
      <c r="O31" s="149"/>
      <c r="P31" s="150" t="s">
        <v>67</v>
      </c>
      <c r="Q31" s="33"/>
      <c r="R31" s="87" t="str">
        <f>I30</f>
        <v>Biogas</v>
      </c>
      <c r="S31" s="61" t="str">
        <f>I43/1000 &amp;" GWh"</f>
        <v>0 GWh</v>
      </c>
      <c r="T31" s="43">
        <f>I$44</f>
        <v>0</v>
      </c>
      <c r="U31" s="36"/>
      <c r="AG31" s="31"/>
      <c r="AH31" s="31"/>
    </row>
    <row r="32" spans="1:34" ht="15.75">
      <c r="A32" s="5" t="s">
        <v>30</v>
      </c>
      <c r="B32" s="126">
        <f>[1]Slutanvändning!$N$575</f>
        <v>0</v>
      </c>
      <c r="C32" s="126">
        <f>[1]Slutanvändning!$N$576</f>
        <v>15897</v>
      </c>
      <c r="D32" s="112">
        <f>[1]Slutanvändning!$N$569</f>
        <v>22795</v>
      </c>
      <c r="E32" s="112">
        <f>[1]Slutanvändning!$P$570</f>
        <v>0</v>
      </c>
      <c r="F32" s="112">
        <f>[1]Slutanvändning!$N$571</f>
        <v>0</v>
      </c>
      <c r="G32" s="112">
        <f>[1]Slutanvändning!$N$572</f>
        <v>4510</v>
      </c>
      <c r="H32" s="112">
        <f>[1]Slutanvändning!$N$573</f>
        <v>0</v>
      </c>
      <c r="I32" s="126">
        <f>[1]Slutanvändning!$N$574</f>
        <v>0</v>
      </c>
      <c r="J32" s="112">
        <v>0</v>
      </c>
      <c r="K32" s="112">
        <f>[1]Slutanvändning!R570</f>
        <v>0</v>
      </c>
      <c r="L32" s="112">
        <f>[1]Slutanvändning!S570</f>
        <v>0</v>
      </c>
      <c r="M32" s="112"/>
      <c r="N32" s="112">
        <v>0</v>
      </c>
      <c r="O32" s="112"/>
      <c r="P32" s="112">
        <f t="shared" ref="P32:P38" si="4">SUM(B32:N32)</f>
        <v>43202</v>
      </c>
      <c r="Q32" s="34"/>
      <c r="R32" s="89" t="str">
        <f>J30</f>
        <v>Avlutar</v>
      </c>
      <c r="S32" s="61" t="str">
        <f>J43/1000 &amp;" GWh"</f>
        <v>0 GWh</v>
      </c>
      <c r="T32" s="43">
        <f>J$44</f>
        <v>0</v>
      </c>
      <c r="U32" s="37"/>
    </row>
    <row r="33" spans="1:47" ht="15.75">
      <c r="A33" s="5" t="s">
        <v>33</v>
      </c>
      <c r="B33" s="126">
        <f>[1]Slutanvändning!$N$584</f>
        <v>41402</v>
      </c>
      <c r="C33" s="126">
        <f>[1]Slutanvändning!$N$585</f>
        <v>171327.74941964808</v>
      </c>
      <c r="D33" s="112">
        <f>[1]Slutanvändning!$N$578</f>
        <v>39269</v>
      </c>
      <c r="E33" s="112">
        <f>[1]Slutanvändning!$Q$579</f>
        <v>0</v>
      </c>
      <c r="F33" s="112">
        <f>[1]Slutanvändning!$N$580</f>
        <v>48127</v>
      </c>
      <c r="G33" s="112">
        <f>[1]Slutanvändning!$N$581</f>
        <v>0</v>
      </c>
      <c r="H33" s="112">
        <f>[1]Slutanvändning!$N$582</f>
        <v>0</v>
      </c>
      <c r="I33" s="126">
        <f>[1]Slutanvändning!$N$583</f>
        <v>0</v>
      </c>
      <c r="J33" s="112">
        <v>0</v>
      </c>
      <c r="K33" s="112">
        <f>[1]Slutanvändning!R579</f>
        <v>0</v>
      </c>
      <c r="L33" s="112">
        <f>[1]Slutanvändning!S579</f>
        <v>0</v>
      </c>
      <c r="M33" s="112"/>
      <c r="N33" s="112">
        <v>0</v>
      </c>
      <c r="O33" s="112"/>
      <c r="P33" s="112">
        <f t="shared" si="4"/>
        <v>300125.74941964808</v>
      </c>
      <c r="Q33" s="34"/>
      <c r="R33" s="87" t="str">
        <f>K30</f>
        <v>Torv</v>
      </c>
      <c r="S33" s="61" t="str">
        <f>K43/1000&amp;" GWh"</f>
        <v>0 GWh</v>
      </c>
      <c r="T33" s="43">
        <f>K$44</f>
        <v>0</v>
      </c>
      <c r="U33" s="37"/>
    </row>
    <row r="34" spans="1:47" ht="15.75">
      <c r="A34" s="5" t="s">
        <v>34</v>
      </c>
      <c r="B34" s="126">
        <f>[1]Slutanvändning!$N$593</f>
        <v>84521</v>
      </c>
      <c r="C34" s="126">
        <f>[1]Slutanvändning!$N$594</f>
        <v>88805</v>
      </c>
      <c r="D34" s="112">
        <f>[1]Slutanvändning!$N$587</f>
        <v>481</v>
      </c>
      <c r="E34" s="112">
        <f>[1]Slutanvändning!$P$588</f>
        <v>0</v>
      </c>
      <c r="F34" s="112">
        <f>[1]Slutanvändning!$N$589</f>
        <v>0</v>
      </c>
      <c r="G34" s="112">
        <f>[1]Slutanvändning!$N$590</f>
        <v>0</v>
      </c>
      <c r="H34" s="112">
        <f>[1]Slutanvändning!$N$591</f>
        <v>0</v>
      </c>
      <c r="I34" s="126">
        <f>[1]Slutanvändning!$N$592</f>
        <v>0</v>
      </c>
      <c r="J34" s="112">
        <v>0</v>
      </c>
      <c r="K34" s="112">
        <f>[1]Slutanvändning!R588</f>
        <v>0</v>
      </c>
      <c r="L34" s="112">
        <f>[1]Slutanvändning!S588</f>
        <v>0</v>
      </c>
      <c r="M34" s="112"/>
      <c r="N34" s="112">
        <v>0</v>
      </c>
      <c r="O34" s="112"/>
      <c r="P34" s="112">
        <f t="shared" si="4"/>
        <v>173807</v>
      </c>
      <c r="Q34" s="34"/>
      <c r="R34" s="89" t="str">
        <f>L30</f>
        <v>Avfall</v>
      </c>
      <c r="S34" s="61" t="str">
        <f>L43/1000&amp;" GWh"</f>
        <v>0 GWh</v>
      </c>
      <c r="T34" s="43">
        <f>L$44</f>
        <v>0</v>
      </c>
      <c r="U34" s="37"/>
      <c r="V34" s="8"/>
      <c r="W34" s="59"/>
    </row>
    <row r="35" spans="1:47" ht="15.75">
      <c r="A35" s="5" t="s">
        <v>35</v>
      </c>
      <c r="B35" s="126">
        <f>[1]Slutanvändning!$N$602</f>
        <v>0</v>
      </c>
      <c r="C35" s="126">
        <f>[1]Slutanvändning!$N$603</f>
        <v>37302.250580351916</v>
      </c>
      <c r="D35" s="112">
        <f>[1]Slutanvändning!$N$596</f>
        <v>453120</v>
      </c>
      <c r="E35" s="112">
        <f>[1]Slutanvändning!$P$597</f>
        <v>0</v>
      </c>
      <c r="F35" s="112">
        <f>[1]Slutanvändning!$N$598</f>
        <v>0</v>
      </c>
      <c r="G35" s="112">
        <f>[1]Slutanvändning!$N$599</f>
        <v>72152</v>
      </c>
      <c r="H35" s="112">
        <f>[1]Slutanvändning!$N$600</f>
        <v>0</v>
      </c>
      <c r="I35" s="126">
        <f>[1]Slutanvändning!$N$601</f>
        <v>0</v>
      </c>
      <c r="J35" s="112">
        <v>0</v>
      </c>
      <c r="K35" s="112">
        <f>[1]Slutanvändning!R597</f>
        <v>0</v>
      </c>
      <c r="L35" s="112">
        <f>[1]Slutanvändning!S597</f>
        <v>0</v>
      </c>
      <c r="M35" s="112"/>
      <c r="N35" s="112">
        <v>0</v>
      </c>
      <c r="O35" s="112"/>
      <c r="P35" s="112">
        <f>SUM(B35:N35)</f>
        <v>562574.25058035192</v>
      </c>
      <c r="Q35" s="34"/>
      <c r="R35" s="87" t="str">
        <f>M30</f>
        <v>RT-flis</v>
      </c>
      <c r="S35" s="61" t="str">
        <f>M43/1000&amp;" GWh"</f>
        <v>0 GWh</v>
      </c>
      <c r="T35" s="43">
        <f>M$44</f>
        <v>0</v>
      </c>
      <c r="U35" s="37"/>
    </row>
    <row r="36" spans="1:47" ht="15.75">
      <c r="A36" s="5" t="s">
        <v>36</v>
      </c>
      <c r="B36" s="126">
        <f>[1]Slutanvändning!$N$611</f>
        <v>95973</v>
      </c>
      <c r="C36" s="126">
        <f>[1]Slutanvändning!$N$612</f>
        <v>211992</v>
      </c>
      <c r="D36" s="112">
        <f>[1]Slutanvändning!$N$605</f>
        <v>441</v>
      </c>
      <c r="E36" s="112">
        <f>[1]Slutanvändning!$P$606</f>
        <v>0</v>
      </c>
      <c r="F36" s="112">
        <f>[1]Slutanvändning!$N$607</f>
        <v>0</v>
      </c>
      <c r="G36" s="112">
        <f>[1]Slutanvändning!$N$608</f>
        <v>0</v>
      </c>
      <c r="H36" s="112">
        <f>[1]Slutanvändning!$N$609</f>
        <v>0</v>
      </c>
      <c r="I36" s="126">
        <f>[1]Slutanvändning!$N$610</f>
        <v>0</v>
      </c>
      <c r="J36" s="112">
        <v>0</v>
      </c>
      <c r="K36" s="112">
        <f>[1]Slutanvändning!R606</f>
        <v>0</v>
      </c>
      <c r="L36" s="112">
        <f>[1]Slutanvändning!S606</f>
        <v>0</v>
      </c>
      <c r="M36" s="112"/>
      <c r="N36" s="112">
        <v>0</v>
      </c>
      <c r="O36" s="112"/>
      <c r="P36" s="112">
        <f t="shared" si="4"/>
        <v>308406</v>
      </c>
      <c r="Q36" s="34"/>
      <c r="R36" s="87" t="str">
        <f>N30</f>
        <v>Ånga</v>
      </c>
      <c r="S36" s="61" t="str">
        <f>N43/1000&amp;" GWh"</f>
        <v>0 GWh</v>
      </c>
      <c r="T36" s="43">
        <f>N$44</f>
        <v>0</v>
      </c>
      <c r="U36" s="37"/>
    </row>
    <row r="37" spans="1:47" ht="15.75">
      <c r="A37" s="5" t="s">
        <v>37</v>
      </c>
      <c r="B37" s="126">
        <f>[1]Slutanvändning!$N$620</f>
        <v>72998</v>
      </c>
      <c r="C37" s="126">
        <f>[1]Slutanvändning!$N$621</f>
        <v>185424</v>
      </c>
      <c r="D37" s="112">
        <f>[1]Slutanvändning!$N$614</f>
        <v>356</v>
      </c>
      <c r="E37" s="112">
        <f>[1]Slutanvändning!$P$615</f>
        <v>0</v>
      </c>
      <c r="F37" s="112">
        <f>[1]Slutanvändning!$N$616</f>
        <v>0</v>
      </c>
      <c r="G37" s="112">
        <f>[1]Slutanvändning!$N$617</f>
        <v>0</v>
      </c>
      <c r="H37" s="112">
        <f>[1]Slutanvändning!$N$618</f>
        <v>52321</v>
      </c>
      <c r="I37" s="126">
        <f>[1]Slutanvändning!$N$619</f>
        <v>0</v>
      </c>
      <c r="J37" s="112">
        <v>0</v>
      </c>
      <c r="K37" s="112">
        <f>[1]Slutanvändning!R615</f>
        <v>0</v>
      </c>
      <c r="L37" s="112">
        <f>[1]Slutanvändning!S615</f>
        <v>0</v>
      </c>
      <c r="M37" s="112"/>
      <c r="N37" s="112">
        <v>0</v>
      </c>
      <c r="O37" s="112"/>
      <c r="P37" s="112">
        <f t="shared" si="4"/>
        <v>311099</v>
      </c>
      <c r="Q37" s="34"/>
      <c r="R37" s="89" t="str">
        <f>O30</f>
        <v>Övrigt</v>
      </c>
      <c r="S37" s="61" t="str">
        <f>O43/1000&amp;" GWh"</f>
        <v>0 GWh</v>
      </c>
      <c r="T37" s="43">
        <f>O$44</f>
        <v>0</v>
      </c>
      <c r="U37" s="37"/>
    </row>
    <row r="38" spans="1:47" ht="15.75">
      <c r="A38" s="5" t="s">
        <v>38</v>
      </c>
      <c r="B38" s="126">
        <f>[1]Slutanvändning!$N$629</f>
        <v>279456</v>
      </c>
      <c r="C38" s="126">
        <f>[1]Slutanvändning!$N$630</f>
        <v>67555</v>
      </c>
      <c r="D38" s="112">
        <f>[1]Slutanvändning!$N$623</f>
        <v>69</v>
      </c>
      <c r="E38" s="112">
        <f>[1]Slutanvändning!$P$624</f>
        <v>0</v>
      </c>
      <c r="F38" s="112">
        <f>[1]Slutanvändning!$N$625</f>
        <v>0</v>
      </c>
      <c r="G38" s="112">
        <f>[1]Slutanvändning!$N$626</f>
        <v>0</v>
      </c>
      <c r="H38" s="112">
        <f>[1]Slutanvändning!$N$627</f>
        <v>0</v>
      </c>
      <c r="I38" s="126">
        <f>[1]Slutanvändning!$N$628</f>
        <v>0</v>
      </c>
      <c r="J38" s="112">
        <v>0</v>
      </c>
      <c r="K38" s="112">
        <f>[1]Slutanvändning!R624</f>
        <v>0</v>
      </c>
      <c r="L38" s="112">
        <f>[1]Slutanvändning!S624</f>
        <v>0</v>
      </c>
      <c r="M38" s="112"/>
      <c r="N38" s="112">
        <v>0</v>
      </c>
      <c r="O38" s="112"/>
      <c r="P38" s="112">
        <f t="shared" si="4"/>
        <v>347080</v>
      </c>
      <c r="Q38" s="34"/>
      <c r="R38" s="45"/>
      <c r="S38" s="30"/>
      <c r="T38" s="41"/>
      <c r="U38" s="37"/>
    </row>
    <row r="39" spans="1:47" ht="15.75">
      <c r="A39" s="5" t="s">
        <v>39</v>
      </c>
      <c r="B39" s="126">
        <f>[1]Slutanvändning!$N$638</f>
        <v>0</v>
      </c>
      <c r="C39" s="126">
        <f>[1]Slutanvändning!$N$639</f>
        <v>20678</v>
      </c>
      <c r="D39" s="112">
        <f>[1]Slutanvändning!$N$632</f>
        <v>0</v>
      </c>
      <c r="E39" s="112">
        <f>[1]Slutanvändning!$P$633</f>
        <v>0</v>
      </c>
      <c r="F39" s="112">
        <f>[1]Slutanvändning!$N$634</f>
        <v>0</v>
      </c>
      <c r="G39" s="112">
        <f>[1]Slutanvändning!$N$635</f>
        <v>0</v>
      </c>
      <c r="H39" s="112">
        <f>[1]Slutanvändning!$N$636</f>
        <v>0</v>
      </c>
      <c r="I39" s="126">
        <f>[1]Slutanvändning!$N$637</f>
        <v>0</v>
      </c>
      <c r="J39" s="112">
        <v>0</v>
      </c>
      <c r="K39" s="112">
        <f>[1]Slutanvändning!R633</f>
        <v>0</v>
      </c>
      <c r="L39" s="112">
        <f>[1]Slutanvändning!S633</f>
        <v>0</v>
      </c>
      <c r="M39" s="112"/>
      <c r="N39" s="112">
        <v>0</v>
      </c>
      <c r="O39" s="112"/>
      <c r="P39" s="112">
        <f>SUM(B39:N39)</f>
        <v>20678</v>
      </c>
      <c r="Q39" s="34"/>
      <c r="R39" s="42"/>
      <c r="S39" s="10"/>
      <c r="T39" s="65"/>
    </row>
    <row r="40" spans="1:47" ht="15.75">
      <c r="A40" s="5" t="s">
        <v>14</v>
      </c>
      <c r="B40" s="112">
        <f>SUM(B32:B39)</f>
        <v>574350</v>
      </c>
      <c r="C40" s="112">
        <f t="shared" ref="C40:O40" si="5">SUM(C32:C39)</f>
        <v>798981</v>
      </c>
      <c r="D40" s="112">
        <f t="shared" si="5"/>
        <v>516531</v>
      </c>
      <c r="E40" s="112">
        <f t="shared" si="5"/>
        <v>0</v>
      </c>
      <c r="F40" s="112">
        <f>SUM(F32:F39)</f>
        <v>48127</v>
      </c>
      <c r="G40" s="112">
        <f t="shared" si="5"/>
        <v>76662</v>
      </c>
      <c r="H40" s="112">
        <f t="shared" si="5"/>
        <v>52321</v>
      </c>
      <c r="I40" s="112">
        <f t="shared" si="5"/>
        <v>0</v>
      </c>
      <c r="J40" s="112">
        <f t="shared" si="5"/>
        <v>0</v>
      </c>
      <c r="K40" s="112">
        <f t="shared" si="5"/>
        <v>0</v>
      </c>
      <c r="L40" s="112">
        <f t="shared" si="5"/>
        <v>0</v>
      </c>
      <c r="M40" s="112">
        <f t="shared" si="5"/>
        <v>0</v>
      </c>
      <c r="N40" s="112">
        <f t="shared" si="5"/>
        <v>0</v>
      </c>
      <c r="O40" s="112">
        <f t="shared" si="5"/>
        <v>0</v>
      </c>
      <c r="P40" s="112">
        <f>SUM(B40:N40)</f>
        <v>2066972</v>
      </c>
      <c r="Q40" s="34"/>
      <c r="R40" s="42"/>
      <c r="S40" s="10" t="s">
        <v>25</v>
      </c>
      <c r="T40" s="65" t="s">
        <v>26</v>
      </c>
    </row>
    <row r="41" spans="1:47">
      <c r="B41" s="112"/>
      <c r="C41" s="112"/>
      <c r="D41" s="112"/>
      <c r="E41" s="112"/>
      <c r="F41" s="112"/>
      <c r="G41" s="112"/>
      <c r="H41" s="112"/>
      <c r="I41" s="112"/>
      <c r="J41" s="112"/>
      <c r="K41" s="112"/>
      <c r="L41" s="112"/>
      <c r="M41" s="112"/>
      <c r="N41" s="112"/>
      <c r="O41" s="112"/>
      <c r="P41" s="112"/>
      <c r="Q41" s="67"/>
      <c r="R41" s="42" t="s">
        <v>40</v>
      </c>
      <c r="S41" s="66" t="str">
        <f>ROUND((B46+C46)/1000,0) &amp;" GWh"</f>
        <v>156 GWh</v>
      </c>
      <c r="T41" s="65"/>
    </row>
    <row r="42" spans="1:47">
      <c r="A42" s="47" t="s">
        <v>43</v>
      </c>
      <c r="B42" s="178">
        <f>B39+B38+B37</f>
        <v>352454</v>
      </c>
      <c r="C42" s="178">
        <f>C39+C38+C37</f>
        <v>273657</v>
      </c>
      <c r="D42" s="178">
        <f>D39+D38+D37</f>
        <v>425</v>
      </c>
      <c r="E42" s="178">
        <f t="shared" ref="E42:I42" si="6">E39+E38+E37</f>
        <v>0</v>
      </c>
      <c r="F42" s="179">
        <f t="shared" si="6"/>
        <v>0</v>
      </c>
      <c r="G42" s="178">
        <f t="shared" si="6"/>
        <v>0</v>
      </c>
      <c r="H42" s="178">
        <f t="shared" si="6"/>
        <v>52321</v>
      </c>
      <c r="I42" s="179">
        <f t="shared" si="6"/>
        <v>0</v>
      </c>
      <c r="J42" s="178">
        <f t="shared" ref="J42:P42" si="7">J39+J38+J37</f>
        <v>0</v>
      </c>
      <c r="K42" s="178">
        <f t="shared" si="7"/>
        <v>0</v>
      </c>
      <c r="L42" s="178">
        <f t="shared" si="7"/>
        <v>0</v>
      </c>
      <c r="M42" s="178">
        <f t="shared" si="7"/>
        <v>0</v>
      </c>
      <c r="N42" s="178">
        <f t="shared" si="7"/>
        <v>0</v>
      </c>
      <c r="O42" s="178">
        <f t="shared" si="7"/>
        <v>0</v>
      </c>
      <c r="P42" s="178">
        <f t="shared" si="7"/>
        <v>678857</v>
      </c>
      <c r="Q42" s="35"/>
      <c r="R42" s="42" t="s">
        <v>41</v>
      </c>
      <c r="S42" s="11" t="str">
        <f>ROUND(P42/1000,0) &amp;" GWh"</f>
        <v>679 GWh</v>
      </c>
      <c r="T42" s="43">
        <f>P42/P40</f>
        <v>0.3284306705654455</v>
      </c>
    </row>
    <row r="43" spans="1:47">
      <c r="A43" s="48" t="s">
        <v>45</v>
      </c>
      <c r="B43" s="180"/>
      <c r="C43" s="181">
        <f>C40+C24-C7+C46</f>
        <v>777292.48</v>
      </c>
      <c r="D43" s="181">
        <f t="shared" ref="D43:O43" si="8">D11+D24+D40</f>
        <v>518587</v>
      </c>
      <c r="E43" s="181">
        <f t="shared" si="8"/>
        <v>0</v>
      </c>
      <c r="F43" s="181">
        <f t="shared" si="8"/>
        <v>48127</v>
      </c>
      <c r="G43" s="181">
        <f t="shared" si="8"/>
        <v>76662</v>
      </c>
      <c r="H43" s="181">
        <f t="shared" si="8"/>
        <v>730119</v>
      </c>
      <c r="I43" s="181">
        <f t="shared" si="8"/>
        <v>0</v>
      </c>
      <c r="J43" s="181">
        <f t="shared" si="8"/>
        <v>0</v>
      </c>
      <c r="K43" s="181">
        <f t="shared" si="8"/>
        <v>0</v>
      </c>
      <c r="L43" s="181">
        <f t="shared" si="8"/>
        <v>0</v>
      </c>
      <c r="M43" s="181">
        <f t="shared" si="8"/>
        <v>0</v>
      </c>
      <c r="N43" s="181">
        <f t="shared" si="8"/>
        <v>0</v>
      </c>
      <c r="O43" s="181">
        <f t="shared" si="8"/>
        <v>0</v>
      </c>
      <c r="P43" s="182">
        <f>SUM(C43:M43)</f>
        <v>2150787.48</v>
      </c>
      <c r="Q43" s="35"/>
      <c r="R43" s="42" t="s">
        <v>42</v>
      </c>
      <c r="S43" s="11" t="str">
        <f>ROUND(P36/1000,0) &amp;" GWh"</f>
        <v>308 GWh</v>
      </c>
      <c r="T43" s="63">
        <f>P36/P40</f>
        <v>0.14920666559585713</v>
      </c>
    </row>
    <row r="44" spans="1:47">
      <c r="A44" s="48" t="s">
        <v>46</v>
      </c>
      <c r="B44" s="155"/>
      <c r="C44" s="158">
        <f>C43/$P$43</f>
        <v>0.36139901651277978</v>
      </c>
      <c r="D44" s="158">
        <f t="shared" ref="D44:P44" si="9">D43/$P$43</f>
        <v>0.24111494269996403</v>
      </c>
      <c r="E44" s="158">
        <f t="shared" si="9"/>
        <v>0</v>
      </c>
      <c r="F44" s="158">
        <f t="shared" si="9"/>
        <v>2.2376455343695791E-2</v>
      </c>
      <c r="G44" s="158">
        <f t="shared" si="9"/>
        <v>3.5643688980372901E-2</v>
      </c>
      <c r="H44" s="158">
        <f t="shared" si="9"/>
        <v>0.33946589646318753</v>
      </c>
      <c r="I44" s="158">
        <f t="shared" si="9"/>
        <v>0</v>
      </c>
      <c r="J44" s="158">
        <f t="shared" si="9"/>
        <v>0</v>
      </c>
      <c r="K44" s="158">
        <f t="shared" si="9"/>
        <v>0</v>
      </c>
      <c r="L44" s="158">
        <f t="shared" si="9"/>
        <v>0</v>
      </c>
      <c r="M44" s="158">
        <f t="shared" si="9"/>
        <v>0</v>
      </c>
      <c r="N44" s="158">
        <f t="shared" si="9"/>
        <v>0</v>
      </c>
      <c r="O44" s="158">
        <f t="shared" si="9"/>
        <v>0</v>
      </c>
      <c r="P44" s="158">
        <f t="shared" si="9"/>
        <v>1</v>
      </c>
      <c r="Q44" s="35"/>
      <c r="R44" s="42" t="s">
        <v>44</v>
      </c>
      <c r="S44" s="11" t="str">
        <f>ROUND(P34/1000,0) &amp;" GWh"</f>
        <v>174 GWh</v>
      </c>
      <c r="T44" s="43">
        <f>P34/P40</f>
        <v>8.4087738005159243E-2</v>
      </c>
      <c r="U44" s="37"/>
    </row>
    <row r="45" spans="1:47">
      <c r="A45" s="49"/>
      <c r="B45" s="125"/>
      <c r="C45" s="155"/>
      <c r="D45" s="155"/>
      <c r="E45" s="155"/>
      <c r="F45" s="152"/>
      <c r="G45" s="155"/>
      <c r="H45" s="155"/>
      <c r="I45" s="152"/>
      <c r="J45" s="155"/>
      <c r="K45" s="155"/>
      <c r="L45" s="155"/>
      <c r="M45" s="155"/>
      <c r="N45" s="152"/>
      <c r="O45" s="152"/>
      <c r="P45" s="152"/>
      <c r="Q45" s="35"/>
      <c r="R45" s="42" t="s">
        <v>31</v>
      </c>
      <c r="S45" s="11" t="str">
        <f>ROUND(P32/1000,0) &amp;" GWh"</f>
        <v>43 GWh</v>
      </c>
      <c r="T45" s="43">
        <f>P32/P40</f>
        <v>2.0901105578595161E-2</v>
      </c>
      <c r="U45" s="37"/>
    </row>
    <row r="46" spans="1:47">
      <c r="A46" s="49" t="s">
        <v>49</v>
      </c>
      <c r="B46" s="157">
        <f>B24-B40</f>
        <v>91680</v>
      </c>
      <c r="C46" s="157">
        <f>(C40+C24)*0.08</f>
        <v>63918.48</v>
      </c>
      <c r="D46" s="155"/>
      <c r="E46" s="155"/>
      <c r="F46" s="152"/>
      <c r="G46" s="155"/>
      <c r="H46" s="155"/>
      <c r="I46" s="152"/>
      <c r="J46" s="155"/>
      <c r="K46" s="155"/>
      <c r="L46" s="155"/>
      <c r="M46" s="155"/>
      <c r="N46" s="152"/>
      <c r="O46" s="152"/>
      <c r="P46" s="141"/>
      <c r="Q46" s="35"/>
      <c r="R46" s="42" t="s">
        <v>47</v>
      </c>
      <c r="S46" s="11" t="str">
        <f>ROUND(P33/1000,0) &amp;" GWh"</f>
        <v>300 GWh</v>
      </c>
      <c r="T46" s="63">
        <f>P33/P40</f>
        <v>0.14520068458578447</v>
      </c>
      <c r="U46" s="37"/>
    </row>
    <row r="47" spans="1:47">
      <c r="A47" s="49" t="s">
        <v>51</v>
      </c>
      <c r="B47" s="159">
        <f>B46/B24</f>
        <v>0.1376514571415702</v>
      </c>
      <c r="C47" s="159">
        <f>C46/(C40+C24)</f>
        <v>0.08</v>
      </c>
      <c r="D47" s="155"/>
      <c r="E47" s="155"/>
      <c r="F47" s="152"/>
      <c r="G47" s="155"/>
      <c r="H47" s="155"/>
      <c r="I47" s="152"/>
      <c r="J47" s="155"/>
      <c r="K47" s="155"/>
      <c r="L47" s="155"/>
      <c r="M47" s="155"/>
      <c r="N47" s="152"/>
      <c r="O47" s="152"/>
      <c r="P47" s="152"/>
      <c r="Q47" s="35"/>
      <c r="R47" s="42" t="s">
        <v>48</v>
      </c>
      <c r="S47" s="11" t="str">
        <f>ROUND(P35/1000,0) &amp;" GWh"</f>
        <v>563 GWh</v>
      </c>
      <c r="T47" s="63">
        <f>P35/P40</f>
        <v>0.27217313566915852</v>
      </c>
    </row>
    <row r="48" spans="1:47" ht="15.75" thickBot="1">
      <c r="A48" s="14"/>
      <c r="B48" s="183"/>
      <c r="C48" s="184"/>
      <c r="D48" s="185"/>
      <c r="E48" s="185"/>
      <c r="F48" s="186"/>
      <c r="G48" s="185"/>
      <c r="H48" s="185"/>
      <c r="I48" s="186"/>
      <c r="J48" s="185"/>
      <c r="K48" s="185"/>
      <c r="L48" s="185"/>
      <c r="M48" s="184"/>
      <c r="N48" s="187"/>
      <c r="O48" s="187"/>
      <c r="P48" s="187"/>
      <c r="Q48" s="90"/>
      <c r="R48" s="70" t="s">
        <v>50</v>
      </c>
      <c r="S48" s="71" t="str">
        <f>ROUND(P40/1000,0) &amp;" GWh"</f>
        <v>2067 GWh</v>
      </c>
      <c r="T48" s="72">
        <f>SUM(T42:T47)</f>
        <v>1</v>
      </c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4"/>
      <c r="AH48" s="14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</row>
    <row r="49" spans="1:47">
      <c r="A49" s="17"/>
      <c r="B49" s="160"/>
      <c r="C49" s="161"/>
      <c r="D49" s="162"/>
      <c r="E49" s="162"/>
      <c r="F49" s="163"/>
      <c r="G49" s="162"/>
      <c r="H49" s="162"/>
      <c r="I49" s="163"/>
      <c r="J49" s="162"/>
      <c r="K49" s="162"/>
      <c r="L49" s="162"/>
      <c r="M49" s="161"/>
      <c r="N49" s="164"/>
      <c r="O49" s="164"/>
      <c r="P49" s="164"/>
      <c r="Q49" s="17"/>
      <c r="R49" s="14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4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</row>
    <row r="50" spans="1:47">
      <c r="A50" s="17"/>
      <c r="B50" s="160"/>
      <c r="C50" s="165"/>
      <c r="D50" s="162"/>
      <c r="E50" s="162"/>
      <c r="F50" s="163"/>
      <c r="G50" s="162"/>
      <c r="H50" s="162"/>
      <c r="I50" s="163"/>
      <c r="J50" s="162"/>
      <c r="K50" s="162"/>
      <c r="L50" s="162"/>
      <c r="M50" s="161"/>
      <c r="N50" s="164"/>
      <c r="O50" s="164"/>
      <c r="P50" s="164"/>
      <c r="Q50" s="17"/>
      <c r="R50" s="14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4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</row>
    <row r="51" spans="1:47">
      <c r="A51" s="17"/>
      <c r="B51" s="160"/>
      <c r="C51" s="161"/>
      <c r="D51" s="162"/>
      <c r="E51" s="162"/>
      <c r="F51" s="163"/>
      <c r="G51" s="162"/>
      <c r="H51" s="162"/>
      <c r="I51" s="163"/>
      <c r="J51" s="162"/>
      <c r="K51" s="162"/>
      <c r="L51" s="162"/>
      <c r="M51" s="161"/>
      <c r="N51" s="164"/>
      <c r="O51" s="164"/>
      <c r="P51" s="164"/>
      <c r="Q51" s="17"/>
      <c r="R51" s="14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4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</row>
    <row r="52" spans="1:47">
      <c r="A52" s="17"/>
      <c r="B52" s="160"/>
      <c r="C52" s="161"/>
      <c r="D52" s="162"/>
      <c r="E52" s="162"/>
      <c r="F52" s="163"/>
      <c r="G52" s="162"/>
      <c r="H52" s="162"/>
      <c r="I52" s="163"/>
      <c r="J52" s="162"/>
      <c r="K52" s="162"/>
      <c r="L52" s="162"/>
      <c r="M52" s="161"/>
      <c r="N52" s="164"/>
      <c r="O52" s="164"/>
      <c r="P52" s="164"/>
      <c r="Q52" s="17"/>
      <c r="R52" s="14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4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</row>
    <row r="53" spans="1:47">
      <c r="A53" s="17"/>
      <c r="B53" s="160"/>
      <c r="C53" s="161"/>
      <c r="D53" s="162"/>
      <c r="E53" s="162"/>
      <c r="F53" s="163"/>
      <c r="G53" s="162"/>
      <c r="H53" s="162"/>
      <c r="I53" s="163"/>
      <c r="J53" s="162"/>
      <c r="K53" s="162"/>
      <c r="L53" s="162"/>
      <c r="M53" s="161"/>
      <c r="N53" s="164"/>
      <c r="O53" s="164"/>
      <c r="P53" s="164"/>
      <c r="Q53" s="17"/>
      <c r="R53" s="14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4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</row>
    <row r="54" spans="1:47">
      <c r="A54" s="17"/>
      <c r="B54" s="160"/>
      <c r="C54" s="161"/>
      <c r="D54" s="162"/>
      <c r="E54" s="162"/>
      <c r="F54" s="163"/>
      <c r="G54" s="162"/>
      <c r="H54" s="162"/>
      <c r="I54" s="163"/>
      <c r="J54" s="162"/>
      <c r="K54" s="162"/>
      <c r="L54" s="162"/>
      <c r="M54" s="161"/>
      <c r="N54" s="164"/>
      <c r="O54" s="164"/>
      <c r="P54" s="164"/>
      <c r="Q54" s="17"/>
      <c r="R54" s="14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4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</row>
    <row r="55" spans="1:47" ht="15.75">
      <c r="A55" s="17"/>
      <c r="B55" s="160"/>
      <c r="C55" s="161"/>
      <c r="D55" s="162"/>
      <c r="E55" s="162"/>
      <c r="F55" s="163"/>
      <c r="G55" s="162"/>
      <c r="H55" s="162"/>
      <c r="I55" s="163"/>
      <c r="J55" s="162"/>
      <c r="K55" s="162"/>
      <c r="L55" s="162"/>
      <c r="M55" s="161"/>
      <c r="N55" s="164"/>
      <c r="O55" s="164"/>
      <c r="P55" s="164"/>
      <c r="Q55" s="17"/>
      <c r="R55" s="10"/>
      <c r="S55" s="46"/>
      <c r="T55" s="51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4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</row>
    <row r="56" spans="1:47" ht="15.75">
      <c r="A56" s="17"/>
      <c r="B56" s="160"/>
      <c r="C56" s="161"/>
      <c r="D56" s="162"/>
      <c r="E56" s="162"/>
      <c r="F56" s="163"/>
      <c r="G56" s="162"/>
      <c r="H56" s="162"/>
      <c r="I56" s="163"/>
      <c r="J56" s="162"/>
      <c r="K56" s="162"/>
      <c r="L56" s="162"/>
      <c r="M56" s="161"/>
      <c r="N56" s="164"/>
      <c r="O56" s="164"/>
      <c r="P56" s="164"/>
      <c r="Q56" s="17"/>
      <c r="R56" s="10"/>
      <c r="S56" s="46"/>
      <c r="T56" s="51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4"/>
      <c r="AI56" s="17"/>
      <c r="AJ56" s="17"/>
      <c r="AK56" s="17"/>
      <c r="AL56" s="17"/>
      <c r="AM56" s="17"/>
      <c r="AN56" s="17"/>
      <c r="AO56" s="17"/>
      <c r="AP56" s="17"/>
      <c r="AQ56" s="17"/>
      <c r="AR56" s="17"/>
      <c r="AS56" s="17"/>
      <c r="AT56" s="17"/>
      <c r="AU56" s="17"/>
    </row>
    <row r="57" spans="1:47" ht="15.75">
      <c r="A57" s="17"/>
      <c r="B57" s="160"/>
      <c r="C57" s="161"/>
      <c r="D57" s="162"/>
      <c r="E57" s="162"/>
      <c r="F57" s="163"/>
      <c r="G57" s="162"/>
      <c r="H57" s="162"/>
      <c r="I57" s="163"/>
      <c r="J57" s="162"/>
      <c r="K57" s="162"/>
      <c r="L57" s="162"/>
      <c r="M57" s="161"/>
      <c r="N57" s="164"/>
      <c r="O57" s="164"/>
      <c r="P57" s="164"/>
      <c r="Q57" s="17"/>
      <c r="R57" s="10"/>
      <c r="S57" s="46"/>
      <c r="T57" s="51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4"/>
      <c r="AI57" s="17"/>
      <c r="AJ57" s="17"/>
      <c r="AK57" s="17"/>
      <c r="AL57" s="17"/>
      <c r="AM57" s="17"/>
      <c r="AN57" s="17"/>
      <c r="AO57" s="17"/>
      <c r="AP57" s="17"/>
      <c r="AQ57" s="17"/>
      <c r="AR57" s="17"/>
      <c r="AS57" s="17"/>
      <c r="AT57" s="17"/>
      <c r="AU57" s="17"/>
    </row>
    <row r="58" spans="1:47" ht="15.75">
      <c r="A58" s="10"/>
      <c r="B58" s="166"/>
      <c r="C58" s="167"/>
      <c r="D58" s="168"/>
      <c r="E58" s="168"/>
      <c r="F58" s="169"/>
      <c r="G58" s="168"/>
      <c r="H58" s="168"/>
      <c r="I58" s="169"/>
      <c r="J58" s="168"/>
      <c r="K58" s="168"/>
      <c r="L58" s="168"/>
      <c r="M58" s="170"/>
      <c r="N58" s="171"/>
      <c r="O58" s="171"/>
      <c r="P58" s="172"/>
      <c r="Q58" s="10"/>
      <c r="R58" s="10"/>
      <c r="S58" s="46"/>
      <c r="T58" s="51"/>
    </row>
    <row r="59" spans="1:47" ht="15.75">
      <c r="A59" s="10"/>
      <c r="B59" s="166"/>
      <c r="C59" s="167"/>
      <c r="D59" s="168"/>
      <c r="E59" s="168"/>
      <c r="F59" s="169"/>
      <c r="G59" s="168"/>
      <c r="H59" s="168"/>
      <c r="I59" s="169"/>
      <c r="J59" s="168"/>
      <c r="K59" s="168"/>
      <c r="L59" s="168"/>
      <c r="M59" s="170"/>
      <c r="N59" s="171"/>
      <c r="O59" s="171"/>
      <c r="P59" s="172"/>
      <c r="Q59" s="10"/>
      <c r="R59" s="10"/>
      <c r="S59" s="21"/>
      <c r="T59" s="22"/>
    </row>
    <row r="60" spans="1:47" ht="15.75">
      <c r="A60" s="10"/>
      <c r="B60" s="166"/>
      <c r="C60" s="167"/>
      <c r="D60" s="168"/>
      <c r="E60" s="168"/>
      <c r="F60" s="169"/>
      <c r="G60" s="168"/>
      <c r="H60" s="168"/>
      <c r="I60" s="169"/>
      <c r="J60" s="168"/>
      <c r="K60" s="168"/>
      <c r="L60" s="168"/>
      <c r="M60" s="170"/>
      <c r="N60" s="171"/>
      <c r="O60" s="171"/>
      <c r="P60" s="172"/>
      <c r="Q60" s="10"/>
      <c r="R60" s="10"/>
      <c r="S60" s="10"/>
      <c r="T60" s="46"/>
    </row>
    <row r="61" spans="1:47" ht="15.75">
      <c r="A61" s="9"/>
      <c r="B61" s="166"/>
      <c r="C61" s="167"/>
      <c r="D61" s="168"/>
      <c r="E61" s="168"/>
      <c r="F61" s="169"/>
      <c r="G61" s="168"/>
      <c r="H61" s="168"/>
      <c r="I61" s="169"/>
      <c r="J61" s="168"/>
      <c r="K61" s="168"/>
      <c r="L61" s="168"/>
      <c r="M61" s="170"/>
      <c r="N61" s="171"/>
      <c r="O61" s="171"/>
      <c r="P61" s="172"/>
      <c r="Q61" s="10"/>
      <c r="R61" s="10"/>
      <c r="S61" s="79"/>
      <c r="T61" s="80"/>
    </row>
    <row r="62" spans="1:47" ht="15.75">
      <c r="A62" s="10"/>
      <c r="B62" s="166"/>
      <c r="C62" s="167"/>
      <c r="D62" s="166"/>
      <c r="E62" s="166"/>
      <c r="F62" s="173"/>
      <c r="G62" s="166"/>
      <c r="H62" s="166"/>
      <c r="I62" s="173"/>
      <c r="J62" s="166"/>
      <c r="K62" s="166"/>
      <c r="L62" s="166"/>
      <c r="M62" s="170"/>
      <c r="N62" s="171"/>
      <c r="O62" s="171"/>
      <c r="P62" s="172"/>
      <c r="Q62" s="10"/>
      <c r="R62" s="10"/>
      <c r="S62" s="46"/>
      <c r="T62" s="51"/>
    </row>
    <row r="63" spans="1:47" ht="15.75">
      <c r="A63" s="10"/>
      <c r="B63" s="166"/>
      <c r="C63" s="174"/>
      <c r="D63" s="166"/>
      <c r="E63" s="166"/>
      <c r="F63" s="173"/>
      <c r="G63" s="166"/>
      <c r="H63" s="166"/>
      <c r="I63" s="173"/>
      <c r="J63" s="166"/>
      <c r="K63" s="166"/>
      <c r="L63" s="166"/>
      <c r="M63" s="174"/>
      <c r="N63" s="172"/>
      <c r="O63" s="172"/>
      <c r="P63" s="172"/>
      <c r="Q63" s="10"/>
      <c r="R63" s="10"/>
      <c r="S63" s="46"/>
      <c r="T63" s="51"/>
    </row>
    <row r="64" spans="1:47" ht="15.75">
      <c r="A64" s="10"/>
      <c r="B64" s="166"/>
      <c r="C64" s="174"/>
      <c r="D64" s="166"/>
      <c r="E64" s="166"/>
      <c r="F64" s="173"/>
      <c r="G64" s="166"/>
      <c r="H64" s="166"/>
      <c r="I64" s="173"/>
      <c r="J64" s="166"/>
      <c r="K64" s="166"/>
      <c r="L64" s="166"/>
      <c r="M64" s="174"/>
      <c r="N64" s="172"/>
      <c r="O64" s="172"/>
      <c r="P64" s="172"/>
      <c r="Q64" s="10"/>
      <c r="R64" s="10"/>
      <c r="S64" s="46"/>
      <c r="T64" s="51"/>
    </row>
    <row r="65" spans="1:20" ht="15.75">
      <c r="A65" s="10"/>
      <c r="B65" s="155"/>
      <c r="C65" s="174"/>
      <c r="D65" s="155"/>
      <c r="E65" s="155"/>
      <c r="F65" s="152"/>
      <c r="G65" s="155"/>
      <c r="H65" s="155"/>
      <c r="I65" s="152"/>
      <c r="J65" s="155"/>
      <c r="K65" s="166"/>
      <c r="L65" s="166"/>
      <c r="M65" s="174"/>
      <c r="N65" s="172"/>
      <c r="O65" s="172"/>
      <c r="P65" s="172"/>
      <c r="Q65" s="10"/>
      <c r="R65" s="10"/>
      <c r="S65" s="46"/>
      <c r="T65" s="51"/>
    </row>
    <row r="66" spans="1:20" ht="15.75">
      <c r="A66" s="10"/>
      <c r="B66" s="155"/>
      <c r="C66" s="174"/>
      <c r="D66" s="155"/>
      <c r="E66" s="155"/>
      <c r="F66" s="152"/>
      <c r="G66" s="155"/>
      <c r="H66" s="155"/>
      <c r="I66" s="152"/>
      <c r="J66" s="155"/>
      <c r="K66" s="166"/>
      <c r="L66" s="166"/>
      <c r="M66" s="174"/>
      <c r="N66" s="172"/>
      <c r="O66" s="172"/>
      <c r="P66" s="172"/>
      <c r="Q66" s="10"/>
      <c r="R66" s="10"/>
      <c r="S66" s="46"/>
      <c r="T66" s="51"/>
    </row>
    <row r="67" spans="1:20" ht="15.75">
      <c r="A67" s="10"/>
      <c r="B67" s="155"/>
      <c r="C67" s="174"/>
      <c r="D67" s="155"/>
      <c r="E67" s="155"/>
      <c r="F67" s="152"/>
      <c r="G67" s="155"/>
      <c r="H67" s="155"/>
      <c r="I67" s="152"/>
      <c r="J67" s="155"/>
      <c r="K67" s="166"/>
      <c r="L67" s="166"/>
      <c r="M67" s="174"/>
      <c r="N67" s="172"/>
      <c r="O67" s="172"/>
      <c r="P67" s="172"/>
      <c r="Q67" s="10"/>
      <c r="R67" s="10"/>
      <c r="S67" s="46"/>
      <c r="T67" s="51"/>
    </row>
    <row r="68" spans="1:20" ht="15.75">
      <c r="A68" s="10"/>
      <c r="B68" s="155"/>
      <c r="C68" s="174"/>
      <c r="D68" s="155"/>
      <c r="E68" s="155"/>
      <c r="F68" s="152"/>
      <c r="G68" s="155"/>
      <c r="H68" s="155"/>
      <c r="I68" s="152"/>
      <c r="J68" s="155"/>
      <c r="K68" s="166"/>
      <c r="L68" s="166"/>
      <c r="M68" s="174"/>
      <c r="N68" s="172"/>
      <c r="O68" s="172"/>
      <c r="P68" s="172"/>
      <c r="Q68" s="10"/>
      <c r="R68" s="52"/>
      <c r="S68" s="21"/>
      <c r="T68" s="24"/>
    </row>
    <row r="69" spans="1:20">
      <c r="A69" s="10"/>
      <c r="B69" s="155"/>
      <c r="C69" s="174"/>
      <c r="D69" s="155"/>
      <c r="E69" s="155"/>
      <c r="F69" s="152"/>
      <c r="G69" s="155"/>
      <c r="H69" s="155"/>
      <c r="I69" s="152"/>
      <c r="J69" s="155"/>
      <c r="K69" s="166"/>
      <c r="L69" s="166"/>
      <c r="M69" s="174"/>
      <c r="N69" s="172"/>
      <c r="O69" s="172"/>
      <c r="P69" s="172"/>
      <c r="Q69" s="10"/>
    </row>
    <row r="70" spans="1:20">
      <c r="A70" s="10"/>
      <c r="B70" s="155"/>
      <c r="C70" s="174"/>
      <c r="D70" s="155"/>
      <c r="E70" s="155"/>
      <c r="F70" s="152"/>
      <c r="G70" s="155"/>
      <c r="H70" s="155"/>
      <c r="I70" s="152"/>
      <c r="J70" s="155"/>
      <c r="K70" s="166"/>
      <c r="L70" s="166"/>
      <c r="M70" s="174"/>
      <c r="N70" s="172"/>
      <c r="O70" s="172"/>
      <c r="P70" s="172"/>
      <c r="Q70" s="10"/>
    </row>
    <row r="71" spans="1:20" ht="15.75">
      <c r="A71" s="10"/>
      <c r="B71" s="175"/>
      <c r="C71" s="174"/>
      <c r="D71" s="175"/>
      <c r="E71" s="175"/>
      <c r="F71" s="176"/>
      <c r="G71" s="175"/>
      <c r="H71" s="175"/>
      <c r="I71" s="176"/>
      <c r="J71" s="175"/>
      <c r="K71" s="166"/>
      <c r="L71" s="166"/>
      <c r="M71" s="174"/>
      <c r="N71" s="172"/>
      <c r="O71" s="172"/>
      <c r="P71" s="172"/>
      <c r="Q71" s="10"/>
    </row>
  </sheetData>
  <pageMargins left="0.75" right="0.75" top="0.75" bottom="0.5" header="0.5" footer="0.75"/>
  <pageSetup paperSize="9" orientation="portrait" horizontalDpi="300" verticalDpi="30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34"/>
  <dimension ref="A1:AU71"/>
  <sheetViews>
    <sheetView topLeftCell="A4" zoomScale="70" zoomScaleNormal="70" workbookViewId="0">
      <pane xSplit="1" topLeftCell="B1" activePane="topRight" state="frozen"/>
      <selection activeCell="B54" sqref="B54"/>
      <selection pane="topRight" activeCell="D61" sqref="D61"/>
    </sheetView>
  </sheetViews>
  <sheetFormatPr defaultColWidth="8.625" defaultRowHeight="15"/>
  <cols>
    <col min="1" max="1" width="49.5" style="12" customWidth="1"/>
    <col min="2" max="2" width="17.625" style="53" customWidth="1"/>
    <col min="3" max="3" width="17.625" style="12" customWidth="1"/>
    <col min="4" max="12" width="17.625" style="53" customWidth="1"/>
    <col min="13" max="20" width="17.625" style="12" customWidth="1"/>
    <col min="21" max="16384" width="8.625" style="12"/>
  </cols>
  <sheetData>
    <row r="1" spans="1:34" ht="18.75">
      <c r="A1" s="3" t="s">
        <v>0</v>
      </c>
      <c r="Q1" s="4"/>
      <c r="R1" s="4"/>
      <c r="S1" s="4"/>
      <c r="T1" s="4"/>
    </row>
    <row r="2" spans="1:34" ht="15.75">
      <c r="A2" s="81" t="s">
        <v>75</v>
      </c>
      <c r="Q2" s="5"/>
      <c r="AG2" s="54"/>
      <c r="AH2" s="5"/>
    </row>
    <row r="3" spans="1:34" ht="30">
      <c r="A3" s="6">
        <f>'Södermanlands län'!A3</f>
        <v>2020</v>
      </c>
      <c r="C3" s="55" t="s">
        <v>1</v>
      </c>
      <c r="D3" s="55" t="s">
        <v>32</v>
      </c>
      <c r="E3" s="55" t="s">
        <v>2</v>
      </c>
      <c r="F3" s="56" t="s">
        <v>3</v>
      </c>
      <c r="G3" s="55" t="s">
        <v>17</v>
      </c>
      <c r="H3" s="55" t="s">
        <v>52</v>
      </c>
      <c r="I3" s="56" t="s">
        <v>5</v>
      </c>
      <c r="J3" s="55" t="s">
        <v>4</v>
      </c>
      <c r="K3" s="55" t="s">
        <v>6</v>
      </c>
      <c r="L3" s="55" t="s">
        <v>7</v>
      </c>
      <c r="M3" s="55" t="s">
        <v>68</v>
      </c>
      <c r="N3" s="55" t="s">
        <v>68</v>
      </c>
      <c r="O3" s="56" t="s">
        <v>68</v>
      </c>
      <c r="P3" s="58" t="s">
        <v>9</v>
      </c>
      <c r="Q3" s="54"/>
      <c r="AG3" s="54"/>
      <c r="AH3" s="54"/>
    </row>
    <row r="4" spans="1:34" s="30" customFormat="1" ht="11.25">
      <c r="A4" s="83" t="s">
        <v>60</v>
      </c>
      <c r="C4" s="82" t="s">
        <v>58</v>
      </c>
      <c r="D4" s="82" t="s">
        <v>59</v>
      </c>
      <c r="E4" s="28"/>
      <c r="F4" s="82" t="s">
        <v>61</v>
      </c>
      <c r="G4" s="28"/>
      <c r="H4" s="28"/>
      <c r="I4" s="82" t="s">
        <v>62</v>
      </c>
      <c r="J4" s="28"/>
      <c r="K4" s="28"/>
      <c r="L4" s="28"/>
      <c r="M4" s="28"/>
      <c r="N4" s="29"/>
      <c r="O4" s="29"/>
      <c r="P4" s="84" t="s">
        <v>66</v>
      </c>
      <c r="Q4" s="31"/>
      <c r="AG4" s="31"/>
      <c r="AH4" s="31"/>
    </row>
    <row r="5" spans="1:34" ht="15.75">
      <c r="A5" s="5" t="s">
        <v>53</v>
      </c>
      <c r="B5" s="60"/>
      <c r="C5" s="100">
        <f>[1]Solceller!$C$8</f>
        <v>3781</v>
      </c>
      <c r="D5" s="98"/>
      <c r="E5" s="98"/>
      <c r="F5" s="98"/>
      <c r="G5" s="98"/>
      <c r="H5" s="98"/>
      <c r="I5" s="98"/>
      <c r="J5" s="98"/>
      <c r="K5" s="98"/>
      <c r="L5" s="98"/>
      <c r="M5" s="98"/>
      <c r="N5" s="98"/>
      <c r="O5" s="98"/>
      <c r="P5" s="98">
        <f>SUM(D5:O5)</f>
        <v>0</v>
      </c>
      <c r="Q5" s="54"/>
      <c r="AG5" s="54"/>
      <c r="AH5" s="54"/>
    </row>
    <row r="6" spans="1:34" ht="15.75">
      <c r="A6" s="127" t="s">
        <v>84</v>
      </c>
      <c r="B6" s="60"/>
      <c r="C6" s="98"/>
      <c r="D6" s="98"/>
      <c r="E6" s="98"/>
      <c r="F6" s="98"/>
      <c r="G6" s="98"/>
      <c r="H6" s="98"/>
      <c r="I6" s="98"/>
      <c r="J6" s="98"/>
      <c r="K6" s="98"/>
      <c r="L6" s="98"/>
      <c r="M6" s="98"/>
      <c r="N6" s="98"/>
      <c r="O6" s="98"/>
      <c r="P6" s="98">
        <f t="shared" ref="P6:P11" si="0">SUM(D6:O6)</f>
        <v>0</v>
      </c>
      <c r="Q6" s="54"/>
      <c r="AG6" s="54"/>
      <c r="AH6" s="54"/>
    </row>
    <row r="7" spans="1:34" ht="15.75">
      <c r="A7" s="5" t="s">
        <v>85</v>
      </c>
      <c r="B7" s="60"/>
      <c r="C7" s="98">
        <f>[1]Elproduktion!$N$202</f>
        <v>0</v>
      </c>
      <c r="D7" s="98">
        <f>[1]Elproduktion!$N$203</f>
        <v>0</v>
      </c>
      <c r="E7" s="98">
        <f>[1]Elproduktion!$Q$204</f>
        <v>0</v>
      </c>
      <c r="F7" s="98">
        <f>[1]Elproduktion!$N$205</f>
        <v>0</v>
      </c>
      <c r="G7" s="98">
        <f>[1]Elproduktion!$R$206</f>
        <v>0</v>
      </c>
      <c r="H7" s="98">
        <f>[1]Elproduktion!$S$207</f>
        <v>0</v>
      </c>
      <c r="I7" s="98">
        <f>[1]Elproduktion!$N$208</f>
        <v>0</v>
      </c>
      <c r="J7" s="98">
        <f>[1]Elproduktion!$T$206</f>
        <v>0</v>
      </c>
      <c r="K7" s="98">
        <f>[1]Elproduktion!U204</f>
        <v>0</v>
      </c>
      <c r="L7" s="98">
        <f>[1]Elproduktion!V204</f>
        <v>0</v>
      </c>
      <c r="M7" s="98"/>
      <c r="N7" s="98"/>
      <c r="O7" s="98"/>
      <c r="P7" s="98">
        <f t="shared" si="0"/>
        <v>0</v>
      </c>
      <c r="Q7" s="54"/>
      <c r="AG7" s="54"/>
      <c r="AH7" s="54"/>
    </row>
    <row r="8" spans="1:34" ht="15.75">
      <c r="A8" s="5" t="s">
        <v>11</v>
      </c>
      <c r="B8" s="60"/>
      <c r="C8" s="98">
        <f>[1]Elproduktion!$N$210</f>
        <v>0</v>
      </c>
      <c r="D8" s="98">
        <f>[1]Elproduktion!$N$211</f>
        <v>0</v>
      </c>
      <c r="E8" s="98">
        <f>[1]Elproduktion!$Q$212</f>
        <v>0</v>
      </c>
      <c r="F8" s="98">
        <f>[1]Elproduktion!$N$213</f>
        <v>0</v>
      </c>
      <c r="G8" s="98">
        <f>[1]Elproduktion!$R$214</f>
        <v>0</v>
      </c>
      <c r="H8" s="98">
        <f>[1]Elproduktion!$S$215</f>
        <v>0</v>
      </c>
      <c r="I8" s="98">
        <f>[1]Elproduktion!$N$216</f>
        <v>0</v>
      </c>
      <c r="J8" s="98">
        <f>[1]Elproduktion!$T$214</f>
        <v>0</v>
      </c>
      <c r="K8" s="98">
        <f>[1]Elproduktion!U212</f>
        <v>0</v>
      </c>
      <c r="L8" s="98">
        <f>[1]Elproduktion!V212</f>
        <v>0</v>
      </c>
      <c r="M8" s="98"/>
      <c r="N8" s="98"/>
      <c r="O8" s="98"/>
      <c r="P8" s="98">
        <f t="shared" si="0"/>
        <v>0</v>
      </c>
      <c r="Q8" s="54"/>
      <c r="AG8" s="54"/>
      <c r="AH8" s="54"/>
    </row>
    <row r="9" spans="1:34" ht="15.75">
      <c r="A9" s="5" t="s">
        <v>12</v>
      </c>
      <c r="B9" s="60"/>
      <c r="C9" s="98">
        <f>[1]Elproduktion!$N$218</f>
        <v>0</v>
      </c>
      <c r="D9" s="98">
        <f>[1]Elproduktion!$N$219</f>
        <v>0</v>
      </c>
      <c r="E9" s="98">
        <f>[1]Elproduktion!$Q$220</f>
        <v>0</v>
      </c>
      <c r="F9" s="98">
        <f>[1]Elproduktion!$N$221</f>
        <v>0</v>
      </c>
      <c r="G9" s="98">
        <f>[1]Elproduktion!$R$222</f>
        <v>0</v>
      </c>
      <c r="H9" s="98">
        <f>[1]Elproduktion!$S$223</f>
        <v>0</v>
      </c>
      <c r="I9" s="98">
        <f>[1]Elproduktion!$N$224</f>
        <v>0</v>
      </c>
      <c r="J9" s="98">
        <f>[1]Elproduktion!$T$222</f>
        <v>0</v>
      </c>
      <c r="K9" s="98">
        <f>[1]Elproduktion!U220</f>
        <v>0</v>
      </c>
      <c r="L9" s="98">
        <f>[1]Elproduktion!V220</f>
        <v>0</v>
      </c>
      <c r="M9" s="98"/>
      <c r="N9" s="98"/>
      <c r="O9" s="98"/>
      <c r="P9" s="98">
        <f t="shared" si="0"/>
        <v>0</v>
      </c>
      <c r="Q9" s="54"/>
      <c r="AG9" s="54"/>
      <c r="AH9" s="54"/>
    </row>
    <row r="10" spans="1:34" ht="15.75">
      <c r="A10" s="5" t="s">
        <v>13</v>
      </c>
      <c r="B10" s="60"/>
      <c r="C10" s="98">
        <f>[1]Elproduktion!$N$226</f>
        <v>0</v>
      </c>
      <c r="D10" s="98">
        <f>[1]Elproduktion!$N$227</f>
        <v>0</v>
      </c>
      <c r="E10" s="98">
        <f>[1]Elproduktion!$Q$228</f>
        <v>0</v>
      </c>
      <c r="F10" s="98">
        <f>[1]Elproduktion!$N$229</f>
        <v>0</v>
      </c>
      <c r="G10" s="98">
        <f>[1]Elproduktion!$R$230</f>
        <v>0</v>
      </c>
      <c r="H10" s="98">
        <f>[1]Elproduktion!$S$231</f>
        <v>0</v>
      </c>
      <c r="I10" s="98">
        <f>[1]Elproduktion!$N$232</f>
        <v>0</v>
      </c>
      <c r="J10" s="98">
        <f>[1]Elproduktion!$T$230</f>
        <v>0</v>
      </c>
      <c r="K10" s="98">
        <f>[1]Elproduktion!U228</f>
        <v>0</v>
      </c>
      <c r="L10" s="98">
        <f>[1]Elproduktion!V228</f>
        <v>0</v>
      </c>
      <c r="M10" s="98"/>
      <c r="N10" s="98"/>
      <c r="O10" s="98"/>
      <c r="P10" s="98">
        <f t="shared" si="0"/>
        <v>0</v>
      </c>
      <c r="Q10" s="54"/>
      <c r="R10" s="5"/>
      <c r="S10" s="59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54"/>
      <c r="AH10" s="54"/>
    </row>
    <row r="11" spans="1:34" ht="15.75">
      <c r="A11" s="5" t="s">
        <v>14</v>
      </c>
      <c r="B11" s="60"/>
      <c r="C11" s="100">
        <f>SUM(C5:C10)</f>
        <v>3781</v>
      </c>
      <c r="D11" s="98">
        <f t="shared" ref="D11:O11" si="1">SUM(D5:D10)</f>
        <v>0</v>
      </c>
      <c r="E11" s="98">
        <f t="shared" si="1"/>
        <v>0</v>
      </c>
      <c r="F11" s="98">
        <f t="shared" si="1"/>
        <v>0</v>
      </c>
      <c r="G11" s="98">
        <f t="shared" si="1"/>
        <v>0</v>
      </c>
      <c r="H11" s="98">
        <f t="shared" si="1"/>
        <v>0</v>
      </c>
      <c r="I11" s="98">
        <f t="shared" si="1"/>
        <v>0</v>
      </c>
      <c r="J11" s="98">
        <f t="shared" si="1"/>
        <v>0</v>
      </c>
      <c r="K11" s="98">
        <f t="shared" si="1"/>
        <v>0</v>
      </c>
      <c r="L11" s="98">
        <f t="shared" si="1"/>
        <v>0</v>
      </c>
      <c r="M11" s="98">
        <f t="shared" si="1"/>
        <v>0</v>
      </c>
      <c r="N11" s="98">
        <f t="shared" si="1"/>
        <v>0</v>
      </c>
      <c r="O11" s="98">
        <f t="shared" si="1"/>
        <v>0</v>
      </c>
      <c r="P11" s="98">
        <f t="shared" si="0"/>
        <v>0</v>
      </c>
      <c r="Q11" s="54"/>
      <c r="R11" s="5"/>
      <c r="S11" s="59"/>
      <c r="T11" s="59"/>
      <c r="U11" s="59"/>
      <c r="V11" s="59"/>
      <c r="W11" s="59"/>
      <c r="X11" s="59"/>
      <c r="Y11" s="59"/>
      <c r="Z11" s="59"/>
      <c r="AA11" s="59"/>
      <c r="AB11" s="59"/>
      <c r="AC11" s="59"/>
      <c r="AD11" s="59"/>
      <c r="AE11" s="59"/>
      <c r="AF11" s="59"/>
      <c r="AG11" s="54"/>
      <c r="AH11" s="54"/>
    </row>
    <row r="12" spans="1:34" ht="15.75">
      <c r="B12" s="60"/>
      <c r="C12" s="60"/>
      <c r="D12" s="60"/>
      <c r="E12" s="60"/>
      <c r="F12" s="60"/>
      <c r="G12" s="60"/>
      <c r="H12" s="60"/>
      <c r="I12" s="60"/>
      <c r="J12" s="60"/>
      <c r="K12" s="60"/>
      <c r="L12" s="60"/>
      <c r="M12" s="60"/>
      <c r="N12" s="60"/>
      <c r="O12" s="60"/>
      <c r="P12" s="60"/>
      <c r="Q12" s="4"/>
      <c r="R12" s="4"/>
      <c r="S12" s="4"/>
      <c r="T12" s="4"/>
    </row>
    <row r="13" spans="1:34" ht="15.75">
      <c r="B13" s="60"/>
      <c r="C13" s="60"/>
      <c r="D13" s="60"/>
      <c r="E13" s="60"/>
      <c r="F13" s="60"/>
      <c r="G13" s="60"/>
      <c r="H13" s="60"/>
      <c r="I13" s="60"/>
      <c r="J13" s="60"/>
      <c r="K13" s="60"/>
      <c r="L13" s="60"/>
      <c r="M13" s="60"/>
      <c r="N13" s="60"/>
      <c r="O13" s="60"/>
      <c r="P13" s="60"/>
      <c r="Q13" s="4"/>
      <c r="R13" s="4"/>
      <c r="S13" s="4"/>
      <c r="T13" s="4"/>
    </row>
    <row r="14" spans="1:34" ht="18.75">
      <c r="A14" s="3" t="s">
        <v>15</v>
      </c>
      <c r="B14" s="7"/>
      <c r="C14" s="60"/>
      <c r="D14" s="7"/>
      <c r="E14" s="7"/>
      <c r="F14" s="7"/>
      <c r="G14" s="7"/>
      <c r="H14" s="7"/>
      <c r="I14" s="7"/>
      <c r="J14" s="60"/>
      <c r="K14" s="60"/>
      <c r="L14" s="60"/>
      <c r="M14" s="60"/>
      <c r="N14" s="60"/>
      <c r="O14" s="60"/>
      <c r="P14" s="7"/>
      <c r="Q14" s="4"/>
      <c r="R14" s="4"/>
      <c r="S14" s="4"/>
      <c r="T14" s="4"/>
    </row>
    <row r="15" spans="1:34" ht="15.75">
      <c r="A15" s="81" t="str">
        <f>A2</f>
        <v>0482 Flen</v>
      </c>
      <c r="B15" s="60"/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4"/>
      <c r="R15" s="4"/>
      <c r="S15" s="4"/>
      <c r="T15" s="4"/>
    </row>
    <row r="16" spans="1:34" ht="30">
      <c r="A16" s="6">
        <f>'Södermanlands län'!A16</f>
        <v>2020</v>
      </c>
      <c r="B16" s="55" t="s">
        <v>16</v>
      </c>
      <c r="C16" s="68" t="s">
        <v>8</v>
      </c>
      <c r="D16" s="55" t="s">
        <v>32</v>
      </c>
      <c r="E16" s="55" t="s">
        <v>2</v>
      </c>
      <c r="F16" s="56" t="s">
        <v>3</v>
      </c>
      <c r="G16" s="55" t="s">
        <v>17</v>
      </c>
      <c r="H16" s="55" t="s">
        <v>52</v>
      </c>
      <c r="I16" s="56" t="s">
        <v>5</v>
      </c>
      <c r="J16" s="55" t="s">
        <v>4</v>
      </c>
      <c r="K16" s="55" t="s">
        <v>6</v>
      </c>
      <c r="L16" s="55" t="s">
        <v>7</v>
      </c>
      <c r="M16" s="55" t="s">
        <v>72</v>
      </c>
      <c r="N16" s="55" t="s">
        <v>68</v>
      </c>
      <c r="O16" s="56" t="s">
        <v>68</v>
      </c>
      <c r="P16" s="58" t="s">
        <v>9</v>
      </c>
      <c r="Q16" s="54"/>
      <c r="AG16" s="54"/>
      <c r="AH16" s="54"/>
    </row>
    <row r="17" spans="1:34" s="30" customFormat="1" ht="11.25">
      <c r="A17" s="83" t="s">
        <v>60</v>
      </c>
      <c r="B17" s="82" t="s">
        <v>63</v>
      </c>
      <c r="C17" s="50"/>
      <c r="D17" s="82" t="s">
        <v>59</v>
      </c>
      <c r="E17" s="28"/>
      <c r="F17" s="82" t="s">
        <v>61</v>
      </c>
      <c r="G17" s="28"/>
      <c r="H17" s="28"/>
      <c r="I17" s="82" t="s">
        <v>62</v>
      </c>
      <c r="J17" s="28"/>
      <c r="K17" s="28"/>
      <c r="L17" s="28"/>
      <c r="M17" s="28"/>
      <c r="N17" s="29"/>
      <c r="O17" s="29"/>
      <c r="P17" s="84" t="s">
        <v>66</v>
      </c>
      <c r="Q17" s="31"/>
      <c r="AG17" s="31"/>
      <c r="AH17" s="31"/>
    </row>
    <row r="18" spans="1:34" ht="15.75">
      <c r="A18" s="5" t="s">
        <v>18</v>
      </c>
      <c r="B18" s="177">
        <f>[1]Fjärrvärmeproduktion!$N$282</f>
        <v>0</v>
      </c>
      <c r="C18" s="98"/>
      <c r="D18" s="177">
        <f>[1]Fjärrvärmeproduktion!$N$283</f>
        <v>0</v>
      </c>
      <c r="E18" s="98">
        <f>[1]Fjärrvärmeproduktion!$Q$284</f>
        <v>0</v>
      </c>
      <c r="F18" s="98">
        <f>[1]Fjärrvärmeproduktion!$N$285</f>
        <v>0</v>
      </c>
      <c r="G18" s="98">
        <f>[1]Fjärrvärmeproduktion!$Q$286</f>
        <v>0</v>
      </c>
      <c r="H18" s="177">
        <f>[1]Fjärrvärmeproduktion!$S$287</f>
        <v>0</v>
      </c>
      <c r="I18" s="98">
        <f>[1]Fjärrvärmeproduktion!$N$288</f>
        <v>0</v>
      </c>
      <c r="J18" s="98">
        <f>[1]Fjärrvärmeproduktion!$S$286</f>
        <v>0</v>
      </c>
      <c r="K18" s="98">
        <f>[1]Fjärrvärmeproduktion!T284</f>
        <v>0</v>
      </c>
      <c r="L18" s="98">
        <f>[1]Fjärrvärmeproduktion!U284</f>
        <v>0</v>
      </c>
      <c r="M18" s="98">
        <f>[1]Fjärrvärmeproduktion!$W$287</f>
        <v>0</v>
      </c>
      <c r="N18" s="98"/>
      <c r="O18" s="98"/>
      <c r="P18" s="98">
        <f>SUM(C18:O18)</f>
        <v>0</v>
      </c>
      <c r="Q18" s="4"/>
      <c r="R18" s="4"/>
      <c r="S18" s="4"/>
      <c r="T18" s="4"/>
    </row>
    <row r="19" spans="1:34" ht="15.75">
      <c r="A19" s="5" t="s">
        <v>19</v>
      </c>
      <c r="B19" s="116">
        <f>[1]Fjärrvärmeproduktion!$N$290+[1]Fjärrvärmeproduktion!$N$322</f>
        <v>64500</v>
      </c>
      <c r="C19" s="98"/>
      <c r="D19" s="116">
        <f>[1]Fjärrvärmeproduktion!$N$291</f>
        <v>501.43436739996696</v>
      </c>
      <c r="E19" s="98">
        <f>[1]Fjärrvärmeproduktion!$Q$292</f>
        <v>0</v>
      </c>
      <c r="F19" s="98">
        <f>[1]Fjärrvärmeproduktion!$N$293</f>
        <v>0</v>
      </c>
      <c r="G19" s="98">
        <f>[1]Fjärrvärmeproduktion!$Q$294</f>
        <v>0</v>
      </c>
      <c r="H19" s="116">
        <f>[1]Fjärrvärmeproduktion!$S$295</f>
        <v>62303.582828115555</v>
      </c>
      <c r="I19" s="98">
        <f>[1]Fjärrvärmeproduktion!$N$296</f>
        <v>0</v>
      </c>
      <c r="J19" s="98">
        <f>[1]Fjärrvärmeproduktion!$S$294</f>
        <v>0</v>
      </c>
      <c r="K19" s="98">
        <f>[1]Fjärrvärmeproduktion!T292</f>
        <v>0</v>
      </c>
      <c r="L19" s="98">
        <f>[1]Fjärrvärmeproduktion!U292</f>
        <v>0</v>
      </c>
      <c r="M19" s="98">
        <f>[1]Fjärrvärmeproduktion!$W$295</f>
        <v>0</v>
      </c>
      <c r="N19" s="98"/>
      <c r="O19" s="98"/>
      <c r="P19" s="98">
        <f t="shared" ref="P19:P24" si="2">SUM(C19:O19)</f>
        <v>62805.017195515524</v>
      </c>
      <c r="Q19" s="4"/>
      <c r="R19" s="4"/>
      <c r="S19" s="4"/>
      <c r="T19" s="4"/>
    </row>
    <row r="20" spans="1:34" ht="15.75">
      <c r="A20" s="5" t="s">
        <v>20</v>
      </c>
      <c r="B20" s="116">
        <f>[1]Fjärrvärmeproduktion!$N$298</f>
        <v>0</v>
      </c>
      <c r="C20" s="98"/>
      <c r="D20" s="177">
        <f>[1]Fjärrvärmeproduktion!$N$299</f>
        <v>0</v>
      </c>
      <c r="E20" s="98">
        <f>[1]Fjärrvärmeproduktion!$Q$300</f>
        <v>0</v>
      </c>
      <c r="F20" s="98">
        <f>[1]Fjärrvärmeproduktion!$N$301</f>
        <v>0</v>
      </c>
      <c r="G20" s="98">
        <f>[1]Fjärrvärmeproduktion!$Q$302</f>
        <v>0</v>
      </c>
      <c r="H20" s="177">
        <f>[1]Fjärrvärmeproduktion!$S$303</f>
        <v>0</v>
      </c>
      <c r="I20" s="98">
        <f>[1]Fjärrvärmeproduktion!$N$304</f>
        <v>0</v>
      </c>
      <c r="J20" s="98">
        <f>[1]Fjärrvärmeproduktion!$S$302</f>
        <v>0</v>
      </c>
      <c r="K20" s="98">
        <f>[1]Fjärrvärmeproduktion!T300</f>
        <v>0</v>
      </c>
      <c r="L20" s="98">
        <f>[1]Fjärrvärmeproduktion!U300</f>
        <v>0</v>
      </c>
      <c r="M20" s="98">
        <f>[1]Fjärrvärmeproduktion!$W$303</f>
        <v>0</v>
      </c>
      <c r="N20" s="98"/>
      <c r="O20" s="98"/>
      <c r="P20" s="98">
        <f t="shared" si="2"/>
        <v>0</v>
      </c>
      <c r="Q20" s="4"/>
      <c r="R20" s="4"/>
      <c r="S20" s="4"/>
      <c r="T20" s="4"/>
    </row>
    <row r="21" spans="1:34" ht="16.5" thickBot="1">
      <c r="A21" s="5" t="s">
        <v>21</v>
      </c>
      <c r="B21" s="116">
        <f>[1]Fjärrvärmeproduktion!$N$306</f>
        <v>0</v>
      </c>
      <c r="C21" s="98"/>
      <c r="D21" s="177">
        <f>[1]Fjärrvärmeproduktion!$N$307</f>
        <v>0</v>
      </c>
      <c r="E21" s="98">
        <f>[1]Fjärrvärmeproduktion!$Q$308</f>
        <v>0</v>
      </c>
      <c r="F21" s="98">
        <f>[1]Fjärrvärmeproduktion!$N$309</f>
        <v>0</v>
      </c>
      <c r="G21" s="98">
        <f>[1]Fjärrvärmeproduktion!$Q$310</f>
        <v>0</v>
      </c>
      <c r="H21" s="177">
        <f>[1]Fjärrvärmeproduktion!$S$311</f>
        <v>0</v>
      </c>
      <c r="I21" s="98">
        <f>[1]Fjärrvärmeproduktion!$N$312</f>
        <v>0</v>
      </c>
      <c r="J21" s="98">
        <f>[1]Fjärrvärmeproduktion!$S$310</f>
        <v>0</v>
      </c>
      <c r="K21" s="98">
        <f>[1]Fjärrvärmeproduktion!T308</f>
        <v>0</v>
      </c>
      <c r="L21" s="98">
        <f>[1]Fjärrvärmeproduktion!U308</f>
        <v>0</v>
      </c>
      <c r="M21" s="98">
        <f>[1]Fjärrvärmeproduktion!$W$311</f>
        <v>0</v>
      </c>
      <c r="N21" s="98"/>
      <c r="O21" s="98"/>
      <c r="P21" s="98">
        <f t="shared" si="2"/>
        <v>0</v>
      </c>
      <c r="Q21" s="4"/>
      <c r="R21" s="38"/>
      <c r="S21" s="38"/>
      <c r="T21" s="38"/>
    </row>
    <row r="22" spans="1:34" ht="15.75">
      <c r="A22" s="5" t="s">
        <v>22</v>
      </c>
      <c r="B22" s="116">
        <f>[1]Fjärrvärmeproduktion!$N$314</f>
        <v>0</v>
      </c>
      <c r="C22" s="98"/>
      <c r="D22" s="177">
        <f>[1]Fjärrvärmeproduktion!$N$315</f>
        <v>0</v>
      </c>
      <c r="E22" s="98">
        <f>[1]Fjärrvärmeproduktion!$Q$316</f>
        <v>0</v>
      </c>
      <c r="F22" s="98">
        <f>[1]Fjärrvärmeproduktion!$N$317</f>
        <v>0</v>
      </c>
      <c r="G22" s="98">
        <f>[1]Fjärrvärmeproduktion!$Q$318</f>
        <v>0</v>
      </c>
      <c r="H22" s="177">
        <f>[1]Fjärrvärmeproduktion!$S$319</f>
        <v>0</v>
      </c>
      <c r="I22" s="98">
        <f>[1]Fjärrvärmeproduktion!$N$320</f>
        <v>0</v>
      </c>
      <c r="J22" s="98">
        <f>[1]Fjärrvärmeproduktion!$S$318</f>
        <v>0</v>
      </c>
      <c r="K22" s="98">
        <f>[1]Fjärrvärmeproduktion!T316</f>
        <v>0</v>
      </c>
      <c r="L22" s="98">
        <f>[1]Fjärrvärmeproduktion!U316</f>
        <v>0</v>
      </c>
      <c r="M22" s="98">
        <f>[1]Fjärrvärmeproduktion!$W$319</f>
        <v>0</v>
      </c>
      <c r="N22" s="98"/>
      <c r="O22" s="98"/>
      <c r="P22" s="98">
        <f t="shared" si="2"/>
        <v>0</v>
      </c>
      <c r="Q22" s="32"/>
      <c r="R22" s="44" t="s">
        <v>24</v>
      </c>
      <c r="S22" s="91" t="str">
        <f>ROUND(P43/1000,0) &amp;" GWh"</f>
        <v>446 GWh</v>
      </c>
      <c r="T22" s="39"/>
      <c r="U22" s="37"/>
    </row>
    <row r="23" spans="1:34" ht="15.75">
      <c r="A23" s="5" t="s">
        <v>23</v>
      </c>
      <c r="B23" s="111">
        <v>0</v>
      </c>
      <c r="C23" s="98"/>
      <c r="D23" s="177">
        <f>[1]Fjärrvärmeproduktion!$N$323</f>
        <v>0</v>
      </c>
      <c r="E23" s="98">
        <f>[1]Fjärrvärmeproduktion!$Q$324</f>
        <v>0</v>
      </c>
      <c r="F23" s="98">
        <f>[1]Fjärrvärmeproduktion!$N$325</f>
        <v>0</v>
      </c>
      <c r="G23" s="98">
        <f>[1]Fjärrvärmeproduktion!$Q$326</f>
        <v>0</v>
      </c>
      <c r="H23" s="177">
        <f>[1]Fjärrvärmeproduktion!$S$327</f>
        <v>0</v>
      </c>
      <c r="I23" s="98">
        <f>[1]Fjärrvärmeproduktion!$N$328</f>
        <v>0</v>
      </c>
      <c r="J23" s="98">
        <f>[1]Fjärrvärmeproduktion!$S$326</f>
        <v>0</v>
      </c>
      <c r="K23" s="98">
        <f>[1]Fjärrvärmeproduktion!T324</f>
        <v>0</v>
      </c>
      <c r="L23" s="98">
        <f>[1]Fjärrvärmeproduktion!U324</f>
        <v>0</v>
      </c>
      <c r="M23" s="98">
        <f>[1]Fjärrvärmeproduktion!$W$327</f>
        <v>0</v>
      </c>
      <c r="N23" s="98"/>
      <c r="O23" s="98"/>
      <c r="P23" s="98">
        <f t="shared" si="2"/>
        <v>0</v>
      </c>
      <c r="Q23" s="32"/>
      <c r="R23" s="42"/>
      <c r="S23" s="4"/>
      <c r="T23" s="40"/>
      <c r="U23" s="37"/>
    </row>
    <row r="24" spans="1:34" ht="15.75">
      <c r="A24" s="5" t="s">
        <v>14</v>
      </c>
      <c r="B24" s="98">
        <f>SUM(B18:B23)</f>
        <v>64500</v>
      </c>
      <c r="C24" s="98">
        <f t="shared" ref="C24:O24" si="3">SUM(C18:C23)</f>
        <v>0</v>
      </c>
      <c r="D24" s="98">
        <f t="shared" si="3"/>
        <v>501.43436739996696</v>
      </c>
      <c r="E24" s="98">
        <f t="shared" si="3"/>
        <v>0</v>
      </c>
      <c r="F24" s="98">
        <f t="shared" si="3"/>
        <v>0</v>
      </c>
      <c r="G24" s="98">
        <f t="shared" si="3"/>
        <v>0</v>
      </c>
      <c r="H24" s="98">
        <f>SUM(H18:H23)</f>
        <v>62303.582828115555</v>
      </c>
      <c r="I24" s="98">
        <f>SUM(I18:I23)</f>
        <v>0</v>
      </c>
      <c r="J24" s="98">
        <f t="shared" si="3"/>
        <v>0</v>
      </c>
      <c r="K24" s="98">
        <f t="shared" si="3"/>
        <v>0</v>
      </c>
      <c r="L24" s="98">
        <f t="shared" si="3"/>
        <v>0</v>
      </c>
      <c r="M24" s="98">
        <f t="shared" si="3"/>
        <v>0</v>
      </c>
      <c r="N24" s="98">
        <f t="shared" si="3"/>
        <v>0</v>
      </c>
      <c r="O24" s="98">
        <f t="shared" si="3"/>
        <v>0</v>
      </c>
      <c r="P24" s="98">
        <f t="shared" si="2"/>
        <v>62805.017195515524</v>
      </c>
      <c r="Q24" s="32"/>
      <c r="R24" s="42"/>
      <c r="S24" s="4" t="s">
        <v>25</v>
      </c>
      <c r="T24" s="40" t="s">
        <v>26</v>
      </c>
      <c r="U24" s="37"/>
    </row>
    <row r="25" spans="1:34" ht="15.75">
      <c r="B25" s="60"/>
      <c r="C25" s="60"/>
      <c r="D25" s="60"/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60"/>
      <c r="P25" s="60"/>
      <c r="Q25" s="32"/>
      <c r="R25" s="87" t="str">
        <f>C30</f>
        <v>El</v>
      </c>
      <c r="S25" s="61" t="str">
        <f>ROUND(C43/1000,0) &amp;" GWh"</f>
        <v>224 GWh</v>
      </c>
      <c r="T25" s="43">
        <f>C$44</f>
        <v>0.50317401300518205</v>
      </c>
      <c r="U25" s="37"/>
    </row>
    <row r="26" spans="1:34" ht="15.75">
      <c r="B26" s="62"/>
      <c r="C26" s="60"/>
      <c r="D26" s="60"/>
      <c r="E26" s="60"/>
      <c r="F26" s="60"/>
      <c r="G26" s="60"/>
      <c r="H26" s="60"/>
      <c r="I26" s="60"/>
      <c r="J26" s="60"/>
      <c r="K26" s="60"/>
      <c r="L26" s="60"/>
      <c r="M26" s="60"/>
      <c r="N26" s="60"/>
      <c r="O26" s="60"/>
      <c r="P26" s="60"/>
      <c r="Q26" s="32"/>
      <c r="R26" s="89" t="str">
        <f>D30</f>
        <v>Oljeprodukter</v>
      </c>
      <c r="S26" s="61" t="str">
        <f>ROUND(D43/1000,0) &amp;" GWh"</f>
        <v>109 GWh</v>
      </c>
      <c r="T26" s="43">
        <f>D$44</f>
        <v>0.24528520298304621</v>
      </c>
      <c r="U26" s="37"/>
    </row>
    <row r="27" spans="1:34" ht="15.75">
      <c r="B27" s="60"/>
      <c r="C27" s="60"/>
      <c r="D27" s="60"/>
      <c r="E27" s="60"/>
      <c r="F27" s="60"/>
      <c r="G27" s="60"/>
      <c r="H27" s="60"/>
      <c r="I27" s="60"/>
      <c r="J27" s="60"/>
      <c r="K27" s="60"/>
      <c r="L27" s="60"/>
      <c r="M27" s="60"/>
      <c r="N27" s="60"/>
      <c r="O27" s="60"/>
      <c r="P27" s="60"/>
      <c r="Q27" s="32"/>
      <c r="R27" s="89" t="str">
        <f>E30</f>
        <v>Kol och koks</v>
      </c>
      <c r="S27" s="12" t="str">
        <f>E43/1000 &amp;" GWh"</f>
        <v>0 GWh</v>
      </c>
      <c r="T27" s="43">
        <f>E$44</f>
        <v>0</v>
      </c>
      <c r="U27" s="37"/>
    </row>
    <row r="28" spans="1:34" ht="18.75">
      <c r="A28" s="3" t="s">
        <v>27</v>
      </c>
      <c r="B28" s="7"/>
      <c r="C28" s="60"/>
      <c r="D28" s="7"/>
      <c r="E28" s="7"/>
      <c r="F28" s="7"/>
      <c r="G28" s="7"/>
      <c r="H28" s="7"/>
      <c r="I28" s="60"/>
      <c r="J28" s="60"/>
      <c r="K28" s="60"/>
      <c r="L28" s="60"/>
      <c r="M28" s="60"/>
      <c r="N28" s="60"/>
      <c r="O28" s="60"/>
      <c r="P28" s="60"/>
      <c r="Q28" s="32"/>
      <c r="R28" s="89" t="str">
        <f>F30</f>
        <v>Gasol/naturgas</v>
      </c>
      <c r="S28" s="64" t="str">
        <f>F43/1000 &amp;" GWh"</f>
        <v>0,202 GWh</v>
      </c>
      <c r="T28" s="43">
        <f>F$44</f>
        <v>4.5309192342497405E-4</v>
      </c>
      <c r="U28" s="37"/>
    </row>
    <row r="29" spans="1:34" ht="15.75">
      <c r="A29" s="81" t="str">
        <f>A2</f>
        <v>0482 Flen</v>
      </c>
      <c r="B29" s="60"/>
      <c r="C29" s="60"/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0"/>
      <c r="P29" s="60"/>
      <c r="Q29" s="32"/>
      <c r="R29" s="89" t="str">
        <f>G30</f>
        <v>Biodrivmedel</v>
      </c>
      <c r="S29" s="61" t="str">
        <f>ROUND(G43/1000,0) &amp;" GWh"</f>
        <v>22 GWh</v>
      </c>
      <c r="T29" s="43">
        <f>G$44</f>
        <v>5.0192267180597244E-2</v>
      </c>
      <c r="U29" s="37"/>
    </row>
    <row r="30" spans="1:34" ht="30">
      <c r="A30" s="6">
        <f>'Södermanlands län'!A30</f>
        <v>2020</v>
      </c>
      <c r="B30" s="68" t="s">
        <v>70</v>
      </c>
      <c r="C30" s="57" t="s">
        <v>8</v>
      </c>
      <c r="D30" s="55" t="s">
        <v>32</v>
      </c>
      <c r="E30" s="55" t="s">
        <v>2</v>
      </c>
      <c r="F30" s="56" t="s">
        <v>3</v>
      </c>
      <c r="G30" s="55" t="s">
        <v>28</v>
      </c>
      <c r="H30" s="55" t="s">
        <v>52</v>
      </c>
      <c r="I30" s="56" t="s">
        <v>5</v>
      </c>
      <c r="J30" s="55" t="s">
        <v>4</v>
      </c>
      <c r="K30" s="55" t="s">
        <v>6</v>
      </c>
      <c r="L30" s="55" t="s">
        <v>7</v>
      </c>
      <c r="M30" s="55" t="s">
        <v>72</v>
      </c>
      <c r="N30" s="55" t="s">
        <v>73</v>
      </c>
      <c r="O30" s="56" t="s">
        <v>68</v>
      </c>
      <c r="P30" s="58" t="s">
        <v>29</v>
      </c>
      <c r="Q30" s="32"/>
      <c r="R30" s="87" t="str">
        <f>H30</f>
        <v>Biobränslen</v>
      </c>
      <c r="S30" s="61" t="str">
        <f>ROUND(H43/1000,0) &amp;" GWh"</f>
        <v>90 GWh</v>
      </c>
      <c r="T30" s="43">
        <f>H$44</f>
        <v>0.20089542490774961</v>
      </c>
      <c r="U30" s="37"/>
    </row>
    <row r="31" spans="1:34" s="30" customFormat="1">
      <c r="A31" s="27"/>
      <c r="B31" s="82" t="s">
        <v>65</v>
      </c>
      <c r="C31" s="85" t="s">
        <v>64</v>
      </c>
      <c r="D31" s="82" t="s">
        <v>59</v>
      </c>
      <c r="E31" s="28"/>
      <c r="F31" s="82" t="s">
        <v>61</v>
      </c>
      <c r="G31" s="82" t="s">
        <v>83</v>
      </c>
      <c r="H31" s="82" t="s">
        <v>69</v>
      </c>
      <c r="I31" s="82" t="s">
        <v>62</v>
      </c>
      <c r="J31" s="28"/>
      <c r="K31" s="28"/>
      <c r="L31" s="28"/>
      <c r="M31" s="28"/>
      <c r="N31" s="29"/>
      <c r="O31" s="29"/>
      <c r="P31" s="84" t="s">
        <v>67</v>
      </c>
      <c r="Q31" s="33"/>
      <c r="R31" s="87" t="str">
        <f>I30</f>
        <v>Biogas</v>
      </c>
      <c r="S31" s="61" t="str">
        <f>I43/1000 &amp;" GWh"</f>
        <v>0 GWh</v>
      </c>
      <c r="T31" s="43">
        <f>I$44</f>
        <v>0</v>
      </c>
      <c r="U31" s="36"/>
      <c r="AG31" s="31"/>
      <c r="AH31" s="31"/>
    </row>
    <row r="32" spans="1:34" ht="15.75">
      <c r="A32" s="5" t="s">
        <v>30</v>
      </c>
      <c r="B32" s="177">
        <f>[1]Slutanvändning!$N$413</f>
        <v>0</v>
      </c>
      <c r="C32" s="177">
        <f>[1]Slutanvändning!$N$414</f>
        <v>14561</v>
      </c>
      <c r="D32" s="98">
        <f>[1]Slutanvändning!$N$407</f>
        <v>11803</v>
      </c>
      <c r="E32" s="98">
        <f>[1]Slutanvändning!$P$408</f>
        <v>0</v>
      </c>
      <c r="F32" s="98">
        <f>[1]Slutanvändning!$N$409</f>
        <v>0</v>
      </c>
      <c r="G32" s="98">
        <f>[1]Slutanvändning!$N$410</f>
        <v>2703</v>
      </c>
      <c r="H32" s="98">
        <f>[1]Slutanvändning!$N$411</f>
        <v>0</v>
      </c>
      <c r="I32" s="98">
        <f>[1]Slutanvändning!$N$412</f>
        <v>0</v>
      </c>
      <c r="J32" s="98">
        <v>0</v>
      </c>
      <c r="K32" s="98">
        <f>[1]Slutanvändning!R408</f>
        <v>0</v>
      </c>
      <c r="L32" s="98">
        <f>[1]Slutanvändning!S408</f>
        <v>0</v>
      </c>
      <c r="M32" s="98"/>
      <c r="N32" s="98">
        <v>0</v>
      </c>
      <c r="O32" s="98"/>
      <c r="P32" s="98">
        <f t="shared" ref="P32:P38" si="4">SUM(B32:N32)</f>
        <v>29067</v>
      </c>
      <c r="Q32" s="34"/>
      <c r="R32" s="89" t="str">
        <f>J30</f>
        <v>Avlutar</v>
      </c>
      <c r="S32" s="61" t="str">
        <f>J43/1000 &amp;" GWh"</f>
        <v>0 GWh</v>
      </c>
      <c r="T32" s="43">
        <f>J$44</f>
        <v>0</v>
      </c>
      <c r="U32" s="37"/>
    </row>
    <row r="33" spans="1:47" ht="15.75">
      <c r="A33" s="5" t="s">
        <v>33</v>
      </c>
      <c r="B33" s="126">
        <f>[1]Slutanvändning!$N$422</f>
        <v>4547.5</v>
      </c>
      <c r="C33" s="108">
        <f>[1]Slutanvändning!$N$423</f>
        <v>33888.250580351887</v>
      </c>
      <c r="D33" s="98">
        <f>[1]Slutanvändning!$N$416</f>
        <v>816</v>
      </c>
      <c r="E33" s="98">
        <f>[1]Slutanvändning!$Q$417</f>
        <v>0</v>
      </c>
      <c r="F33" s="98">
        <f>[1]Slutanvändning!$N$418</f>
        <v>202</v>
      </c>
      <c r="G33" s="98">
        <f>[1]Slutanvändning!$N$419</f>
        <v>0</v>
      </c>
      <c r="H33" s="98">
        <f>[1]Slutanvändning!$N$420</f>
        <v>221.75</v>
      </c>
      <c r="I33" s="98">
        <f>[1]Slutanvändning!$N$421</f>
        <v>0</v>
      </c>
      <c r="J33" s="98">
        <v>0</v>
      </c>
      <c r="K33" s="98">
        <f>[1]Slutanvändning!R417</f>
        <v>0</v>
      </c>
      <c r="L33" s="98">
        <f>[1]Slutanvändning!S417</f>
        <v>0</v>
      </c>
      <c r="M33" s="98"/>
      <c r="N33" s="98">
        <v>0</v>
      </c>
      <c r="O33" s="98"/>
      <c r="P33" s="99">
        <f t="shared" si="4"/>
        <v>39675.500580351887</v>
      </c>
      <c r="Q33" s="34"/>
      <c r="R33" s="87" t="str">
        <f>K30</f>
        <v>Torv</v>
      </c>
      <c r="S33" s="61" t="str">
        <f>K43/1000&amp;" GWh"</f>
        <v>0 GWh</v>
      </c>
      <c r="T33" s="43">
        <f>K$44</f>
        <v>0</v>
      </c>
      <c r="U33" s="37"/>
    </row>
    <row r="34" spans="1:47" ht="15.75">
      <c r="A34" s="5" t="s">
        <v>34</v>
      </c>
      <c r="B34" s="108">
        <f>[1]Slutanvändning!$N$431</f>
        <v>8830.091899999883</v>
      </c>
      <c r="C34" s="177">
        <f>[1]Slutanvändning!$N$432</f>
        <v>8077</v>
      </c>
      <c r="D34" s="98">
        <f>[1]Slutanvändning!$N$425</f>
        <v>171</v>
      </c>
      <c r="E34" s="98">
        <f>[1]Slutanvändning!$P$426</f>
        <v>0</v>
      </c>
      <c r="F34" s="98">
        <f>[1]Slutanvändning!$N$427</f>
        <v>0</v>
      </c>
      <c r="G34" s="98">
        <f>[1]Slutanvändning!$N$428</f>
        <v>0</v>
      </c>
      <c r="H34" s="98">
        <f>[1]Slutanvändning!$N$429</f>
        <v>0</v>
      </c>
      <c r="I34" s="98">
        <f>[1]Slutanvändning!$N$430</f>
        <v>0</v>
      </c>
      <c r="J34" s="98">
        <v>0</v>
      </c>
      <c r="K34" s="98">
        <f>[1]Slutanvändning!R426</f>
        <v>0</v>
      </c>
      <c r="L34" s="98">
        <f>[1]Slutanvändning!S426</f>
        <v>0</v>
      </c>
      <c r="M34" s="98"/>
      <c r="N34" s="98">
        <v>0</v>
      </c>
      <c r="O34" s="98"/>
      <c r="P34" s="99">
        <f t="shared" si="4"/>
        <v>17078.091899999883</v>
      </c>
      <c r="Q34" s="34"/>
      <c r="R34" s="89" t="str">
        <f>L30</f>
        <v>Avfall</v>
      </c>
      <c r="S34" s="61" t="str">
        <f>L43/1000&amp;" GWh"</f>
        <v>0 GWh</v>
      </c>
      <c r="T34" s="43">
        <f>L$44</f>
        <v>0</v>
      </c>
      <c r="U34" s="37"/>
      <c r="V34" s="8"/>
      <c r="W34" s="59"/>
    </row>
    <row r="35" spans="1:47" ht="15.75">
      <c r="A35" s="5" t="s">
        <v>35</v>
      </c>
      <c r="B35" s="177">
        <f>[1]Slutanvändning!$N$440</f>
        <v>0</v>
      </c>
      <c r="C35" s="108">
        <f>[1]Slutanvändning!$N$441</f>
        <v>33772.749419648113</v>
      </c>
      <c r="D35" s="98">
        <f>[1]Slutanvändning!$N$434</f>
        <v>94565</v>
      </c>
      <c r="E35" s="98">
        <f>[1]Slutanvändning!$P$435</f>
        <v>0</v>
      </c>
      <c r="F35" s="98">
        <f>[1]Slutanvändning!$N$436</f>
        <v>0</v>
      </c>
      <c r="G35" s="98">
        <f>[1]Slutanvändning!$N$437</f>
        <v>19674</v>
      </c>
      <c r="H35" s="98">
        <f>[1]Slutanvändning!$N$438</f>
        <v>0</v>
      </c>
      <c r="I35" s="98">
        <f>[1]Slutanvändning!$N$439</f>
        <v>0</v>
      </c>
      <c r="J35" s="98">
        <v>0</v>
      </c>
      <c r="K35" s="98">
        <f>[1]Slutanvändning!R435</f>
        <v>0</v>
      </c>
      <c r="L35" s="98">
        <f>[1]Slutanvändning!S435</f>
        <v>0</v>
      </c>
      <c r="M35" s="98"/>
      <c r="N35" s="98">
        <v>0</v>
      </c>
      <c r="O35" s="98"/>
      <c r="P35" s="99">
        <f>SUM(B35:N35)</f>
        <v>148011.74941964811</v>
      </c>
      <c r="Q35" s="34"/>
      <c r="R35" s="87" t="str">
        <f>M30</f>
        <v>RT-flis</v>
      </c>
      <c r="S35" s="61" t="str">
        <f>M43/1000&amp;" GWh"</f>
        <v>0 GWh</v>
      </c>
      <c r="T35" s="43">
        <f>M$44</f>
        <v>0</v>
      </c>
      <c r="U35" s="37"/>
    </row>
    <row r="36" spans="1:47" ht="15.75">
      <c r="A36" s="5" t="s">
        <v>36</v>
      </c>
      <c r="B36" s="108">
        <f>[1]Slutanvändning!$N$449</f>
        <v>4811.3333333334886</v>
      </c>
      <c r="C36" s="177">
        <f>[1]Slutanvändning!$N$450</f>
        <v>46768</v>
      </c>
      <c r="D36" s="98">
        <f>[1]Slutanvändning!$N$443</f>
        <v>762</v>
      </c>
      <c r="E36" s="98">
        <f>[1]Slutanvändning!$P$444</f>
        <v>0</v>
      </c>
      <c r="F36" s="98">
        <f>[1]Slutanvändning!$N$445</f>
        <v>0</v>
      </c>
      <c r="G36" s="98">
        <f>[1]Slutanvändning!$N$446</f>
        <v>0</v>
      </c>
      <c r="H36" s="98">
        <f>[1]Slutanvändning!$N$447</f>
        <v>0</v>
      </c>
      <c r="I36" s="98">
        <f>[1]Slutanvändning!$N$448</f>
        <v>0</v>
      </c>
      <c r="J36" s="98">
        <v>0</v>
      </c>
      <c r="K36" s="98">
        <f>[1]Slutanvändning!R444</f>
        <v>0</v>
      </c>
      <c r="L36" s="98">
        <f>[1]Slutanvändning!S444</f>
        <v>0</v>
      </c>
      <c r="M36" s="98"/>
      <c r="N36" s="98">
        <v>0</v>
      </c>
      <c r="O36" s="98"/>
      <c r="P36" s="99">
        <f>SUM(B36:N36)</f>
        <v>52341.333333333489</v>
      </c>
      <c r="Q36" s="34"/>
      <c r="R36" s="87" t="str">
        <f>N30</f>
        <v>Ånga</v>
      </c>
      <c r="S36" s="61" t="str">
        <f>N43/1000&amp;" GWh"</f>
        <v>0 GWh</v>
      </c>
      <c r="T36" s="43">
        <f>N$44</f>
        <v>0</v>
      </c>
      <c r="U36" s="37"/>
    </row>
    <row r="37" spans="1:47" ht="15.75">
      <c r="A37" s="5" t="s">
        <v>37</v>
      </c>
      <c r="B37" s="125">
        <f>[1]Slutanvändning!$N$458</f>
        <v>4115.4081000000006</v>
      </c>
      <c r="C37" s="177">
        <f>[1]Slutanvändning!$N$459</f>
        <v>50618</v>
      </c>
      <c r="D37" s="98">
        <f>[1]Slutanvändning!$N$452</f>
        <v>369</v>
      </c>
      <c r="E37" s="98">
        <f>[1]Slutanvändning!$P$453</f>
        <v>0</v>
      </c>
      <c r="F37" s="98">
        <f>[1]Slutanvändning!$N$454</f>
        <v>0</v>
      </c>
      <c r="G37" s="98">
        <f>[1]Slutanvändning!$N$455</f>
        <v>0</v>
      </c>
      <c r="H37" s="98">
        <f>[1]Slutanvändning!$N$456</f>
        <v>27039</v>
      </c>
      <c r="I37" s="98">
        <f>[1]Slutanvändning!$N$457</f>
        <v>0</v>
      </c>
      <c r="J37" s="98">
        <v>0</v>
      </c>
      <c r="K37" s="98">
        <f>[1]Slutanvändning!R453</f>
        <v>0</v>
      </c>
      <c r="L37" s="98">
        <f>[1]Slutanvändning!S453</f>
        <v>0</v>
      </c>
      <c r="M37" s="98"/>
      <c r="N37" s="98">
        <v>0</v>
      </c>
      <c r="O37" s="98"/>
      <c r="P37" s="98">
        <f t="shared" si="4"/>
        <v>82141.408100000001</v>
      </c>
      <c r="Q37" s="34"/>
      <c r="R37" s="89" t="str">
        <f>O30</f>
        <v>Övrigt</v>
      </c>
      <c r="S37" s="61" t="str">
        <f>O43/1000&amp;" GWh"</f>
        <v>0 GWh</v>
      </c>
      <c r="T37" s="43">
        <f>O$44</f>
        <v>0</v>
      </c>
      <c r="U37" s="37"/>
    </row>
    <row r="38" spans="1:47" ht="15.75">
      <c r="A38" s="5" t="s">
        <v>38</v>
      </c>
      <c r="B38" s="125">
        <f>[1]Slutanvändning!$N$467</f>
        <v>29947.666666666628</v>
      </c>
      <c r="C38" s="177">
        <f>[1]Slutanvändning!$N$468</f>
        <v>5939</v>
      </c>
      <c r="D38" s="98">
        <f>[1]Slutanvändning!$N$461</f>
        <v>367</v>
      </c>
      <c r="E38" s="98">
        <f>[1]Slutanvändning!$P$462</f>
        <v>0</v>
      </c>
      <c r="F38" s="98">
        <f>[1]Slutanvändning!$N$463</f>
        <v>0</v>
      </c>
      <c r="G38" s="98">
        <f>[1]Slutanvändning!$N$464</f>
        <v>0</v>
      </c>
      <c r="H38" s="98">
        <f>[1]Slutanvändning!$N$465</f>
        <v>0</v>
      </c>
      <c r="I38" s="98">
        <f>[1]Slutanvändning!$N$466</f>
        <v>0</v>
      </c>
      <c r="J38" s="98">
        <v>0</v>
      </c>
      <c r="K38" s="98">
        <f>[1]Slutanvändning!R462</f>
        <v>0</v>
      </c>
      <c r="L38" s="98">
        <f>[1]Slutanvändning!S462</f>
        <v>0</v>
      </c>
      <c r="M38" s="98"/>
      <c r="N38" s="98">
        <v>0</v>
      </c>
      <c r="O38" s="98"/>
      <c r="P38" s="98">
        <f t="shared" si="4"/>
        <v>36253.666666666628</v>
      </c>
      <c r="Q38" s="34"/>
      <c r="R38" s="45"/>
      <c r="S38" s="30"/>
      <c r="T38" s="41"/>
      <c r="U38" s="37"/>
    </row>
    <row r="39" spans="1:47" ht="15.75">
      <c r="A39" s="5" t="s">
        <v>39</v>
      </c>
      <c r="B39" s="177">
        <f>[1]Slutanvändning!$N$476</f>
        <v>0</v>
      </c>
      <c r="C39" s="177">
        <f>[1]Slutanvändning!$N$477</f>
        <v>14087</v>
      </c>
      <c r="D39" s="98">
        <f>[1]Slutanvändning!$N$470</f>
        <v>0</v>
      </c>
      <c r="E39" s="98">
        <f>[1]Slutanvändning!$P$471</f>
        <v>0</v>
      </c>
      <c r="F39" s="98">
        <f>[1]Slutanvändning!$N$472</f>
        <v>0</v>
      </c>
      <c r="G39" s="98">
        <f>[1]Slutanvändning!$N$473</f>
        <v>0</v>
      </c>
      <c r="H39" s="98">
        <f>[1]Slutanvändning!$N$474</f>
        <v>0</v>
      </c>
      <c r="I39" s="98">
        <f>[1]Slutanvändning!$N$475</f>
        <v>0</v>
      </c>
      <c r="J39" s="98">
        <v>0</v>
      </c>
      <c r="K39" s="98">
        <f>[1]Slutanvändning!R471</f>
        <v>0</v>
      </c>
      <c r="L39" s="98">
        <f>[1]Slutanvändning!S471</f>
        <v>0</v>
      </c>
      <c r="M39" s="98"/>
      <c r="N39" s="98">
        <v>0</v>
      </c>
      <c r="O39" s="98"/>
      <c r="P39" s="98">
        <f>SUM(B39:N39)</f>
        <v>14087</v>
      </c>
      <c r="Q39" s="34"/>
      <c r="R39" s="42"/>
      <c r="S39" s="10"/>
      <c r="T39" s="65"/>
    </row>
    <row r="40" spans="1:47" ht="15.75">
      <c r="A40" s="5" t="s">
        <v>14</v>
      </c>
      <c r="B40" s="98">
        <f>[1]Slutanvändning!$N$485</f>
        <v>52251</v>
      </c>
      <c r="C40" s="99">
        <f t="shared" ref="C40:O40" si="5">SUM(C32:C39)</f>
        <v>207711</v>
      </c>
      <c r="D40" s="98">
        <f t="shared" si="5"/>
        <v>108853</v>
      </c>
      <c r="E40" s="98">
        <f t="shared" si="5"/>
        <v>0</v>
      </c>
      <c r="F40" s="98">
        <f>SUM(F32:F39)</f>
        <v>202</v>
      </c>
      <c r="G40" s="98">
        <f t="shared" si="5"/>
        <v>22377</v>
      </c>
      <c r="H40" s="98">
        <f t="shared" si="5"/>
        <v>27260.75</v>
      </c>
      <c r="I40" s="98">
        <f t="shared" si="5"/>
        <v>0</v>
      </c>
      <c r="J40" s="98">
        <f t="shared" si="5"/>
        <v>0</v>
      </c>
      <c r="K40" s="98">
        <f t="shared" si="5"/>
        <v>0</v>
      </c>
      <c r="L40" s="98">
        <f t="shared" si="5"/>
        <v>0</v>
      </c>
      <c r="M40" s="98">
        <f t="shared" si="5"/>
        <v>0</v>
      </c>
      <c r="N40" s="98">
        <f t="shared" si="5"/>
        <v>0</v>
      </c>
      <c r="O40" s="98">
        <f t="shared" si="5"/>
        <v>0</v>
      </c>
      <c r="P40" s="98">
        <f>SUM(B40:N40)</f>
        <v>418654.75</v>
      </c>
      <c r="Q40" s="34"/>
      <c r="R40" s="42"/>
      <c r="S40" s="10" t="s">
        <v>25</v>
      </c>
      <c r="T40" s="65" t="s">
        <v>26</v>
      </c>
    </row>
    <row r="41" spans="1:47">
      <c r="B41" s="60"/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0"/>
      <c r="P41" s="60"/>
      <c r="Q41" s="67"/>
      <c r="R41" s="42" t="s">
        <v>40</v>
      </c>
      <c r="S41" s="66" t="str">
        <f>ROUND((B46+C46)/1000,0) &amp;" GWh"</f>
        <v>29 GWh</v>
      </c>
      <c r="T41" s="65"/>
    </row>
    <row r="42" spans="1:47">
      <c r="A42" s="47" t="s">
        <v>43</v>
      </c>
      <c r="B42" s="103">
        <f>B39+B38+B37</f>
        <v>34063.074766666628</v>
      </c>
      <c r="C42" s="103">
        <f>C39+C38+C37</f>
        <v>70644</v>
      </c>
      <c r="D42" s="103">
        <f>D39+D38+D37</f>
        <v>736</v>
      </c>
      <c r="E42" s="103">
        <f t="shared" ref="E42:P42" si="6">E39+E38+E37</f>
        <v>0</v>
      </c>
      <c r="F42" s="104">
        <f t="shared" si="6"/>
        <v>0</v>
      </c>
      <c r="G42" s="103">
        <f t="shared" si="6"/>
        <v>0</v>
      </c>
      <c r="H42" s="103">
        <f t="shared" si="6"/>
        <v>27039</v>
      </c>
      <c r="I42" s="104">
        <f t="shared" si="6"/>
        <v>0</v>
      </c>
      <c r="J42" s="103">
        <f t="shared" si="6"/>
        <v>0</v>
      </c>
      <c r="K42" s="103">
        <f t="shared" si="6"/>
        <v>0</v>
      </c>
      <c r="L42" s="103">
        <f t="shared" si="6"/>
        <v>0</v>
      </c>
      <c r="M42" s="103">
        <f t="shared" si="6"/>
        <v>0</v>
      </c>
      <c r="N42" s="103">
        <f t="shared" si="6"/>
        <v>0</v>
      </c>
      <c r="O42" s="103">
        <f t="shared" si="6"/>
        <v>0</v>
      </c>
      <c r="P42" s="103">
        <f t="shared" si="6"/>
        <v>132482.07476666663</v>
      </c>
      <c r="Q42" s="35"/>
      <c r="R42" s="42" t="s">
        <v>41</v>
      </c>
      <c r="S42" s="11" t="str">
        <f>ROUND(P42/1000,0) &amp;" GWh"</f>
        <v>132 GWh</v>
      </c>
      <c r="T42" s="43">
        <f>P42/P40</f>
        <v>0.31644708382424092</v>
      </c>
    </row>
    <row r="43" spans="1:47">
      <c r="A43" s="48" t="s">
        <v>45</v>
      </c>
      <c r="B43" s="113"/>
      <c r="C43" s="114">
        <f>C40+C24-C7+C46</f>
        <v>224327.88</v>
      </c>
      <c r="D43" s="114">
        <f t="shared" ref="D43:O43" si="7">D11+D24+D40</f>
        <v>109354.43436739997</v>
      </c>
      <c r="E43" s="114">
        <f t="shared" si="7"/>
        <v>0</v>
      </c>
      <c r="F43" s="114">
        <f t="shared" si="7"/>
        <v>202</v>
      </c>
      <c r="G43" s="114">
        <f t="shared" si="7"/>
        <v>22377</v>
      </c>
      <c r="H43" s="114">
        <f t="shared" si="7"/>
        <v>89564.332828115555</v>
      </c>
      <c r="I43" s="114">
        <f t="shared" si="7"/>
        <v>0</v>
      </c>
      <c r="J43" s="114">
        <f t="shared" si="7"/>
        <v>0</v>
      </c>
      <c r="K43" s="114">
        <f t="shared" si="7"/>
        <v>0</v>
      </c>
      <c r="L43" s="114">
        <f t="shared" si="7"/>
        <v>0</v>
      </c>
      <c r="M43" s="114">
        <f t="shared" si="7"/>
        <v>0</v>
      </c>
      <c r="N43" s="114">
        <f t="shared" si="7"/>
        <v>0</v>
      </c>
      <c r="O43" s="114">
        <f t="shared" si="7"/>
        <v>0</v>
      </c>
      <c r="P43" s="115">
        <f>SUM(C43:M43)</f>
        <v>445825.64719551551</v>
      </c>
      <c r="Q43" s="35"/>
      <c r="R43" s="42" t="s">
        <v>42</v>
      </c>
      <c r="S43" s="11" t="str">
        <f>ROUND(P36/1000,0) &amp;" GWh"</f>
        <v>52 GWh</v>
      </c>
      <c r="T43" s="63">
        <f>P36/P40</f>
        <v>0.12502266684740468</v>
      </c>
    </row>
    <row r="44" spans="1:47">
      <c r="A44" s="48" t="s">
        <v>46</v>
      </c>
      <c r="B44" s="103"/>
      <c r="C44" s="118">
        <f>C43/$P$43</f>
        <v>0.50317401300518205</v>
      </c>
      <c r="D44" s="118">
        <f t="shared" ref="D44:P44" si="8">D43/$P$43</f>
        <v>0.24528520298304621</v>
      </c>
      <c r="E44" s="118">
        <f t="shared" si="8"/>
        <v>0</v>
      </c>
      <c r="F44" s="118">
        <f t="shared" si="8"/>
        <v>4.5309192342497405E-4</v>
      </c>
      <c r="G44" s="118">
        <f t="shared" si="8"/>
        <v>5.0192267180597244E-2</v>
      </c>
      <c r="H44" s="118">
        <f t="shared" si="8"/>
        <v>0.20089542490774961</v>
      </c>
      <c r="I44" s="118">
        <f t="shared" si="8"/>
        <v>0</v>
      </c>
      <c r="J44" s="118">
        <f t="shared" si="8"/>
        <v>0</v>
      </c>
      <c r="K44" s="118">
        <f t="shared" si="8"/>
        <v>0</v>
      </c>
      <c r="L44" s="118">
        <f t="shared" si="8"/>
        <v>0</v>
      </c>
      <c r="M44" s="118">
        <f t="shared" si="8"/>
        <v>0</v>
      </c>
      <c r="N44" s="118">
        <f t="shared" si="8"/>
        <v>0</v>
      </c>
      <c r="O44" s="118">
        <f t="shared" si="8"/>
        <v>0</v>
      </c>
      <c r="P44" s="118">
        <f t="shared" si="8"/>
        <v>1</v>
      </c>
      <c r="Q44" s="35"/>
      <c r="R44" s="42" t="s">
        <v>44</v>
      </c>
      <c r="S44" s="11" t="str">
        <f>ROUND(P34/1000,0) &amp;" GWh"</f>
        <v>17 GWh</v>
      </c>
      <c r="T44" s="43">
        <f>P34/P40</f>
        <v>4.0792781880534937E-2</v>
      </c>
      <c r="U44" s="37"/>
    </row>
    <row r="45" spans="1:47">
      <c r="A45" s="49"/>
      <c r="B45" s="110"/>
      <c r="C45" s="57"/>
      <c r="D45" s="57"/>
      <c r="E45" s="57"/>
      <c r="F45" s="68"/>
      <c r="G45" s="57"/>
      <c r="H45" s="57"/>
      <c r="I45" s="68"/>
      <c r="J45" s="57"/>
      <c r="K45" s="57"/>
      <c r="L45" s="57"/>
      <c r="M45" s="57"/>
      <c r="N45" s="68"/>
      <c r="O45" s="68"/>
      <c r="P45" s="68"/>
      <c r="Q45" s="35"/>
      <c r="R45" s="42" t="s">
        <v>31</v>
      </c>
      <c r="S45" s="11" t="str">
        <f>ROUND(P32/1000,0) &amp;" GWh"</f>
        <v>29 GWh</v>
      </c>
      <c r="T45" s="43">
        <f>P32/P40</f>
        <v>6.9429523969332732E-2</v>
      </c>
      <c r="U45" s="37"/>
    </row>
    <row r="46" spans="1:47">
      <c r="A46" s="49" t="s">
        <v>49</v>
      </c>
      <c r="B46" s="69">
        <f>B24-B40</f>
        <v>12249</v>
      </c>
      <c r="C46" s="69">
        <f>(C40+C24)*0.08</f>
        <v>16616.88</v>
      </c>
      <c r="D46" s="57"/>
      <c r="E46" s="57"/>
      <c r="F46" s="68"/>
      <c r="G46" s="57"/>
      <c r="H46" s="57"/>
      <c r="I46" s="68"/>
      <c r="J46" s="57"/>
      <c r="K46" s="57"/>
      <c r="L46" s="57"/>
      <c r="M46" s="57"/>
      <c r="N46" s="68"/>
      <c r="O46" s="68"/>
      <c r="P46" s="53"/>
      <c r="Q46" s="35"/>
      <c r="R46" s="42" t="s">
        <v>47</v>
      </c>
      <c r="S46" s="11" t="str">
        <f>ROUND(P33/1000,0) &amp;" GWh"</f>
        <v>40 GWh</v>
      </c>
      <c r="T46" s="63">
        <f>P33/P40</f>
        <v>9.4769020488485761E-2</v>
      </c>
      <c r="U46" s="37"/>
    </row>
    <row r="47" spans="1:47">
      <c r="A47" s="49" t="s">
        <v>51</v>
      </c>
      <c r="B47" s="117">
        <f>B46/B24</f>
        <v>0.18990697674418605</v>
      </c>
      <c r="C47" s="117">
        <f>C46/(C40+C24)</f>
        <v>0.08</v>
      </c>
      <c r="D47" s="57"/>
      <c r="E47" s="57"/>
      <c r="F47" s="68"/>
      <c r="G47" s="57"/>
      <c r="H47" s="57"/>
      <c r="I47" s="68"/>
      <c r="J47" s="57"/>
      <c r="K47" s="57"/>
      <c r="L47" s="57"/>
      <c r="M47" s="57"/>
      <c r="N47" s="68"/>
      <c r="O47" s="68"/>
      <c r="P47" s="68"/>
      <c r="Q47" s="35"/>
      <c r="R47" s="42" t="s">
        <v>48</v>
      </c>
      <c r="S47" s="11" t="str">
        <f>ROUND(P35/1000,0) &amp;" GWh"</f>
        <v>148 GWh</v>
      </c>
      <c r="T47" s="63">
        <f>P35/P40</f>
        <v>0.35354131159302055</v>
      </c>
    </row>
    <row r="48" spans="1:47" ht="15.75" thickBot="1">
      <c r="A48" s="14"/>
      <c r="B48" s="119"/>
      <c r="C48" s="120"/>
      <c r="D48" s="121"/>
      <c r="E48" s="121"/>
      <c r="F48" s="122"/>
      <c r="G48" s="121"/>
      <c r="H48" s="121"/>
      <c r="I48" s="122"/>
      <c r="J48" s="121"/>
      <c r="K48" s="121"/>
      <c r="L48" s="121"/>
      <c r="M48" s="120"/>
      <c r="N48" s="123"/>
      <c r="O48" s="123"/>
      <c r="P48" s="123"/>
      <c r="Q48" s="90"/>
      <c r="R48" s="70" t="s">
        <v>50</v>
      </c>
      <c r="S48" s="71" t="str">
        <f>ROUND(P40/1000,0) &amp;" GWh"</f>
        <v>419 GWh</v>
      </c>
      <c r="T48" s="72">
        <f>SUM(T42:T47)</f>
        <v>1.0000023886030196</v>
      </c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4"/>
      <c r="AH48" s="14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</row>
    <row r="49" spans="1:47">
      <c r="A49" s="17"/>
      <c r="B49" s="119"/>
      <c r="C49" s="120"/>
      <c r="D49" s="121"/>
      <c r="E49" s="121"/>
      <c r="F49" s="122"/>
      <c r="G49" s="121"/>
      <c r="H49" s="121"/>
      <c r="I49" s="122"/>
      <c r="J49" s="121"/>
      <c r="K49" s="121"/>
      <c r="L49" s="121"/>
      <c r="M49" s="120"/>
      <c r="N49" s="123"/>
      <c r="O49" s="123"/>
      <c r="P49" s="123"/>
      <c r="Q49" s="17"/>
      <c r="R49" s="14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4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</row>
    <row r="50" spans="1:47">
      <c r="A50" s="17"/>
      <c r="B50" s="119"/>
      <c r="C50" s="124"/>
      <c r="D50" s="121"/>
      <c r="E50" s="121"/>
      <c r="F50" s="122"/>
      <c r="G50" s="121"/>
      <c r="H50" s="121"/>
      <c r="I50" s="122"/>
      <c r="J50" s="121"/>
      <c r="K50" s="121"/>
      <c r="L50" s="121"/>
      <c r="M50" s="120"/>
      <c r="N50" s="123"/>
      <c r="O50" s="123"/>
      <c r="P50" s="123"/>
      <c r="Q50" s="17"/>
      <c r="R50" s="14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4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</row>
    <row r="51" spans="1:47">
      <c r="A51" s="17"/>
      <c r="B51" s="15"/>
      <c r="C51" s="17"/>
      <c r="D51" s="16"/>
      <c r="E51" s="16"/>
      <c r="F51" s="25"/>
      <c r="G51" s="16"/>
      <c r="H51" s="16"/>
      <c r="I51" s="25"/>
      <c r="J51" s="16"/>
      <c r="K51" s="16"/>
      <c r="L51" s="16"/>
      <c r="M51" s="17"/>
      <c r="N51" s="18"/>
      <c r="O51" s="18"/>
      <c r="P51" s="18"/>
      <c r="Q51" s="17"/>
      <c r="R51" s="14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4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</row>
    <row r="52" spans="1:47">
      <c r="A52" s="17"/>
      <c r="B52" s="15"/>
      <c r="C52" s="17"/>
      <c r="D52" s="16"/>
      <c r="E52" s="16"/>
      <c r="F52" s="25"/>
      <c r="G52" s="16"/>
      <c r="H52" s="16"/>
      <c r="I52" s="25"/>
      <c r="J52" s="16"/>
      <c r="K52" s="16"/>
      <c r="L52" s="16"/>
      <c r="M52" s="17"/>
      <c r="N52" s="18"/>
      <c r="O52" s="18"/>
      <c r="P52" s="18"/>
      <c r="Q52" s="17"/>
      <c r="R52" s="14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4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</row>
    <row r="53" spans="1:47">
      <c r="A53" s="17"/>
      <c r="B53" s="15"/>
      <c r="C53" s="17"/>
      <c r="D53" s="16"/>
      <c r="E53" s="16"/>
      <c r="F53" s="25"/>
      <c r="G53" s="16"/>
      <c r="H53" s="16"/>
      <c r="I53" s="25"/>
      <c r="J53" s="16"/>
      <c r="K53" s="16"/>
      <c r="L53" s="16"/>
      <c r="M53" s="17"/>
      <c r="N53" s="18"/>
      <c r="O53" s="18"/>
      <c r="P53" s="18"/>
      <c r="Q53" s="17"/>
      <c r="R53" s="14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4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</row>
    <row r="54" spans="1:47">
      <c r="A54" s="17"/>
      <c r="B54" s="15"/>
      <c r="C54" s="17"/>
      <c r="D54" s="16"/>
      <c r="E54" s="16"/>
      <c r="F54" s="25"/>
      <c r="G54" s="16"/>
      <c r="H54" s="16"/>
      <c r="I54" s="25"/>
      <c r="J54" s="16"/>
      <c r="K54" s="16"/>
      <c r="L54" s="16"/>
      <c r="M54" s="17"/>
      <c r="N54" s="18"/>
      <c r="O54" s="18"/>
      <c r="P54" s="18"/>
      <c r="Q54" s="17"/>
      <c r="R54" s="14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4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</row>
    <row r="55" spans="1:47" ht="15.75">
      <c r="A55" s="17"/>
      <c r="B55" s="15"/>
      <c r="C55" s="17"/>
      <c r="D55" s="16"/>
      <c r="E55" s="16"/>
      <c r="F55" s="25"/>
      <c r="G55" s="16"/>
      <c r="H55" s="16"/>
      <c r="I55" s="25"/>
      <c r="J55" s="16"/>
      <c r="K55" s="16"/>
      <c r="L55" s="16"/>
      <c r="M55" s="17"/>
      <c r="N55" s="18"/>
      <c r="O55" s="18"/>
      <c r="P55" s="18"/>
      <c r="Q55" s="17"/>
      <c r="R55" s="10"/>
      <c r="S55" s="46"/>
      <c r="T55" s="51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4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</row>
    <row r="56" spans="1:47" ht="15.75">
      <c r="A56" s="17"/>
      <c r="B56" s="15"/>
      <c r="C56" s="17"/>
      <c r="D56" s="16"/>
      <c r="E56" s="16"/>
      <c r="F56" s="25"/>
      <c r="G56" s="16"/>
      <c r="H56" s="16"/>
      <c r="I56" s="25"/>
      <c r="J56" s="16"/>
      <c r="K56" s="16"/>
      <c r="L56" s="16"/>
      <c r="M56" s="17"/>
      <c r="N56" s="18"/>
      <c r="O56" s="18"/>
      <c r="P56" s="18"/>
      <c r="Q56" s="17"/>
      <c r="R56" s="10"/>
      <c r="S56" s="46"/>
      <c r="T56" s="51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4"/>
      <c r="AI56" s="17"/>
      <c r="AJ56" s="17"/>
      <c r="AK56" s="17"/>
      <c r="AL56" s="17"/>
      <c r="AM56" s="17"/>
      <c r="AN56" s="17"/>
      <c r="AO56" s="17"/>
      <c r="AP56" s="17"/>
      <c r="AQ56" s="17"/>
      <c r="AR56" s="17"/>
      <c r="AS56" s="17"/>
      <c r="AT56" s="17"/>
      <c r="AU56" s="17"/>
    </row>
    <row r="57" spans="1:47" ht="15.75">
      <c r="A57" s="17"/>
      <c r="B57" s="15"/>
      <c r="C57" s="17"/>
      <c r="D57" s="16"/>
      <c r="E57" s="16"/>
      <c r="F57" s="25"/>
      <c r="G57" s="16"/>
      <c r="H57" s="16"/>
      <c r="I57" s="25"/>
      <c r="J57" s="16"/>
      <c r="K57" s="16"/>
      <c r="L57" s="16"/>
      <c r="M57" s="17"/>
      <c r="N57" s="18"/>
      <c r="O57" s="18"/>
      <c r="P57" s="18"/>
      <c r="Q57" s="17"/>
      <c r="R57" s="10"/>
      <c r="S57" s="46"/>
      <c r="T57" s="51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4"/>
      <c r="AI57" s="17"/>
      <c r="AJ57" s="17"/>
      <c r="AK57" s="17"/>
      <c r="AL57" s="17"/>
      <c r="AM57" s="17"/>
      <c r="AN57" s="17"/>
      <c r="AO57" s="17"/>
      <c r="AP57" s="17"/>
      <c r="AQ57" s="17"/>
      <c r="AR57" s="17"/>
      <c r="AS57" s="17"/>
      <c r="AT57" s="17"/>
      <c r="AU57" s="17"/>
    </row>
    <row r="58" spans="1:47" ht="15.75">
      <c r="A58" s="10"/>
      <c r="B58" s="74"/>
      <c r="C58" s="20"/>
      <c r="D58" s="75"/>
      <c r="E58" s="75"/>
      <c r="F58" s="76"/>
      <c r="G58" s="75"/>
      <c r="H58" s="75"/>
      <c r="I58" s="76"/>
      <c r="J58" s="75"/>
      <c r="K58" s="75"/>
      <c r="L58" s="75"/>
      <c r="M58" s="46"/>
      <c r="N58" s="86"/>
      <c r="O58" s="86"/>
      <c r="P58" s="77"/>
      <c r="Q58" s="10"/>
      <c r="R58" s="10"/>
      <c r="S58" s="46"/>
      <c r="T58" s="51"/>
    </row>
    <row r="59" spans="1:47" ht="15.75">
      <c r="A59" s="10"/>
      <c r="B59" s="74"/>
      <c r="C59" s="20"/>
      <c r="D59" s="75"/>
      <c r="E59" s="75"/>
      <c r="F59" s="76"/>
      <c r="G59" s="75"/>
      <c r="H59" s="75"/>
      <c r="I59" s="76"/>
      <c r="J59" s="75"/>
      <c r="K59" s="75"/>
      <c r="L59" s="75"/>
      <c r="M59" s="46"/>
      <c r="N59" s="86"/>
      <c r="O59" s="86"/>
      <c r="P59" s="77"/>
      <c r="Q59" s="10"/>
      <c r="R59" s="10"/>
      <c r="S59" s="21"/>
      <c r="T59" s="22"/>
    </row>
    <row r="60" spans="1:47" ht="15.75">
      <c r="A60" s="10"/>
      <c r="B60" s="74"/>
      <c r="C60" s="20"/>
      <c r="D60" s="75"/>
      <c r="E60" s="75"/>
      <c r="F60" s="76"/>
      <c r="G60" s="75"/>
      <c r="H60" s="75"/>
      <c r="I60" s="76"/>
      <c r="J60" s="75"/>
      <c r="K60" s="75"/>
      <c r="L60" s="75"/>
      <c r="M60" s="46"/>
      <c r="N60" s="86"/>
      <c r="O60" s="86"/>
      <c r="P60" s="77"/>
      <c r="Q60" s="10"/>
      <c r="R60" s="10"/>
      <c r="S60" s="10"/>
      <c r="T60" s="46"/>
    </row>
    <row r="61" spans="1:47" ht="15.75">
      <c r="A61" s="9"/>
      <c r="B61" s="74"/>
      <c r="C61" s="20"/>
      <c r="D61" s="75"/>
      <c r="E61" s="75"/>
      <c r="F61" s="76"/>
      <c r="G61" s="75"/>
      <c r="H61" s="75"/>
      <c r="I61" s="76"/>
      <c r="J61" s="75"/>
      <c r="K61" s="75"/>
      <c r="L61" s="75"/>
      <c r="M61" s="46"/>
      <c r="N61" s="86"/>
      <c r="O61" s="86"/>
      <c r="P61" s="77"/>
      <c r="Q61" s="10"/>
      <c r="R61" s="10"/>
      <c r="S61" s="79"/>
      <c r="T61" s="80"/>
    </row>
    <row r="62" spans="1:47" ht="15.75">
      <c r="A62" s="10"/>
      <c r="B62" s="74"/>
      <c r="C62" s="20"/>
      <c r="D62" s="74"/>
      <c r="E62" s="74"/>
      <c r="F62" s="78"/>
      <c r="G62" s="74"/>
      <c r="H62" s="74"/>
      <c r="I62" s="78"/>
      <c r="J62" s="74"/>
      <c r="K62" s="74"/>
      <c r="L62" s="74"/>
      <c r="M62" s="46"/>
      <c r="N62" s="86"/>
      <c r="O62" s="86"/>
      <c r="P62" s="77"/>
      <c r="Q62" s="10"/>
      <c r="R62" s="10"/>
      <c r="S62" s="46"/>
      <c r="T62" s="51"/>
    </row>
    <row r="63" spans="1:47" ht="15.75">
      <c r="A63" s="10"/>
      <c r="B63" s="74"/>
      <c r="C63" s="10"/>
      <c r="D63" s="74"/>
      <c r="E63" s="74"/>
      <c r="F63" s="78"/>
      <c r="G63" s="74"/>
      <c r="H63" s="74"/>
      <c r="I63" s="78"/>
      <c r="J63" s="74"/>
      <c r="K63" s="74"/>
      <c r="L63" s="74"/>
      <c r="M63" s="10"/>
      <c r="N63" s="77"/>
      <c r="O63" s="77"/>
      <c r="P63" s="77"/>
      <c r="Q63" s="10"/>
      <c r="R63" s="10"/>
      <c r="S63" s="46"/>
      <c r="T63" s="51"/>
    </row>
    <row r="64" spans="1:47" ht="15.75">
      <c r="A64" s="10"/>
      <c r="B64" s="74"/>
      <c r="C64" s="10"/>
      <c r="D64" s="74"/>
      <c r="E64" s="74"/>
      <c r="F64" s="78"/>
      <c r="G64" s="74"/>
      <c r="H64" s="74"/>
      <c r="I64" s="78"/>
      <c r="J64" s="74"/>
      <c r="K64" s="74"/>
      <c r="L64" s="74"/>
      <c r="M64" s="10"/>
      <c r="N64" s="77"/>
      <c r="O64" s="77"/>
      <c r="P64" s="77"/>
      <c r="Q64" s="10"/>
      <c r="R64" s="10"/>
      <c r="S64" s="46"/>
      <c r="T64" s="51"/>
    </row>
    <row r="65" spans="1:20" ht="15.75">
      <c r="A65" s="10"/>
      <c r="B65" s="57"/>
      <c r="C65" s="10"/>
      <c r="D65" s="57"/>
      <c r="E65" s="57"/>
      <c r="F65" s="68"/>
      <c r="G65" s="57"/>
      <c r="H65" s="57"/>
      <c r="I65" s="68"/>
      <c r="J65" s="57"/>
      <c r="K65" s="74"/>
      <c r="L65" s="74"/>
      <c r="M65" s="10"/>
      <c r="N65" s="77"/>
      <c r="O65" s="77"/>
      <c r="P65" s="77"/>
      <c r="Q65" s="10"/>
      <c r="R65" s="10"/>
      <c r="S65" s="46"/>
      <c r="T65" s="51"/>
    </row>
    <row r="66" spans="1:20" ht="15.75">
      <c r="A66" s="10"/>
      <c r="B66" s="57"/>
      <c r="C66" s="10"/>
      <c r="D66" s="57"/>
      <c r="E66" s="57"/>
      <c r="F66" s="68"/>
      <c r="G66" s="57"/>
      <c r="H66" s="57"/>
      <c r="I66" s="68"/>
      <c r="J66" s="57"/>
      <c r="K66" s="74"/>
      <c r="L66" s="74"/>
      <c r="M66" s="10"/>
      <c r="N66" s="77"/>
      <c r="O66" s="77"/>
      <c r="P66" s="77"/>
      <c r="Q66" s="10"/>
      <c r="R66" s="10"/>
      <c r="S66" s="46"/>
      <c r="T66" s="51"/>
    </row>
    <row r="67" spans="1:20" ht="15.75">
      <c r="A67" s="10"/>
      <c r="B67" s="57"/>
      <c r="C67" s="10"/>
      <c r="D67" s="57"/>
      <c r="E67" s="57"/>
      <c r="F67" s="68"/>
      <c r="G67" s="57"/>
      <c r="H67" s="57"/>
      <c r="I67" s="68"/>
      <c r="J67" s="57"/>
      <c r="K67" s="74"/>
      <c r="L67" s="74"/>
      <c r="M67" s="10"/>
      <c r="N67" s="77"/>
      <c r="O67" s="77"/>
      <c r="P67" s="77"/>
      <c r="Q67" s="10"/>
      <c r="R67" s="10"/>
      <c r="S67" s="46"/>
      <c r="T67" s="51"/>
    </row>
    <row r="68" spans="1:20" ht="15.75">
      <c r="A68" s="10"/>
      <c r="B68" s="57"/>
      <c r="C68" s="10"/>
      <c r="D68" s="57"/>
      <c r="E68" s="57"/>
      <c r="F68" s="68"/>
      <c r="G68" s="57"/>
      <c r="H68" s="57"/>
      <c r="I68" s="68"/>
      <c r="J68" s="57"/>
      <c r="K68" s="74"/>
      <c r="L68" s="74"/>
      <c r="M68" s="10"/>
      <c r="N68" s="77"/>
      <c r="O68" s="77"/>
      <c r="P68" s="77"/>
      <c r="Q68" s="10"/>
      <c r="R68" s="52"/>
      <c r="S68" s="21"/>
      <c r="T68" s="24"/>
    </row>
    <row r="69" spans="1:20">
      <c r="A69" s="10"/>
      <c r="B69" s="57"/>
      <c r="C69" s="10"/>
      <c r="D69" s="57"/>
      <c r="E69" s="57"/>
      <c r="F69" s="68"/>
      <c r="G69" s="57"/>
      <c r="H69" s="57"/>
      <c r="I69" s="68"/>
      <c r="J69" s="57"/>
      <c r="K69" s="74"/>
      <c r="L69" s="74"/>
      <c r="M69" s="10"/>
      <c r="N69" s="77"/>
      <c r="O69" s="77"/>
      <c r="P69" s="77"/>
      <c r="Q69" s="10"/>
    </row>
    <row r="70" spans="1:20">
      <c r="A70" s="10"/>
      <c r="B70" s="57"/>
      <c r="C70" s="10"/>
      <c r="D70" s="57"/>
      <c r="E70" s="57"/>
      <c r="F70" s="68"/>
      <c r="G70" s="57"/>
      <c r="H70" s="57"/>
      <c r="I70" s="68"/>
      <c r="J70" s="57"/>
      <c r="K70" s="74"/>
      <c r="L70" s="74"/>
      <c r="M70" s="10"/>
      <c r="N70" s="77"/>
      <c r="O70" s="77"/>
      <c r="P70" s="77"/>
      <c r="Q70" s="10"/>
    </row>
    <row r="71" spans="1:20" ht="15.75">
      <c r="A71" s="10"/>
      <c r="B71" s="23"/>
      <c r="C71" s="10"/>
      <c r="D71" s="23"/>
      <c r="E71" s="23"/>
      <c r="F71" s="26"/>
      <c r="G71" s="23"/>
      <c r="H71" s="23"/>
      <c r="I71" s="26"/>
      <c r="J71" s="23"/>
      <c r="K71" s="74"/>
      <c r="L71" s="74"/>
      <c r="M71" s="10"/>
      <c r="N71" s="77"/>
      <c r="O71" s="77"/>
      <c r="P71" s="77"/>
      <c r="Q71" s="10"/>
    </row>
  </sheetData>
  <pageMargins left="0.75" right="0.75" top="0.75" bottom="0.5" header="0.5" footer="0.75"/>
  <pageSetup paperSize="9" orientation="portrait" verticalDpi="300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U71"/>
  <sheetViews>
    <sheetView zoomScale="70" zoomScaleNormal="70" workbookViewId="0">
      <selection activeCell="F51" sqref="F51"/>
    </sheetView>
  </sheetViews>
  <sheetFormatPr defaultColWidth="8.625" defaultRowHeight="15"/>
  <cols>
    <col min="1" max="1" width="49.5" style="12" customWidth="1"/>
    <col min="2" max="2" width="18.875" style="141" bestFit="1" customWidth="1"/>
    <col min="3" max="3" width="17.625" style="142" customWidth="1"/>
    <col min="4" max="12" width="17.625" style="141" customWidth="1"/>
    <col min="13" max="16" width="17.625" style="142" customWidth="1"/>
    <col min="17" max="20" width="17.625" style="12" customWidth="1"/>
    <col min="21" max="16384" width="8.625" style="12"/>
  </cols>
  <sheetData>
    <row r="1" spans="1:34" ht="18.75">
      <c r="A1" s="3" t="s">
        <v>0</v>
      </c>
      <c r="Q1" s="4"/>
      <c r="R1" s="4"/>
      <c r="S1" s="4"/>
      <c r="T1" s="4"/>
    </row>
    <row r="2" spans="1:34" ht="15.75">
      <c r="A2" s="81" t="s">
        <v>76</v>
      </c>
      <c r="Q2" s="5"/>
      <c r="AG2" s="54"/>
      <c r="AH2" s="5"/>
    </row>
    <row r="3" spans="1:34" ht="30">
      <c r="A3" s="6">
        <f>'Södermanlands län'!A3</f>
        <v>2020</v>
      </c>
      <c r="C3" s="143" t="s">
        <v>1</v>
      </c>
      <c r="D3" s="143" t="s">
        <v>32</v>
      </c>
      <c r="E3" s="143" t="s">
        <v>2</v>
      </c>
      <c r="F3" s="144" t="s">
        <v>3</v>
      </c>
      <c r="G3" s="143" t="s">
        <v>17</v>
      </c>
      <c r="H3" s="143" t="s">
        <v>52</v>
      </c>
      <c r="I3" s="144" t="s">
        <v>5</v>
      </c>
      <c r="J3" s="143" t="s">
        <v>4</v>
      </c>
      <c r="K3" s="143" t="s">
        <v>6</v>
      </c>
      <c r="L3" s="143" t="s">
        <v>7</v>
      </c>
      <c r="M3" s="143" t="s">
        <v>68</v>
      </c>
      <c r="N3" s="143" t="s">
        <v>68</v>
      </c>
      <c r="O3" s="144" t="s">
        <v>68</v>
      </c>
      <c r="P3" s="145" t="s">
        <v>9</v>
      </c>
      <c r="Q3" s="54"/>
      <c r="AG3" s="54"/>
      <c r="AH3" s="54"/>
    </row>
    <row r="4" spans="1:34" s="30" customFormat="1" ht="11.25">
      <c r="A4" s="83" t="s">
        <v>60</v>
      </c>
      <c r="B4" s="146"/>
      <c r="C4" s="147" t="s">
        <v>58</v>
      </c>
      <c r="D4" s="147" t="s">
        <v>59</v>
      </c>
      <c r="E4" s="148"/>
      <c r="F4" s="147" t="s">
        <v>61</v>
      </c>
      <c r="G4" s="148"/>
      <c r="H4" s="148"/>
      <c r="I4" s="147" t="s">
        <v>62</v>
      </c>
      <c r="J4" s="148"/>
      <c r="K4" s="148"/>
      <c r="L4" s="148"/>
      <c r="M4" s="148"/>
      <c r="N4" s="149"/>
      <c r="O4" s="149"/>
      <c r="P4" s="150" t="s">
        <v>66</v>
      </c>
      <c r="Q4" s="31"/>
      <c r="AG4" s="31"/>
      <c r="AH4" s="31"/>
    </row>
    <row r="5" spans="1:34" ht="15.75">
      <c r="A5" s="5" t="s">
        <v>53</v>
      </c>
      <c r="B5" s="98"/>
      <c r="C5" s="100">
        <f>[1]Solceller!$C$5</f>
        <v>2261</v>
      </c>
      <c r="D5" s="98"/>
      <c r="E5" s="98"/>
      <c r="F5" s="98"/>
      <c r="G5" s="98"/>
      <c r="H5" s="98"/>
      <c r="I5" s="98"/>
      <c r="J5" s="98"/>
      <c r="K5" s="98"/>
      <c r="L5" s="98"/>
      <c r="M5" s="98"/>
      <c r="N5" s="98"/>
      <c r="O5" s="98"/>
      <c r="P5" s="98">
        <f>SUM(D5:O5)</f>
        <v>0</v>
      </c>
      <c r="Q5" s="54"/>
      <c r="AG5" s="54"/>
      <c r="AH5" s="54"/>
    </row>
    <row r="6" spans="1:34" ht="15.75">
      <c r="A6" s="127" t="s">
        <v>84</v>
      </c>
      <c r="B6" s="98"/>
      <c r="C6" s="98"/>
      <c r="D6" s="98"/>
      <c r="E6" s="98"/>
      <c r="F6" s="98"/>
      <c r="G6" s="98"/>
      <c r="H6" s="98"/>
      <c r="I6" s="98"/>
      <c r="J6" s="98"/>
      <c r="K6" s="98"/>
      <c r="L6" s="98"/>
      <c r="M6" s="98"/>
      <c r="N6" s="98"/>
      <c r="O6" s="98"/>
      <c r="P6" s="98">
        <f t="shared" ref="P6:P11" si="0">SUM(D6:O6)</f>
        <v>0</v>
      </c>
      <c r="Q6" s="54"/>
      <c r="AG6" s="54"/>
      <c r="AH6" s="54"/>
    </row>
    <row r="7" spans="1:34" ht="15.75">
      <c r="A7" s="5" t="s">
        <v>85</v>
      </c>
      <c r="B7" s="98"/>
      <c r="C7" s="98">
        <f>[1]Elproduktion!$N$82</f>
        <v>0</v>
      </c>
      <c r="D7" s="98">
        <f>[1]Elproduktion!$N$83</f>
        <v>0</v>
      </c>
      <c r="E7" s="98">
        <f>[1]Elproduktion!$Q$84</f>
        <v>0</v>
      </c>
      <c r="F7" s="98">
        <f>[1]Elproduktion!$N$85</f>
        <v>0</v>
      </c>
      <c r="G7" s="98">
        <f>[1]Elproduktion!$R$86</f>
        <v>0</v>
      </c>
      <c r="H7" s="98">
        <f>[1]Elproduktion!$S$87</f>
        <v>0</v>
      </c>
      <c r="I7" s="98">
        <f>[1]Elproduktion!$N$88</f>
        <v>0</v>
      </c>
      <c r="J7" s="98">
        <f>[1]Elproduktion!$T$86</f>
        <v>0</v>
      </c>
      <c r="K7" s="98">
        <f>[1]Elproduktion!U84</f>
        <v>0</v>
      </c>
      <c r="L7" s="98">
        <f>[1]Elproduktion!V84</f>
        <v>0</v>
      </c>
      <c r="M7" s="98"/>
      <c r="N7" s="98"/>
      <c r="O7" s="98"/>
      <c r="P7" s="98">
        <f t="shared" si="0"/>
        <v>0</v>
      </c>
      <c r="Q7" s="54"/>
      <c r="AG7" s="54"/>
      <c r="AH7" s="54"/>
    </row>
    <row r="8" spans="1:34" ht="15.75">
      <c r="A8" s="5" t="s">
        <v>11</v>
      </c>
      <c r="B8" s="98"/>
      <c r="C8" s="98">
        <f>[1]Elproduktion!$N$90</f>
        <v>0</v>
      </c>
      <c r="D8" s="98">
        <f>[1]Elproduktion!$N$91</f>
        <v>0</v>
      </c>
      <c r="E8" s="98">
        <f>[1]Elproduktion!$Q$92</f>
        <v>0</v>
      </c>
      <c r="F8" s="98">
        <f>[1]Elproduktion!$N$93</f>
        <v>0</v>
      </c>
      <c r="G8" s="98">
        <f>[1]Elproduktion!$R$94</f>
        <v>0</v>
      </c>
      <c r="H8" s="98">
        <f>[1]Elproduktion!$S$95</f>
        <v>0</v>
      </c>
      <c r="I8" s="98">
        <f>[1]Elproduktion!$N$96</f>
        <v>0</v>
      </c>
      <c r="J8" s="98">
        <f>[1]Elproduktion!$T$94</f>
        <v>0</v>
      </c>
      <c r="K8" s="98">
        <f>[1]Elproduktion!U92</f>
        <v>0</v>
      </c>
      <c r="L8" s="98">
        <f>[1]Elproduktion!V92</f>
        <v>0</v>
      </c>
      <c r="M8" s="98"/>
      <c r="N8" s="98"/>
      <c r="O8" s="98"/>
      <c r="P8" s="98">
        <f t="shared" si="0"/>
        <v>0</v>
      </c>
      <c r="Q8" s="54"/>
      <c r="AG8" s="54"/>
      <c r="AH8" s="54"/>
    </row>
    <row r="9" spans="1:34" ht="15.75">
      <c r="A9" s="5" t="s">
        <v>12</v>
      </c>
      <c r="B9" s="98"/>
      <c r="C9" s="98">
        <f>[1]Elproduktion!$N$98</f>
        <v>0</v>
      </c>
      <c r="D9" s="98">
        <f>[1]Elproduktion!$N$99</f>
        <v>0</v>
      </c>
      <c r="E9" s="98">
        <f>[1]Elproduktion!$Q$100</f>
        <v>0</v>
      </c>
      <c r="F9" s="98">
        <f>[1]Elproduktion!$N$101</f>
        <v>0</v>
      </c>
      <c r="G9" s="98">
        <f>[1]Elproduktion!$R$102</f>
        <v>0</v>
      </c>
      <c r="H9" s="98">
        <f>[1]Elproduktion!$S$103</f>
        <v>0</v>
      </c>
      <c r="I9" s="98">
        <f>[1]Elproduktion!$N$104</f>
        <v>0</v>
      </c>
      <c r="J9" s="98">
        <f>[1]Elproduktion!$T$102</f>
        <v>0</v>
      </c>
      <c r="K9" s="98">
        <f>[1]Elproduktion!U100</f>
        <v>0</v>
      </c>
      <c r="L9" s="98">
        <f>[1]Elproduktion!V100</f>
        <v>0</v>
      </c>
      <c r="M9" s="98"/>
      <c r="N9" s="98"/>
      <c r="O9" s="98"/>
      <c r="P9" s="98">
        <f t="shared" si="0"/>
        <v>0</v>
      </c>
      <c r="Q9" s="54"/>
      <c r="AG9" s="54"/>
      <c r="AH9" s="54"/>
    </row>
    <row r="10" spans="1:34" ht="15.75">
      <c r="A10" s="5" t="s">
        <v>13</v>
      </c>
      <c r="B10" s="98"/>
      <c r="C10" s="98">
        <f>[1]Elproduktion!$N$106</f>
        <v>331.44444444444446</v>
      </c>
      <c r="D10" s="98">
        <f>[1]Elproduktion!$N$107</f>
        <v>0</v>
      </c>
      <c r="E10" s="98">
        <f>[1]Elproduktion!$Q$108</f>
        <v>0</v>
      </c>
      <c r="F10" s="98">
        <f>[1]Elproduktion!$N$109</f>
        <v>0</v>
      </c>
      <c r="G10" s="98">
        <f>[1]Elproduktion!$R$110</f>
        <v>0</v>
      </c>
      <c r="H10" s="98">
        <f>[1]Elproduktion!$S$111</f>
        <v>0</v>
      </c>
      <c r="I10" s="98">
        <f>[1]Elproduktion!$N$112</f>
        <v>0</v>
      </c>
      <c r="J10" s="98">
        <f>[1]Elproduktion!$T$110</f>
        <v>0</v>
      </c>
      <c r="K10" s="98">
        <f>[1]Elproduktion!U108</f>
        <v>0</v>
      </c>
      <c r="L10" s="98">
        <f>[1]Elproduktion!V108</f>
        <v>0</v>
      </c>
      <c r="M10" s="98"/>
      <c r="N10" s="98"/>
      <c r="O10" s="98"/>
      <c r="P10" s="98">
        <f t="shared" si="0"/>
        <v>0</v>
      </c>
      <c r="Q10" s="54"/>
      <c r="R10" s="5"/>
      <c r="S10" s="59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54"/>
      <c r="AH10" s="54"/>
    </row>
    <row r="11" spans="1:34" ht="15.75">
      <c r="A11" s="5" t="s">
        <v>14</v>
      </c>
      <c r="B11" s="98"/>
      <c r="C11" s="100">
        <f>SUM(C5:C10)</f>
        <v>2592.4444444444443</v>
      </c>
      <c r="D11" s="98">
        <f t="shared" ref="D11:O11" si="1">SUM(D5:D10)</f>
        <v>0</v>
      </c>
      <c r="E11" s="98">
        <f t="shared" si="1"/>
        <v>0</v>
      </c>
      <c r="F11" s="98">
        <f t="shared" si="1"/>
        <v>0</v>
      </c>
      <c r="G11" s="98">
        <f t="shared" si="1"/>
        <v>0</v>
      </c>
      <c r="H11" s="98">
        <f t="shared" si="1"/>
        <v>0</v>
      </c>
      <c r="I11" s="98">
        <f t="shared" si="1"/>
        <v>0</v>
      </c>
      <c r="J11" s="98">
        <f t="shared" si="1"/>
        <v>0</v>
      </c>
      <c r="K11" s="98">
        <f t="shared" si="1"/>
        <v>0</v>
      </c>
      <c r="L11" s="98">
        <f t="shared" si="1"/>
        <v>0</v>
      </c>
      <c r="M11" s="98">
        <f t="shared" si="1"/>
        <v>0</v>
      </c>
      <c r="N11" s="98">
        <f t="shared" si="1"/>
        <v>0</v>
      </c>
      <c r="O11" s="98">
        <f t="shared" si="1"/>
        <v>0</v>
      </c>
      <c r="P11" s="98">
        <f t="shared" si="0"/>
        <v>0</v>
      </c>
      <c r="Q11" s="54"/>
      <c r="R11" s="5"/>
      <c r="S11" s="59"/>
      <c r="T11" s="59"/>
      <c r="U11" s="59"/>
      <c r="V11" s="59"/>
      <c r="W11" s="59"/>
      <c r="X11" s="59"/>
      <c r="Y11" s="59"/>
      <c r="Z11" s="59"/>
      <c r="AA11" s="59"/>
      <c r="AB11" s="59"/>
      <c r="AC11" s="59"/>
      <c r="AD11" s="59"/>
      <c r="AE11" s="59"/>
      <c r="AF11" s="59"/>
      <c r="AG11" s="54"/>
      <c r="AH11" s="54"/>
    </row>
    <row r="12" spans="1:34" ht="15.75">
      <c r="B12" s="98"/>
      <c r="C12" s="98"/>
      <c r="D12" s="98"/>
      <c r="E12" s="98"/>
      <c r="F12" s="98"/>
      <c r="G12" s="98"/>
      <c r="H12" s="98"/>
      <c r="I12" s="98"/>
      <c r="J12" s="98"/>
      <c r="K12" s="98"/>
      <c r="L12" s="98"/>
      <c r="M12" s="98"/>
      <c r="N12" s="98"/>
      <c r="O12" s="98"/>
      <c r="P12" s="98"/>
      <c r="Q12" s="4"/>
      <c r="R12" s="4"/>
      <c r="S12" s="4"/>
      <c r="T12" s="4"/>
    </row>
    <row r="13" spans="1:34" ht="15.75">
      <c r="B13" s="98"/>
      <c r="C13" s="98"/>
      <c r="D13" s="98"/>
      <c r="E13" s="98"/>
      <c r="F13" s="98"/>
      <c r="G13" s="98"/>
      <c r="H13" s="98"/>
      <c r="I13" s="98"/>
      <c r="J13" s="98"/>
      <c r="K13" s="98"/>
      <c r="L13" s="98"/>
      <c r="M13" s="98"/>
      <c r="N13" s="98"/>
      <c r="O13" s="98"/>
      <c r="P13" s="98"/>
      <c r="Q13" s="4"/>
      <c r="R13" s="4"/>
      <c r="S13" s="4"/>
      <c r="T13" s="4"/>
    </row>
    <row r="14" spans="1:34" ht="18.75">
      <c r="A14" s="3" t="s">
        <v>15</v>
      </c>
      <c r="B14" s="151"/>
      <c r="C14" s="98"/>
      <c r="D14" s="151"/>
      <c r="E14" s="151"/>
      <c r="F14" s="151"/>
      <c r="G14" s="151"/>
      <c r="H14" s="151"/>
      <c r="I14" s="151"/>
      <c r="J14" s="98"/>
      <c r="K14" s="98"/>
      <c r="L14" s="98"/>
      <c r="M14" s="98"/>
      <c r="N14" s="98"/>
      <c r="O14" s="98"/>
      <c r="P14" s="151"/>
      <c r="Q14" s="4"/>
      <c r="R14" s="4"/>
      <c r="S14" s="4"/>
      <c r="T14" s="4"/>
    </row>
    <row r="15" spans="1:34" ht="15.75">
      <c r="A15" s="81" t="str">
        <f>A2</f>
        <v>0461 Gnesta</v>
      </c>
      <c r="B15" s="98"/>
      <c r="C15" s="98"/>
      <c r="D15" s="98"/>
      <c r="E15" s="98"/>
      <c r="F15" s="98"/>
      <c r="G15" s="98"/>
      <c r="H15" s="98"/>
      <c r="I15" s="98"/>
      <c r="J15" s="98"/>
      <c r="K15" s="98"/>
      <c r="L15" s="98"/>
      <c r="M15" s="98"/>
      <c r="N15" s="98"/>
      <c r="O15" s="98"/>
      <c r="P15" s="98"/>
      <c r="Q15" s="4"/>
      <c r="R15" s="4"/>
      <c r="S15" s="4"/>
      <c r="T15" s="4"/>
    </row>
    <row r="16" spans="1:34" ht="30">
      <c r="A16" s="6">
        <f>'Södermanlands län'!A16</f>
        <v>2020</v>
      </c>
      <c r="B16" s="143" t="s">
        <v>16</v>
      </c>
      <c r="C16" s="152" t="s">
        <v>8</v>
      </c>
      <c r="D16" s="143" t="s">
        <v>32</v>
      </c>
      <c r="E16" s="143" t="s">
        <v>2</v>
      </c>
      <c r="F16" s="144" t="s">
        <v>3</v>
      </c>
      <c r="G16" s="143" t="s">
        <v>17</v>
      </c>
      <c r="H16" s="143" t="s">
        <v>52</v>
      </c>
      <c r="I16" s="144" t="s">
        <v>5</v>
      </c>
      <c r="J16" s="143" t="s">
        <v>4</v>
      </c>
      <c r="K16" s="143" t="s">
        <v>6</v>
      </c>
      <c r="L16" s="143" t="s">
        <v>7</v>
      </c>
      <c r="M16" s="143" t="s">
        <v>72</v>
      </c>
      <c r="N16" s="143" t="s">
        <v>68</v>
      </c>
      <c r="O16" s="144" t="s">
        <v>68</v>
      </c>
      <c r="P16" s="145" t="s">
        <v>9</v>
      </c>
      <c r="Q16" s="54"/>
      <c r="AG16" s="54"/>
      <c r="AH16" s="54"/>
    </row>
    <row r="17" spans="1:34" s="30" customFormat="1" ht="11.25">
      <c r="A17" s="83" t="s">
        <v>60</v>
      </c>
      <c r="B17" s="147" t="s">
        <v>63</v>
      </c>
      <c r="C17" s="153"/>
      <c r="D17" s="147" t="s">
        <v>59</v>
      </c>
      <c r="E17" s="148"/>
      <c r="F17" s="147" t="s">
        <v>61</v>
      </c>
      <c r="G17" s="148"/>
      <c r="H17" s="148"/>
      <c r="I17" s="147" t="s">
        <v>62</v>
      </c>
      <c r="J17" s="148"/>
      <c r="K17" s="148"/>
      <c r="L17" s="148"/>
      <c r="M17" s="148"/>
      <c r="N17" s="149"/>
      <c r="O17" s="149"/>
      <c r="P17" s="150" t="s">
        <v>66</v>
      </c>
      <c r="Q17" s="31"/>
      <c r="AG17" s="31"/>
      <c r="AH17" s="31"/>
    </row>
    <row r="18" spans="1:34" ht="15.75">
      <c r="A18" s="5" t="s">
        <v>18</v>
      </c>
      <c r="B18" s="126">
        <f>[1]Fjärrvärmeproduktion!$N$114</f>
        <v>0</v>
      </c>
      <c r="C18" s="98"/>
      <c r="D18" s="98">
        <f>[1]Fjärrvärmeproduktion!$N$115</f>
        <v>0</v>
      </c>
      <c r="E18" s="98">
        <f>[1]Fjärrvärmeproduktion!$Q$116</f>
        <v>0</v>
      </c>
      <c r="F18" s="98">
        <f>[1]Fjärrvärmeproduktion!$N$117</f>
        <v>0</v>
      </c>
      <c r="G18" s="98">
        <f>[1]Fjärrvärmeproduktion!$Q$118</f>
        <v>0</v>
      </c>
      <c r="H18" s="126">
        <f>[1]Fjärrvärmeproduktion!$S$119</f>
        <v>0</v>
      </c>
      <c r="I18" s="98">
        <f>[1]Fjärrvärmeproduktion!$N$120</f>
        <v>0</v>
      </c>
      <c r="J18" s="98">
        <f>[1]Fjärrvärmeproduktion!$S$118</f>
        <v>0</v>
      </c>
      <c r="K18" s="98">
        <f>[1]Fjärrvärmeproduktion!T116</f>
        <v>0</v>
      </c>
      <c r="L18" s="98">
        <f>[1]Fjärrvärmeproduktion!U116</f>
        <v>0</v>
      </c>
      <c r="M18" s="98">
        <f>[1]Fjärrvärmeproduktion!$W$119</f>
        <v>0</v>
      </c>
      <c r="N18" s="98"/>
      <c r="O18" s="98"/>
      <c r="P18" s="98">
        <f>SUM(C18:O18)</f>
        <v>0</v>
      </c>
      <c r="Q18" s="4"/>
      <c r="R18" s="4"/>
      <c r="S18" s="4"/>
      <c r="T18" s="4"/>
    </row>
    <row r="19" spans="1:34" ht="15.75">
      <c r="A19" s="5" t="s">
        <v>19</v>
      </c>
      <c r="B19" s="126">
        <f>[1]Fjärrvärmeproduktion!$N$122+[1]Fjärrvärmeproduktion!$N$154</f>
        <v>20500</v>
      </c>
      <c r="C19" s="98"/>
      <c r="D19" s="98">
        <f>[1]Fjärrvärmeproduktion!$N$123</f>
        <v>617</v>
      </c>
      <c r="E19" s="98">
        <f>[1]Fjärrvärmeproduktion!$Q$124</f>
        <v>0</v>
      </c>
      <c r="F19" s="98">
        <f>[1]Fjärrvärmeproduktion!$N$125</f>
        <v>0</v>
      </c>
      <c r="G19" s="98">
        <f>[1]Fjärrvärmeproduktion!$Q$126</f>
        <v>0</v>
      </c>
      <c r="H19" s="125">
        <f>[1]Fjärrvärmeproduktion!$S$127</f>
        <v>19975</v>
      </c>
      <c r="I19" s="98">
        <f>[1]Fjärrvärmeproduktion!$N$128</f>
        <v>0</v>
      </c>
      <c r="J19" s="98">
        <f>[1]Fjärrvärmeproduktion!$S$126</f>
        <v>0</v>
      </c>
      <c r="K19" s="98">
        <f>[1]Fjärrvärmeproduktion!T124</f>
        <v>0</v>
      </c>
      <c r="L19" s="98">
        <f>[1]Fjärrvärmeproduktion!U124</f>
        <v>0</v>
      </c>
      <c r="M19" s="98">
        <f>[1]Fjärrvärmeproduktion!$W$127</f>
        <v>0</v>
      </c>
      <c r="N19" s="98"/>
      <c r="O19" s="98"/>
      <c r="P19" s="98">
        <f t="shared" ref="P19:P24" si="2">SUM(C19:O19)</f>
        <v>20592</v>
      </c>
      <c r="Q19" s="4"/>
      <c r="R19" s="4"/>
      <c r="S19" s="4"/>
      <c r="T19" s="4"/>
    </row>
    <row r="20" spans="1:34" ht="15.75">
      <c r="A20" s="5" t="s">
        <v>20</v>
      </c>
      <c r="B20" s="125">
        <f>[1]Fjärrvärmeproduktion!$N$130</f>
        <v>0</v>
      </c>
      <c r="C20" s="98"/>
      <c r="D20" s="98">
        <f>[1]Fjärrvärmeproduktion!$N$131</f>
        <v>0</v>
      </c>
      <c r="E20" s="98">
        <f>[1]Fjärrvärmeproduktion!$Q$132</f>
        <v>0</v>
      </c>
      <c r="F20" s="98">
        <f>[1]Fjärrvärmeproduktion!$N$133</f>
        <v>0</v>
      </c>
      <c r="G20" s="98">
        <f>[1]Fjärrvärmeproduktion!$Q$134</f>
        <v>0</v>
      </c>
      <c r="H20" s="126">
        <f>[1]Fjärrvärmeproduktion!$S$135</f>
        <v>0</v>
      </c>
      <c r="I20" s="98">
        <f>[1]Fjärrvärmeproduktion!$N$136</f>
        <v>0</v>
      </c>
      <c r="J20" s="98">
        <f>[1]Fjärrvärmeproduktion!$S$134</f>
        <v>0</v>
      </c>
      <c r="K20" s="98">
        <f>[1]Fjärrvärmeproduktion!T132</f>
        <v>0</v>
      </c>
      <c r="L20" s="98">
        <f>[1]Fjärrvärmeproduktion!U132</f>
        <v>0</v>
      </c>
      <c r="M20" s="98">
        <f>[1]Fjärrvärmeproduktion!$W$135</f>
        <v>0</v>
      </c>
      <c r="N20" s="98"/>
      <c r="O20" s="98"/>
      <c r="P20" s="98">
        <f t="shared" si="2"/>
        <v>0</v>
      </c>
      <c r="Q20" s="4"/>
      <c r="R20" s="4"/>
      <c r="S20" s="4"/>
      <c r="T20" s="4"/>
    </row>
    <row r="21" spans="1:34" ht="15.75">
      <c r="A21" s="5" t="s">
        <v>21</v>
      </c>
      <c r="B21" s="125">
        <f>[1]Fjärrvärmeproduktion!$N$138</f>
        <v>0</v>
      </c>
      <c r="C21" s="98"/>
      <c r="D21" s="98">
        <f>[1]Fjärrvärmeproduktion!$N$139</f>
        <v>0</v>
      </c>
      <c r="E21" s="98">
        <f>[1]Fjärrvärmeproduktion!$Q$140</f>
        <v>0</v>
      </c>
      <c r="F21" s="98">
        <f>[1]Fjärrvärmeproduktion!$N$141</f>
        <v>0</v>
      </c>
      <c r="G21" s="98">
        <f>[1]Fjärrvärmeproduktion!$Q$142</f>
        <v>0</v>
      </c>
      <c r="H21" s="126">
        <f>[1]Fjärrvärmeproduktion!$S$143</f>
        <v>0</v>
      </c>
      <c r="I21" s="98">
        <f>[1]Fjärrvärmeproduktion!$N$144</f>
        <v>0</v>
      </c>
      <c r="J21" s="98">
        <f>[1]Fjärrvärmeproduktion!$S$142</f>
        <v>0</v>
      </c>
      <c r="K21" s="98">
        <f>[1]Fjärrvärmeproduktion!T140</f>
        <v>0</v>
      </c>
      <c r="L21" s="98">
        <f>[1]Fjärrvärmeproduktion!U140</f>
        <v>0</v>
      </c>
      <c r="M21" s="98">
        <f>[1]Fjärrvärmeproduktion!$W$143</f>
        <v>0</v>
      </c>
      <c r="N21" s="98"/>
      <c r="O21" s="98"/>
      <c r="P21" s="98">
        <f t="shared" si="2"/>
        <v>0</v>
      </c>
      <c r="Q21" s="4"/>
      <c r="R21" s="4"/>
      <c r="S21" s="4"/>
      <c r="T21" s="4"/>
    </row>
    <row r="22" spans="1:34" ht="15.75">
      <c r="A22" s="5" t="s">
        <v>22</v>
      </c>
      <c r="B22" s="125">
        <f>[1]Fjärrvärmeproduktion!$N$146</f>
        <v>0</v>
      </c>
      <c r="C22" s="98"/>
      <c r="D22" s="98">
        <f>[1]Fjärrvärmeproduktion!$N$147</f>
        <v>0</v>
      </c>
      <c r="E22" s="98">
        <f>[1]Fjärrvärmeproduktion!$Q$148</f>
        <v>0</v>
      </c>
      <c r="F22" s="98">
        <f>[1]Fjärrvärmeproduktion!$N$149</f>
        <v>0</v>
      </c>
      <c r="G22" s="98">
        <f>[1]Fjärrvärmeproduktion!$Q$150</f>
        <v>0</v>
      </c>
      <c r="H22" s="126">
        <f>[1]Fjärrvärmeproduktion!$S$151</f>
        <v>0</v>
      </c>
      <c r="I22" s="98">
        <f>[1]Fjärrvärmeproduktion!$N$152</f>
        <v>0</v>
      </c>
      <c r="J22" s="98">
        <f>[1]Fjärrvärmeproduktion!$S$150</f>
        <v>0</v>
      </c>
      <c r="K22" s="98">
        <f>[1]Fjärrvärmeproduktion!T148</f>
        <v>0</v>
      </c>
      <c r="L22" s="98">
        <f>[1]Fjärrvärmeproduktion!U148</f>
        <v>0</v>
      </c>
      <c r="M22" s="98">
        <f>[1]Fjärrvärmeproduktion!$W$151</f>
        <v>0</v>
      </c>
      <c r="N22" s="98"/>
      <c r="O22" s="98"/>
      <c r="P22" s="98">
        <f t="shared" si="2"/>
        <v>0</v>
      </c>
      <c r="Q22" s="4"/>
      <c r="R22" s="10" t="s">
        <v>24</v>
      </c>
      <c r="S22" s="61" t="str">
        <f>ROUND(P43/1000,0) &amp;" GWh"</f>
        <v>220 GWh</v>
      </c>
      <c r="T22" s="4"/>
    </row>
    <row r="23" spans="1:34" ht="15.75">
      <c r="A23" s="5" t="s">
        <v>23</v>
      </c>
      <c r="B23" s="126">
        <v>0</v>
      </c>
      <c r="C23" s="98"/>
      <c r="D23" s="98">
        <f>[1]Fjärrvärmeproduktion!$N$155</f>
        <v>0</v>
      </c>
      <c r="E23" s="98">
        <f>[1]Fjärrvärmeproduktion!$Q$156</f>
        <v>0</v>
      </c>
      <c r="F23" s="98">
        <f>[1]Fjärrvärmeproduktion!$N$157</f>
        <v>0</v>
      </c>
      <c r="G23" s="98">
        <f>[1]Fjärrvärmeproduktion!$Q$158</f>
        <v>0</v>
      </c>
      <c r="H23" s="126">
        <f>[1]Fjärrvärmeproduktion!$S$159</f>
        <v>0</v>
      </c>
      <c r="I23" s="98">
        <f>[1]Fjärrvärmeproduktion!$N$160</f>
        <v>0</v>
      </c>
      <c r="J23" s="98">
        <f>[1]Fjärrvärmeproduktion!$S$158</f>
        <v>0</v>
      </c>
      <c r="K23" s="98">
        <f>[1]Fjärrvärmeproduktion!T156</f>
        <v>0</v>
      </c>
      <c r="L23" s="98">
        <f>[1]Fjärrvärmeproduktion!U156</f>
        <v>0</v>
      </c>
      <c r="M23" s="98">
        <f>[1]Fjärrvärmeproduktion!$W$159</f>
        <v>0</v>
      </c>
      <c r="N23" s="98"/>
      <c r="O23" s="98"/>
      <c r="P23" s="98">
        <f t="shared" si="2"/>
        <v>0</v>
      </c>
      <c r="Q23" s="4"/>
      <c r="R23" s="10"/>
      <c r="S23" s="4"/>
      <c r="T23" s="4"/>
    </row>
    <row r="24" spans="1:34" ht="15.75">
      <c r="A24" s="5" t="s">
        <v>14</v>
      </c>
      <c r="B24" s="98">
        <f>SUM(B18:B23)</f>
        <v>20500</v>
      </c>
      <c r="C24" s="98">
        <f t="shared" ref="C24:O24" si="3">SUM(C18:C23)</f>
        <v>0</v>
      </c>
      <c r="D24" s="98">
        <f t="shared" si="3"/>
        <v>617</v>
      </c>
      <c r="E24" s="98">
        <f t="shared" si="3"/>
        <v>0</v>
      </c>
      <c r="F24" s="98">
        <f t="shared" si="3"/>
        <v>0</v>
      </c>
      <c r="G24" s="98">
        <f t="shared" si="3"/>
        <v>0</v>
      </c>
      <c r="H24" s="98">
        <f t="shared" si="3"/>
        <v>19975</v>
      </c>
      <c r="I24" s="98">
        <f t="shared" si="3"/>
        <v>0</v>
      </c>
      <c r="J24" s="98">
        <f t="shared" si="3"/>
        <v>0</v>
      </c>
      <c r="K24" s="98">
        <f t="shared" si="3"/>
        <v>0</v>
      </c>
      <c r="L24" s="98">
        <f t="shared" si="3"/>
        <v>0</v>
      </c>
      <c r="M24" s="98">
        <f t="shared" si="3"/>
        <v>0</v>
      </c>
      <c r="N24" s="98">
        <f t="shared" si="3"/>
        <v>0</v>
      </c>
      <c r="O24" s="98">
        <f t="shared" si="3"/>
        <v>0</v>
      </c>
      <c r="P24" s="98">
        <f t="shared" si="2"/>
        <v>20592</v>
      </c>
      <c r="Q24" s="4"/>
      <c r="R24" s="10"/>
      <c r="S24" s="4" t="s">
        <v>25</v>
      </c>
      <c r="T24" s="4" t="s">
        <v>26</v>
      </c>
    </row>
    <row r="25" spans="1:34" ht="15.75">
      <c r="B25" s="98"/>
      <c r="C25" s="98"/>
      <c r="D25" s="98"/>
      <c r="E25" s="98"/>
      <c r="F25" s="98"/>
      <c r="G25" s="98"/>
      <c r="H25" s="98"/>
      <c r="I25" s="98"/>
      <c r="J25" s="98"/>
      <c r="K25" s="98"/>
      <c r="L25" s="98"/>
      <c r="M25" s="98"/>
      <c r="N25" s="98"/>
      <c r="O25" s="98"/>
      <c r="P25" s="98"/>
      <c r="Q25" s="4"/>
      <c r="R25" s="46" t="str">
        <f>C30</f>
        <v>El</v>
      </c>
      <c r="S25" s="61" t="str">
        <f>ROUND(C43/1000,0) &amp;" GWh"</f>
        <v>77 GWh</v>
      </c>
      <c r="T25" s="94">
        <f>C$44</f>
        <v>0.34994426441956733</v>
      </c>
    </row>
    <row r="26" spans="1:34" ht="15.75">
      <c r="B26" s="154"/>
      <c r="C26" s="98"/>
      <c r="D26" s="98"/>
      <c r="E26" s="98"/>
      <c r="F26" s="98"/>
      <c r="G26" s="98"/>
      <c r="H26" s="98"/>
      <c r="I26" s="98"/>
      <c r="J26" s="98"/>
      <c r="K26" s="98"/>
      <c r="L26" s="98"/>
      <c r="M26" s="98"/>
      <c r="N26" s="98"/>
      <c r="O26" s="98"/>
      <c r="P26" s="98"/>
      <c r="Q26" s="4"/>
      <c r="R26" s="95" t="str">
        <f>D30</f>
        <v>Oljeprodukter</v>
      </c>
      <c r="S26" s="61" t="str">
        <f>ROUND(D43/1000,0) &amp;" GWh"</f>
        <v>90 GWh</v>
      </c>
      <c r="T26" s="94">
        <f>D$44</f>
        <v>0.40957769301965807</v>
      </c>
    </row>
    <row r="27" spans="1:34" ht="15.75">
      <c r="B27" s="98"/>
      <c r="C27" s="98"/>
      <c r="D27" s="98"/>
      <c r="E27" s="98"/>
      <c r="F27" s="98"/>
      <c r="G27" s="98"/>
      <c r="H27" s="98"/>
      <c r="I27" s="98"/>
      <c r="J27" s="98"/>
      <c r="K27" s="98"/>
      <c r="L27" s="98"/>
      <c r="M27" s="98"/>
      <c r="N27" s="98"/>
      <c r="O27" s="98"/>
      <c r="P27" s="98"/>
      <c r="Q27" s="4"/>
      <c r="R27" s="95" t="str">
        <f>E30</f>
        <v>Kol och koks</v>
      </c>
      <c r="S27" s="12" t="str">
        <f>E43/1000 &amp;" GWh"</f>
        <v>0 GWh</v>
      </c>
      <c r="T27" s="94">
        <f>E$44</f>
        <v>0</v>
      </c>
    </row>
    <row r="28" spans="1:34" ht="18.75">
      <c r="A28" s="3" t="s">
        <v>27</v>
      </c>
      <c r="B28" s="151"/>
      <c r="C28" s="98"/>
      <c r="D28" s="151"/>
      <c r="E28" s="151"/>
      <c r="F28" s="151"/>
      <c r="G28" s="151"/>
      <c r="H28" s="151"/>
      <c r="I28" s="98"/>
      <c r="J28" s="98"/>
      <c r="K28" s="98"/>
      <c r="L28" s="98"/>
      <c r="M28" s="98"/>
      <c r="N28" s="98"/>
      <c r="O28" s="98"/>
      <c r="P28" s="98"/>
      <c r="Q28" s="4"/>
      <c r="R28" s="95" t="str">
        <f>F30</f>
        <v>Gasol/naturgas</v>
      </c>
      <c r="S28" s="64" t="str">
        <f>F43/1000 &amp;" GWh"</f>
        <v>0 GWh</v>
      </c>
      <c r="T28" s="94">
        <f>F$44</f>
        <v>0</v>
      </c>
    </row>
    <row r="29" spans="1:34" ht="15.75">
      <c r="A29" s="81" t="str">
        <f>A2</f>
        <v>0461 Gnesta</v>
      </c>
      <c r="B29" s="98"/>
      <c r="C29" s="98"/>
      <c r="D29" s="98"/>
      <c r="E29" s="98"/>
      <c r="F29" s="98"/>
      <c r="G29" s="98"/>
      <c r="H29" s="98"/>
      <c r="I29" s="98"/>
      <c r="J29" s="98"/>
      <c r="K29" s="98"/>
      <c r="L29" s="98"/>
      <c r="M29" s="98"/>
      <c r="N29" s="98"/>
      <c r="O29" s="98"/>
      <c r="P29" s="98"/>
      <c r="Q29" s="4"/>
      <c r="R29" s="95" t="str">
        <f>G30</f>
        <v>Biodrivmedel</v>
      </c>
      <c r="S29" s="61" t="str">
        <f>ROUND(G43/1000,0) &amp;" GWh"</f>
        <v>14 GWh</v>
      </c>
      <c r="T29" s="94">
        <f>G$44</f>
        <v>6.3162439472666768E-2</v>
      </c>
    </row>
    <row r="30" spans="1:34" ht="30">
      <c r="A30" s="6">
        <f>'Södermanlands län'!A30</f>
        <v>2020</v>
      </c>
      <c r="B30" s="152" t="s">
        <v>70</v>
      </c>
      <c r="C30" s="155" t="s">
        <v>8</v>
      </c>
      <c r="D30" s="143" t="s">
        <v>32</v>
      </c>
      <c r="E30" s="143" t="s">
        <v>2</v>
      </c>
      <c r="F30" s="144" t="s">
        <v>3</v>
      </c>
      <c r="G30" s="143" t="s">
        <v>28</v>
      </c>
      <c r="H30" s="143" t="s">
        <v>52</v>
      </c>
      <c r="I30" s="144" t="s">
        <v>5</v>
      </c>
      <c r="J30" s="143" t="s">
        <v>4</v>
      </c>
      <c r="K30" s="143" t="s">
        <v>6</v>
      </c>
      <c r="L30" s="143" t="s">
        <v>7</v>
      </c>
      <c r="M30" s="143" t="s">
        <v>72</v>
      </c>
      <c r="N30" s="143" t="s">
        <v>73</v>
      </c>
      <c r="O30" s="144" t="s">
        <v>68</v>
      </c>
      <c r="P30" s="145" t="s">
        <v>29</v>
      </c>
      <c r="Q30" s="4"/>
      <c r="R30" s="46" t="str">
        <f>H30</f>
        <v>Biobränslen</v>
      </c>
      <c r="S30" s="61" t="str">
        <f>ROUND(H43/1000,0) &amp;" GWh"</f>
        <v>39 GWh</v>
      </c>
      <c r="T30" s="94">
        <f>H$44</f>
        <v>0.17731560308810776</v>
      </c>
    </row>
    <row r="31" spans="1:34" s="30" customFormat="1">
      <c r="A31" s="27"/>
      <c r="B31" s="147" t="s">
        <v>65</v>
      </c>
      <c r="C31" s="156" t="s">
        <v>64</v>
      </c>
      <c r="D31" s="147" t="s">
        <v>59</v>
      </c>
      <c r="E31" s="148"/>
      <c r="F31" s="147" t="s">
        <v>61</v>
      </c>
      <c r="G31" s="147" t="s">
        <v>83</v>
      </c>
      <c r="H31" s="147" t="s">
        <v>69</v>
      </c>
      <c r="I31" s="147" t="s">
        <v>62</v>
      </c>
      <c r="J31" s="148"/>
      <c r="K31" s="148"/>
      <c r="L31" s="148"/>
      <c r="M31" s="148"/>
      <c r="N31" s="149"/>
      <c r="O31" s="149"/>
      <c r="P31" s="150" t="s">
        <v>67</v>
      </c>
      <c r="Q31" s="31"/>
      <c r="R31" s="46" t="str">
        <f>I30</f>
        <v>Biogas</v>
      </c>
      <c r="S31" s="61" t="str">
        <f>I43/1000 &amp;" GWh"</f>
        <v>0 GWh</v>
      </c>
      <c r="T31" s="94">
        <f>I$44</f>
        <v>0</v>
      </c>
      <c r="AG31" s="31"/>
      <c r="AH31" s="31"/>
    </row>
    <row r="32" spans="1:34" ht="15.75">
      <c r="A32" s="5" t="s">
        <v>30</v>
      </c>
      <c r="B32" s="98">
        <f>[1]Slutanvändning!$N$170</f>
        <v>0</v>
      </c>
      <c r="C32" s="125">
        <f>[1]Slutanvändning!$N$171</f>
        <v>5440</v>
      </c>
      <c r="D32" s="125">
        <f>[1]Slutanvändning!$N$164</f>
        <v>5757</v>
      </c>
      <c r="E32" s="98">
        <f>[1]Slutanvändning!$P$165</f>
        <v>0</v>
      </c>
      <c r="F32" s="98">
        <f>[1]Slutanvändning!$N$166</f>
        <v>0</v>
      </c>
      <c r="G32" s="98">
        <f>[1]Slutanvändning!$N$167</f>
        <v>1277</v>
      </c>
      <c r="H32" s="125">
        <f>[1]Slutanvändning!$N$168</f>
        <v>0</v>
      </c>
      <c r="I32" s="98">
        <f>[1]Slutanvändning!$N$169</f>
        <v>0</v>
      </c>
      <c r="J32" s="98">
        <v>0</v>
      </c>
      <c r="K32" s="98">
        <f>[1]Slutanvändning!R165</f>
        <v>0</v>
      </c>
      <c r="L32" s="98">
        <f>[1]Slutanvändning!S165</f>
        <v>0</v>
      </c>
      <c r="M32" s="98"/>
      <c r="N32" s="98">
        <v>0</v>
      </c>
      <c r="O32" s="98"/>
      <c r="P32" s="98">
        <f>SUM(B32:N32)</f>
        <v>12474</v>
      </c>
      <c r="Q32" s="96"/>
      <c r="R32" s="95" t="str">
        <f>J30</f>
        <v>Avlutar</v>
      </c>
      <c r="S32" s="61" t="str">
        <f>J43/1000 &amp;" GWh"</f>
        <v>0 GWh</v>
      </c>
      <c r="T32" s="94">
        <f>J$44</f>
        <v>0</v>
      </c>
    </row>
    <row r="33" spans="1:47" ht="15.75">
      <c r="A33" s="5" t="s">
        <v>33</v>
      </c>
      <c r="B33" s="98">
        <f>[1]Slutanvändning!$N$179</f>
        <v>196</v>
      </c>
      <c r="C33" s="125">
        <f>[1]Slutanvändning!$N$180</f>
        <v>1975.9036000000001</v>
      </c>
      <c r="D33" s="125">
        <f>[1]Slutanvändning!$N$173</f>
        <v>483.34640000000002</v>
      </c>
      <c r="E33" s="98">
        <f>[1]Slutanvändning!$Q$174</f>
        <v>0</v>
      </c>
      <c r="F33" s="98">
        <f>[1]Slutanvändning!$N$175</f>
        <v>0</v>
      </c>
      <c r="G33" s="98">
        <f>[1]Slutanvändning!$N$176</f>
        <v>0</v>
      </c>
      <c r="H33" s="125">
        <f>[1]Slutanvändning!$N$177</f>
        <v>2328.75</v>
      </c>
      <c r="I33" s="98">
        <f>[1]Slutanvändning!$N$178</f>
        <v>0</v>
      </c>
      <c r="J33" s="98">
        <v>0</v>
      </c>
      <c r="K33" s="98">
        <f>[1]Slutanvändning!R174</f>
        <v>0</v>
      </c>
      <c r="L33" s="98">
        <f>[1]Slutanvändning!S174</f>
        <v>0</v>
      </c>
      <c r="M33" s="98"/>
      <c r="N33" s="98">
        <v>0</v>
      </c>
      <c r="O33" s="98"/>
      <c r="P33" s="98">
        <f t="shared" ref="P33:P38" si="4">SUM(B33:N33)</f>
        <v>4984</v>
      </c>
      <c r="Q33" s="96"/>
      <c r="R33" s="46" t="str">
        <f>K30</f>
        <v>Torv</v>
      </c>
      <c r="S33" s="61" t="str">
        <f>K43/1000&amp;" GWh"</f>
        <v>0 GWh</v>
      </c>
      <c r="T33" s="94">
        <f>K$44</f>
        <v>0</v>
      </c>
    </row>
    <row r="34" spans="1:47" ht="15.75">
      <c r="A34" s="5" t="s">
        <v>34</v>
      </c>
      <c r="B34" s="98">
        <f>[1]Slutanvändning!$N$188</f>
        <v>4388</v>
      </c>
      <c r="C34" s="125">
        <f>[1]Slutanvändning!$N$189</f>
        <v>4685</v>
      </c>
      <c r="D34" s="125">
        <f>[1]Slutanvändning!$N$182</f>
        <v>0</v>
      </c>
      <c r="E34" s="98">
        <f>[1]Slutanvändning!$P$183</f>
        <v>0</v>
      </c>
      <c r="F34" s="98">
        <f>[1]Slutanvändning!$N$184</f>
        <v>0</v>
      </c>
      <c r="G34" s="98">
        <f>[1]Slutanvändning!$N$185</f>
        <v>0</v>
      </c>
      <c r="H34" s="125">
        <f>[1]Slutanvändning!$N$186</f>
        <v>0</v>
      </c>
      <c r="I34" s="98">
        <f>[1]Slutanvändning!$N$187</f>
        <v>0</v>
      </c>
      <c r="J34" s="98">
        <v>0</v>
      </c>
      <c r="K34" s="98">
        <f>[1]Slutanvändning!R183</f>
        <v>0</v>
      </c>
      <c r="L34" s="98">
        <f>[1]Slutanvändning!S183</f>
        <v>0</v>
      </c>
      <c r="M34" s="98"/>
      <c r="N34" s="98">
        <v>0</v>
      </c>
      <c r="O34" s="98"/>
      <c r="P34" s="98">
        <f t="shared" si="4"/>
        <v>9073</v>
      </c>
      <c r="Q34" s="96"/>
      <c r="R34" s="95" t="str">
        <f>L30</f>
        <v>Avfall</v>
      </c>
      <c r="S34" s="61" t="str">
        <f>L43/1000&amp;" GWh"</f>
        <v>0 GWh</v>
      </c>
      <c r="T34" s="94">
        <f>L$44</f>
        <v>0</v>
      </c>
      <c r="V34" s="8"/>
      <c r="W34" s="59"/>
    </row>
    <row r="35" spans="1:47" ht="15.75">
      <c r="A35" s="5" t="s">
        <v>35</v>
      </c>
      <c r="B35" s="98">
        <f>[1]Slutanvändning!$N$197</f>
        <v>0</v>
      </c>
      <c r="C35" s="125">
        <f>[1]Slutanvändning!$N$198</f>
        <v>23</v>
      </c>
      <c r="D35" s="125">
        <f>[1]Slutanvändning!$N$191</f>
        <v>82465</v>
      </c>
      <c r="E35" s="98">
        <f>[1]Slutanvändning!$P$192</f>
        <v>0</v>
      </c>
      <c r="F35" s="98">
        <f>[1]Slutanvändning!$N$193</f>
        <v>0</v>
      </c>
      <c r="G35" s="98">
        <f>[1]Slutanvändning!$N$194</f>
        <v>12616</v>
      </c>
      <c r="H35" s="125">
        <f>[1]Slutanvändning!$N$195</f>
        <v>0</v>
      </c>
      <c r="I35" s="98">
        <f>[1]Slutanvändning!$N$196</f>
        <v>0</v>
      </c>
      <c r="J35" s="98">
        <v>0</v>
      </c>
      <c r="K35" s="98">
        <f>[1]Slutanvändning!R192</f>
        <v>0</v>
      </c>
      <c r="L35" s="98">
        <f>[1]Slutanvändning!S192</f>
        <v>0</v>
      </c>
      <c r="M35" s="98"/>
      <c r="N35" s="98">
        <v>0</v>
      </c>
      <c r="O35" s="98"/>
      <c r="P35" s="98">
        <f>SUM(B35:N35)</f>
        <v>95104</v>
      </c>
      <c r="Q35" s="96"/>
      <c r="R35" s="46" t="str">
        <f>M30</f>
        <v>RT-flis</v>
      </c>
      <c r="S35" s="61" t="str">
        <f>M43/1000&amp;" GWh"</f>
        <v>0 GWh</v>
      </c>
      <c r="T35" s="94">
        <f>M$44</f>
        <v>0</v>
      </c>
    </row>
    <row r="36" spans="1:47" ht="15.75">
      <c r="A36" s="5" t="s">
        <v>36</v>
      </c>
      <c r="B36" s="98">
        <f>[1]Slutanvändning!$N$206</f>
        <v>1913</v>
      </c>
      <c r="C36" s="125">
        <f>[1]Slutanvändning!$N$207</f>
        <v>19506</v>
      </c>
      <c r="D36" s="125">
        <f>[1]Slutanvändning!$N$200</f>
        <v>297</v>
      </c>
      <c r="E36" s="98">
        <f>[1]Slutanvändning!$P$201</f>
        <v>0</v>
      </c>
      <c r="F36" s="98">
        <f>[1]Slutanvändning!$N$202</f>
        <v>0</v>
      </c>
      <c r="G36" s="98">
        <f>[1]Slutanvändning!$N$203</f>
        <v>0</v>
      </c>
      <c r="H36" s="125">
        <f>[1]Slutanvändning!$N$204</f>
        <v>0</v>
      </c>
      <c r="I36" s="98">
        <f>[1]Slutanvändning!$N$205</f>
        <v>0</v>
      </c>
      <c r="J36" s="98">
        <v>0</v>
      </c>
      <c r="K36" s="98">
        <f>[1]Slutanvändning!R201</f>
        <v>0</v>
      </c>
      <c r="L36" s="98">
        <f>[1]Slutanvändning!S201</f>
        <v>0</v>
      </c>
      <c r="M36" s="98"/>
      <c r="N36" s="98">
        <v>0</v>
      </c>
      <c r="O36" s="98"/>
      <c r="P36" s="98">
        <f t="shared" si="4"/>
        <v>21716</v>
      </c>
      <c r="Q36" s="96"/>
      <c r="R36" s="46" t="str">
        <f>N30</f>
        <v>Ånga</v>
      </c>
      <c r="S36" s="61" t="str">
        <f>N43/1000&amp;" GWh"</f>
        <v>0 GWh</v>
      </c>
      <c r="T36" s="94">
        <f>N$44</f>
        <v>0</v>
      </c>
    </row>
    <row r="37" spans="1:47" ht="15.75">
      <c r="A37" s="5" t="s">
        <v>37</v>
      </c>
      <c r="B37" s="98">
        <f>[1]Slutanvändning!$N$215</f>
        <v>132</v>
      </c>
      <c r="C37" s="125">
        <f>[1]Slutanvändning!$N$216</f>
        <v>29569</v>
      </c>
      <c r="D37" s="125">
        <f>[1]Slutanvändning!$N$209</f>
        <v>352</v>
      </c>
      <c r="E37" s="98">
        <f>[1]Slutanvändning!$P$210</f>
        <v>0</v>
      </c>
      <c r="F37" s="98">
        <f>[1]Slutanvändning!$N$211</f>
        <v>0</v>
      </c>
      <c r="G37" s="98">
        <f>[1]Slutanvändning!$N$212</f>
        <v>0</v>
      </c>
      <c r="H37" s="125">
        <f>[1]Slutanvändning!$N$213</f>
        <v>16698</v>
      </c>
      <c r="I37" s="98">
        <f>[1]Slutanvändning!$N$214</f>
        <v>0</v>
      </c>
      <c r="J37" s="98">
        <v>0</v>
      </c>
      <c r="K37" s="98">
        <f>[1]Slutanvändning!R210</f>
        <v>0</v>
      </c>
      <c r="L37" s="98">
        <f>[1]Slutanvändning!S210</f>
        <v>0</v>
      </c>
      <c r="M37" s="98"/>
      <c r="N37" s="98">
        <v>0</v>
      </c>
      <c r="O37" s="98"/>
      <c r="P37" s="98">
        <f t="shared" si="4"/>
        <v>46751</v>
      </c>
      <c r="Q37" s="96"/>
      <c r="R37" s="95" t="str">
        <f>O30</f>
        <v>Övrigt</v>
      </c>
      <c r="S37" s="61" t="str">
        <f>O43/1000&amp;" GWh"</f>
        <v>0 GWh</v>
      </c>
      <c r="T37" s="94">
        <f>O$44</f>
        <v>0</v>
      </c>
    </row>
    <row r="38" spans="1:47" ht="15.75">
      <c r="A38" s="5" t="s">
        <v>38</v>
      </c>
      <c r="B38" s="98">
        <f>[1]Slutanvändning!$N$224</f>
        <v>11067</v>
      </c>
      <c r="C38" s="125">
        <f>[1]Slutanvändning!$N$225</f>
        <v>4180</v>
      </c>
      <c r="D38" s="125">
        <f>[1]Slutanvändning!$N$218</f>
        <v>118</v>
      </c>
      <c r="E38" s="98">
        <f>[1]Slutanvändning!$P$219</f>
        <v>0</v>
      </c>
      <c r="F38" s="98">
        <f>[1]Slutanvändning!$N$220</f>
        <v>0</v>
      </c>
      <c r="G38" s="98">
        <f>[1]Slutanvändning!$N$221</f>
        <v>0</v>
      </c>
      <c r="H38" s="125">
        <f>[1]Slutanvändning!$N$222</f>
        <v>0</v>
      </c>
      <c r="I38" s="98">
        <f>[1]Slutanvändning!$N$223</f>
        <v>0</v>
      </c>
      <c r="J38" s="98">
        <v>0</v>
      </c>
      <c r="K38" s="98">
        <f>[1]Slutanvändning!R219</f>
        <v>0</v>
      </c>
      <c r="L38" s="98">
        <f>[1]Slutanvändning!S219</f>
        <v>0</v>
      </c>
      <c r="M38" s="98"/>
      <c r="N38" s="98">
        <v>0</v>
      </c>
      <c r="O38" s="98"/>
      <c r="P38" s="98">
        <f t="shared" si="4"/>
        <v>15365</v>
      </c>
      <c r="Q38" s="96"/>
      <c r="S38" s="30"/>
      <c r="T38" s="30"/>
    </row>
    <row r="39" spans="1:47" ht="15.75">
      <c r="A39" s="5" t="s">
        <v>39</v>
      </c>
      <c r="B39" s="98">
        <f>[1]Slutanvändning!$N$233</f>
        <v>0</v>
      </c>
      <c r="C39" s="125">
        <f>[1]Slutanvändning!$N$234</f>
        <v>5892</v>
      </c>
      <c r="D39" s="125">
        <f>[1]Slutanvändning!$N$227</f>
        <v>0</v>
      </c>
      <c r="E39" s="98">
        <f>[1]Slutanvändning!$P$228</f>
        <v>0</v>
      </c>
      <c r="F39" s="98">
        <f>[1]Slutanvändning!$N$229</f>
        <v>0</v>
      </c>
      <c r="G39" s="98">
        <f>[1]Slutanvändning!$N$230</f>
        <v>0</v>
      </c>
      <c r="H39" s="125">
        <f>[1]Slutanvändning!$N$231</f>
        <v>0</v>
      </c>
      <c r="I39" s="98">
        <f>[1]Slutanvändning!$N$232</f>
        <v>0</v>
      </c>
      <c r="J39" s="98">
        <v>0</v>
      </c>
      <c r="K39" s="98">
        <f>[1]Slutanvändning!R228</f>
        <v>0</v>
      </c>
      <c r="L39" s="98">
        <f>[1]Slutanvändning!S228</f>
        <v>0</v>
      </c>
      <c r="M39" s="98"/>
      <c r="N39" s="98">
        <v>0</v>
      </c>
      <c r="O39" s="98"/>
      <c r="P39" s="98">
        <f>SUM(B39:N39)</f>
        <v>5892</v>
      </c>
      <c r="Q39" s="96"/>
      <c r="R39" s="10"/>
      <c r="S39" s="10"/>
      <c r="T39" s="10"/>
    </row>
    <row r="40" spans="1:47" ht="15.75">
      <c r="A40" s="5" t="s">
        <v>14</v>
      </c>
      <c r="B40" s="98">
        <f>SUM(B32:B39)</f>
        <v>17696</v>
      </c>
      <c r="C40" s="98">
        <f t="shared" ref="C40:O40" si="5">SUM(C32:C39)</f>
        <v>71270.903599999991</v>
      </c>
      <c r="D40" s="98">
        <f t="shared" si="5"/>
        <v>89472.346399999995</v>
      </c>
      <c r="E40" s="98">
        <f t="shared" si="5"/>
        <v>0</v>
      </c>
      <c r="F40" s="98">
        <f>SUM(F32:F39)</f>
        <v>0</v>
      </c>
      <c r="G40" s="98">
        <f>SUM(G32:G39)</f>
        <v>13893</v>
      </c>
      <c r="H40" s="98">
        <f t="shared" si="5"/>
        <v>19026.75</v>
      </c>
      <c r="I40" s="98">
        <f t="shared" si="5"/>
        <v>0</v>
      </c>
      <c r="J40" s="98">
        <f t="shared" si="5"/>
        <v>0</v>
      </c>
      <c r="K40" s="98">
        <f t="shared" si="5"/>
        <v>0</v>
      </c>
      <c r="L40" s="98">
        <f t="shared" si="5"/>
        <v>0</v>
      </c>
      <c r="M40" s="98">
        <f t="shared" si="5"/>
        <v>0</v>
      </c>
      <c r="N40" s="98">
        <f t="shared" si="5"/>
        <v>0</v>
      </c>
      <c r="O40" s="98">
        <f t="shared" si="5"/>
        <v>0</v>
      </c>
      <c r="P40" s="98">
        <f>SUM(B40:N40)</f>
        <v>211359</v>
      </c>
      <c r="Q40" s="96"/>
      <c r="R40" s="10"/>
      <c r="S40" s="10" t="s">
        <v>25</v>
      </c>
      <c r="T40" s="10" t="s">
        <v>26</v>
      </c>
    </row>
    <row r="41" spans="1:47">
      <c r="B41" s="98"/>
      <c r="C41" s="98"/>
      <c r="D41" s="98"/>
      <c r="E41" s="98"/>
      <c r="F41" s="98"/>
      <c r="G41" s="98"/>
      <c r="H41" s="98"/>
      <c r="I41" s="98"/>
      <c r="J41" s="98"/>
      <c r="K41" s="98"/>
      <c r="L41" s="98"/>
      <c r="M41" s="98"/>
      <c r="N41" s="98"/>
      <c r="O41" s="98"/>
      <c r="P41" s="98"/>
      <c r="R41" s="10" t="s">
        <v>40</v>
      </c>
      <c r="S41" s="66" t="str">
        <f>ROUND((B46+C46)/1000,0) &amp;" GWh"</f>
        <v>9 GWh</v>
      </c>
      <c r="T41" s="10"/>
    </row>
    <row r="42" spans="1:47">
      <c r="A42" s="47" t="s">
        <v>43</v>
      </c>
      <c r="B42" s="155">
        <f>B39+B38+B37</f>
        <v>11199</v>
      </c>
      <c r="C42" s="155">
        <f>C39+C38+C37</f>
        <v>39641</v>
      </c>
      <c r="D42" s="155">
        <f>D39+D38+D37</f>
        <v>470</v>
      </c>
      <c r="E42" s="155">
        <f t="shared" ref="E42:P42" si="6">E39+E38+E37</f>
        <v>0</v>
      </c>
      <c r="F42" s="152">
        <f t="shared" si="6"/>
        <v>0</v>
      </c>
      <c r="G42" s="155">
        <f t="shared" si="6"/>
        <v>0</v>
      </c>
      <c r="H42" s="155">
        <f t="shared" si="6"/>
        <v>16698</v>
      </c>
      <c r="I42" s="152">
        <f t="shared" si="6"/>
        <v>0</v>
      </c>
      <c r="J42" s="155">
        <f t="shared" si="6"/>
        <v>0</v>
      </c>
      <c r="K42" s="155">
        <f t="shared" si="6"/>
        <v>0</v>
      </c>
      <c r="L42" s="155">
        <f t="shared" si="6"/>
        <v>0</v>
      </c>
      <c r="M42" s="155">
        <f t="shared" si="6"/>
        <v>0</v>
      </c>
      <c r="N42" s="155">
        <f t="shared" si="6"/>
        <v>0</v>
      </c>
      <c r="O42" s="155">
        <f t="shared" si="6"/>
        <v>0</v>
      </c>
      <c r="P42" s="155">
        <f t="shared" si="6"/>
        <v>68008</v>
      </c>
      <c r="Q42" s="10"/>
      <c r="R42" s="10" t="s">
        <v>41</v>
      </c>
      <c r="S42" s="11" t="str">
        <f>ROUND(P42/1000,0) &amp;" GWh"</f>
        <v>68 GWh</v>
      </c>
      <c r="T42" s="94">
        <f>P42/P40</f>
        <v>0.3217653376482667</v>
      </c>
    </row>
    <row r="43" spans="1:47">
      <c r="A43" s="48" t="s">
        <v>45</v>
      </c>
      <c r="B43" s="188"/>
      <c r="C43" s="157">
        <f>C40+C24-C7+C46</f>
        <v>76972.575887999992</v>
      </c>
      <c r="D43" s="157">
        <f t="shared" ref="D43:O43" si="7">D11+D24+D40</f>
        <v>90089.346399999995</v>
      </c>
      <c r="E43" s="157">
        <f t="shared" si="7"/>
        <v>0</v>
      </c>
      <c r="F43" s="157">
        <f t="shared" si="7"/>
        <v>0</v>
      </c>
      <c r="G43" s="157">
        <f t="shared" si="7"/>
        <v>13893</v>
      </c>
      <c r="H43" s="157">
        <f t="shared" si="7"/>
        <v>39001.75</v>
      </c>
      <c r="I43" s="157">
        <f t="shared" si="7"/>
        <v>0</v>
      </c>
      <c r="J43" s="157">
        <f t="shared" si="7"/>
        <v>0</v>
      </c>
      <c r="K43" s="157">
        <f t="shared" si="7"/>
        <v>0</v>
      </c>
      <c r="L43" s="157">
        <f t="shared" si="7"/>
        <v>0</v>
      </c>
      <c r="M43" s="157">
        <f t="shared" si="7"/>
        <v>0</v>
      </c>
      <c r="N43" s="157">
        <f t="shared" si="7"/>
        <v>0</v>
      </c>
      <c r="O43" s="157">
        <f t="shared" si="7"/>
        <v>0</v>
      </c>
      <c r="P43" s="189">
        <f>SUM(C43:M43)</f>
        <v>219956.672288</v>
      </c>
      <c r="Q43" s="10"/>
      <c r="R43" s="10" t="s">
        <v>42</v>
      </c>
      <c r="S43" s="11" t="str">
        <f>ROUND(P36/1000,0) &amp;" GWh"</f>
        <v>22 GWh</v>
      </c>
      <c r="T43" s="97">
        <f>P36/P40</f>
        <v>0.1027446193443383</v>
      </c>
    </row>
    <row r="44" spans="1:47">
      <c r="A44" s="48" t="s">
        <v>46</v>
      </c>
      <c r="B44" s="155"/>
      <c r="C44" s="158">
        <f>C43/$P$43</f>
        <v>0.34994426441956733</v>
      </c>
      <c r="D44" s="158">
        <f t="shared" ref="D44:P44" si="8">D43/$P$43</f>
        <v>0.40957769301965807</v>
      </c>
      <c r="E44" s="158">
        <f t="shared" si="8"/>
        <v>0</v>
      </c>
      <c r="F44" s="158">
        <f t="shared" si="8"/>
        <v>0</v>
      </c>
      <c r="G44" s="158">
        <f t="shared" si="8"/>
        <v>6.3162439472666768E-2</v>
      </c>
      <c r="H44" s="158">
        <f t="shared" si="8"/>
        <v>0.17731560308810776</v>
      </c>
      <c r="I44" s="158">
        <f t="shared" si="8"/>
        <v>0</v>
      </c>
      <c r="J44" s="158">
        <f t="shared" si="8"/>
        <v>0</v>
      </c>
      <c r="K44" s="158">
        <f t="shared" si="8"/>
        <v>0</v>
      </c>
      <c r="L44" s="158">
        <f t="shared" si="8"/>
        <v>0</v>
      </c>
      <c r="M44" s="158">
        <f t="shared" si="8"/>
        <v>0</v>
      </c>
      <c r="N44" s="158">
        <f t="shared" si="8"/>
        <v>0</v>
      </c>
      <c r="O44" s="158">
        <f t="shared" si="8"/>
        <v>0</v>
      </c>
      <c r="P44" s="158">
        <f t="shared" si="8"/>
        <v>1</v>
      </c>
      <c r="Q44" s="10"/>
      <c r="R44" s="10" t="s">
        <v>44</v>
      </c>
      <c r="S44" s="11" t="str">
        <f>ROUND(P34/1000,0) &amp;" GWh"</f>
        <v>9 GWh</v>
      </c>
      <c r="T44" s="94">
        <f>P34/P40</f>
        <v>4.2926963129083694E-2</v>
      </c>
    </row>
    <row r="45" spans="1:47">
      <c r="A45" s="49"/>
      <c r="B45" s="126"/>
      <c r="C45" s="155"/>
      <c r="D45" s="155"/>
      <c r="E45" s="155"/>
      <c r="F45" s="152"/>
      <c r="G45" s="155"/>
      <c r="H45" s="155"/>
      <c r="I45" s="152"/>
      <c r="J45" s="155"/>
      <c r="K45" s="155"/>
      <c r="L45" s="155"/>
      <c r="M45" s="155"/>
      <c r="N45" s="152"/>
      <c r="O45" s="152"/>
      <c r="P45" s="152"/>
      <c r="Q45" s="10"/>
      <c r="R45" s="10" t="s">
        <v>31</v>
      </c>
      <c r="S45" s="11" t="str">
        <f>ROUND(P32/1000,0) &amp;" GWh"</f>
        <v>12 GWh</v>
      </c>
      <c r="T45" s="94">
        <f>P32/P40</f>
        <v>5.9018068783444282E-2</v>
      </c>
    </row>
    <row r="46" spans="1:47">
      <c r="A46" s="49" t="s">
        <v>49</v>
      </c>
      <c r="B46" s="157">
        <f>B24-B40</f>
        <v>2804</v>
      </c>
      <c r="C46" s="157">
        <f>(C40+C24)*0.08</f>
        <v>5701.6722879999998</v>
      </c>
      <c r="D46" s="155"/>
      <c r="E46" s="155"/>
      <c r="F46" s="152"/>
      <c r="G46" s="155"/>
      <c r="H46" s="155"/>
      <c r="I46" s="152"/>
      <c r="J46" s="155"/>
      <c r="K46" s="155"/>
      <c r="L46" s="155"/>
      <c r="M46" s="155"/>
      <c r="N46" s="152"/>
      <c r="O46" s="152"/>
      <c r="P46" s="141"/>
      <c r="Q46" s="10"/>
      <c r="R46" s="10" t="s">
        <v>47</v>
      </c>
      <c r="S46" s="11" t="str">
        <f>ROUND(P33/1000,0) &amp;" GWh"</f>
        <v>5 GWh</v>
      </c>
      <c r="T46" s="97">
        <f>P33/P40</f>
        <v>2.3580732308536662E-2</v>
      </c>
    </row>
    <row r="47" spans="1:47">
      <c r="A47" s="49" t="s">
        <v>51</v>
      </c>
      <c r="B47" s="190">
        <f>B46/B24</f>
        <v>0.13678048780487806</v>
      </c>
      <c r="C47" s="190">
        <f>C46/(C40+C24)</f>
        <v>0.08</v>
      </c>
      <c r="D47" s="155"/>
      <c r="E47" s="155"/>
      <c r="F47" s="152"/>
      <c r="G47" s="155"/>
      <c r="H47" s="155"/>
      <c r="I47" s="152"/>
      <c r="J47" s="155"/>
      <c r="K47" s="155"/>
      <c r="L47" s="155"/>
      <c r="M47" s="155"/>
      <c r="N47" s="152"/>
      <c r="O47" s="152"/>
      <c r="P47" s="152"/>
      <c r="Q47" s="10"/>
      <c r="R47" s="10" t="s">
        <v>48</v>
      </c>
      <c r="S47" s="11" t="str">
        <f>ROUND(P35/1000,0) &amp;" GWh"</f>
        <v>95 GWh</v>
      </c>
      <c r="T47" s="97">
        <f>P35/P40</f>
        <v>0.44996427878633038</v>
      </c>
    </row>
    <row r="48" spans="1:47">
      <c r="A48" s="14"/>
      <c r="B48" s="160"/>
      <c r="C48" s="161"/>
      <c r="D48" s="162"/>
      <c r="E48" s="162"/>
      <c r="F48" s="163"/>
      <c r="G48" s="162"/>
      <c r="H48" s="162"/>
      <c r="I48" s="163"/>
      <c r="J48" s="162"/>
      <c r="K48" s="162"/>
      <c r="L48" s="162"/>
      <c r="M48" s="161"/>
      <c r="N48" s="164"/>
      <c r="O48" s="164"/>
      <c r="P48" s="164"/>
      <c r="Q48" s="14"/>
      <c r="R48" s="10" t="s">
        <v>50</v>
      </c>
      <c r="S48" s="11" t="str">
        <f>ROUND(P40/1000,0) &amp;" GWh"</f>
        <v>211 GWh</v>
      </c>
      <c r="T48" s="94">
        <f>SUM(T42:T47)</f>
        <v>1</v>
      </c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4"/>
      <c r="AH48" s="14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</row>
    <row r="49" spans="1:47">
      <c r="A49" s="17"/>
      <c r="B49" s="160"/>
      <c r="C49" s="161"/>
      <c r="D49" s="162"/>
      <c r="E49" s="162"/>
      <c r="F49" s="163"/>
      <c r="G49" s="162"/>
      <c r="H49" s="162"/>
      <c r="I49" s="163"/>
      <c r="J49" s="162"/>
      <c r="K49" s="162"/>
      <c r="L49" s="162"/>
      <c r="M49" s="161"/>
      <c r="N49" s="164"/>
      <c r="O49" s="164"/>
      <c r="P49" s="164"/>
      <c r="Q49" s="17"/>
      <c r="R49" s="14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4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</row>
    <row r="50" spans="1:47">
      <c r="A50" s="17"/>
      <c r="B50" s="160"/>
      <c r="C50" s="165"/>
      <c r="D50" s="162"/>
      <c r="E50" s="162"/>
      <c r="F50" s="163"/>
      <c r="G50" s="162"/>
      <c r="H50" s="162"/>
      <c r="I50" s="163"/>
      <c r="J50" s="162"/>
      <c r="K50" s="162"/>
      <c r="L50" s="162"/>
      <c r="M50" s="161"/>
      <c r="N50" s="164"/>
      <c r="O50" s="164"/>
      <c r="P50" s="164"/>
      <c r="Q50" s="17"/>
      <c r="R50" s="14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4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</row>
    <row r="51" spans="1:47">
      <c r="A51" s="17"/>
      <c r="B51" s="160"/>
      <c r="C51" s="161"/>
      <c r="D51" s="162"/>
      <c r="E51" s="162"/>
      <c r="F51" s="163"/>
      <c r="G51" s="162"/>
      <c r="H51" s="162"/>
      <c r="I51" s="163"/>
      <c r="J51" s="162"/>
      <c r="K51" s="162"/>
      <c r="L51" s="162"/>
      <c r="M51" s="161"/>
      <c r="N51" s="164"/>
      <c r="O51" s="164"/>
      <c r="P51" s="164"/>
      <c r="Q51" s="17"/>
      <c r="R51" s="14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4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</row>
    <row r="52" spans="1:47">
      <c r="A52" s="17"/>
      <c r="B52" s="160"/>
      <c r="C52" s="161"/>
      <c r="D52" s="162"/>
      <c r="E52" s="162"/>
      <c r="F52" s="163"/>
      <c r="G52" s="162"/>
      <c r="H52" s="162"/>
      <c r="I52" s="163"/>
      <c r="J52" s="162"/>
      <c r="K52" s="162"/>
      <c r="L52" s="162"/>
      <c r="M52" s="161"/>
      <c r="N52" s="164"/>
      <c r="O52" s="164"/>
      <c r="P52" s="164"/>
      <c r="Q52" s="17"/>
      <c r="R52" s="14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4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</row>
    <row r="53" spans="1:47">
      <c r="A53" s="17"/>
      <c r="B53" s="160"/>
      <c r="C53" s="161"/>
      <c r="D53" s="162"/>
      <c r="E53" s="162"/>
      <c r="F53" s="163"/>
      <c r="G53" s="162"/>
      <c r="H53" s="162"/>
      <c r="I53" s="163"/>
      <c r="J53" s="162"/>
      <c r="K53" s="162"/>
      <c r="L53" s="162"/>
      <c r="M53" s="161"/>
      <c r="N53" s="164"/>
      <c r="O53" s="164"/>
      <c r="P53" s="164"/>
      <c r="Q53" s="17"/>
      <c r="R53" s="14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4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</row>
    <row r="54" spans="1:47">
      <c r="A54" s="17"/>
      <c r="B54" s="160"/>
      <c r="C54" s="161"/>
      <c r="D54" s="162"/>
      <c r="E54" s="162"/>
      <c r="F54" s="163"/>
      <c r="G54" s="162"/>
      <c r="H54" s="162"/>
      <c r="I54" s="163"/>
      <c r="J54" s="162"/>
      <c r="K54" s="162"/>
      <c r="L54" s="162"/>
      <c r="M54" s="161"/>
      <c r="N54" s="164"/>
      <c r="O54" s="164"/>
      <c r="P54" s="164"/>
      <c r="Q54" s="17"/>
      <c r="R54" s="14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4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</row>
    <row r="55" spans="1:47" ht="15.75">
      <c r="A55" s="17"/>
      <c r="B55" s="160"/>
      <c r="C55" s="161"/>
      <c r="D55" s="162"/>
      <c r="E55" s="162"/>
      <c r="F55" s="163"/>
      <c r="G55" s="162"/>
      <c r="H55" s="162"/>
      <c r="I55" s="163"/>
      <c r="J55" s="162"/>
      <c r="K55" s="162"/>
      <c r="L55" s="162"/>
      <c r="M55" s="161"/>
      <c r="N55" s="164"/>
      <c r="O55" s="164"/>
      <c r="P55" s="164"/>
      <c r="Q55" s="17"/>
      <c r="R55" s="10"/>
      <c r="S55" s="46"/>
      <c r="T55" s="51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4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</row>
    <row r="56" spans="1:47" ht="15.75">
      <c r="A56" s="17"/>
      <c r="B56" s="160"/>
      <c r="C56" s="161"/>
      <c r="D56" s="162"/>
      <c r="E56" s="162"/>
      <c r="F56" s="163"/>
      <c r="G56" s="162"/>
      <c r="H56" s="162"/>
      <c r="I56" s="163"/>
      <c r="J56" s="162"/>
      <c r="K56" s="162"/>
      <c r="L56" s="162"/>
      <c r="M56" s="161"/>
      <c r="N56" s="164"/>
      <c r="O56" s="164"/>
      <c r="P56" s="164"/>
      <c r="Q56" s="17"/>
      <c r="R56" s="10"/>
      <c r="S56" s="46"/>
      <c r="T56" s="51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4"/>
      <c r="AI56" s="17"/>
      <c r="AJ56" s="17"/>
      <c r="AK56" s="17"/>
      <c r="AL56" s="17"/>
      <c r="AM56" s="17"/>
      <c r="AN56" s="17"/>
      <c r="AO56" s="17"/>
      <c r="AP56" s="17"/>
      <c r="AQ56" s="17"/>
      <c r="AR56" s="17"/>
      <c r="AS56" s="17"/>
      <c r="AT56" s="17"/>
      <c r="AU56" s="17"/>
    </row>
    <row r="57" spans="1:47" ht="15.75">
      <c r="A57" s="17"/>
      <c r="B57" s="160"/>
      <c r="C57" s="161"/>
      <c r="D57" s="162"/>
      <c r="E57" s="162"/>
      <c r="F57" s="163"/>
      <c r="G57" s="162"/>
      <c r="H57" s="162"/>
      <c r="I57" s="163"/>
      <c r="J57" s="162"/>
      <c r="K57" s="162"/>
      <c r="L57" s="162"/>
      <c r="M57" s="161"/>
      <c r="N57" s="164"/>
      <c r="O57" s="164"/>
      <c r="P57" s="164"/>
      <c r="Q57" s="17"/>
      <c r="R57" s="10"/>
      <c r="S57" s="46"/>
      <c r="T57" s="51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4"/>
      <c r="AI57" s="17"/>
      <c r="AJ57" s="17"/>
      <c r="AK57" s="17"/>
      <c r="AL57" s="17"/>
      <c r="AM57" s="17"/>
      <c r="AN57" s="17"/>
      <c r="AO57" s="17"/>
      <c r="AP57" s="17"/>
      <c r="AQ57" s="17"/>
      <c r="AR57" s="17"/>
      <c r="AS57" s="17"/>
      <c r="AT57" s="17"/>
      <c r="AU57" s="17"/>
    </row>
    <row r="58" spans="1:47" ht="15.75">
      <c r="A58" s="10"/>
      <c r="B58" s="166"/>
      <c r="C58" s="167"/>
      <c r="D58" s="168"/>
      <c r="E58" s="168"/>
      <c r="F58" s="169"/>
      <c r="G58" s="168"/>
      <c r="H58" s="168"/>
      <c r="I58" s="169"/>
      <c r="J58" s="168"/>
      <c r="K58" s="168"/>
      <c r="L58" s="168"/>
      <c r="M58" s="170"/>
      <c r="N58" s="171"/>
      <c r="O58" s="171"/>
      <c r="P58" s="172"/>
      <c r="Q58" s="10"/>
      <c r="R58" s="10"/>
      <c r="S58" s="46"/>
      <c r="T58" s="51"/>
    </row>
    <row r="59" spans="1:47" ht="15.75">
      <c r="A59" s="10"/>
      <c r="B59" s="166"/>
      <c r="C59" s="167"/>
      <c r="D59" s="168"/>
      <c r="E59" s="168"/>
      <c r="F59" s="169"/>
      <c r="G59" s="168"/>
      <c r="H59" s="168"/>
      <c r="I59" s="169"/>
      <c r="J59" s="168"/>
      <c r="K59" s="168"/>
      <c r="L59" s="168"/>
      <c r="M59" s="170"/>
      <c r="N59" s="171"/>
      <c r="O59" s="171"/>
      <c r="P59" s="172"/>
      <c r="Q59" s="10"/>
      <c r="R59" s="10"/>
      <c r="S59" s="21"/>
      <c r="T59" s="22"/>
    </row>
    <row r="60" spans="1:47" ht="15.75">
      <c r="A60" s="10"/>
      <c r="B60" s="166"/>
      <c r="C60" s="167"/>
      <c r="D60" s="168"/>
      <c r="E60" s="168"/>
      <c r="F60" s="169"/>
      <c r="G60" s="168"/>
      <c r="H60" s="168"/>
      <c r="I60" s="169"/>
      <c r="J60" s="168"/>
      <c r="K60" s="168"/>
      <c r="L60" s="168"/>
      <c r="M60" s="170"/>
      <c r="N60" s="171"/>
      <c r="O60" s="171"/>
      <c r="P60" s="172"/>
      <c r="Q60" s="10"/>
      <c r="R60" s="10"/>
      <c r="S60" s="10"/>
      <c r="T60" s="46"/>
    </row>
    <row r="61" spans="1:47" ht="15.75">
      <c r="A61" s="9"/>
      <c r="B61" s="166"/>
      <c r="C61" s="167"/>
      <c r="D61" s="168"/>
      <c r="E61" s="168"/>
      <c r="F61" s="169"/>
      <c r="G61" s="168"/>
      <c r="H61" s="168"/>
      <c r="I61" s="169"/>
      <c r="J61" s="168"/>
      <c r="K61" s="168"/>
      <c r="L61" s="168"/>
      <c r="M61" s="170"/>
      <c r="N61" s="171"/>
      <c r="O61" s="171"/>
      <c r="P61" s="172"/>
      <c r="Q61" s="10"/>
      <c r="R61" s="10"/>
      <c r="S61" s="79"/>
      <c r="T61" s="80"/>
    </row>
    <row r="62" spans="1:47" ht="15.75">
      <c r="A62" s="10"/>
      <c r="B62" s="166"/>
      <c r="C62" s="167"/>
      <c r="D62" s="166"/>
      <c r="E62" s="166"/>
      <c r="F62" s="173"/>
      <c r="G62" s="166"/>
      <c r="H62" s="166"/>
      <c r="I62" s="173"/>
      <c r="J62" s="166"/>
      <c r="K62" s="166"/>
      <c r="L62" s="166"/>
      <c r="M62" s="170"/>
      <c r="N62" s="171"/>
      <c r="O62" s="171"/>
      <c r="P62" s="172"/>
      <c r="Q62" s="10"/>
      <c r="R62" s="10"/>
      <c r="S62" s="46"/>
      <c r="T62" s="51"/>
    </row>
    <row r="63" spans="1:47" ht="15.75">
      <c r="A63" s="10"/>
      <c r="B63" s="166"/>
      <c r="C63" s="174"/>
      <c r="D63" s="166"/>
      <c r="E63" s="166"/>
      <c r="F63" s="173"/>
      <c r="G63" s="166"/>
      <c r="H63" s="166"/>
      <c r="I63" s="173"/>
      <c r="J63" s="166"/>
      <c r="K63" s="166"/>
      <c r="L63" s="166"/>
      <c r="M63" s="174"/>
      <c r="N63" s="172"/>
      <c r="O63" s="172"/>
      <c r="P63" s="172"/>
      <c r="Q63" s="10"/>
      <c r="R63" s="10"/>
      <c r="S63" s="46"/>
      <c r="T63" s="51"/>
    </row>
    <row r="64" spans="1:47" ht="15.75">
      <c r="A64" s="10"/>
      <c r="B64" s="166"/>
      <c r="C64" s="174"/>
      <c r="D64" s="166"/>
      <c r="E64" s="166"/>
      <c r="F64" s="173"/>
      <c r="G64" s="166"/>
      <c r="H64" s="166"/>
      <c r="I64" s="173"/>
      <c r="J64" s="166"/>
      <c r="K64" s="166"/>
      <c r="L64" s="166"/>
      <c r="M64" s="174"/>
      <c r="N64" s="172"/>
      <c r="O64" s="172"/>
      <c r="P64" s="172"/>
      <c r="Q64" s="10"/>
      <c r="R64" s="10"/>
      <c r="S64" s="46"/>
      <c r="T64" s="51"/>
    </row>
    <row r="65" spans="1:20" ht="15.75">
      <c r="A65" s="10"/>
      <c r="B65" s="155"/>
      <c r="C65" s="174"/>
      <c r="D65" s="155"/>
      <c r="E65" s="155"/>
      <c r="F65" s="152"/>
      <c r="G65" s="155"/>
      <c r="H65" s="155"/>
      <c r="I65" s="152"/>
      <c r="J65" s="155"/>
      <c r="K65" s="166"/>
      <c r="L65" s="166"/>
      <c r="M65" s="174"/>
      <c r="N65" s="172"/>
      <c r="O65" s="172"/>
      <c r="P65" s="172"/>
      <c r="Q65" s="10"/>
      <c r="R65" s="10"/>
      <c r="S65" s="46"/>
      <c r="T65" s="51"/>
    </row>
    <row r="66" spans="1:20" ht="15.75">
      <c r="A66" s="10"/>
      <c r="B66" s="155"/>
      <c r="C66" s="174"/>
      <c r="D66" s="155"/>
      <c r="E66" s="155"/>
      <c r="F66" s="152"/>
      <c r="G66" s="155"/>
      <c r="H66" s="155"/>
      <c r="I66" s="152"/>
      <c r="J66" s="155"/>
      <c r="K66" s="166"/>
      <c r="L66" s="166"/>
      <c r="M66" s="174"/>
      <c r="N66" s="172"/>
      <c r="O66" s="172"/>
      <c r="P66" s="172"/>
      <c r="Q66" s="10"/>
      <c r="R66" s="10"/>
      <c r="S66" s="46"/>
      <c r="T66" s="51"/>
    </row>
    <row r="67" spans="1:20" ht="15.75">
      <c r="A67" s="10"/>
      <c r="B67" s="155"/>
      <c r="C67" s="174"/>
      <c r="D67" s="155"/>
      <c r="E67" s="155"/>
      <c r="F67" s="152"/>
      <c r="G67" s="155"/>
      <c r="H67" s="155"/>
      <c r="I67" s="152"/>
      <c r="J67" s="155"/>
      <c r="K67" s="166"/>
      <c r="L67" s="166"/>
      <c r="M67" s="174"/>
      <c r="N67" s="172"/>
      <c r="O67" s="172"/>
      <c r="P67" s="172"/>
      <c r="Q67" s="10"/>
      <c r="R67" s="10"/>
      <c r="S67" s="46"/>
      <c r="T67" s="51"/>
    </row>
    <row r="68" spans="1:20" ht="15.75">
      <c r="A68" s="10"/>
      <c r="B68" s="155"/>
      <c r="C68" s="174"/>
      <c r="D68" s="155"/>
      <c r="E68" s="155"/>
      <c r="F68" s="152"/>
      <c r="G68" s="155"/>
      <c r="H68" s="155"/>
      <c r="I68" s="152"/>
      <c r="J68" s="155"/>
      <c r="K68" s="166"/>
      <c r="L68" s="166"/>
      <c r="M68" s="174"/>
      <c r="N68" s="172"/>
      <c r="O68" s="172"/>
      <c r="P68" s="172"/>
      <c r="Q68" s="10"/>
      <c r="R68" s="52"/>
      <c r="S68" s="21"/>
      <c r="T68" s="24"/>
    </row>
    <row r="69" spans="1:20">
      <c r="A69" s="10"/>
      <c r="B69" s="155"/>
      <c r="C69" s="174"/>
      <c r="D69" s="155"/>
      <c r="E69" s="155"/>
      <c r="F69" s="152"/>
      <c r="G69" s="155"/>
      <c r="H69" s="155"/>
      <c r="I69" s="152"/>
      <c r="J69" s="155"/>
      <c r="K69" s="166"/>
      <c r="L69" s="166"/>
      <c r="M69" s="174"/>
      <c r="N69" s="172"/>
      <c r="O69" s="172"/>
      <c r="P69" s="172"/>
      <c r="Q69" s="10"/>
    </row>
    <row r="70" spans="1:20">
      <c r="A70" s="10"/>
      <c r="B70" s="155"/>
      <c r="C70" s="174"/>
      <c r="D70" s="155"/>
      <c r="E70" s="155"/>
      <c r="F70" s="152"/>
      <c r="G70" s="155"/>
      <c r="H70" s="155"/>
      <c r="I70" s="152"/>
      <c r="J70" s="155"/>
      <c r="K70" s="166"/>
      <c r="L70" s="166"/>
      <c r="M70" s="174"/>
      <c r="N70" s="172"/>
      <c r="O70" s="172"/>
      <c r="P70" s="172"/>
      <c r="Q70" s="10"/>
    </row>
    <row r="71" spans="1:20" ht="15.75">
      <c r="A71" s="10"/>
      <c r="B71" s="175"/>
      <c r="C71" s="174"/>
      <c r="D71" s="175"/>
      <c r="E71" s="175"/>
      <c r="F71" s="176"/>
      <c r="G71" s="175"/>
      <c r="H71" s="175"/>
      <c r="I71" s="176"/>
      <c r="J71" s="175"/>
      <c r="K71" s="166"/>
      <c r="L71" s="166"/>
      <c r="M71" s="174"/>
      <c r="N71" s="172"/>
      <c r="O71" s="172"/>
      <c r="P71" s="172"/>
      <c r="Q71" s="10"/>
    </row>
  </sheetData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U71"/>
  <sheetViews>
    <sheetView zoomScale="70" zoomScaleNormal="70" workbookViewId="0">
      <selection activeCell="F53" sqref="F53"/>
    </sheetView>
  </sheetViews>
  <sheetFormatPr defaultColWidth="8.625" defaultRowHeight="15"/>
  <cols>
    <col min="1" max="1" width="49.5" style="12" customWidth="1"/>
    <col min="2" max="2" width="17.625" style="141" customWidth="1"/>
    <col min="3" max="3" width="17.625" style="142" customWidth="1"/>
    <col min="4" max="12" width="17.625" style="141" customWidth="1"/>
    <col min="13" max="16" width="17.625" style="142" customWidth="1"/>
    <col min="17" max="20" width="17.625" style="12" customWidth="1"/>
    <col min="21" max="16384" width="8.625" style="12"/>
  </cols>
  <sheetData>
    <row r="1" spans="1:34" ht="18.75">
      <c r="A1" s="3" t="s">
        <v>0</v>
      </c>
      <c r="Q1" s="4"/>
      <c r="R1" s="4"/>
      <c r="S1" s="4"/>
      <c r="T1" s="4"/>
    </row>
    <row r="2" spans="1:34" ht="15.75">
      <c r="A2" s="81" t="s">
        <v>77</v>
      </c>
      <c r="Q2" s="5"/>
      <c r="AG2" s="54"/>
      <c r="AH2" s="5"/>
    </row>
    <row r="3" spans="1:34" ht="30">
      <c r="A3" s="6">
        <f>'Södermanlands län'!A3</f>
        <v>2020</v>
      </c>
      <c r="C3" s="143" t="s">
        <v>1</v>
      </c>
      <c r="D3" s="143" t="s">
        <v>32</v>
      </c>
      <c r="E3" s="143" t="s">
        <v>2</v>
      </c>
      <c r="F3" s="144" t="s">
        <v>3</v>
      </c>
      <c r="G3" s="143" t="s">
        <v>17</v>
      </c>
      <c r="H3" s="143" t="s">
        <v>52</v>
      </c>
      <c r="I3" s="144" t="s">
        <v>5</v>
      </c>
      <c r="J3" s="143" t="s">
        <v>4</v>
      </c>
      <c r="K3" s="143" t="s">
        <v>6</v>
      </c>
      <c r="L3" s="143" t="s">
        <v>7</v>
      </c>
      <c r="M3" s="143" t="s">
        <v>68</v>
      </c>
      <c r="N3" s="143" t="s">
        <v>68</v>
      </c>
      <c r="O3" s="144" t="s">
        <v>68</v>
      </c>
      <c r="P3" s="145" t="s">
        <v>9</v>
      </c>
      <c r="Q3" s="54"/>
      <c r="AG3" s="54"/>
      <c r="AH3" s="54"/>
    </row>
    <row r="4" spans="1:34" s="30" customFormat="1" ht="11.25">
      <c r="A4" s="83" t="s">
        <v>60</v>
      </c>
      <c r="B4" s="146"/>
      <c r="C4" s="147" t="s">
        <v>58</v>
      </c>
      <c r="D4" s="147" t="s">
        <v>59</v>
      </c>
      <c r="E4" s="148"/>
      <c r="F4" s="147" t="s">
        <v>61</v>
      </c>
      <c r="G4" s="148"/>
      <c r="H4" s="148"/>
      <c r="I4" s="147" t="s">
        <v>62</v>
      </c>
      <c r="J4" s="148"/>
      <c r="K4" s="148"/>
      <c r="L4" s="148"/>
      <c r="M4" s="148"/>
      <c r="N4" s="149"/>
      <c r="O4" s="149"/>
      <c r="P4" s="150" t="s">
        <v>66</v>
      </c>
      <c r="Q4" s="31"/>
      <c r="AG4" s="31"/>
      <c r="AH4" s="31"/>
    </row>
    <row r="5" spans="1:34" ht="15.75">
      <c r="A5" s="5" t="s">
        <v>53</v>
      </c>
      <c r="B5" s="98"/>
      <c r="C5" s="100">
        <f>[1]Solceller!$C$9</f>
        <v>7780.4999999999991</v>
      </c>
      <c r="D5" s="98"/>
      <c r="E5" s="98"/>
      <c r="F5" s="98"/>
      <c r="G5" s="98"/>
      <c r="H5" s="98"/>
      <c r="I5" s="98"/>
      <c r="J5" s="98"/>
      <c r="K5" s="98"/>
      <c r="L5" s="98"/>
      <c r="M5" s="98"/>
      <c r="N5" s="98"/>
      <c r="O5" s="98"/>
      <c r="P5" s="98">
        <f>SUM(D5:O5)</f>
        <v>0</v>
      </c>
      <c r="Q5" s="54"/>
      <c r="AG5" s="54"/>
      <c r="AH5" s="54"/>
    </row>
    <row r="6" spans="1:34" ht="15.75">
      <c r="A6" s="127" t="s">
        <v>84</v>
      </c>
      <c r="B6" s="98"/>
      <c r="C6" s="98"/>
      <c r="D6" s="98"/>
      <c r="E6" s="98"/>
      <c r="F6" s="98"/>
      <c r="G6" s="98"/>
      <c r="H6" s="98"/>
      <c r="I6" s="98"/>
      <c r="J6" s="98"/>
      <c r="K6" s="98"/>
      <c r="L6" s="98"/>
      <c r="M6" s="98"/>
      <c r="N6" s="98"/>
      <c r="O6" s="98"/>
      <c r="P6" s="98">
        <f t="shared" ref="P6:P11" si="0">SUM(D6:O6)</f>
        <v>0</v>
      </c>
      <c r="Q6" s="54"/>
      <c r="AG6" s="54"/>
      <c r="AH6" s="54"/>
    </row>
    <row r="7" spans="1:34" ht="15.75">
      <c r="A7" s="5" t="s">
        <v>85</v>
      </c>
      <c r="B7" s="98"/>
      <c r="C7" s="126">
        <f>[1]Elproduktion!$N$242</f>
        <v>25769</v>
      </c>
      <c r="D7" s="98">
        <f>[1]Elproduktion!$N$243</f>
        <v>0</v>
      </c>
      <c r="E7" s="98">
        <f>[1]Elproduktion!$Q$244</f>
        <v>0</v>
      </c>
      <c r="F7" s="98">
        <f>[1]Elproduktion!$N$245</f>
        <v>0</v>
      </c>
      <c r="G7" s="98">
        <f>[1]Elproduktion!$R$246</f>
        <v>0</v>
      </c>
      <c r="H7" s="98">
        <f>[1]Elproduktion!$S$247</f>
        <v>0</v>
      </c>
      <c r="I7" s="98">
        <f>[1]Elproduktion!$N$248</f>
        <v>0</v>
      </c>
      <c r="J7" s="98">
        <f>[1]Elproduktion!$T$246</f>
        <v>0</v>
      </c>
      <c r="K7" s="98">
        <f>[1]Elproduktion!U244</f>
        <v>0</v>
      </c>
      <c r="L7" s="98">
        <f>[1]Elproduktion!V244</f>
        <v>0</v>
      </c>
      <c r="M7" s="98"/>
      <c r="N7" s="98"/>
      <c r="O7" s="98"/>
      <c r="P7" s="98">
        <f t="shared" si="0"/>
        <v>0</v>
      </c>
      <c r="Q7" s="54"/>
      <c r="AG7" s="54"/>
      <c r="AH7" s="54"/>
    </row>
    <row r="8" spans="1:34" ht="15.75">
      <c r="A8" s="5" t="s">
        <v>11</v>
      </c>
      <c r="B8" s="98"/>
      <c r="C8" s="126">
        <f>[1]Elproduktion!$N$250</f>
        <v>0</v>
      </c>
      <c r="D8" s="98">
        <f>[1]Elproduktion!$N$251</f>
        <v>0</v>
      </c>
      <c r="E8" s="98">
        <f>[1]Elproduktion!$Q$252</f>
        <v>0</v>
      </c>
      <c r="F8" s="98">
        <f>[1]Elproduktion!$N$253</f>
        <v>0</v>
      </c>
      <c r="G8" s="98">
        <f>[1]Elproduktion!$R$254</f>
        <v>0</v>
      </c>
      <c r="H8" s="98">
        <f>[1]Elproduktion!$S$255</f>
        <v>0</v>
      </c>
      <c r="I8" s="98">
        <f>[1]Elproduktion!$N$256</f>
        <v>0</v>
      </c>
      <c r="J8" s="98">
        <f>[1]Elproduktion!$T$254</f>
        <v>0</v>
      </c>
      <c r="K8" s="98">
        <f>[1]Elproduktion!U252</f>
        <v>0</v>
      </c>
      <c r="L8" s="98">
        <f>[1]Elproduktion!V252</f>
        <v>0</v>
      </c>
      <c r="M8" s="98"/>
      <c r="N8" s="98"/>
      <c r="O8" s="98"/>
      <c r="P8" s="98">
        <f t="shared" si="0"/>
        <v>0</v>
      </c>
      <c r="Q8" s="54"/>
      <c r="AG8" s="54"/>
      <c r="AH8" s="54"/>
    </row>
    <row r="9" spans="1:34" ht="15.75">
      <c r="A9" s="5" t="s">
        <v>12</v>
      </c>
      <c r="B9" s="98"/>
      <c r="C9" s="126">
        <f>[1]Elproduktion!$N$258</f>
        <v>2157</v>
      </c>
      <c r="D9" s="98">
        <f>[1]Elproduktion!$N$259</f>
        <v>0</v>
      </c>
      <c r="E9" s="98">
        <f>[1]Elproduktion!$Q$260</f>
        <v>0</v>
      </c>
      <c r="F9" s="98">
        <f>[1]Elproduktion!$N$261</f>
        <v>0</v>
      </c>
      <c r="G9" s="98">
        <f>[1]Elproduktion!$R$262</f>
        <v>0</v>
      </c>
      <c r="H9" s="98">
        <f>[1]Elproduktion!$S$263</f>
        <v>0</v>
      </c>
      <c r="I9" s="98">
        <f>[1]Elproduktion!$N$264</f>
        <v>0</v>
      </c>
      <c r="J9" s="98">
        <f>[1]Elproduktion!$T$262</f>
        <v>0</v>
      </c>
      <c r="K9" s="98">
        <f>[1]Elproduktion!U260</f>
        <v>0</v>
      </c>
      <c r="L9" s="98">
        <f>[1]Elproduktion!V260</f>
        <v>0</v>
      </c>
      <c r="M9" s="98"/>
      <c r="N9" s="98"/>
      <c r="O9" s="98"/>
      <c r="P9" s="98">
        <f t="shared" si="0"/>
        <v>0</v>
      </c>
      <c r="Q9" s="54"/>
      <c r="AG9" s="54"/>
      <c r="AH9" s="54"/>
    </row>
    <row r="10" spans="1:34" ht="15.75">
      <c r="A10" s="5" t="s">
        <v>13</v>
      </c>
      <c r="B10" s="98"/>
      <c r="C10" s="125">
        <f>[1]Elproduktion!$N$266</f>
        <v>2651.5555555555557</v>
      </c>
      <c r="D10" s="98">
        <f>[1]Elproduktion!$N$267</f>
        <v>0</v>
      </c>
      <c r="E10" s="98">
        <f>[1]Elproduktion!$Q$268</f>
        <v>0</v>
      </c>
      <c r="F10" s="98">
        <f>[1]Elproduktion!$N$269</f>
        <v>0</v>
      </c>
      <c r="G10" s="98">
        <f>[1]Elproduktion!$R$270</f>
        <v>0</v>
      </c>
      <c r="H10" s="98">
        <f>[1]Elproduktion!$S$271</f>
        <v>0</v>
      </c>
      <c r="I10" s="98">
        <f>[1]Elproduktion!$N$272</f>
        <v>0</v>
      </c>
      <c r="J10" s="98">
        <f>[1]Elproduktion!$T$270</f>
        <v>0</v>
      </c>
      <c r="K10" s="98">
        <f>[1]Elproduktion!U268</f>
        <v>0</v>
      </c>
      <c r="L10" s="98">
        <f>[1]Elproduktion!V268</f>
        <v>0</v>
      </c>
      <c r="M10" s="98"/>
      <c r="N10" s="98"/>
      <c r="O10" s="98"/>
      <c r="P10" s="98">
        <f t="shared" si="0"/>
        <v>0</v>
      </c>
      <c r="Q10" s="54"/>
      <c r="R10" s="5"/>
      <c r="S10" s="59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54"/>
      <c r="AH10" s="54"/>
    </row>
    <row r="11" spans="1:34" ht="15.75">
      <c r="A11" s="5" t="s">
        <v>14</v>
      </c>
      <c r="B11" s="98"/>
      <c r="C11" s="100">
        <f>SUM(C5:C10)</f>
        <v>38358.055555555555</v>
      </c>
      <c r="D11" s="98">
        <f t="shared" ref="D11:O11" si="1">SUM(D5:D10)</f>
        <v>0</v>
      </c>
      <c r="E11" s="98">
        <f t="shared" si="1"/>
        <v>0</v>
      </c>
      <c r="F11" s="98">
        <f t="shared" si="1"/>
        <v>0</v>
      </c>
      <c r="G11" s="98">
        <f t="shared" si="1"/>
        <v>0</v>
      </c>
      <c r="H11" s="98">
        <f t="shared" si="1"/>
        <v>0</v>
      </c>
      <c r="I11" s="98">
        <f t="shared" si="1"/>
        <v>0</v>
      </c>
      <c r="J11" s="98">
        <f t="shared" si="1"/>
        <v>0</v>
      </c>
      <c r="K11" s="98">
        <f t="shared" si="1"/>
        <v>0</v>
      </c>
      <c r="L11" s="98">
        <f t="shared" si="1"/>
        <v>0</v>
      </c>
      <c r="M11" s="98">
        <f t="shared" si="1"/>
        <v>0</v>
      </c>
      <c r="N11" s="98">
        <f t="shared" si="1"/>
        <v>0</v>
      </c>
      <c r="O11" s="98">
        <f t="shared" si="1"/>
        <v>0</v>
      </c>
      <c r="P11" s="98">
        <f t="shared" si="0"/>
        <v>0</v>
      </c>
      <c r="Q11" s="54"/>
      <c r="R11" s="5"/>
      <c r="S11" s="59"/>
      <c r="T11" s="59"/>
      <c r="U11" s="59"/>
      <c r="V11" s="59"/>
      <c r="W11" s="59"/>
      <c r="X11" s="59"/>
      <c r="Y11" s="59"/>
      <c r="Z11" s="59"/>
      <c r="AA11" s="59"/>
      <c r="AB11" s="59"/>
      <c r="AC11" s="59"/>
      <c r="AD11" s="59"/>
      <c r="AE11" s="59"/>
      <c r="AF11" s="59"/>
      <c r="AG11" s="54"/>
      <c r="AH11" s="54"/>
    </row>
    <row r="12" spans="1:34" ht="15.75">
      <c r="B12" s="98"/>
      <c r="C12" s="98"/>
      <c r="D12" s="98"/>
      <c r="E12" s="98"/>
      <c r="F12" s="98"/>
      <c r="G12" s="98"/>
      <c r="H12" s="98"/>
      <c r="I12" s="98"/>
      <c r="J12" s="98"/>
      <c r="K12" s="98"/>
      <c r="L12" s="98"/>
      <c r="M12" s="98"/>
      <c r="N12" s="98"/>
      <c r="O12" s="98"/>
      <c r="P12" s="98"/>
      <c r="Q12" s="4"/>
      <c r="R12" s="4"/>
      <c r="S12" s="4"/>
      <c r="T12" s="4"/>
    </row>
    <row r="13" spans="1:34" ht="15.75">
      <c r="B13" s="98"/>
      <c r="C13" s="98"/>
      <c r="D13" s="98"/>
      <c r="E13" s="98"/>
      <c r="F13" s="98"/>
      <c r="G13" s="98"/>
      <c r="H13" s="98"/>
      <c r="I13" s="98"/>
      <c r="J13" s="98"/>
      <c r="K13" s="98"/>
      <c r="L13" s="98"/>
      <c r="M13" s="98"/>
      <c r="N13" s="98"/>
      <c r="O13" s="98"/>
      <c r="P13" s="98"/>
      <c r="Q13" s="4"/>
      <c r="R13" s="4"/>
      <c r="S13" s="4"/>
      <c r="T13" s="4"/>
    </row>
    <row r="14" spans="1:34" ht="18.75">
      <c r="A14" s="3" t="s">
        <v>15</v>
      </c>
      <c r="B14" s="151"/>
      <c r="C14" s="98"/>
      <c r="D14" s="151"/>
      <c r="E14" s="151"/>
      <c r="F14" s="151"/>
      <c r="G14" s="151"/>
      <c r="H14" s="151"/>
      <c r="I14" s="151"/>
      <c r="J14" s="98"/>
      <c r="K14" s="98"/>
      <c r="L14" s="98"/>
      <c r="M14" s="98"/>
      <c r="N14" s="98"/>
      <c r="O14" s="98"/>
      <c r="P14" s="151"/>
      <c r="Q14" s="4"/>
      <c r="R14" s="4"/>
      <c r="S14" s="4"/>
      <c r="T14" s="4"/>
    </row>
    <row r="15" spans="1:34" ht="15.75">
      <c r="A15" s="81" t="str">
        <f>A2</f>
        <v>0483 Katrineholm</v>
      </c>
      <c r="B15" s="98"/>
      <c r="C15" s="98"/>
      <c r="D15" s="98"/>
      <c r="E15" s="98"/>
      <c r="F15" s="98"/>
      <c r="G15" s="98"/>
      <c r="H15" s="98"/>
      <c r="I15" s="98"/>
      <c r="J15" s="98"/>
      <c r="K15" s="98"/>
      <c r="L15" s="98"/>
      <c r="M15" s="98"/>
      <c r="N15" s="98"/>
      <c r="O15" s="98"/>
      <c r="P15" s="98"/>
      <c r="Q15" s="4"/>
      <c r="R15" s="4"/>
      <c r="S15" s="4"/>
      <c r="T15" s="4"/>
    </row>
    <row r="16" spans="1:34" ht="30">
      <c r="A16" s="6">
        <f>'Södermanlands län'!A16</f>
        <v>2020</v>
      </c>
      <c r="B16" s="143" t="s">
        <v>16</v>
      </c>
      <c r="C16" s="152" t="s">
        <v>8</v>
      </c>
      <c r="D16" s="143" t="s">
        <v>32</v>
      </c>
      <c r="E16" s="143" t="s">
        <v>2</v>
      </c>
      <c r="F16" s="144" t="s">
        <v>3</v>
      </c>
      <c r="G16" s="143" t="s">
        <v>17</v>
      </c>
      <c r="H16" s="143" t="s">
        <v>52</v>
      </c>
      <c r="I16" s="144" t="s">
        <v>5</v>
      </c>
      <c r="J16" s="143" t="s">
        <v>4</v>
      </c>
      <c r="K16" s="143" t="s">
        <v>6</v>
      </c>
      <c r="L16" s="143" t="s">
        <v>7</v>
      </c>
      <c r="M16" s="143" t="s">
        <v>72</v>
      </c>
      <c r="N16" s="143" t="s">
        <v>68</v>
      </c>
      <c r="O16" s="144" t="s">
        <v>68</v>
      </c>
      <c r="P16" s="145" t="s">
        <v>9</v>
      </c>
      <c r="Q16" s="54"/>
      <c r="AG16" s="54"/>
      <c r="AH16" s="54"/>
    </row>
    <row r="17" spans="1:34" s="30" customFormat="1" ht="11.25">
      <c r="A17" s="83" t="s">
        <v>60</v>
      </c>
      <c r="B17" s="147" t="s">
        <v>63</v>
      </c>
      <c r="C17" s="153"/>
      <c r="D17" s="147" t="s">
        <v>59</v>
      </c>
      <c r="E17" s="148"/>
      <c r="F17" s="147" t="s">
        <v>61</v>
      </c>
      <c r="G17" s="148"/>
      <c r="H17" s="148"/>
      <c r="I17" s="147" t="s">
        <v>62</v>
      </c>
      <c r="J17" s="148"/>
      <c r="K17" s="148"/>
      <c r="L17" s="148"/>
      <c r="M17" s="148"/>
      <c r="N17" s="149"/>
      <c r="O17" s="149"/>
      <c r="P17" s="150" t="s">
        <v>66</v>
      </c>
      <c r="Q17" s="31"/>
      <c r="AG17" s="31"/>
      <c r="AH17" s="31"/>
    </row>
    <row r="18" spans="1:34" ht="15.75">
      <c r="A18" s="5" t="s">
        <v>18</v>
      </c>
      <c r="B18" s="98">
        <f>[1]Fjärrvärmeproduktion!$N$338+[1]Fjärrvärmeproduktion!$M$378</f>
        <v>168421</v>
      </c>
      <c r="C18" s="98"/>
      <c r="D18" s="98">
        <f>[1]Fjärrvärmeproduktion!$N$339</f>
        <v>151</v>
      </c>
      <c r="E18" s="98">
        <f>[1]Fjärrvärmeproduktion!$Q$340</f>
        <v>0</v>
      </c>
      <c r="F18" s="98">
        <f>[1]Fjärrvärmeproduktion!$N$341</f>
        <v>0</v>
      </c>
      <c r="G18" s="98">
        <f>[1]Fjärrvärmeproduktion!$Q$342</f>
        <v>0</v>
      </c>
      <c r="H18" s="98">
        <f>[1]Fjärrvärmeproduktion!$S$343</f>
        <v>184322.5</v>
      </c>
      <c r="I18" s="98">
        <f>[1]Fjärrvärmeproduktion!$N$344</f>
        <v>0</v>
      </c>
      <c r="J18" s="98">
        <f>[1]Fjärrvärmeproduktion!$S$342</f>
        <v>0</v>
      </c>
      <c r="K18" s="98">
        <f>[1]Fjärrvärmeproduktion!T340</f>
        <v>0</v>
      </c>
      <c r="L18" s="98">
        <f>[1]Fjärrvärmeproduktion!U340</f>
        <v>0</v>
      </c>
      <c r="M18" s="98">
        <f>[1]Fjärrvärmeproduktion!$W$343</f>
        <v>0</v>
      </c>
      <c r="N18" s="98"/>
      <c r="O18" s="98"/>
      <c r="P18" s="98">
        <f>SUM(C18:O18)</f>
        <v>184473.5</v>
      </c>
      <c r="Q18" s="4"/>
      <c r="R18" s="4"/>
      <c r="S18" s="4"/>
      <c r="T18" s="4"/>
    </row>
    <row r="19" spans="1:34" ht="15.75">
      <c r="A19" s="5" t="s">
        <v>19</v>
      </c>
      <c r="B19" s="98">
        <f>[1]Fjärrvärmeproduktion!$N$346</f>
        <v>0</v>
      </c>
      <c r="C19" s="98"/>
      <c r="D19" s="98">
        <f>[1]Fjärrvärmeproduktion!$N$347</f>
        <v>0</v>
      </c>
      <c r="E19" s="98">
        <f>[1]Fjärrvärmeproduktion!$Q$348</f>
        <v>0</v>
      </c>
      <c r="F19" s="98">
        <f>[1]Fjärrvärmeproduktion!$N$349</f>
        <v>0</v>
      </c>
      <c r="G19" s="98">
        <f>[1]Fjärrvärmeproduktion!$Q$350</f>
        <v>0</v>
      </c>
      <c r="H19" s="98">
        <f>[1]Fjärrvärmeproduktion!$S$351</f>
        <v>0</v>
      </c>
      <c r="I19" s="98">
        <f>[1]Fjärrvärmeproduktion!$N$352</f>
        <v>0</v>
      </c>
      <c r="J19" s="98">
        <f>[1]Fjärrvärmeproduktion!$S$350</f>
        <v>0</v>
      </c>
      <c r="K19" s="98">
        <f>[1]Fjärrvärmeproduktion!T348</f>
        <v>0</v>
      </c>
      <c r="L19" s="98">
        <f>[1]Fjärrvärmeproduktion!U348</f>
        <v>0</v>
      </c>
      <c r="M19" s="98">
        <f>[1]Fjärrvärmeproduktion!$W$351</f>
        <v>0</v>
      </c>
      <c r="N19" s="98"/>
      <c r="O19" s="98"/>
      <c r="P19" s="98">
        <f t="shared" ref="P19:P24" si="2">SUM(C19:O19)</f>
        <v>0</v>
      </c>
      <c r="Q19" s="4"/>
      <c r="R19" s="4"/>
      <c r="S19" s="4"/>
      <c r="T19" s="4"/>
    </row>
    <row r="20" spans="1:34" ht="15.75">
      <c r="A20" s="5" t="s">
        <v>20</v>
      </c>
      <c r="B20" s="98">
        <f>[1]Fjärrvärmeproduktion!$N$354</f>
        <v>0</v>
      </c>
      <c r="C20" s="98"/>
      <c r="D20" s="98">
        <f>[1]Fjärrvärmeproduktion!$N$355</f>
        <v>0</v>
      </c>
      <c r="E20" s="98">
        <f>[1]Fjärrvärmeproduktion!$Q$356</f>
        <v>0</v>
      </c>
      <c r="F20" s="98">
        <f>[1]Fjärrvärmeproduktion!$N$357</f>
        <v>0</v>
      </c>
      <c r="G20" s="98">
        <f>[1]Fjärrvärmeproduktion!$Q$358</f>
        <v>0</v>
      </c>
      <c r="H20" s="98">
        <f>[1]Fjärrvärmeproduktion!$S$359</f>
        <v>0</v>
      </c>
      <c r="I20" s="98">
        <f>[1]Fjärrvärmeproduktion!$N$360</f>
        <v>0</v>
      </c>
      <c r="J20" s="98">
        <f>[1]Fjärrvärmeproduktion!$S$358</f>
        <v>0</v>
      </c>
      <c r="K20" s="98">
        <f>[1]Fjärrvärmeproduktion!T356</f>
        <v>0</v>
      </c>
      <c r="L20" s="98">
        <f>[1]Fjärrvärmeproduktion!U356</f>
        <v>0</v>
      </c>
      <c r="M20" s="98">
        <f>[1]Fjärrvärmeproduktion!$W$359</f>
        <v>0</v>
      </c>
      <c r="N20" s="98"/>
      <c r="O20" s="98"/>
      <c r="P20" s="98">
        <f t="shared" si="2"/>
        <v>0</v>
      </c>
      <c r="Q20" s="4"/>
      <c r="R20" s="4"/>
      <c r="S20" s="4"/>
      <c r="T20" s="4"/>
    </row>
    <row r="21" spans="1:34" ht="16.5" thickBot="1">
      <c r="A21" s="5" t="s">
        <v>21</v>
      </c>
      <c r="B21" s="98">
        <f>[1]Fjärrvärmeproduktion!$N$362</f>
        <v>0</v>
      </c>
      <c r="C21" s="98"/>
      <c r="D21" s="98">
        <f>[1]Fjärrvärmeproduktion!$N$363</f>
        <v>0</v>
      </c>
      <c r="E21" s="98">
        <f>[1]Fjärrvärmeproduktion!$Q$364</f>
        <v>0</v>
      </c>
      <c r="F21" s="98">
        <f>[1]Fjärrvärmeproduktion!$N$365</f>
        <v>0</v>
      </c>
      <c r="G21" s="98">
        <f>[1]Fjärrvärmeproduktion!$Q$366</f>
        <v>0</v>
      </c>
      <c r="H21" s="98">
        <f>[1]Fjärrvärmeproduktion!$S$367</f>
        <v>0</v>
      </c>
      <c r="I21" s="98">
        <f>[1]Fjärrvärmeproduktion!$N$368</f>
        <v>0</v>
      </c>
      <c r="J21" s="98">
        <f>[1]Fjärrvärmeproduktion!$S$366</f>
        <v>0</v>
      </c>
      <c r="K21" s="98">
        <f>[1]Fjärrvärmeproduktion!T364</f>
        <v>0</v>
      </c>
      <c r="L21" s="98">
        <f>[1]Fjärrvärmeproduktion!U364</f>
        <v>0</v>
      </c>
      <c r="M21" s="98">
        <f>[1]Fjärrvärmeproduktion!$W$367</f>
        <v>0</v>
      </c>
      <c r="N21" s="98"/>
      <c r="O21" s="98"/>
      <c r="P21" s="98">
        <f t="shared" si="2"/>
        <v>0</v>
      </c>
      <c r="Q21" s="4"/>
      <c r="R21" s="38"/>
      <c r="S21" s="38"/>
      <c r="T21" s="38"/>
    </row>
    <row r="22" spans="1:34" ht="15.75">
      <c r="A22" s="5" t="s">
        <v>22</v>
      </c>
      <c r="B22" s="98">
        <f>[1]Fjärrvärmeproduktion!$N$370</f>
        <v>0</v>
      </c>
      <c r="C22" s="98"/>
      <c r="D22" s="98">
        <f>[1]Fjärrvärmeproduktion!$N$371</f>
        <v>0</v>
      </c>
      <c r="E22" s="98">
        <f>[1]Fjärrvärmeproduktion!$Q$372</f>
        <v>0</v>
      </c>
      <c r="F22" s="98">
        <f>[1]Fjärrvärmeproduktion!$N$373</f>
        <v>0</v>
      </c>
      <c r="G22" s="98">
        <f>[1]Fjärrvärmeproduktion!$Q$374</f>
        <v>0</v>
      </c>
      <c r="H22" s="98">
        <f>[1]Fjärrvärmeproduktion!$S$375</f>
        <v>0</v>
      </c>
      <c r="I22" s="98">
        <f>[1]Fjärrvärmeproduktion!$N$376</f>
        <v>0</v>
      </c>
      <c r="J22" s="98">
        <f>[1]Fjärrvärmeproduktion!$S$374</f>
        <v>0</v>
      </c>
      <c r="K22" s="98">
        <f>[1]Fjärrvärmeproduktion!T372</f>
        <v>0</v>
      </c>
      <c r="L22" s="98">
        <f>[1]Fjärrvärmeproduktion!U372</f>
        <v>0</v>
      </c>
      <c r="M22" s="98">
        <f>[1]Fjärrvärmeproduktion!$W$375</f>
        <v>0</v>
      </c>
      <c r="N22" s="98"/>
      <c r="O22" s="98"/>
      <c r="P22" s="98">
        <f t="shared" si="2"/>
        <v>0</v>
      </c>
      <c r="Q22" s="32"/>
      <c r="R22" s="44" t="s">
        <v>24</v>
      </c>
      <c r="S22" s="91" t="str">
        <f>ROUND(P43/1000,0) &amp;" GWh"</f>
        <v>740 GWh</v>
      </c>
      <c r="T22" s="39"/>
      <c r="U22" s="37"/>
    </row>
    <row r="23" spans="1:34" ht="15.75">
      <c r="A23" s="5" t="s">
        <v>23</v>
      </c>
      <c r="B23" s="99">
        <v>0</v>
      </c>
      <c r="C23" s="98"/>
      <c r="D23" s="98">
        <f>[1]Fjärrvärmeproduktion!$N$379</f>
        <v>0</v>
      </c>
      <c r="E23" s="98">
        <f>[1]Fjärrvärmeproduktion!$Q$380</f>
        <v>0</v>
      </c>
      <c r="F23" s="98">
        <f>[1]Fjärrvärmeproduktion!$N$381</f>
        <v>0</v>
      </c>
      <c r="G23" s="98">
        <f>[1]Fjärrvärmeproduktion!$Q$382</f>
        <v>0</v>
      </c>
      <c r="H23" s="98">
        <f>[1]Fjärrvärmeproduktion!$S$383</f>
        <v>0</v>
      </c>
      <c r="I23" s="98">
        <f>[1]Fjärrvärmeproduktion!$N$384</f>
        <v>0</v>
      </c>
      <c r="J23" s="98">
        <f>[1]Fjärrvärmeproduktion!$S$382</f>
        <v>0</v>
      </c>
      <c r="K23" s="98">
        <f>[1]Fjärrvärmeproduktion!T380</f>
        <v>0</v>
      </c>
      <c r="L23" s="98">
        <f>[1]Fjärrvärmeproduktion!U380</f>
        <v>0</v>
      </c>
      <c r="M23" s="98">
        <f>[1]Fjärrvärmeproduktion!$W$383</f>
        <v>0</v>
      </c>
      <c r="N23" s="98"/>
      <c r="O23" s="98"/>
      <c r="P23" s="98">
        <f t="shared" si="2"/>
        <v>0</v>
      </c>
      <c r="Q23" s="32"/>
      <c r="R23" s="42"/>
      <c r="S23" s="4"/>
      <c r="T23" s="40"/>
      <c r="U23" s="37"/>
    </row>
    <row r="24" spans="1:34" ht="15.75">
      <c r="A24" s="5" t="s">
        <v>14</v>
      </c>
      <c r="B24" s="98">
        <f>SUM(B18:B23)</f>
        <v>168421</v>
      </c>
      <c r="C24" s="98">
        <f t="shared" ref="C24:O24" si="3">SUM(C18:C23)</f>
        <v>0</v>
      </c>
      <c r="D24" s="98">
        <f t="shared" si="3"/>
        <v>151</v>
      </c>
      <c r="E24" s="98">
        <f t="shared" si="3"/>
        <v>0</v>
      </c>
      <c r="F24" s="98">
        <f t="shared" si="3"/>
        <v>0</v>
      </c>
      <c r="G24" s="98">
        <f t="shared" si="3"/>
        <v>0</v>
      </c>
      <c r="H24" s="98">
        <f t="shared" si="3"/>
        <v>184322.5</v>
      </c>
      <c r="I24" s="98">
        <f t="shared" si="3"/>
        <v>0</v>
      </c>
      <c r="J24" s="98">
        <f t="shared" si="3"/>
        <v>0</v>
      </c>
      <c r="K24" s="98">
        <f t="shared" si="3"/>
        <v>0</v>
      </c>
      <c r="L24" s="98">
        <f t="shared" si="3"/>
        <v>0</v>
      </c>
      <c r="M24" s="98">
        <f t="shared" si="3"/>
        <v>0</v>
      </c>
      <c r="N24" s="98">
        <f t="shared" si="3"/>
        <v>0</v>
      </c>
      <c r="O24" s="98">
        <f t="shared" si="3"/>
        <v>0</v>
      </c>
      <c r="P24" s="98">
        <f t="shared" si="2"/>
        <v>184473.5</v>
      </c>
      <c r="Q24" s="32"/>
      <c r="R24" s="42"/>
      <c r="S24" s="4" t="s">
        <v>25</v>
      </c>
      <c r="T24" s="40" t="s">
        <v>26</v>
      </c>
      <c r="U24" s="37"/>
    </row>
    <row r="25" spans="1:34" ht="15.75">
      <c r="B25" s="98"/>
      <c r="C25" s="98"/>
      <c r="D25" s="98"/>
      <c r="E25" s="98"/>
      <c r="F25" s="98"/>
      <c r="G25" s="98"/>
      <c r="H25" s="98"/>
      <c r="I25" s="98"/>
      <c r="J25" s="98"/>
      <c r="K25" s="98"/>
      <c r="L25" s="98"/>
      <c r="M25" s="98"/>
      <c r="N25" s="98"/>
      <c r="O25" s="98"/>
      <c r="P25" s="98"/>
      <c r="Q25" s="32"/>
      <c r="R25" s="87" t="str">
        <f>C30</f>
        <v>El</v>
      </c>
      <c r="S25" s="61" t="str">
        <f>ROUND(C43/1000,0) &amp;" GWh"</f>
        <v>323 GWh</v>
      </c>
      <c r="T25" s="43">
        <f>C$44</f>
        <v>0.43620196607370948</v>
      </c>
      <c r="U25" s="37"/>
    </row>
    <row r="26" spans="1:34" ht="15.75">
      <c r="B26" s="154"/>
      <c r="C26" s="98"/>
      <c r="D26" s="98"/>
      <c r="E26" s="98"/>
      <c r="F26" s="98"/>
      <c r="G26" s="98"/>
      <c r="H26" s="98"/>
      <c r="I26" s="98"/>
      <c r="J26" s="98"/>
      <c r="K26" s="98"/>
      <c r="L26" s="98"/>
      <c r="M26" s="98"/>
      <c r="N26" s="98"/>
      <c r="O26" s="98"/>
      <c r="P26" s="98"/>
      <c r="Q26" s="32"/>
      <c r="R26" s="89" t="str">
        <f>D30</f>
        <v>Oljeprodukter</v>
      </c>
      <c r="S26" s="61" t="str">
        <f>ROUND(D43/1000,0) &amp;" GWh"</f>
        <v>174 GWh</v>
      </c>
      <c r="T26" s="43">
        <f>D$44</f>
        <v>0.23488228712055689</v>
      </c>
      <c r="U26" s="37"/>
    </row>
    <row r="27" spans="1:34" ht="15.75">
      <c r="B27" s="98"/>
      <c r="C27" s="98"/>
      <c r="D27" s="98"/>
      <c r="E27" s="98"/>
      <c r="F27" s="98"/>
      <c r="G27" s="98"/>
      <c r="H27" s="98"/>
      <c r="I27" s="98"/>
      <c r="J27" s="98"/>
      <c r="K27" s="98"/>
      <c r="L27" s="98"/>
      <c r="M27" s="98"/>
      <c r="N27" s="98"/>
      <c r="O27" s="98"/>
      <c r="P27" s="98"/>
      <c r="Q27" s="32"/>
      <c r="R27" s="89" t="str">
        <f>E30</f>
        <v>Kol och koks</v>
      </c>
      <c r="S27" s="12" t="str">
        <f>E43/1000 &amp;" GWh"</f>
        <v>0 GWh</v>
      </c>
      <c r="T27" s="43">
        <f>E$44</f>
        <v>0</v>
      </c>
      <c r="U27" s="37"/>
    </row>
    <row r="28" spans="1:34" ht="18.75">
      <c r="A28" s="3" t="s">
        <v>27</v>
      </c>
      <c r="B28" s="151"/>
      <c r="C28" s="98"/>
      <c r="D28" s="151"/>
      <c r="E28" s="151"/>
      <c r="F28" s="151"/>
      <c r="G28" s="151"/>
      <c r="H28" s="151"/>
      <c r="I28" s="98"/>
      <c r="J28" s="98"/>
      <c r="K28" s="98"/>
      <c r="L28" s="98"/>
      <c r="M28" s="98"/>
      <c r="N28" s="98"/>
      <c r="O28" s="98"/>
      <c r="P28" s="98"/>
      <c r="Q28" s="32"/>
      <c r="R28" s="89" t="str">
        <f>F30</f>
        <v>Gasol/naturgas</v>
      </c>
      <c r="S28" s="64" t="str">
        <f>ROUND(F43/1000,0) &amp;" GWh"</f>
        <v>0 GWh</v>
      </c>
      <c r="T28" s="43">
        <f>F$44</f>
        <v>0</v>
      </c>
      <c r="U28" s="37"/>
    </row>
    <row r="29" spans="1:34" ht="15.75">
      <c r="A29" s="81" t="str">
        <f>A2</f>
        <v>0483 Katrineholm</v>
      </c>
      <c r="B29" s="98"/>
      <c r="C29" s="98"/>
      <c r="D29" s="98"/>
      <c r="E29" s="98"/>
      <c r="F29" s="98"/>
      <c r="G29" s="98"/>
      <c r="H29" s="98"/>
      <c r="I29" s="98"/>
      <c r="J29" s="98"/>
      <c r="K29" s="98"/>
      <c r="L29" s="98"/>
      <c r="M29" s="98"/>
      <c r="N29" s="98"/>
      <c r="O29" s="98"/>
      <c r="P29" s="98"/>
      <c r="Q29" s="32"/>
      <c r="R29" s="89" t="str">
        <f>G30</f>
        <v>Biodrivmedel</v>
      </c>
      <c r="S29" s="61" t="str">
        <f>ROUND(G43/1000,0) &amp;" GWh"</f>
        <v>23 GWh</v>
      </c>
      <c r="T29" s="43">
        <f>G$44</f>
        <v>3.140459167479652E-2</v>
      </c>
      <c r="U29" s="37"/>
    </row>
    <row r="30" spans="1:34" ht="30">
      <c r="A30" s="6">
        <f>'Södermanlands län'!A30</f>
        <v>2020</v>
      </c>
      <c r="B30" s="152" t="s">
        <v>70</v>
      </c>
      <c r="C30" s="155" t="s">
        <v>8</v>
      </c>
      <c r="D30" s="143" t="s">
        <v>32</v>
      </c>
      <c r="E30" s="143" t="s">
        <v>2</v>
      </c>
      <c r="F30" s="144" t="s">
        <v>3</v>
      </c>
      <c r="G30" s="143" t="s">
        <v>28</v>
      </c>
      <c r="H30" s="143" t="s">
        <v>52</v>
      </c>
      <c r="I30" s="144" t="s">
        <v>5</v>
      </c>
      <c r="J30" s="143" t="s">
        <v>4</v>
      </c>
      <c r="K30" s="143" t="s">
        <v>6</v>
      </c>
      <c r="L30" s="143" t="s">
        <v>7</v>
      </c>
      <c r="M30" s="143" t="s">
        <v>72</v>
      </c>
      <c r="N30" s="143" t="s">
        <v>73</v>
      </c>
      <c r="O30" s="144" t="s">
        <v>68</v>
      </c>
      <c r="P30" s="145" t="s">
        <v>29</v>
      </c>
      <c r="Q30" s="32"/>
      <c r="R30" s="87" t="str">
        <f>H30</f>
        <v>Biobränslen</v>
      </c>
      <c r="S30" s="61" t="str">
        <f>ROUND(H43/1000,0) &amp;" GWh"</f>
        <v>220 GWh</v>
      </c>
      <c r="T30" s="43">
        <f>H$44</f>
        <v>0.29751115513093707</v>
      </c>
      <c r="U30" s="37"/>
    </row>
    <row r="31" spans="1:34" s="30" customFormat="1">
      <c r="A31" s="27"/>
      <c r="B31" s="147" t="s">
        <v>65</v>
      </c>
      <c r="C31" s="156" t="s">
        <v>64</v>
      </c>
      <c r="D31" s="147" t="s">
        <v>59</v>
      </c>
      <c r="E31" s="148"/>
      <c r="F31" s="147" t="s">
        <v>61</v>
      </c>
      <c r="G31" s="147" t="s">
        <v>83</v>
      </c>
      <c r="H31" s="147" t="s">
        <v>69</v>
      </c>
      <c r="I31" s="147" t="s">
        <v>62</v>
      </c>
      <c r="J31" s="148"/>
      <c r="K31" s="148"/>
      <c r="L31" s="148"/>
      <c r="M31" s="148"/>
      <c r="N31" s="149"/>
      <c r="O31" s="149"/>
      <c r="P31" s="150" t="s">
        <v>67</v>
      </c>
      <c r="Q31" s="33"/>
      <c r="R31" s="87" t="str">
        <f>I30</f>
        <v>Biogas</v>
      </c>
      <c r="S31" s="61" t="str">
        <f>I43/1000 &amp;" GWh"</f>
        <v>0 GWh</v>
      </c>
      <c r="T31" s="43">
        <f>I$44</f>
        <v>0</v>
      </c>
      <c r="U31" s="36"/>
      <c r="AG31" s="31"/>
      <c r="AH31" s="31"/>
    </row>
    <row r="32" spans="1:34" ht="15.75">
      <c r="A32" s="5" t="s">
        <v>30</v>
      </c>
      <c r="B32" s="98">
        <f>[1]Slutanvändning!$N$494</f>
        <v>0</v>
      </c>
      <c r="C32" s="126">
        <f>[1]Slutanvändning!$N$495</f>
        <v>18400</v>
      </c>
      <c r="D32" s="98">
        <f>[1]Slutanvändning!$N$488</f>
        <v>11747</v>
      </c>
      <c r="E32" s="98">
        <f>[1]Slutanvändning!$P$489</f>
        <v>0</v>
      </c>
      <c r="F32" s="126">
        <f>[1]Slutanvändning!$N$490</f>
        <v>0</v>
      </c>
      <c r="G32" s="98">
        <f>[1]Slutanvändning!$N$491</f>
        <v>2639</v>
      </c>
      <c r="H32" s="98">
        <f>[1]Slutanvändning!$N$492</f>
        <v>0</v>
      </c>
      <c r="I32" s="98">
        <f>[1]Slutanvändning!$N$493</f>
        <v>0</v>
      </c>
      <c r="J32" s="98">
        <v>0</v>
      </c>
      <c r="K32" s="98">
        <f>[1]Slutanvändning!R489</f>
        <v>0</v>
      </c>
      <c r="L32" s="98">
        <f>[1]Slutanvändning!S489</f>
        <v>0</v>
      </c>
      <c r="M32" s="98"/>
      <c r="N32" s="98">
        <v>0</v>
      </c>
      <c r="O32" s="98"/>
      <c r="P32" s="98">
        <f t="shared" ref="P32:P38" si="4">SUM(B32:N32)</f>
        <v>32786</v>
      </c>
      <c r="Q32" s="34"/>
      <c r="R32" s="89" t="str">
        <f>J30</f>
        <v>Avlutar</v>
      </c>
      <c r="S32" s="61" t="str">
        <f>J43/1000 &amp;" GWh"</f>
        <v>0 GWh</v>
      </c>
      <c r="T32" s="43">
        <f>J$44</f>
        <v>0</v>
      </c>
      <c r="U32" s="37"/>
    </row>
    <row r="33" spans="1:47" ht="15.75">
      <c r="A33" s="5" t="s">
        <v>33</v>
      </c>
      <c r="B33" s="98">
        <f>[1]Slutanvändning!$N$503</f>
        <v>11506</v>
      </c>
      <c r="C33" s="126">
        <f>[1]Slutanvändning!$N$504</f>
        <v>85996.749999999665</v>
      </c>
      <c r="D33" s="98">
        <f>[1]Slutanvändning!$N$497</f>
        <v>9530</v>
      </c>
      <c r="E33" s="98">
        <f>[1]Slutanvändning!$Q$498</f>
        <v>0</v>
      </c>
      <c r="F33" s="126">
        <f>[1]Slutanvändning!$N$499</f>
        <v>0</v>
      </c>
      <c r="G33" s="98">
        <f>[1]Slutanvändning!$N$500</f>
        <v>0</v>
      </c>
      <c r="H33" s="98">
        <f>[1]Slutanvändning!$N$501</f>
        <v>123.5</v>
      </c>
      <c r="I33" s="98">
        <f>[1]Slutanvändning!$N$502</f>
        <v>0</v>
      </c>
      <c r="J33" s="98">
        <v>0</v>
      </c>
      <c r="K33" s="98">
        <f>[1]Slutanvändning!R498</f>
        <v>0</v>
      </c>
      <c r="L33" s="98">
        <f>[1]Slutanvändning!S498</f>
        <v>0</v>
      </c>
      <c r="M33" s="98"/>
      <c r="N33" s="98">
        <v>0</v>
      </c>
      <c r="O33" s="98"/>
      <c r="P33" s="98">
        <f t="shared" si="4"/>
        <v>107156.24999999967</v>
      </c>
      <c r="Q33" s="34"/>
      <c r="R33" s="87" t="str">
        <f>K30</f>
        <v>Torv</v>
      </c>
      <c r="S33" s="61" t="str">
        <f>K43/1000&amp;" GWh"</f>
        <v>0 GWh</v>
      </c>
      <c r="T33" s="43">
        <f>K$44</f>
        <v>0</v>
      </c>
      <c r="U33" s="37"/>
    </row>
    <row r="34" spans="1:47" ht="15.75">
      <c r="A34" s="5" t="s">
        <v>34</v>
      </c>
      <c r="B34" s="98">
        <f>[1]Slutanvändning!$N$512</f>
        <v>19281</v>
      </c>
      <c r="C34" s="126">
        <f>[1]Slutanvändning!$N$513</f>
        <v>36273</v>
      </c>
      <c r="D34" s="98">
        <f>[1]Slutanvändning!$N$506</f>
        <v>35</v>
      </c>
      <c r="E34" s="98">
        <f>[1]Slutanvändning!$P$507</f>
        <v>0</v>
      </c>
      <c r="F34" s="126">
        <f>[1]Slutanvändning!$N$508</f>
        <v>0</v>
      </c>
      <c r="G34" s="98">
        <f>[1]Slutanvändning!$N$509</f>
        <v>0</v>
      </c>
      <c r="H34" s="98">
        <f>[1]Slutanvändning!$N$510</f>
        <v>0</v>
      </c>
      <c r="I34" s="98">
        <f>[1]Slutanvändning!$N$511</f>
        <v>0</v>
      </c>
      <c r="J34" s="98">
        <v>0</v>
      </c>
      <c r="K34" s="98">
        <f>[1]Slutanvändning!R507</f>
        <v>0</v>
      </c>
      <c r="L34" s="98">
        <f>[1]Slutanvändning!S507</f>
        <v>0</v>
      </c>
      <c r="M34" s="98"/>
      <c r="N34" s="98">
        <v>0</v>
      </c>
      <c r="O34" s="98"/>
      <c r="P34" s="98">
        <f t="shared" si="4"/>
        <v>55589</v>
      </c>
      <c r="Q34" s="34"/>
      <c r="R34" s="89" t="str">
        <f>L30</f>
        <v>Avfall</v>
      </c>
      <c r="S34" s="61" t="str">
        <f>L43/1000&amp;" GWh"</f>
        <v>0 GWh</v>
      </c>
      <c r="T34" s="43">
        <f>L$44</f>
        <v>0</v>
      </c>
      <c r="U34" s="37"/>
      <c r="V34" s="8"/>
      <c r="W34" s="59"/>
    </row>
    <row r="35" spans="1:47" ht="15.75">
      <c r="A35" s="5" t="s">
        <v>35</v>
      </c>
      <c r="B35" s="98">
        <f>[1]Slutanvändning!$N$521</f>
        <v>0</v>
      </c>
      <c r="C35" s="126">
        <f>[1]Slutanvändning!$N$522</f>
        <v>1077</v>
      </c>
      <c r="D35" s="98">
        <f>[1]Slutanvändning!$N$515</f>
        <v>151084</v>
      </c>
      <c r="E35" s="98">
        <f>[1]Slutanvändning!$P$516</f>
        <v>0</v>
      </c>
      <c r="F35" s="126">
        <f>[1]Slutanvändning!$N$517</f>
        <v>0</v>
      </c>
      <c r="G35" s="98">
        <f>[1]Slutanvändning!$N$518</f>
        <v>20596</v>
      </c>
      <c r="H35" s="98">
        <f>[1]Slutanvändning!$N$519</f>
        <v>0</v>
      </c>
      <c r="I35" s="98">
        <f>[1]Slutanvändning!$N$520</f>
        <v>0</v>
      </c>
      <c r="J35" s="98">
        <v>0</v>
      </c>
      <c r="K35" s="98">
        <f>[1]Slutanvändning!R516</f>
        <v>0</v>
      </c>
      <c r="L35" s="98">
        <f>[1]Slutanvändning!S516</f>
        <v>0</v>
      </c>
      <c r="M35" s="98"/>
      <c r="N35" s="98">
        <v>0</v>
      </c>
      <c r="O35" s="98"/>
      <c r="P35" s="98">
        <f>SUM(B35:N35)</f>
        <v>172757</v>
      </c>
      <c r="Q35" s="34"/>
      <c r="R35" s="87" t="str">
        <f>M30</f>
        <v>RT-flis</v>
      </c>
      <c r="S35" s="61" t="str">
        <f>ROUND(M43/1000,0) &amp;" GWh"</f>
        <v>0 GWh</v>
      </c>
      <c r="T35" s="43">
        <f>M$44</f>
        <v>0</v>
      </c>
      <c r="U35" s="37"/>
    </row>
    <row r="36" spans="1:47" ht="15.75">
      <c r="A36" s="5" t="s">
        <v>36</v>
      </c>
      <c r="B36" s="98">
        <f>[1]Slutanvändning!$N$530</f>
        <v>24387</v>
      </c>
      <c r="C36" s="126">
        <f>[1]Slutanvändning!$N$531</f>
        <v>62166</v>
      </c>
      <c r="D36" s="98">
        <f>[1]Slutanvändning!$N$524</f>
        <v>715</v>
      </c>
      <c r="E36" s="98">
        <f>[1]Slutanvändning!$P$525</f>
        <v>0</v>
      </c>
      <c r="F36" s="126">
        <f>[1]Slutanvändning!$N$526</f>
        <v>0</v>
      </c>
      <c r="G36" s="98">
        <f>[1]Slutanvändning!$N$527</f>
        <v>0</v>
      </c>
      <c r="H36" s="98">
        <f>[1]Slutanvändning!$N$528</f>
        <v>0</v>
      </c>
      <c r="I36" s="98">
        <f>[1]Slutanvändning!$N$529</f>
        <v>0</v>
      </c>
      <c r="J36" s="98">
        <v>0</v>
      </c>
      <c r="K36" s="98">
        <f>[1]Slutanvändning!R525</f>
        <v>0</v>
      </c>
      <c r="L36" s="98">
        <f>[1]Slutanvändning!S525</f>
        <v>0</v>
      </c>
      <c r="M36" s="98"/>
      <c r="N36" s="98">
        <v>0</v>
      </c>
      <c r="O36" s="98"/>
      <c r="P36" s="98">
        <f t="shared" si="4"/>
        <v>87268</v>
      </c>
      <c r="Q36" s="34"/>
      <c r="R36" s="87" t="str">
        <f>N30</f>
        <v>Ånga</v>
      </c>
      <c r="S36" s="61" t="str">
        <f>N43/1000&amp;" GWh"</f>
        <v>0 GWh</v>
      </c>
      <c r="T36" s="43">
        <f>N$44</f>
        <v>0</v>
      </c>
      <c r="U36" s="37"/>
    </row>
    <row r="37" spans="1:47" ht="15.75">
      <c r="A37" s="5" t="s">
        <v>37</v>
      </c>
      <c r="B37" s="98">
        <f>[1]Slutanvändning!$N$539</f>
        <v>13181</v>
      </c>
      <c r="C37" s="126">
        <f>[1]Slutanvändning!$N$540</f>
        <v>87211</v>
      </c>
      <c r="D37" s="98">
        <f>[1]Slutanvändning!$N$533</f>
        <v>441</v>
      </c>
      <c r="E37" s="98">
        <f>[1]Slutanvändning!$P$534</f>
        <v>0</v>
      </c>
      <c r="F37" s="126">
        <f>[1]Slutanvändning!$N$535</f>
        <v>0</v>
      </c>
      <c r="G37" s="98">
        <f>[1]Slutanvändning!$N$536</f>
        <v>0</v>
      </c>
      <c r="H37" s="98">
        <f>[1]Slutanvändning!$N$537</f>
        <v>35670.591899999999</v>
      </c>
      <c r="I37" s="98">
        <f>[1]Slutanvändning!$N$538</f>
        <v>0</v>
      </c>
      <c r="J37" s="98">
        <v>0</v>
      </c>
      <c r="K37" s="98">
        <f>[1]Slutanvändning!R534</f>
        <v>0</v>
      </c>
      <c r="L37" s="98">
        <f>[1]Slutanvändning!S534</f>
        <v>0</v>
      </c>
      <c r="M37" s="98"/>
      <c r="N37" s="98">
        <v>0</v>
      </c>
      <c r="O37" s="98"/>
      <c r="P37" s="98">
        <f t="shared" si="4"/>
        <v>136503.5919</v>
      </c>
      <c r="Q37" s="34"/>
      <c r="R37" s="89" t="str">
        <f>O30</f>
        <v>Övrigt</v>
      </c>
      <c r="S37" s="61" t="str">
        <f>O43/1000&amp;" GWh"</f>
        <v>0 GWh</v>
      </c>
      <c r="T37" s="43">
        <f>O$44</f>
        <v>0</v>
      </c>
      <c r="U37" s="37"/>
    </row>
    <row r="38" spans="1:47" ht="15.75">
      <c r="A38" s="5" t="s">
        <v>38</v>
      </c>
      <c r="B38" s="98">
        <f>[1]Slutanvändning!$N$548</f>
        <v>79181</v>
      </c>
      <c r="C38" s="126">
        <f>[1]Slutanvändning!$N$549</f>
        <v>18393</v>
      </c>
      <c r="D38" s="98">
        <f>[1]Slutanvändning!$N$542</f>
        <v>77</v>
      </c>
      <c r="E38" s="98">
        <f>[1]Slutanvändning!$P$543</f>
        <v>0</v>
      </c>
      <c r="F38" s="126">
        <f>[1]Slutanvändning!$N$544</f>
        <v>0</v>
      </c>
      <c r="G38" s="98">
        <f>[1]Slutanvändning!$N$545</f>
        <v>0</v>
      </c>
      <c r="H38" s="98">
        <f>[1]Slutanvändning!$N$546</f>
        <v>0</v>
      </c>
      <c r="I38" s="98">
        <f>[1]Slutanvändning!$N$547</f>
        <v>0</v>
      </c>
      <c r="J38" s="98">
        <v>0</v>
      </c>
      <c r="K38" s="98">
        <f>[1]Slutanvändning!R543</f>
        <v>0</v>
      </c>
      <c r="L38" s="98">
        <f>[1]Slutanvändning!S543</f>
        <v>0</v>
      </c>
      <c r="M38" s="98"/>
      <c r="N38" s="98">
        <v>0</v>
      </c>
      <c r="O38" s="98"/>
      <c r="P38" s="98">
        <f t="shared" si="4"/>
        <v>97651</v>
      </c>
      <c r="Q38" s="34"/>
      <c r="R38" s="45"/>
      <c r="S38" s="30"/>
      <c r="T38" s="41"/>
      <c r="U38" s="37"/>
    </row>
    <row r="39" spans="1:47" ht="15.75">
      <c r="A39" s="5" t="s">
        <v>39</v>
      </c>
      <c r="B39" s="98">
        <f>[1]Slutanvändning!$N$557</f>
        <v>0</v>
      </c>
      <c r="C39" s="126">
        <f>[1]Slutanvändning!$N$558</f>
        <v>13166</v>
      </c>
      <c r="D39" s="98">
        <f>[1]Slutanvändning!$N$551</f>
        <v>0</v>
      </c>
      <c r="E39" s="98">
        <f>[1]Slutanvändning!$P$552</f>
        <v>0</v>
      </c>
      <c r="F39" s="126">
        <f>[1]Slutanvändning!$N$553</f>
        <v>0</v>
      </c>
      <c r="G39" s="98">
        <f>[1]Slutanvändning!$N$554</f>
        <v>0</v>
      </c>
      <c r="H39" s="98">
        <f>[1]Slutanvändning!$N$555</f>
        <v>0</v>
      </c>
      <c r="I39" s="98">
        <f>[1]Slutanvändning!$N$556</f>
        <v>0</v>
      </c>
      <c r="J39" s="98">
        <v>0</v>
      </c>
      <c r="K39" s="98">
        <f>[1]Slutanvändning!R552</f>
        <v>0</v>
      </c>
      <c r="L39" s="98">
        <f>[1]Slutanvändning!S552</f>
        <v>0</v>
      </c>
      <c r="M39" s="98"/>
      <c r="N39" s="98">
        <v>0</v>
      </c>
      <c r="O39" s="98"/>
      <c r="P39" s="98">
        <f>SUM(B39:N39)</f>
        <v>13166</v>
      </c>
      <c r="Q39" s="34"/>
      <c r="R39" s="42"/>
      <c r="S39" s="10"/>
      <c r="T39" s="65"/>
    </row>
    <row r="40" spans="1:47" ht="15.75">
      <c r="A40" s="5" t="s">
        <v>14</v>
      </c>
      <c r="B40" s="98">
        <f>SUM(B32:B39)</f>
        <v>147536</v>
      </c>
      <c r="C40" s="98">
        <f t="shared" ref="C40:O40" si="5">SUM(C32:C39)</f>
        <v>322682.74999999965</v>
      </c>
      <c r="D40" s="98">
        <f t="shared" si="5"/>
        <v>173629</v>
      </c>
      <c r="E40" s="98">
        <f t="shared" si="5"/>
        <v>0</v>
      </c>
      <c r="F40" s="98">
        <f>SUM(F32:F39)</f>
        <v>0</v>
      </c>
      <c r="G40" s="98">
        <f t="shared" si="5"/>
        <v>23235</v>
      </c>
      <c r="H40" s="98">
        <f t="shared" si="5"/>
        <v>35794.091899999999</v>
      </c>
      <c r="I40" s="98">
        <f t="shared" si="5"/>
        <v>0</v>
      </c>
      <c r="J40" s="98">
        <f t="shared" si="5"/>
        <v>0</v>
      </c>
      <c r="K40" s="98">
        <f t="shared" si="5"/>
        <v>0</v>
      </c>
      <c r="L40" s="98">
        <f t="shared" si="5"/>
        <v>0</v>
      </c>
      <c r="M40" s="98">
        <f t="shared" si="5"/>
        <v>0</v>
      </c>
      <c r="N40" s="98">
        <f t="shared" si="5"/>
        <v>0</v>
      </c>
      <c r="O40" s="98">
        <f t="shared" si="5"/>
        <v>0</v>
      </c>
      <c r="P40" s="98">
        <f>SUM(B40:N40)</f>
        <v>702876.84189999965</v>
      </c>
      <c r="Q40" s="34"/>
      <c r="R40" s="42"/>
      <c r="S40" s="10" t="s">
        <v>25</v>
      </c>
      <c r="T40" s="65" t="s">
        <v>26</v>
      </c>
    </row>
    <row r="41" spans="1:47">
      <c r="B41" s="98"/>
      <c r="C41" s="98"/>
      <c r="D41" s="98"/>
      <c r="E41" s="98"/>
      <c r="F41" s="98"/>
      <c r="G41" s="98"/>
      <c r="H41" s="98"/>
      <c r="I41" s="98"/>
      <c r="J41" s="98"/>
      <c r="K41" s="98"/>
      <c r="L41" s="98"/>
      <c r="M41" s="98"/>
      <c r="N41" s="98"/>
      <c r="O41" s="98"/>
      <c r="P41" s="98"/>
      <c r="Q41" s="67"/>
      <c r="R41" s="42" t="s">
        <v>40</v>
      </c>
      <c r="S41" s="66" t="str">
        <f>ROUND((B46+C46)/1000,0) &amp;" GWh"</f>
        <v>47 GWh</v>
      </c>
      <c r="T41" s="65"/>
    </row>
    <row r="42" spans="1:47">
      <c r="A42" s="47" t="s">
        <v>43</v>
      </c>
      <c r="B42" s="155">
        <f>B39+B38+B37</f>
        <v>92362</v>
      </c>
      <c r="C42" s="155">
        <f>C39+C38+C37</f>
        <v>118770</v>
      </c>
      <c r="D42" s="155">
        <f>D39+D38+D37</f>
        <v>518</v>
      </c>
      <c r="E42" s="155">
        <f t="shared" ref="E42:P42" si="6">E39+E38+E37</f>
        <v>0</v>
      </c>
      <c r="F42" s="152">
        <f t="shared" si="6"/>
        <v>0</v>
      </c>
      <c r="G42" s="155">
        <f t="shared" si="6"/>
        <v>0</v>
      </c>
      <c r="H42" s="155">
        <f t="shared" si="6"/>
        <v>35670.591899999999</v>
      </c>
      <c r="I42" s="152">
        <f t="shared" si="6"/>
        <v>0</v>
      </c>
      <c r="J42" s="155">
        <f t="shared" si="6"/>
        <v>0</v>
      </c>
      <c r="K42" s="155">
        <f t="shared" si="6"/>
        <v>0</v>
      </c>
      <c r="L42" s="155">
        <f t="shared" si="6"/>
        <v>0</v>
      </c>
      <c r="M42" s="155">
        <f t="shared" si="6"/>
        <v>0</v>
      </c>
      <c r="N42" s="155">
        <f t="shared" si="6"/>
        <v>0</v>
      </c>
      <c r="O42" s="155">
        <f t="shared" si="6"/>
        <v>0</v>
      </c>
      <c r="P42" s="155">
        <f t="shared" si="6"/>
        <v>247320.5919</v>
      </c>
      <c r="Q42" s="35"/>
      <c r="R42" s="42" t="s">
        <v>41</v>
      </c>
      <c r="S42" s="11" t="str">
        <f>ROUND(P42/1000,0) &amp;" GWh"</f>
        <v>247 GWh</v>
      </c>
      <c r="T42" s="43">
        <f>P42/P40</f>
        <v>0.35186902904845885</v>
      </c>
    </row>
    <row r="43" spans="1:47" ht="15.75">
      <c r="A43" s="48" t="s">
        <v>45</v>
      </c>
      <c r="B43" s="191"/>
      <c r="C43" s="192">
        <f>C40+C24-C7+C46</f>
        <v>322728.36999999965</v>
      </c>
      <c r="D43" s="192">
        <f t="shared" ref="D43:O43" si="7">D11+D24+D40</f>
        <v>173780</v>
      </c>
      <c r="E43" s="192">
        <f t="shared" si="7"/>
        <v>0</v>
      </c>
      <c r="F43" s="192">
        <f t="shared" si="7"/>
        <v>0</v>
      </c>
      <c r="G43" s="192">
        <f t="shared" si="7"/>
        <v>23235</v>
      </c>
      <c r="H43" s="192">
        <f t="shared" si="7"/>
        <v>220116.5919</v>
      </c>
      <c r="I43" s="192">
        <f t="shared" si="7"/>
        <v>0</v>
      </c>
      <c r="J43" s="192">
        <f t="shared" si="7"/>
        <v>0</v>
      </c>
      <c r="K43" s="192">
        <f t="shared" si="7"/>
        <v>0</v>
      </c>
      <c r="L43" s="192">
        <f t="shared" si="7"/>
        <v>0</v>
      </c>
      <c r="M43" s="192">
        <f t="shared" si="7"/>
        <v>0</v>
      </c>
      <c r="N43" s="192">
        <f t="shared" si="7"/>
        <v>0</v>
      </c>
      <c r="O43" s="192">
        <f t="shared" si="7"/>
        <v>0</v>
      </c>
      <c r="P43" s="176">
        <f>SUM(C43:M43)</f>
        <v>739859.96189999965</v>
      </c>
      <c r="Q43" s="35"/>
      <c r="R43" s="42" t="s">
        <v>42</v>
      </c>
      <c r="S43" s="11" t="str">
        <f>ROUND(P36/1000,0) &amp;" GWh"</f>
        <v>87 GWh</v>
      </c>
      <c r="T43" s="63">
        <f>P36/P40</f>
        <v>0.1241583088213566</v>
      </c>
    </row>
    <row r="44" spans="1:47">
      <c r="A44" s="48" t="s">
        <v>46</v>
      </c>
      <c r="B44" s="155"/>
      <c r="C44" s="158">
        <f>C43/$P$43</f>
        <v>0.43620196607370948</v>
      </c>
      <c r="D44" s="158">
        <f t="shared" ref="D44:P44" si="8">D43/$P$43</f>
        <v>0.23488228712055689</v>
      </c>
      <c r="E44" s="158">
        <f t="shared" si="8"/>
        <v>0</v>
      </c>
      <c r="F44" s="158">
        <f t="shared" si="8"/>
        <v>0</v>
      </c>
      <c r="G44" s="158">
        <f t="shared" si="8"/>
        <v>3.140459167479652E-2</v>
      </c>
      <c r="H44" s="158">
        <f t="shared" si="8"/>
        <v>0.29751115513093707</v>
      </c>
      <c r="I44" s="158">
        <f t="shared" si="8"/>
        <v>0</v>
      </c>
      <c r="J44" s="158">
        <f t="shared" si="8"/>
        <v>0</v>
      </c>
      <c r="K44" s="158">
        <f t="shared" si="8"/>
        <v>0</v>
      </c>
      <c r="L44" s="158">
        <f t="shared" si="8"/>
        <v>0</v>
      </c>
      <c r="M44" s="158">
        <f t="shared" si="8"/>
        <v>0</v>
      </c>
      <c r="N44" s="158">
        <f t="shared" si="8"/>
        <v>0</v>
      </c>
      <c r="O44" s="158">
        <f t="shared" si="8"/>
        <v>0</v>
      </c>
      <c r="P44" s="158">
        <f t="shared" si="8"/>
        <v>1</v>
      </c>
      <c r="Q44" s="35"/>
      <c r="R44" s="42" t="s">
        <v>44</v>
      </c>
      <c r="S44" s="11" t="str">
        <f>ROUND(P34/1000,0) &amp;" GWh"</f>
        <v>56 GWh</v>
      </c>
      <c r="T44" s="43">
        <f>P34/P40</f>
        <v>7.908782404856754E-2</v>
      </c>
      <c r="U44" s="37"/>
    </row>
    <row r="45" spans="1:47">
      <c r="A45" s="49"/>
      <c r="B45" s="126"/>
      <c r="C45" s="155"/>
      <c r="D45" s="155"/>
      <c r="E45" s="155"/>
      <c r="F45" s="152"/>
      <c r="G45" s="155"/>
      <c r="H45" s="155"/>
      <c r="I45" s="152"/>
      <c r="J45" s="155"/>
      <c r="K45" s="155"/>
      <c r="L45" s="155"/>
      <c r="M45" s="155"/>
      <c r="N45" s="152"/>
      <c r="O45" s="152"/>
      <c r="P45" s="152"/>
      <c r="Q45" s="35"/>
      <c r="R45" s="42" t="s">
        <v>31</v>
      </c>
      <c r="S45" s="11" t="str">
        <f>ROUND(P32/1000,0) &amp;" GWh"</f>
        <v>33 GWh</v>
      </c>
      <c r="T45" s="43">
        <f>P32/P40</f>
        <v>4.6645440631353965E-2</v>
      </c>
      <c r="U45" s="37"/>
    </row>
    <row r="46" spans="1:47">
      <c r="A46" s="49" t="s">
        <v>49</v>
      </c>
      <c r="B46" s="157">
        <f>B24-B40</f>
        <v>20885</v>
      </c>
      <c r="C46" s="157">
        <f>(C40+C24)*0.08</f>
        <v>25814.619999999974</v>
      </c>
      <c r="D46" s="155"/>
      <c r="E46" s="155"/>
      <c r="F46" s="152"/>
      <c r="G46" s="155"/>
      <c r="H46" s="155"/>
      <c r="I46" s="152"/>
      <c r="J46" s="155"/>
      <c r="K46" s="155"/>
      <c r="L46" s="155"/>
      <c r="M46" s="155"/>
      <c r="N46" s="152"/>
      <c r="O46" s="152"/>
      <c r="P46" s="141"/>
      <c r="Q46" s="35"/>
      <c r="R46" s="42" t="s">
        <v>47</v>
      </c>
      <c r="S46" s="11" t="str">
        <f>ROUND(P33/1000,0) &amp;" GWh"</f>
        <v>107 GWh</v>
      </c>
      <c r="T46" s="63">
        <f>P33/P40</f>
        <v>0.15245380643120562</v>
      </c>
      <c r="U46" s="37"/>
    </row>
    <row r="47" spans="1:47">
      <c r="A47" s="49" t="s">
        <v>51</v>
      </c>
      <c r="B47" s="190">
        <f>B46/B24</f>
        <v>0.12400472625147696</v>
      </c>
      <c r="C47" s="190">
        <f>C46/(C40+C24)</f>
        <v>0.08</v>
      </c>
      <c r="D47" s="155"/>
      <c r="E47" s="155"/>
      <c r="F47" s="152"/>
      <c r="G47" s="155"/>
      <c r="H47" s="155"/>
      <c r="I47" s="152"/>
      <c r="J47" s="155"/>
      <c r="K47" s="155"/>
      <c r="L47" s="155"/>
      <c r="M47" s="155"/>
      <c r="N47" s="152"/>
      <c r="O47" s="152"/>
      <c r="P47" s="152"/>
      <c r="Q47" s="35"/>
      <c r="R47" s="42" t="s">
        <v>48</v>
      </c>
      <c r="S47" s="11" t="str">
        <f>ROUND(P35/1000,0) &amp;" GWh"</f>
        <v>173 GWh</v>
      </c>
      <c r="T47" s="63">
        <f>P35/P40</f>
        <v>0.24578559101905742</v>
      </c>
    </row>
    <row r="48" spans="1:47" ht="15.75" thickBot="1">
      <c r="A48" s="14"/>
      <c r="B48" s="160"/>
      <c r="C48" s="161"/>
      <c r="D48" s="162"/>
      <c r="E48" s="162"/>
      <c r="F48" s="163"/>
      <c r="G48" s="162"/>
      <c r="H48" s="162"/>
      <c r="I48" s="163"/>
      <c r="J48" s="162"/>
      <c r="K48" s="162"/>
      <c r="L48" s="162"/>
      <c r="M48" s="161"/>
      <c r="N48" s="164"/>
      <c r="O48" s="164"/>
      <c r="P48" s="164"/>
      <c r="Q48" s="90"/>
      <c r="R48" s="70" t="s">
        <v>50</v>
      </c>
      <c r="S48" s="71" t="str">
        <f>ROUND(P40/1000,0) &amp;" GWh"</f>
        <v>703 GWh</v>
      </c>
      <c r="T48" s="72">
        <f>SUM(T42:T47)</f>
        <v>1</v>
      </c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4"/>
      <c r="AH48" s="14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</row>
    <row r="49" spans="1:47">
      <c r="A49" s="17"/>
      <c r="B49" s="160"/>
      <c r="C49" s="161"/>
      <c r="D49" s="162"/>
      <c r="E49" s="162"/>
      <c r="F49" s="163"/>
      <c r="G49" s="162"/>
      <c r="H49" s="162"/>
      <c r="I49" s="163"/>
      <c r="J49" s="162"/>
      <c r="K49" s="162"/>
      <c r="L49" s="162"/>
      <c r="M49" s="161"/>
      <c r="N49" s="164"/>
      <c r="O49" s="164"/>
      <c r="P49" s="164"/>
      <c r="Q49" s="17"/>
      <c r="R49" s="14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4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</row>
    <row r="50" spans="1:47">
      <c r="A50" s="17"/>
      <c r="B50" s="160"/>
      <c r="C50" s="165"/>
      <c r="D50" s="162"/>
      <c r="E50" s="162"/>
      <c r="F50" s="163"/>
      <c r="G50" s="162"/>
      <c r="H50" s="162"/>
      <c r="I50" s="163"/>
      <c r="J50" s="162"/>
      <c r="K50" s="162"/>
      <c r="L50" s="162"/>
      <c r="M50" s="161"/>
      <c r="N50" s="164"/>
      <c r="O50" s="164"/>
      <c r="P50" s="164"/>
      <c r="Q50" s="17"/>
      <c r="R50" s="14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4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</row>
    <row r="51" spans="1:47">
      <c r="A51" s="17"/>
      <c r="B51" s="160"/>
      <c r="C51" s="161"/>
      <c r="D51" s="162"/>
      <c r="E51" s="162"/>
      <c r="F51" s="163"/>
      <c r="G51" s="162"/>
      <c r="H51" s="162"/>
      <c r="I51" s="163"/>
      <c r="J51" s="162"/>
      <c r="K51" s="162"/>
      <c r="L51" s="162"/>
      <c r="M51" s="161"/>
      <c r="N51" s="164"/>
      <c r="O51" s="164"/>
      <c r="P51" s="164"/>
      <c r="Q51" s="17"/>
      <c r="R51" s="14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4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</row>
    <row r="52" spans="1:47">
      <c r="A52" s="17"/>
      <c r="B52" s="160"/>
      <c r="C52" s="161"/>
      <c r="D52" s="162"/>
      <c r="E52" s="162"/>
      <c r="F52" s="163"/>
      <c r="G52" s="162"/>
      <c r="H52" s="162"/>
      <c r="I52" s="163"/>
      <c r="J52" s="162"/>
      <c r="K52" s="162"/>
      <c r="L52" s="162"/>
      <c r="M52" s="161"/>
      <c r="N52" s="164"/>
      <c r="O52" s="164"/>
      <c r="P52" s="164"/>
      <c r="Q52" s="17"/>
      <c r="R52" s="14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4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</row>
    <row r="53" spans="1:47">
      <c r="A53" s="17"/>
      <c r="B53" s="160"/>
      <c r="C53" s="161"/>
      <c r="D53" s="162"/>
      <c r="E53" s="162"/>
      <c r="F53" s="163"/>
      <c r="G53" s="162"/>
      <c r="H53" s="162"/>
      <c r="I53" s="163"/>
      <c r="J53" s="162"/>
      <c r="K53" s="162"/>
      <c r="L53" s="162"/>
      <c r="M53" s="161"/>
      <c r="N53" s="164"/>
      <c r="O53" s="164"/>
      <c r="P53" s="164"/>
      <c r="Q53" s="17"/>
      <c r="R53" s="14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4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</row>
    <row r="54" spans="1:47">
      <c r="A54" s="17"/>
      <c r="B54" s="160"/>
      <c r="C54" s="161"/>
      <c r="D54" s="162"/>
      <c r="E54" s="162"/>
      <c r="F54" s="163"/>
      <c r="G54" s="162"/>
      <c r="H54" s="162"/>
      <c r="I54" s="163"/>
      <c r="J54" s="162"/>
      <c r="K54" s="162"/>
      <c r="L54" s="162"/>
      <c r="M54" s="161"/>
      <c r="N54" s="164"/>
      <c r="O54" s="164"/>
      <c r="P54" s="164"/>
      <c r="Q54" s="17"/>
      <c r="R54" s="14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4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</row>
    <row r="55" spans="1:47" ht="15.75">
      <c r="A55" s="17"/>
      <c r="B55" s="160"/>
      <c r="C55" s="161"/>
      <c r="D55" s="162"/>
      <c r="E55" s="162"/>
      <c r="F55" s="163"/>
      <c r="G55" s="162"/>
      <c r="H55" s="162"/>
      <c r="I55" s="163"/>
      <c r="J55" s="162"/>
      <c r="K55" s="162"/>
      <c r="L55" s="162"/>
      <c r="M55" s="161"/>
      <c r="N55" s="164"/>
      <c r="O55" s="164"/>
      <c r="P55" s="164"/>
      <c r="Q55" s="17"/>
      <c r="R55" s="10"/>
      <c r="S55" s="46"/>
      <c r="T55" s="51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4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</row>
    <row r="56" spans="1:47" ht="15.75">
      <c r="A56" s="17"/>
      <c r="B56" s="160"/>
      <c r="C56" s="161"/>
      <c r="D56" s="162"/>
      <c r="E56" s="162"/>
      <c r="F56" s="163"/>
      <c r="G56" s="162"/>
      <c r="H56" s="162"/>
      <c r="I56" s="163"/>
      <c r="J56" s="162"/>
      <c r="K56" s="162"/>
      <c r="L56" s="162"/>
      <c r="M56" s="161"/>
      <c r="N56" s="164"/>
      <c r="O56" s="164"/>
      <c r="P56" s="164"/>
      <c r="Q56" s="17"/>
      <c r="R56" s="10"/>
      <c r="S56" s="46"/>
      <c r="T56" s="51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4"/>
      <c r="AI56" s="17"/>
      <c r="AJ56" s="17"/>
      <c r="AK56" s="17"/>
      <c r="AL56" s="17"/>
      <c r="AM56" s="17"/>
      <c r="AN56" s="17"/>
      <c r="AO56" s="17"/>
      <c r="AP56" s="17"/>
      <c r="AQ56" s="17"/>
      <c r="AR56" s="17"/>
      <c r="AS56" s="17"/>
      <c r="AT56" s="17"/>
      <c r="AU56" s="17"/>
    </row>
    <row r="57" spans="1:47" ht="15.75">
      <c r="A57" s="17"/>
      <c r="B57" s="160"/>
      <c r="C57" s="161"/>
      <c r="D57" s="162"/>
      <c r="E57" s="162"/>
      <c r="F57" s="163"/>
      <c r="G57" s="162"/>
      <c r="H57" s="162"/>
      <c r="I57" s="163"/>
      <c r="J57" s="162"/>
      <c r="K57" s="162"/>
      <c r="L57" s="162"/>
      <c r="M57" s="161"/>
      <c r="N57" s="164"/>
      <c r="O57" s="164"/>
      <c r="P57" s="164"/>
      <c r="Q57" s="17"/>
      <c r="R57" s="10"/>
      <c r="S57" s="46"/>
      <c r="T57" s="51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4"/>
      <c r="AI57" s="17"/>
      <c r="AJ57" s="17"/>
      <c r="AK57" s="17"/>
      <c r="AL57" s="17"/>
      <c r="AM57" s="17"/>
      <c r="AN57" s="17"/>
      <c r="AO57" s="17"/>
      <c r="AP57" s="17"/>
      <c r="AQ57" s="17"/>
      <c r="AR57" s="17"/>
      <c r="AS57" s="17"/>
      <c r="AT57" s="17"/>
      <c r="AU57" s="17"/>
    </row>
    <row r="58" spans="1:47" ht="15.75">
      <c r="A58" s="10"/>
      <c r="B58" s="166"/>
      <c r="C58" s="167"/>
      <c r="D58" s="168"/>
      <c r="E58" s="168"/>
      <c r="F58" s="169"/>
      <c r="G58" s="168"/>
      <c r="H58" s="168"/>
      <c r="I58" s="169"/>
      <c r="J58" s="168"/>
      <c r="K58" s="168"/>
      <c r="L58" s="168"/>
      <c r="M58" s="170"/>
      <c r="N58" s="171"/>
      <c r="O58" s="171"/>
      <c r="P58" s="172"/>
      <c r="Q58" s="10"/>
      <c r="R58" s="10"/>
      <c r="S58" s="46"/>
      <c r="T58" s="51"/>
    </row>
    <row r="59" spans="1:47" ht="15.75">
      <c r="A59" s="10"/>
      <c r="B59" s="166"/>
      <c r="C59" s="167"/>
      <c r="D59" s="168"/>
      <c r="E59" s="168"/>
      <c r="F59" s="169"/>
      <c r="G59" s="168"/>
      <c r="H59" s="168"/>
      <c r="I59" s="169"/>
      <c r="J59" s="168"/>
      <c r="K59" s="168"/>
      <c r="L59" s="168"/>
      <c r="M59" s="170"/>
      <c r="N59" s="171"/>
      <c r="O59" s="171"/>
      <c r="P59" s="172"/>
      <c r="Q59" s="10"/>
      <c r="R59" s="10"/>
      <c r="S59" s="21"/>
      <c r="T59" s="22"/>
    </row>
    <row r="60" spans="1:47" ht="15.75">
      <c r="A60" s="10"/>
      <c r="B60" s="166"/>
      <c r="C60" s="167"/>
      <c r="D60" s="168"/>
      <c r="E60" s="168"/>
      <c r="F60" s="169"/>
      <c r="G60" s="168"/>
      <c r="H60" s="168"/>
      <c r="I60" s="169"/>
      <c r="J60" s="168"/>
      <c r="K60" s="168"/>
      <c r="L60" s="168"/>
      <c r="M60" s="170"/>
      <c r="N60" s="171"/>
      <c r="O60" s="171"/>
      <c r="P60" s="172"/>
      <c r="Q60" s="10"/>
      <c r="R60" s="10"/>
      <c r="S60" s="10"/>
      <c r="T60" s="46"/>
    </row>
    <row r="61" spans="1:47" ht="15.75">
      <c r="A61" s="9"/>
      <c r="B61" s="166"/>
      <c r="C61" s="167"/>
      <c r="D61" s="168"/>
      <c r="E61" s="168"/>
      <c r="F61" s="169"/>
      <c r="G61" s="168"/>
      <c r="H61" s="168"/>
      <c r="I61" s="169"/>
      <c r="J61" s="168"/>
      <c r="K61" s="168"/>
      <c r="L61" s="168"/>
      <c r="M61" s="170"/>
      <c r="N61" s="171"/>
      <c r="O61" s="171"/>
      <c r="P61" s="172"/>
      <c r="Q61" s="10"/>
      <c r="R61" s="10"/>
      <c r="S61" s="79"/>
      <c r="T61" s="80"/>
    </row>
    <row r="62" spans="1:47" ht="15.75">
      <c r="A62" s="10"/>
      <c r="B62" s="166"/>
      <c r="C62" s="167"/>
      <c r="D62" s="166"/>
      <c r="E62" s="166"/>
      <c r="F62" s="173"/>
      <c r="G62" s="166"/>
      <c r="H62" s="166"/>
      <c r="I62" s="173"/>
      <c r="J62" s="166"/>
      <c r="K62" s="166"/>
      <c r="L62" s="166"/>
      <c r="M62" s="170"/>
      <c r="N62" s="171"/>
      <c r="O62" s="171"/>
      <c r="P62" s="172"/>
      <c r="Q62" s="10"/>
      <c r="R62" s="10"/>
      <c r="S62" s="46"/>
      <c r="T62" s="51"/>
    </row>
    <row r="63" spans="1:47" ht="15.75">
      <c r="A63" s="10"/>
      <c r="B63" s="166"/>
      <c r="C63" s="174"/>
      <c r="D63" s="166"/>
      <c r="E63" s="166"/>
      <c r="F63" s="173"/>
      <c r="G63" s="166"/>
      <c r="H63" s="166"/>
      <c r="I63" s="173"/>
      <c r="J63" s="166"/>
      <c r="K63" s="166"/>
      <c r="L63" s="166"/>
      <c r="M63" s="174"/>
      <c r="N63" s="172"/>
      <c r="O63" s="172"/>
      <c r="P63" s="172"/>
      <c r="Q63" s="10"/>
      <c r="R63" s="10"/>
      <c r="S63" s="46"/>
      <c r="T63" s="51"/>
    </row>
    <row r="64" spans="1:47" ht="15.75">
      <c r="A64" s="10"/>
      <c r="B64" s="166"/>
      <c r="C64" s="174"/>
      <c r="D64" s="166"/>
      <c r="E64" s="166"/>
      <c r="F64" s="173"/>
      <c r="G64" s="166"/>
      <c r="H64" s="166"/>
      <c r="I64" s="173"/>
      <c r="J64" s="166"/>
      <c r="K64" s="166"/>
      <c r="L64" s="166"/>
      <c r="M64" s="174"/>
      <c r="N64" s="172"/>
      <c r="O64" s="172"/>
      <c r="P64" s="172"/>
      <c r="Q64" s="10"/>
      <c r="R64" s="10"/>
      <c r="S64" s="46"/>
      <c r="T64" s="51"/>
    </row>
    <row r="65" spans="1:20" ht="15.75">
      <c r="A65" s="10"/>
      <c r="B65" s="155"/>
      <c r="C65" s="174"/>
      <c r="D65" s="155"/>
      <c r="E65" s="155"/>
      <c r="F65" s="152"/>
      <c r="G65" s="155"/>
      <c r="H65" s="155"/>
      <c r="I65" s="152"/>
      <c r="J65" s="155"/>
      <c r="K65" s="166"/>
      <c r="L65" s="166"/>
      <c r="M65" s="174"/>
      <c r="N65" s="172"/>
      <c r="O65" s="172"/>
      <c r="P65" s="172"/>
      <c r="Q65" s="10"/>
      <c r="R65" s="10"/>
      <c r="S65" s="46"/>
      <c r="T65" s="51"/>
    </row>
    <row r="66" spans="1:20" ht="15.75">
      <c r="A66" s="10"/>
      <c r="B66" s="155"/>
      <c r="C66" s="174"/>
      <c r="D66" s="155"/>
      <c r="E66" s="155"/>
      <c r="F66" s="152"/>
      <c r="G66" s="155"/>
      <c r="H66" s="155"/>
      <c r="I66" s="152"/>
      <c r="J66" s="155"/>
      <c r="K66" s="166"/>
      <c r="L66" s="166"/>
      <c r="M66" s="174"/>
      <c r="N66" s="172"/>
      <c r="O66" s="172"/>
      <c r="P66" s="172"/>
      <c r="Q66" s="10"/>
      <c r="R66" s="10"/>
      <c r="S66" s="46"/>
      <c r="T66" s="51"/>
    </row>
    <row r="67" spans="1:20" ht="15.75">
      <c r="A67" s="10"/>
      <c r="B67" s="155"/>
      <c r="C67" s="174"/>
      <c r="D67" s="155"/>
      <c r="E67" s="155"/>
      <c r="F67" s="152"/>
      <c r="G67" s="155"/>
      <c r="H67" s="155"/>
      <c r="I67" s="152"/>
      <c r="J67" s="155"/>
      <c r="K67" s="166"/>
      <c r="L67" s="166"/>
      <c r="M67" s="174"/>
      <c r="N67" s="172"/>
      <c r="O67" s="172"/>
      <c r="P67" s="172"/>
      <c r="Q67" s="10"/>
      <c r="R67" s="10"/>
      <c r="S67" s="46"/>
      <c r="T67" s="51"/>
    </row>
    <row r="68" spans="1:20" ht="15.75">
      <c r="A68" s="10"/>
      <c r="B68" s="155"/>
      <c r="C68" s="174"/>
      <c r="D68" s="155"/>
      <c r="E68" s="155"/>
      <c r="F68" s="152"/>
      <c r="G68" s="155"/>
      <c r="H68" s="155"/>
      <c r="I68" s="152"/>
      <c r="J68" s="155"/>
      <c r="K68" s="166"/>
      <c r="L68" s="166"/>
      <c r="M68" s="174"/>
      <c r="N68" s="172"/>
      <c r="O68" s="172"/>
      <c r="P68" s="172"/>
      <c r="Q68" s="10"/>
      <c r="R68" s="52"/>
      <c r="S68" s="21"/>
      <c r="T68" s="24"/>
    </row>
    <row r="69" spans="1:20">
      <c r="A69" s="10"/>
      <c r="B69" s="155"/>
      <c r="C69" s="174"/>
      <c r="D69" s="155"/>
      <c r="E69" s="155"/>
      <c r="F69" s="152"/>
      <c r="G69" s="155"/>
      <c r="H69" s="155"/>
      <c r="I69" s="152"/>
      <c r="J69" s="155"/>
      <c r="K69" s="166"/>
      <c r="L69" s="166"/>
      <c r="M69" s="174"/>
      <c r="N69" s="172"/>
      <c r="O69" s="172"/>
      <c r="P69" s="172"/>
      <c r="Q69" s="10"/>
    </row>
    <row r="70" spans="1:20">
      <c r="A70" s="10"/>
      <c r="B70" s="155"/>
      <c r="C70" s="174"/>
      <c r="D70" s="155"/>
      <c r="E70" s="155"/>
      <c r="F70" s="152"/>
      <c r="G70" s="155"/>
      <c r="H70" s="155"/>
      <c r="I70" s="152"/>
      <c r="J70" s="155"/>
      <c r="K70" s="166"/>
      <c r="L70" s="166"/>
      <c r="M70" s="174"/>
      <c r="N70" s="172"/>
      <c r="O70" s="172"/>
      <c r="P70" s="172"/>
      <c r="Q70" s="10"/>
    </row>
    <row r="71" spans="1:20" ht="15.75">
      <c r="A71" s="10"/>
      <c r="B71" s="175"/>
      <c r="C71" s="174"/>
      <c r="D71" s="175"/>
      <c r="E71" s="175"/>
      <c r="F71" s="176"/>
      <c r="G71" s="175"/>
      <c r="H71" s="175"/>
      <c r="I71" s="176"/>
      <c r="J71" s="175"/>
      <c r="K71" s="166"/>
      <c r="L71" s="166"/>
      <c r="M71" s="174"/>
      <c r="N71" s="172"/>
      <c r="O71" s="172"/>
      <c r="P71" s="172"/>
      <c r="Q71" s="10"/>
    </row>
  </sheetData>
  <pageMargins left="0.7" right="0.7" top="0.75" bottom="0.75" header="0.3" footer="0.3"/>
  <pageSetup paperSize="9" orientation="portrait" horizontalDpi="300" verticalDpi="300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U71"/>
  <sheetViews>
    <sheetView zoomScale="70" zoomScaleNormal="70" workbookViewId="0">
      <selection activeCell="G52" sqref="G52"/>
    </sheetView>
  </sheetViews>
  <sheetFormatPr defaultColWidth="8.625" defaultRowHeight="15"/>
  <cols>
    <col min="1" max="1" width="49.5" style="12" customWidth="1"/>
    <col min="2" max="2" width="17.625" style="141" customWidth="1"/>
    <col min="3" max="3" width="17.625" style="142" customWidth="1"/>
    <col min="4" max="12" width="17.625" style="141" customWidth="1"/>
    <col min="13" max="16" width="17.625" style="142" customWidth="1"/>
    <col min="17" max="20" width="17.625" style="12" customWidth="1"/>
    <col min="21" max="16384" width="8.625" style="12"/>
  </cols>
  <sheetData>
    <row r="1" spans="1:34" ht="18.75">
      <c r="A1" s="3" t="s">
        <v>0</v>
      </c>
      <c r="Q1" s="4"/>
      <c r="R1" s="4"/>
      <c r="S1" s="4"/>
      <c r="T1" s="4"/>
    </row>
    <row r="2" spans="1:34" ht="15.75">
      <c r="A2" s="81" t="s">
        <v>78</v>
      </c>
      <c r="Q2" s="5"/>
      <c r="AG2" s="54"/>
      <c r="AH2" s="5"/>
    </row>
    <row r="3" spans="1:34" ht="30">
      <c r="A3" s="6">
        <f>'Södermanlands län'!A3</f>
        <v>2020</v>
      </c>
      <c r="C3" s="143" t="s">
        <v>1</v>
      </c>
      <c r="D3" s="143" t="s">
        <v>32</v>
      </c>
      <c r="E3" s="143" t="s">
        <v>2</v>
      </c>
      <c r="F3" s="144" t="s">
        <v>3</v>
      </c>
      <c r="G3" s="143" t="s">
        <v>17</v>
      </c>
      <c r="H3" s="143" t="s">
        <v>52</v>
      </c>
      <c r="I3" s="144" t="s">
        <v>5</v>
      </c>
      <c r="J3" s="143" t="s">
        <v>4</v>
      </c>
      <c r="K3" s="143" t="s">
        <v>6</v>
      </c>
      <c r="L3" s="143" t="s">
        <v>7</v>
      </c>
      <c r="M3" s="143" t="s">
        <v>68</v>
      </c>
      <c r="N3" s="143" t="s">
        <v>68</v>
      </c>
      <c r="O3" s="144" t="s">
        <v>68</v>
      </c>
      <c r="P3" s="145" t="s">
        <v>9</v>
      </c>
      <c r="Q3" s="54"/>
      <c r="AG3" s="54"/>
      <c r="AH3" s="54"/>
    </row>
    <row r="4" spans="1:34" s="30" customFormat="1" ht="11.25">
      <c r="A4" s="83" t="s">
        <v>60</v>
      </c>
      <c r="B4" s="146"/>
      <c r="C4" s="147" t="s">
        <v>58</v>
      </c>
      <c r="D4" s="147" t="s">
        <v>59</v>
      </c>
      <c r="E4" s="148"/>
      <c r="F4" s="147" t="s">
        <v>61</v>
      </c>
      <c r="G4" s="148"/>
      <c r="H4" s="148"/>
      <c r="I4" s="147" t="s">
        <v>62</v>
      </c>
      <c r="J4" s="148"/>
      <c r="K4" s="148"/>
      <c r="L4" s="148"/>
      <c r="M4" s="148"/>
      <c r="N4" s="149"/>
      <c r="O4" s="149"/>
      <c r="P4" s="150" t="s">
        <v>66</v>
      </c>
      <c r="Q4" s="31"/>
      <c r="AG4" s="31"/>
      <c r="AH4" s="31"/>
    </row>
    <row r="5" spans="1:34" ht="15.75">
      <c r="A5" s="5" t="s">
        <v>53</v>
      </c>
      <c r="B5" s="98"/>
      <c r="C5" s="100">
        <f>[1]Solceller!$C$6</f>
        <v>7438.5</v>
      </c>
      <c r="D5" s="98"/>
      <c r="E5" s="98"/>
      <c r="F5" s="98"/>
      <c r="G5" s="98"/>
      <c r="H5" s="98"/>
      <c r="I5" s="98"/>
      <c r="J5" s="98"/>
      <c r="K5" s="98"/>
      <c r="L5" s="98"/>
      <c r="M5" s="98"/>
      <c r="N5" s="98"/>
      <c r="O5" s="98"/>
      <c r="P5" s="98">
        <f>SUM(D5:O5)</f>
        <v>0</v>
      </c>
      <c r="Q5" s="54"/>
      <c r="AG5" s="54"/>
      <c r="AH5" s="54"/>
    </row>
    <row r="6" spans="1:34" ht="15.75">
      <c r="A6" s="127" t="s">
        <v>84</v>
      </c>
      <c r="B6" s="98"/>
      <c r="C6" s="98"/>
      <c r="D6" s="98"/>
      <c r="E6" s="98"/>
      <c r="F6" s="98"/>
      <c r="G6" s="98"/>
      <c r="H6" s="98"/>
      <c r="I6" s="98"/>
      <c r="J6" s="98"/>
      <c r="K6" s="98"/>
      <c r="L6" s="98"/>
      <c r="M6" s="98"/>
      <c r="N6" s="98"/>
      <c r="O6" s="98"/>
      <c r="P6" s="98">
        <f t="shared" ref="P6:P11" si="0">SUM(D6:O6)</f>
        <v>0</v>
      </c>
      <c r="Q6" s="101"/>
      <c r="AG6" s="54"/>
      <c r="AH6" s="54"/>
    </row>
    <row r="7" spans="1:34" ht="15.75">
      <c r="A7" s="5" t="s">
        <v>85</v>
      </c>
      <c r="B7" s="98"/>
      <c r="C7" s="125">
        <f>[1]Elproduktion!$N$122</f>
        <v>70986</v>
      </c>
      <c r="D7" s="98">
        <f>[1]Elproduktion!$N$123</f>
        <v>0</v>
      </c>
      <c r="E7" s="98">
        <f>[1]Elproduktion!$Q$124</f>
        <v>0</v>
      </c>
      <c r="F7" s="98">
        <f>[1]Elproduktion!$N$125</f>
        <v>0</v>
      </c>
      <c r="G7" s="98">
        <f>[1]Elproduktion!$R$126</f>
        <v>0</v>
      </c>
      <c r="H7" s="98">
        <f>[1]Elproduktion!$S$127</f>
        <v>0</v>
      </c>
      <c r="I7" s="98">
        <f>[1]Elproduktion!$N$128</f>
        <v>0</v>
      </c>
      <c r="J7" s="98">
        <f>[1]Elproduktion!$T$126</f>
        <v>0</v>
      </c>
      <c r="K7" s="98">
        <f>[1]Elproduktion!U124</f>
        <v>0</v>
      </c>
      <c r="L7" s="98">
        <f>[1]Elproduktion!V124</f>
        <v>0</v>
      </c>
      <c r="M7" s="98"/>
      <c r="N7" s="98"/>
      <c r="O7" s="98"/>
      <c r="P7" s="98">
        <f t="shared" si="0"/>
        <v>0</v>
      </c>
      <c r="Q7" s="101"/>
      <c r="AG7" s="54"/>
      <c r="AH7" s="54"/>
    </row>
    <row r="8" spans="1:34" ht="15.75">
      <c r="A8" s="5" t="s">
        <v>11</v>
      </c>
      <c r="B8" s="98"/>
      <c r="C8" s="125">
        <f>[1]Elproduktion!$N$130</f>
        <v>0</v>
      </c>
      <c r="D8" s="98">
        <f>[1]Elproduktion!$N$131</f>
        <v>0</v>
      </c>
      <c r="E8" s="98">
        <f>[1]Elproduktion!$Q$132</f>
        <v>0</v>
      </c>
      <c r="F8" s="98">
        <f>[1]Elproduktion!$N$133</f>
        <v>0</v>
      </c>
      <c r="G8" s="98">
        <f>[1]Elproduktion!$R$134</f>
        <v>0</v>
      </c>
      <c r="H8" s="98">
        <f>[1]Elproduktion!$S$135</f>
        <v>0</v>
      </c>
      <c r="I8" s="98">
        <f>[1]Elproduktion!$N$136</f>
        <v>0</v>
      </c>
      <c r="J8" s="98">
        <f>[1]Elproduktion!$T$134</f>
        <v>0</v>
      </c>
      <c r="K8" s="98">
        <f>[1]Elproduktion!U132</f>
        <v>0</v>
      </c>
      <c r="L8" s="98">
        <f>[1]Elproduktion!V132</f>
        <v>0</v>
      </c>
      <c r="M8" s="98"/>
      <c r="N8" s="98"/>
      <c r="O8" s="98"/>
      <c r="P8" s="98">
        <f t="shared" si="0"/>
        <v>0</v>
      </c>
      <c r="Q8" s="101"/>
      <c r="AG8" s="54"/>
      <c r="AH8" s="54"/>
    </row>
    <row r="9" spans="1:34" ht="15.75">
      <c r="A9" s="5" t="s">
        <v>12</v>
      </c>
      <c r="B9" s="98"/>
      <c r="C9" s="125">
        <f>[1]Elproduktion!$N$138</f>
        <v>9484</v>
      </c>
      <c r="D9" s="98">
        <f>[1]Elproduktion!$N$139</f>
        <v>0</v>
      </c>
      <c r="E9" s="98">
        <f>[1]Elproduktion!$Q$140</f>
        <v>0</v>
      </c>
      <c r="F9" s="98">
        <f>[1]Elproduktion!$N$141</f>
        <v>0</v>
      </c>
      <c r="G9" s="98">
        <f>[1]Elproduktion!$R$142</f>
        <v>0</v>
      </c>
      <c r="H9" s="98">
        <f>[1]Elproduktion!$S$143</f>
        <v>0</v>
      </c>
      <c r="I9" s="98">
        <f>[1]Elproduktion!$N$144</f>
        <v>0</v>
      </c>
      <c r="J9" s="98">
        <f>[1]Elproduktion!$T$142</f>
        <v>0</v>
      </c>
      <c r="K9" s="98">
        <f>[1]Elproduktion!U140</f>
        <v>0</v>
      </c>
      <c r="L9" s="98">
        <f>[1]Elproduktion!V140</f>
        <v>0</v>
      </c>
      <c r="M9" s="98"/>
      <c r="N9" s="98"/>
      <c r="O9" s="98"/>
      <c r="P9" s="98">
        <f t="shared" si="0"/>
        <v>0</v>
      </c>
      <c r="Q9" s="101"/>
      <c r="AG9" s="54"/>
      <c r="AH9" s="54"/>
    </row>
    <row r="10" spans="1:34" ht="15.75">
      <c r="A10" s="5" t="s">
        <v>13</v>
      </c>
      <c r="B10" s="98"/>
      <c r="C10" s="125">
        <f>[1]Elproduktion!$N$146</f>
        <v>0</v>
      </c>
      <c r="D10" s="98">
        <f>[1]Elproduktion!$N$147</f>
        <v>0</v>
      </c>
      <c r="E10" s="98">
        <f>[1]Elproduktion!$Q$148</f>
        <v>0</v>
      </c>
      <c r="F10" s="98">
        <f>[1]Elproduktion!$N$149</f>
        <v>0</v>
      </c>
      <c r="G10" s="98">
        <f>[1]Elproduktion!$R$150</f>
        <v>0</v>
      </c>
      <c r="H10" s="98">
        <f>[1]Elproduktion!$S$151</f>
        <v>0</v>
      </c>
      <c r="I10" s="98">
        <f>[1]Elproduktion!$N$152</f>
        <v>0</v>
      </c>
      <c r="J10" s="98">
        <f>[1]Elproduktion!$T$150</f>
        <v>0</v>
      </c>
      <c r="K10" s="98">
        <f>[1]Elproduktion!U148</f>
        <v>0</v>
      </c>
      <c r="L10" s="98">
        <f>[1]Elproduktion!V148</f>
        <v>0</v>
      </c>
      <c r="M10" s="98"/>
      <c r="N10" s="98"/>
      <c r="O10" s="98"/>
      <c r="P10" s="98">
        <f t="shared" si="0"/>
        <v>0</v>
      </c>
      <c r="Q10" s="101"/>
      <c r="R10" s="5"/>
      <c r="S10" s="59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54"/>
      <c r="AH10" s="54"/>
    </row>
    <row r="11" spans="1:34" ht="15.75">
      <c r="A11" s="5" t="s">
        <v>14</v>
      </c>
      <c r="B11" s="98"/>
      <c r="C11" s="100">
        <f>SUM(C5:C10)</f>
        <v>87908.5</v>
      </c>
      <c r="D11" s="98">
        <f t="shared" ref="D11:O11" si="1">SUM(D5:D10)</f>
        <v>0</v>
      </c>
      <c r="E11" s="98">
        <f t="shared" si="1"/>
        <v>0</v>
      </c>
      <c r="F11" s="98">
        <f t="shared" si="1"/>
        <v>0</v>
      </c>
      <c r="G11" s="98">
        <f t="shared" si="1"/>
        <v>0</v>
      </c>
      <c r="H11" s="98">
        <f t="shared" si="1"/>
        <v>0</v>
      </c>
      <c r="I11" s="98">
        <f t="shared" si="1"/>
        <v>0</v>
      </c>
      <c r="J11" s="98">
        <f t="shared" si="1"/>
        <v>0</v>
      </c>
      <c r="K11" s="98">
        <f t="shared" si="1"/>
        <v>0</v>
      </c>
      <c r="L11" s="98">
        <f t="shared" si="1"/>
        <v>0</v>
      </c>
      <c r="M11" s="98">
        <f t="shared" si="1"/>
        <v>0</v>
      </c>
      <c r="N11" s="98">
        <f t="shared" si="1"/>
        <v>0</v>
      </c>
      <c r="O11" s="98">
        <f t="shared" si="1"/>
        <v>0</v>
      </c>
      <c r="P11" s="98">
        <f t="shared" si="0"/>
        <v>0</v>
      </c>
      <c r="Q11" s="101"/>
      <c r="R11" s="5"/>
      <c r="S11" s="59"/>
      <c r="T11" s="59"/>
      <c r="U11" s="59"/>
      <c r="V11" s="59"/>
      <c r="W11" s="59"/>
      <c r="X11" s="59"/>
      <c r="Y11" s="59"/>
      <c r="Z11" s="59"/>
      <c r="AA11" s="59"/>
      <c r="AB11" s="59"/>
      <c r="AC11" s="59"/>
      <c r="AD11" s="59"/>
      <c r="AE11" s="59"/>
      <c r="AF11" s="59"/>
      <c r="AG11" s="54"/>
      <c r="AH11" s="54"/>
    </row>
    <row r="12" spans="1:34" ht="15.75">
      <c r="B12" s="98"/>
      <c r="C12" s="98"/>
      <c r="D12" s="98"/>
      <c r="E12" s="98"/>
      <c r="F12" s="98"/>
      <c r="G12" s="98"/>
      <c r="H12" s="98"/>
      <c r="I12" s="98"/>
      <c r="J12" s="98"/>
      <c r="K12" s="98"/>
      <c r="L12" s="98"/>
      <c r="M12" s="98"/>
      <c r="N12" s="98"/>
      <c r="O12" s="98"/>
      <c r="P12" s="98"/>
      <c r="Q12" s="10"/>
      <c r="R12" s="10"/>
      <c r="S12" s="4"/>
      <c r="T12" s="4"/>
    </row>
    <row r="13" spans="1:34" ht="15.75">
      <c r="B13" s="98"/>
      <c r="C13" s="98"/>
      <c r="D13" s="98"/>
      <c r="E13" s="98"/>
      <c r="F13" s="98"/>
      <c r="G13" s="98"/>
      <c r="H13" s="98"/>
      <c r="I13" s="98"/>
      <c r="J13" s="98"/>
      <c r="K13" s="98"/>
      <c r="L13" s="98"/>
      <c r="M13" s="98"/>
      <c r="N13" s="98"/>
      <c r="O13" s="98"/>
      <c r="P13" s="98"/>
      <c r="Q13" s="10"/>
      <c r="R13" s="10"/>
      <c r="S13" s="4"/>
      <c r="T13" s="4"/>
    </row>
    <row r="14" spans="1:34" ht="18.75">
      <c r="A14" s="3" t="s">
        <v>15</v>
      </c>
      <c r="B14" s="98"/>
      <c r="C14" s="98"/>
      <c r="D14" s="98"/>
      <c r="E14" s="98"/>
      <c r="F14" s="98"/>
      <c r="G14" s="98"/>
      <c r="H14" s="98"/>
      <c r="I14" s="98"/>
      <c r="J14" s="98"/>
      <c r="K14" s="98"/>
      <c r="L14" s="98"/>
      <c r="M14" s="98"/>
      <c r="N14" s="98"/>
      <c r="O14" s="98"/>
      <c r="P14" s="98"/>
      <c r="Q14" s="10"/>
      <c r="R14" s="10"/>
      <c r="S14" s="4"/>
      <c r="T14" s="4"/>
    </row>
    <row r="15" spans="1:34" ht="15.75">
      <c r="A15" s="81" t="str">
        <f>A2</f>
        <v>0480 Nyköping</v>
      </c>
      <c r="B15" s="98"/>
      <c r="C15" s="98"/>
      <c r="D15" s="98"/>
      <c r="E15" s="98"/>
      <c r="F15" s="98"/>
      <c r="G15" s="98"/>
      <c r="H15" s="98"/>
      <c r="I15" s="98"/>
      <c r="J15" s="98"/>
      <c r="K15" s="98"/>
      <c r="L15" s="98"/>
      <c r="M15" s="98"/>
      <c r="N15" s="98"/>
      <c r="O15" s="98"/>
      <c r="P15" s="98"/>
      <c r="Q15" s="10"/>
      <c r="R15" s="10"/>
      <c r="S15" s="4"/>
      <c r="T15" s="4"/>
    </row>
    <row r="16" spans="1:34" ht="30">
      <c r="A16" s="6">
        <f>'Södermanlands län'!A16</f>
        <v>2020</v>
      </c>
      <c r="B16" s="143" t="s">
        <v>16</v>
      </c>
      <c r="C16" s="152" t="s">
        <v>8</v>
      </c>
      <c r="D16" s="143" t="s">
        <v>32</v>
      </c>
      <c r="E16" s="143" t="s">
        <v>2</v>
      </c>
      <c r="F16" s="144" t="s">
        <v>3</v>
      </c>
      <c r="G16" s="143" t="s">
        <v>17</v>
      </c>
      <c r="H16" s="143" t="s">
        <v>52</v>
      </c>
      <c r="I16" s="144" t="s">
        <v>5</v>
      </c>
      <c r="J16" s="143" t="s">
        <v>4</v>
      </c>
      <c r="K16" s="143" t="s">
        <v>6</v>
      </c>
      <c r="L16" s="143" t="s">
        <v>7</v>
      </c>
      <c r="M16" s="143" t="s">
        <v>72</v>
      </c>
      <c r="N16" s="143" t="s">
        <v>68</v>
      </c>
      <c r="O16" s="144" t="s">
        <v>68</v>
      </c>
      <c r="P16" s="145" t="s">
        <v>9</v>
      </c>
      <c r="Q16" s="101"/>
      <c r="AG16" s="54"/>
      <c r="AH16" s="54"/>
    </row>
    <row r="17" spans="1:34" s="30" customFormat="1">
      <c r="A17" s="83" t="s">
        <v>60</v>
      </c>
      <c r="B17" s="147" t="s">
        <v>63</v>
      </c>
      <c r="C17" s="153"/>
      <c r="D17" s="147" t="s">
        <v>59</v>
      </c>
      <c r="E17" s="148"/>
      <c r="F17" s="147" t="s">
        <v>61</v>
      </c>
      <c r="G17" s="148"/>
      <c r="H17" s="148"/>
      <c r="I17" s="147" t="s">
        <v>62</v>
      </c>
      <c r="J17" s="148"/>
      <c r="K17" s="148"/>
      <c r="L17" s="148"/>
      <c r="M17" s="148"/>
      <c r="N17" s="149"/>
      <c r="O17" s="149"/>
      <c r="P17" s="150" t="s">
        <v>66</v>
      </c>
      <c r="Q17" s="101"/>
      <c r="R17" s="12"/>
      <c r="AG17" s="31"/>
      <c r="AH17" s="31"/>
    </row>
    <row r="18" spans="1:34" ht="15.75">
      <c r="A18" s="5" t="s">
        <v>18</v>
      </c>
      <c r="B18" s="98">
        <f>[1]Fjärrvärmeproduktion!$N$170+([1]Fjärrvärmeproduktion!$N$210*([1]Fjärrvärmeproduktion!$N$170/([1]Fjärrvärmeproduktion!$N$170+[1]Fjärrvärmeproduktion!$N$178)))</f>
        <v>304383.95989974937</v>
      </c>
      <c r="C18" s="98"/>
      <c r="D18" s="98">
        <f>[1]Fjärrvärmeproduktion!$N$171</f>
        <v>5161.91</v>
      </c>
      <c r="E18" s="98">
        <f>[1]Fjärrvärmeproduktion!$Q$172</f>
        <v>0</v>
      </c>
      <c r="F18" s="98">
        <f>[1]Fjärrvärmeproduktion!$N$173</f>
        <v>0</v>
      </c>
      <c r="G18" s="98">
        <f>[1]Fjärrvärmeproduktion!$Q$174</f>
        <v>0</v>
      </c>
      <c r="H18" s="98">
        <f>[1]Fjärrvärmeproduktion!$S$175</f>
        <v>80717</v>
      </c>
      <c r="I18" s="98">
        <f>[1]Fjärrvärmeproduktion!$N$176</f>
        <v>1646</v>
      </c>
      <c r="J18" s="98">
        <f>[1]Fjärrvärmeproduktion!$S$174</f>
        <v>0</v>
      </c>
      <c r="K18" s="98">
        <f>[1]Fjärrvärmeproduktion!T172</f>
        <v>0</v>
      </c>
      <c r="L18" s="98">
        <f>[1]Fjärrvärmeproduktion!U172</f>
        <v>0</v>
      </c>
      <c r="M18" s="98">
        <f>[1]Fjärrvärmeproduktion!$W$175</f>
        <v>319542</v>
      </c>
      <c r="N18" s="98"/>
      <c r="O18" s="98"/>
      <c r="P18" s="98">
        <f>SUM(C18:O18)</f>
        <v>407066.91000000003</v>
      </c>
      <c r="Q18" s="10"/>
      <c r="R18" s="10"/>
      <c r="S18" s="4"/>
      <c r="T18" s="4"/>
    </row>
    <row r="19" spans="1:34" ht="15.75">
      <c r="A19" s="5" t="s">
        <v>19</v>
      </c>
      <c r="B19" s="98">
        <f>[1]Fjärrvärmeproduktion!$N$178+([1]Fjärrvärmeproduktion!$N$210*([1]Fjärrvärmeproduktion!$N$178/([1]Fjärrvärmeproduktion!$N$178+[1]Fjärrvärmeproduktion!$N$170)))</f>
        <v>6300.0401002506269</v>
      </c>
      <c r="C19" s="98"/>
      <c r="D19" s="98">
        <f>[1]Fjärrvärmeproduktion!$N$179</f>
        <v>144.56563260003298</v>
      </c>
      <c r="E19" s="98">
        <f>[1]Fjärrvärmeproduktion!$Q$180</f>
        <v>0</v>
      </c>
      <c r="F19" s="98">
        <f>[1]Fjärrvärmeproduktion!$N$181</f>
        <v>0</v>
      </c>
      <c r="G19" s="98">
        <f>[1]Fjärrvärmeproduktion!$Q$182</f>
        <v>0</v>
      </c>
      <c r="H19" s="98">
        <f>[1]Fjärrvärmeproduktion!$S$183</f>
        <v>6245.4171718844427</v>
      </c>
      <c r="I19" s="98">
        <f>[1]Fjärrvärmeproduktion!$N$184</f>
        <v>0</v>
      </c>
      <c r="J19" s="98">
        <f>[1]Fjärrvärmeproduktion!$S$182</f>
        <v>0</v>
      </c>
      <c r="K19" s="98">
        <f>[1]Fjärrvärmeproduktion!T180</f>
        <v>0</v>
      </c>
      <c r="L19" s="98">
        <f>[1]Fjärrvärmeproduktion!U180</f>
        <v>0</v>
      </c>
      <c r="M19" s="98">
        <f>[1]Fjärrvärmeproduktion!$W$183</f>
        <v>0</v>
      </c>
      <c r="N19" s="98"/>
      <c r="O19" s="98"/>
      <c r="P19" s="98">
        <f t="shared" ref="P19:P24" si="2">SUM(C19:O19)</f>
        <v>6389.9828044844753</v>
      </c>
      <c r="Q19" s="10"/>
      <c r="R19" s="10"/>
      <c r="S19" s="4"/>
      <c r="T19" s="4"/>
    </row>
    <row r="20" spans="1:34" ht="15.75">
      <c r="A20" s="5" t="s">
        <v>20</v>
      </c>
      <c r="B20" s="98">
        <f>[1]Fjärrvärmeproduktion!$N$186</f>
        <v>0</v>
      </c>
      <c r="C20" s="98"/>
      <c r="D20" s="98">
        <f>[1]Fjärrvärmeproduktion!$N$187</f>
        <v>0</v>
      </c>
      <c r="E20" s="98">
        <f>[1]Fjärrvärmeproduktion!$Q$188</f>
        <v>0</v>
      </c>
      <c r="F20" s="98">
        <f>[1]Fjärrvärmeproduktion!$N$189</f>
        <v>0</v>
      </c>
      <c r="G20" s="98">
        <f>[1]Fjärrvärmeproduktion!$Q$190</f>
        <v>0</v>
      </c>
      <c r="H20" s="98">
        <f>[1]Fjärrvärmeproduktion!$S$191</f>
        <v>0</v>
      </c>
      <c r="I20" s="98">
        <f>[1]Fjärrvärmeproduktion!$N$192</f>
        <v>0</v>
      </c>
      <c r="J20" s="98">
        <f>[1]Fjärrvärmeproduktion!$S$190</f>
        <v>0</v>
      </c>
      <c r="K20" s="98">
        <f>[1]Fjärrvärmeproduktion!T188</f>
        <v>0</v>
      </c>
      <c r="L20" s="98">
        <f>[1]Fjärrvärmeproduktion!U188</f>
        <v>0</v>
      </c>
      <c r="M20" s="98">
        <f>[1]Fjärrvärmeproduktion!$W$191</f>
        <v>0</v>
      </c>
      <c r="N20" s="98"/>
      <c r="O20" s="98"/>
      <c r="P20" s="98">
        <f t="shared" si="2"/>
        <v>0</v>
      </c>
      <c r="Q20" s="10"/>
      <c r="R20" s="10"/>
      <c r="S20" s="4"/>
      <c r="T20" s="4"/>
    </row>
    <row r="21" spans="1:34" ht="16.5" thickBot="1">
      <c r="A21" s="5" t="s">
        <v>21</v>
      </c>
      <c r="B21" s="98">
        <f>[1]Fjärrvärmeproduktion!$N$194</f>
        <v>0</v>
      </c>
      <c r="C21" s="98"/>
      <c r="D21" s="98">
        <f>[1]Fjärrvärmeproduktion!$N$195</f>
        <v>0</v>
      </c>
      <c r="E21" s="98">
        <f>[1]Fjärrvärmeproduktion!$Q$196</f>
        <v>0</v>
      </c>
      <c r="F21" s="98">
        <f>[1]Fjärrvärmeproduktion!$N$197</f>
        <v>0</v>
      </c>
      <c r="G21" s="98">
        <f>[1]Fjärrvärmeproduktion!$Q$198</f>
        <v>0</v>
      </c>
      <c r="H21" s="98">
        <f>[1]Fjärrvärmeproduktion!$S$199</f>
        <v>0</v>
      </c>
      <c r="I21" s="98">
        <f>[1]Fjärrvärmeproduktion!$N$200</f>
        <v>0</v>
      </c>
      <c r="J21" s="98">
        <f>[1]Fjärrvärmeproduktion!$S$198</f>
        <v>0</v>
      </c>
      <c r="K21" s="98">
        <f>[1]Fjärrvärmeproduktion!T196</f>
        <v>0</v>
      </c>
      <c r="L21" s="98">
        <f>[1]Fjärrvärmeproduktion!U196</f>
        <v>0</v>
      </c>
      <c r="M21" s="98">
        <f>[1]Fjärrvärmeproduktion!$W$199</f>
        <v>0</v>
      </c>
      <c r="N21" s="98"/>
      <c r="O21" s="98"/>
      <c r="P21" s="98">
        <f t="shared" si="2"/>
        <v>0</v>
      </c>
      <c r="Q21" s="10"/>
      <c r="R21" s="102"/>
      <c r="S21" s="38"/>
      <c r="T21" s="38"/>
    </row>
    <row r="22" spans="1:34" ht="15.75">
      <c r="A22" s="5" t="s">
        <v>22</v>
      </c>
      <c r="B22" s="98">
        <f>[1]Fjärrvärmeproduktion!$N$202</f>
        <v>0</v>
      </c>
      <c r="C22" s="98"/>
      <c r="D22" s="98">
        <f>[1]Fjärrvärmeproduktion!$N$203</f>
        <v>0</v>
      </c>
      <c r="E22" s="98">
        <f>[1]Fjärrvärmeproduktion!$Q$204</f>
        <v>0</v>
      </c>
      <c r="F22" s="98">
        <f>[1]Fjärrvärmeproduktion!$N$205</f>
        <v>0</v>
      </c>
      <c r="G22" s="98">
        <f>[1]Fjärrvärmeproduktion!$Q$206</f>
        <v>0</v>
      </c>
      <c r="H22" s="98">
        <f>[1]Fjärrvärmeproduktion!$S$207</f>
        <v>0</v>
      </c>
      <c r="I22" s="98">
        <f>[1]Fjärrvärmeproduktion!$N$208</f>
        <v>0</v>
      </c>
      <c r="J22" s="98">
        <f>[1]Fjärrvärmeproduktion!$S$206</f>
        <v>0</v>
      </c>
      <c r="K22" s="98">
        <f>[1]Fjärrvärmeproduktion!T204</f>
        <v>0</v>
      </c>
      <c r="L22" s="98">
        <f>[1]Fjärrvärmeproduktion!U204</f>
        <v>0</v>
      </c>
      <c r="M22" s="98">
        <f>[1]Fjärrvärmeproduktion!$W$207</f>
        <v>0</v>
      </c>
      <c r="N22" s="98"/>
      <c r="O22" s="98"/>
      <c r="P22" s="98">
        <f t="shared" si="2"/>
        <v>0</v>
      </c>
      <c r="Q22" s="32"/>
      <c r="R22" s="44" t="s">
        <v>24</v>
      </c>
      <c r="S22" s="91" t="str">
        <f>ROUND(P43/1000,0) &amp;" GWh"</f>
        <v>1492 GWh</v>
      </c>
      <c r="T22" s="39"/>
      <c r="U22" s="37"/>
    </row>
    <row r="23" spans="1:34" ht="15.75">
      <c r="A23" s="5" t="s">
        <v>23</v>
      </c>
      <c r="B23" s="99">
        <v>0</v>
      </c>
      <c r="C23" s="98"/>
      <c r="D23" s="98">
        <f>[1]Fjärrvärmeproduktion!$N$211</f>
        <v>0</v>
      </c>
      <c r="E23" s="98">
        <f>[1]Fjärrvärmeproduktion!$Q$212</f>
        <v>0</v>
      </c>
      <c r="F23" s="98">
        <f>[1]Fjärrvärmeproduktion!$N$213</f>
        <v>0</v>
      </c>
      <c r="G23" s="98">
        <f>[1]Fjärrvärmeproduktion!$Q$214</f>
        <v>0</v>
      </c>
      <c r="H23" s="98">
        <f>[1]Fjärrvärmeproduktion!$S$215</f>
        <v>0</v>
      </c>
      <c r="I23" s="98">
        <f>[1]Fjärrvärmeproduktion!$N$216</f>
        <v>0</v>
      </c>
      <c r="J23" s="98">
        <f>[1]Fjärrvärmeproduktion!$S$214</f>
        <v>0</v>
      </c>
      <c r="K23" s="98">
        <f>[1]Fjärrvärmeproduktion!T212</f>
        <v>0</v>
      </c>
      <c r="L23" s="98">
        <f>[1]Fjärrvärmeproduktion!U212</f>
        <v>0</v>
      </c>
      <c r="M23" s="98">
        <f>[1]Fjärrvärmeproduktion!$W$215</f>
        <v>0</v>
      </c>
      <c r="N23" s="98"/>
      <c r="O23" s="98"/>
      <c r="P23" s="98">
        <f t="shared" si="2"/>
        <v>0</v>
      </c>
      <c r="Q23" s="32"/>
      <c r="R23" s="42"/>
      <c r="S23" s="4"/>
      <c r="T23" s="40"/>
      <c r="U23" s="37"/>
    </row>
    <row r="24" spans="1:34" ht="15.75">
      <c r="A24" s="5" t="s">
        <v>14</v>
      </c>
      <c r="B24" s="98">
        <f>SUM(B18:B23)</f>
        <v>310684</v>
      </c>
      <c r="C24" s="98">
        <f t="shared" ref="C24:O24" si="3">SUM(C18:C23)</f>
        <v>0</v>
      </c>
      <c r="D24" s="98">
        <f t="shared" si="3"/>
        <v>5306.4756326000324</v>
      </c>
      <c r="E24" s="98">
        <f t="shared" si="3"/>
        <v>0</v>
      </c>
      <c r="F24" s="98">
        <f t="shared" si="3"/>
        <v>0</v>
      </c>
      <c r="G24" s="98">
        <f t="shared" si="3"/>
        <v>0</v>
      </c>
      <c r="H24" s="98">
        <f t="shared" si="3"/>
        <v>86962.417171884445</v>
      </c>
      <c r="I24" s="98">
        <f t="shared" si="3"/>
        <v>1646</v>
      </c>
      <c r="J24" s="98">
        <f t="shared" si="3"/>
        <v>0</v>
      </c>
      <c r="K24" s="98">
        <f t="shared" si="3"/>
        <v>0</v>
      </c>
      <c r="L24" s="98">
        <f t="shared" si="3"/>
        <v>0</v>
      </c>
      <c r="M24" s="98">
        <f t="shared" si="3"/>
        <v>319542</v>
      </c>
      <c r="N24" s="98">
        <f t="shared" si="3"/>
        <v>0</v>
      </c>
      <c r="O24" s="98">
        <f t="shared" si="3"/>
        <v>0</v>
      </c>
      <c r="P24" s="98">
        <f t="shared" si="2"/>
        <v>413456.89280448447</v>
      </c>
      <c r="Q24" s="32"/>
      <c r="R24" s="42"/>
      <c r="S24" s="4" t="s">
        <v>25</v>
      </c>
      <c r="T24" s="40" t="s">
        <v>26</v>
      </c>
      <c r="U24" s="37"/>
    </row>
    <row r="25" spans="1:34" ht="15.75">
      <c r="B25" s="98"/>
      <c r="C25" s="98"/>
      <c r="D25" s="98"/>
      <c r="E25" s="98"/>
      <c r="F25" s="98"/>
      <c r="G25" s="98"/>
      <c r="H25" s="98"/>
      <c r="I25" s="98"/>
      <c r="J25" s="98"/>
      <c r="K25" s="98"/>
      <c r="L25" s="98"/>
      <c r="M25" s="98"/>
      <c r="N25" s="98"/>
      <c r="O25" s="98"/>
      <c r="P25" s="98"/>
      <c r="Q25" s="32"/>
      <c r="R25" s="87" t="str">
        <f>C30</f>
        <v>El</v>
      </c>
      <c r="S25" s="61" t="str">
        <f>ROUND(C43/1000,0) &amp;" GWh"</f>
        <v>406 GWh</v>
      </c>
      <c r="T25" s="43">
        <f>C$44</f>
        <v>0.27232687426394642</v>
      </c>
      <c r="U25" s="37"/>
    </row>
    <row r="26" spans="1:34" ht="15.75">
      <c r="B26" s="154"/>
      <c r="C26" s="98"/>
      <c r="D26" s="98"/>
      <c r="E26" s="98"/>
      <c r="F26" s="98"/>
      <c r="G26" s="98"/>
      <c r="H26" s="98"/>
      <c r="I26" s="98"/>
      <c r="J26" s="98"/>
      <c r="K26" s="98"/>
      <c r="L26" s="98"/>
      <c r="M26" s="98"/>
      <c r="N26" s="98"/>
      <c r="O26" s="98"/>
      <c r="P26" s="98"/>
      <c r="Q26" s="32"/>
      <c r="R26" s="89" t="str">
        <f>D30</f>
        <v>Oljeprodukter</v>
      </c>
      <c r="S26" s="61" t="str">
        <f>ROUND(D43/1000,0) &amp;" GWh"</f>
        <v>541 GWh</v>
      </c>
      <c r="T26" s="43">
        <f>D$44</f>
        <v>0.36237353007306133</v>
      </c>
      <c r="U26" s="37"/>
    </row>
    <row r="27" spans="1:34" ht="15.75">
      <c r="B27" s="98"/>
      <c r="C27" s="98"/>
      <c r="D27" s="98"/>
      <c r="E27" s="98"/>
      <c r="F27" s="98"/>
      <c r="G27" s="98"/>
      <c r="H27" s="98"/>
      <c r="I27" s="98"/>
      <c r="J27" s="98"/>
      <c r="K27" s="98"/>
      <c r="L27" s="98"/>
      <c r="M27" s="98"/>
      <c r="N27" s="98"/>
      <c r="O27" s="98"/>
      <c r="P27" s="98"/>
      <c r="Q27" s="32"/>
      <c r="R27" s="89" t="str">
        <f>E30</f>
        <v>Kol och koks</v>
      </c>
      <c r="S27" s="12" t="str">
        <f>E43/1000 &amp;" GWh"</f>
        <v>0 GWh</v>
      </c>
      <c r="T27" s="43">
        <f>E$44</f>
        <v>0</v>
      </c>
      <c r="U27" s="37"/>
    </row>
    <row r="28" spans="1:34" ht="18.75">
      <c r="A28" s="3" t="s">
        <v>27</v>
      </c>
      <c r="B28" s="151"/>
      <c r="C28" s="98"/>
      <c r="D28" s="151"/>
      <c r="E28" s="151"/>
      <c r="F28" s="151"/>
      <c r="G28" s="151"/>
      <c r="H28" s="151"/>
      <c r="I28" s="98"/>
      <c r="J28" s="98"/>
      <c r="K28" s="98"/>
      <c r="L28" s="98"/>
      <c r="M28" s="98"/>
      <c r="N28" s="98"/>
      <c r="O28" s="98"/>
      <c r="P28" s="98"/>
      <c r="Q28" s="32"/>
      <c r="R28" s="89" t="str">
        <f>F30</f>
        <v>Gasol/naturgas</v>
      </c>
      <c r="S28" s="64" t="str">
        <f>F43/1000 &amp;" GWh"</f>
        <v>5,192 GWh</v>
      </c>
      <c r="T28" s="43">
        <f>F$44</f>
        <v>3.4796921594628834E-3</v>
      </c>
      <c r="U28" s="37"/>
    </row>
    <row r="29" spans="1:34" ht="15.75">
      <c r="A29" s="81" t="str">
        <f>A2</f>
        <v>0480 Nyköping</v>
      </c>
      <c r="B29" s="98"/>
      <c r="C29" s="98"/>
      <c r="D29" s="98"/>
      <c r="E29" s="98"/>
      <c r="F29" s="98"/>
      <c r="G29" s="98"/>
      <c r="H29" s="98"/>
      <c r="I29" s="98"/>
      <c r="J29" s="98"/>
      <c r="K29" s="98"/>
      <c r="L29" s="98"/>
      <c r="M29" s="98"/>
      <c r="N29" s="98"/>
      <c r="O29" s="98"/>
      <c r="P29" s="98"/>
      <c r="Q29" s="32"/>
      <c r="R29" s="89" t="str">
        <f>G30</f>
        <v>Biodrivmedel</v>
      </c>
      <c r="S29" s="61" t="str">
        <f>ROUND(G43/1000,0) &amp;" GWh"</f>
        <v>88 GWh</v>
      </c>
      <c r="T29" s="43">
        <f>G$44</f>
        <v>5.9003971114590291E-2</v>
      </c>
      <c r="U29" s="37"/>
    </row>
    <row r="30" spans="1:34" ht="30">
      <c r="A30" s="6">
        <f>'Södermanlands län'!A30</f>
        <v>2020</v>
      </c>
      <c r="B30" s="152" t="s">
        <v>70</v>
      </c>
      <c r="C30" s="155" t="s">
        <v>8</v>
      </c>
      <c r="D30" s="143" t="s">
        <v>32</v>
      </c>
      <c r="E30" s="143" t="s">
        <v>2</v>
      </c>
      <c r="F30" s="144" t="s">
        <v>3</v>
      </c>
      <c r="G30" s="143" t="s">
        <v>28</v>
      </c>
      <c r="H30" s="143" t="s">
        <v>52</v>
      </c>
      <c r="I30" s="144" t="s">
        <v>5</v>
      </c>
      <c r="J30" s="143" t="s">
        <v>4</v>
      </c>
      <c r="K30" s="143" t="s">
        <v>6</v>
      </c>
      <c r="L30" s="143" t="s">
        <v>7</v>
      </c>
      <c r="M30" s="143" t="s">
        <v>72</v>
      </c>
      <c r="N30" s="143" t="s">
        <v>73</v>
      </c>
      <c r="O30" s="144" t="s">
        <v>68</v>
      </c>
      <c r="P30" s="145" t="s">
        <v>29</v>
      </c>
      <c r="Q30" s="32"/>
      <c r="R30" s="87" t="str">
        <f>H30</f>
        <v>Biobränslen</v>
      </c>
      <c r="S30" s="61" t="str">
        <f>ROUND(H43/1000,0) &amp;" GWh"</f>
        <v>131 GWh</v>
      </c>
      <c r="T30" s="43">
        <f>H$44</f>
        <v>8.7554883599731723E-2</v>
      </c>
      <c r="U30" s="37"/>
    </row>
    <row r="31" spans="1:34" s="30" customFormat="1">
      <c r="A31" s="27"/>
      <c r="B31" s="147" t="s">
        <v>65</v>
      </c>
      <c r="C31" s="156" t="s">
        <v>64</v>
      </c>
      <c r="D31" s="147" t="s">
        <v>59</v>
      </c>
      <c r="E31" s="148"/>
      <c r="F31" s="147" t="s">
        <v>61</v>
      </c>
      <c r="G31" s="147" t="s">
        <v>83</v>
      </c>
      <c r="H31" s="147" t="s">
        <v>69</v>
      </c>
      <c r="I31" s="147" t="s">
        <v>62</v>
      </c>
      <c r="J31" s="148"/>
      <c r="K31" s="148"/>
      <c r="L31" s="148"/>
      <c r="M31" s="148"/>
      <c r="N31" s="149"/>
      <c r="O31" s="149"/>
      <c r="P31" s="150" t="s">
        <v>67</v>
      </c>
      <c r="Q31" s="33"/>
      <c r="R31" s="87" t="str">
        <f>I30</f>
        <v>Biogas</v>
      </c>
      <c r="S31" s="61" t="str">
        <f>ROUND(I43/1000,0) &amp;" GWh"</f>
        <v>2 GWh</v>
      </c>
      <c r="T31" s="43">
        <f>I$44</f>
        <v>1.1031535621101513E-3</v>
      </c>
      <c r="U31" s="36"/>
      <c r="AG31" s="31"/>
      <c r="AH31" s="31"/>
    </row>
    <row r="32" spans="1:34">
      <c r="A32" s="5" t="s">
        <v>30</v>
      </c>
      <c r="B32" s="98">
        <f>[1]Slutanvändning!$M$251</f>
        <v>0</v>
      </c>
      <c r="C32" s="126">
        <f>[1]Slutanvändning!$N$252</f>
        <v>24178</v>
      </c>
      <c r="D32" s="98">
        <f>[1]Slutanvändning!$N$245</f>
        <v>12667</v>
      </c>
      <c r="E32" s="98">
        <f>[1]Slutanvändning!$Q$246</f>
        <v>0</v>
      </c>
      <c r="F32" s="98">
        <f>[1]Slutanvändning!$N$247</f>
        <v>0</v>
      </c>
      <c r="G32" s="98">
        <f>[1]Slutanvändning!$N$248</f>
        <v>2761</v>
      </c>
      <c r="H32" s="126">
        <f>[1]Slutanvändning!$N$249</f>
        <v>0</v>
      </c>
      <c r="I32" s="98">
        <f>[1]Slutanvändning!$N$250</f>
        <v>0</v>
      </c>
      <c r="J32" s="98">
        <v>0</v>
      </c>
      <c r="K32" s="98">
        <f>[1]Slutanvändning!R246</f>
        <v>0</v>
      </c>
      <c r="L32" s="98">
        <f>[1]Slutanvändning!S246</f>
        <v>0</v>
      </c>
      <c r="M32" s="98"/>
      <c r="N32" s="98">
        <v>0</v>
      </c>
      <c r="O32" s="98"/>
      <c r="P32" s="98">
        <f t="shared" ref="P32:P38" si="4">SUM(B32:N32)</f>
        <v>39606</v>
      </c>
      <c r="Q32" s="57"/>
      <c r="R32" s="105" t="str">
        <f>J30</f>
        <v>Avlutar</v>
      </c>
      <c r="S32" s="61" t="str">
        <f>J43/1000 &amp;" GWh"</f>
        <v>0 GWh</v>
      </c>
      <c r="T32" s="43">
        <f>J$44</f>
        <v>0</v>
      </c>
      <c r="U32" s="37"/>
    </row>
    <row r="33" spans="1:47">
      <c r="A33" s="5" t="s">
        <v>33</v>
      </c>
      <c r="B33" s="98">
        <f>[1]Slutanvändning!$M$260</f>
        <v>5459.1876208897484</v>
      </c>
      <c r="C33" s="126">
        <f>[1]Slutanvändning!$N$261</f>
        <v>23666.307957020472</v>
      </c>
      <c r="D33" s="98">
        <f>[1]Slutanvändning!$N$254</f>
        <v>3498</v>
      </c>
      <c r="E33" s="98">
        <f>[1]Slutanvändning!$Q$255</f>
        <v>0</v>
      </c>
      <c r="F33" s="98">
        <f>[1]Slutanvändning!$N$256</f>
        <v>5192</v>
      </c>
      <c r="G33" s="98">
        <f>[1]Slutanvändning!$N$257</f>
        <v>994</v>
      </c>
      <c r="H33" s="126">
        <f>[1]Slutanvändning!$N$258</f>
        <v>523</v>
      </c>
      <c r="I33" s="98">
        <f>[1]Slutanvändning!$N$259</f>
        <v>0</v>
      </c>
      <c r="J33" s="98">
        <v>0</v>
      </c>
      <c r="K33" s="98">
        <f>[1]Slutanvändning!R255</f>
        <v>0</v>
      </c>
      <c r="L33" s="98">
        <f>[1]Slutanvändning!S255</f>
        <v>0</v>
      </c>
      <c r="M33" s="98"/>
      <c r="N33" s="98">
        <v>0</v>
      </c>
      <c r="O33" s="98"/>
      <c r="P33" s="98">
        <f t="shared" si="4"/>
        <v>39332.495577910217</v>
      </c>
      <c r="Q33" s="57"/>
      <c r="R33" s="106" t="str">
        <f>K30</f>
        <v>Torv</v>
      </c>
      <c r="S33" s="61" t="str">
        <f>K43/1000&amp;" GWh"</f>
        <v>0 GWh</v>
      </c>
      <c r="T33" s="43">
        <f>K$44</f>
        <v>0</v>
      </c>
      <c r="U33" s="37"/>
    </row>
    <row r="34" spans="1:47" ht="15.75">
      <c r="A34" s="5" t="s">
        <v>34</v>
      </c>
      <c r="B34" s="98">
        <f>[1]Slutanvändning!$M$269</f>
        <v>22811.605415860737</v>
      </c>
      <c r="C34" s="126">
        <f>[1]Slutanvändning!$N$270</f>
        <v>63251</v>
      </c>
      <c r="D34" s="98">
        <f>[1]Slutanvändning!$N$263</f>
        <v>332</v>
      </c>
      <c r="E34" s="98">
        <f>[1]Slutanvändning!$P$264</f>
        <v>0</v>
      </c>
      <c r="F34" s="98">
        <f>[1]Slutanvändning!$N$265</f>
        <v>0</v>
      </c>
      <c r="G34" s="98">
        <f>[1]Slutanvändning!$N$266</f>
        <v>0</v>
      </c>
      <c r="H34" s="126">
        <f>[1]Slutanvändning!$N$267</f>
        <v>0</v>
      </c>
      <c r="I34" s="98">
        <f>[1]Slutanvändning!$N$268</f>
        <v>0</v>
      </c>
      <c r="J34" s="98">
        <v>0</v>
      </c>
      <c r="K34" s="98">
        <f>[1]Slutanvändning!R264</f>
        <v>0</v>
      </c>
      <c r="L34" s="98">
        <f>[1]Slutanvändning!S264</f>
        <v>0</v>
      </c>
      <c r="M34" s="98"/>
      <c r="N34" s="98">
        <v>0</v>
      </c>
      <c r="O34" s="98"/>
      <c r="P34" s="98">
        <f t="shared" si="4"/>
        <v>86394.605415860744</v>
      </c>
      <c r="Q34" s="57"/>
      <c r="R34" s="105" t="str">
        <f>L30</f>
        <v>Avfall</v>
      </c>
      <c r="S34" s="61" t="str">
        <f>L43/1000&amp;" GWh"</f>
        <v>0 GWh</v>
      </c>
      <c r="T34" s="43">
        <f>L$44</f>
        <v>0</v>
      </c>
      <c r="U34" s="37"/>
      <c r="V34" s="8"/>
      <c r="W34" s="59"/>
    </row>
    <row r="35" spans="1:47">
      <c r="A35" s="5" t="s">
        <v>35</v>
      </c>
      <c r="B35" s="98">
        <f>[1]Slutanvändning!$M$278</f>
        <v>0</v>
      </c>
      <c r="C35" s="126">
        <f>[1]Slutanvändning!$N$279</f>
        <v>20222</v>
      </c>
      <c r="D35" s="98">
        <f>[1]Slutanvändning!$N$272</f>
        <v>515604</v>
      </c>
      <c r="E35" s="98">
        <f>[1]Slutanvändning!$P$273</f>
        <v>0</v>
      </c>
      <c r="F35" s="98">
        <f>[1]Slutanvändning!$N$274</f>
        <v>0</v>
      </c>
      <c r="G35" s="98">
        <f>[1]Slutanvändning!$N$275</f>
        <v>84284</v>
      </c>
      <c r="H35" s="126">
        <f>[1]Slutanvändning!$N$276</f>
        <v>0</v>
      </c>
      <c r="I35" s="98">
        <f>[1]Slutanvändning!$N$277</f>
        <v>0</v>
      </c>
      <c r="J35" s="98">
        <v>0</v>
      </c>
      <c r="K35" s="98">
        <f>[1]Slutanvändning!R273</f>
        <v>0</v>
      </c>
      <c r="L35" s="98">
        <f>[1]Slutanvändning!S273</f>
        <v>0</v>
      </c>
      <c r="M35" s="98"/>
      <c r="N35" s="98">
        <v>0</v>
      </c>
      <c r="O35" s="98"/>
      <c r="P35" s="98">
        <f>SUM(B35:N35)</f>
        <v>620110</v>
      </c>
      <c r="Q35" s="57"/>
      <c r="R35" s="106" t="str">
        <f>M30</f>
        <v>RT-flis</v>
      </c>
      <c r="S35" s="61" t="str">
        <f>ROUND(M43/1000,0) &amp;" GWh"</f>
        <v>320 GWh</v>
      </c>
      <c r="T35" s="43">
        <f>M$44</f>
        <v>0.21415789522709722</v>
      </c>
      <c r="U35" s="37"/>
    </row>
    <row r="36" spans="1:47">
      <c r="A36" s="5" t="s">
        <v>36</v>
      </c>
      <c r="B36" s="98">
        <f>[1]Slutanvändning!$M$287</f>
        <v>72529.206963249526</v>
      </c>
      <c r="C36" s="126">
        <f>[1]Slutanvändning!$N$288</f>
        <v>138793.69204297956</v>
      </c>
      <c r="D36" s="98">
        <f>[1]Slutanvändning!$N$281</f>
        <v>2073</v>
      </c>
      <c r="E36" s="98">
        <f>[1]Slutanvändning!$P$282</f>
        <v>0</v>
      </c>
      <c r="F36" s="98">
        <f>[1]Slutanvändning!$N$283</f>
        <v>0</v>
      </c>
      <c r="G36" s="98">
        <f>[1]Slutanvändning!$N$284</f>
        <v>0</v>
      </c>
      <c r="H36" s="126">
        <f>[1]Slutanvändning!$N$285</f>
        <v>0</v>
      </c>
      <c r="I36" s="98">
        <f>[1]Slutanvändning!$N$286</f>
        <v>0</v>
      </c>
      <c r="J36" s="98">
        <v>0</v>
      </c>
      <c r="K36" s="98">
        <f>[1]Slutanvändning!R282</f>
        <v>0</v>
      </c>
      <c r="L36" s="98">
        <f>[1]Slutanvändning!S282</f>
        <v>0</v>
      </c>
      <c r="M36" s="98"/>
      <c r="N36" s="98">
        <v>0</v>
      </c>
      <c r="O36" s="98"/>
      <c r="P36" s="98">
        <f t="shared" si="4"/>
        <v>213395.89900622907</v>
      </c>
      <c r="Q36" s="57"/>
      <c r="R36" s="106" t="str">
        <f>N30</f>
        <v>Ånga</v>
      </c>
      <c r="S36" s="61" t="str">
        <f>N43/1000&amp;" GWh"</f>
        <v>0 GWh</v>
      </c>
      <c r="T36" s="43">
        <f>N$44</f>
        <v>0</v>
      </c>
      <c r="U36" s="37"/>
    </row>
    <row r="37" spans="1:47">
      <c r="A37" s="5" t="s">
        <v>37</v>
      </c>
      <c r="B37" s="98">
        <f>[1]Slutanvändning!$M$296</f>
        <v>20500</v>
      </c>
      <c r="C37" s="126">
        <f>[1]Slutanvändning!$N$297</f>
        <v>116475</v>
      </c>
      <c r="D37" s="98">
        <f>[1]Slutanvändning!$N$290</f>
        <v>857</v>
      </c>
      <c r="E37" s="98">
        <f>[1]Slutanvändning!$P$291</f>
        <v>0</v>
      </c>
      <c r="F37" s="98">
        <f>[1]Slutanvändning!$N$292</f>
        <v>0</v>
      </c>
      <c r="G37" s="98">
        <f>[1]Slutanvändning!$N$293</f>
        <v>0</v>
      </c>
      <c r="H37" s="126">
        <f>[1]Slutanvändning!$N$294</f>
        <v>43154</v>
      </c>
      <c r="I37" s="98">
        <f>[1]Slutanvändning!$N$295</f>
        <v>0</v>
      </c>
      <c r="J37" s="98">
        <v>0</v>
      </c>
      <c r="K37" s="98">
        <f>[1]Slutanvändning!R291</f>
        <v>0</v>
      </c>
      <c r="L37" s="98">
        <f>[1]Slutanvändning!S291</f>
        <v>0</v>
      </c>
      <c r="M37" s="98"/>
      <c r="N37" s="98">
        <v>0</v>
      </c>
      <c r="O37" s="98"/>
      <c r="P37" s="98">
        <f t="shared" si="4"/>
        <v>180986</v>
      </c>
      <c r="Q37" s="57"/>
      <c r="R37" s="105" t="str">
        <f>O30</f>
        <v>Övrigt</v>
      </c>
      <c r="S37" s="61" t="str">
        <f>O43/1000&amp;" GWh"</f>
        <v>0 GWh</v>
      </c>
      <c r="T37" s="43">
        <f>O$44</f>
        <v>0</v>
      </c>
      <c r="U37" s="37"/>
    </row>
    <row r="38" spans="1:47">
      <c r="A38" s="5" t="s">
        <v>38</v>
      </c>
      <c r="B38" s="98">
        <f>[1]Slutanvändning!$M$305</f>
        <v>117400</v>
      </c>
      <c r="C38" s="126">
        <f>[1]Slutanvändning!$N$306</f>
        <v>25741</v>
      </c>
      <c r="D38" s="98">
        <f>[1]Slutanvändning!$N$299</f>
        <v>355</v>
      </c>
      <c r="E38" s="98">
        <f>[1]Slutanvändning!$P$300</f>
        <v>0</v>
      </c>
      <c r="F38" s="98">
        <f>[1]Slutanvändning!$N$301</f>
        <v>0</v>
      </c>
      <c r="G38" s="98">
        <f>[1]Slutanvändning!$N$302</f>
        <v>0</v>
      </c>
      <c r="H38" s="126">
        <f>[1]Slutanvändning!$N$303</f>
        <v>0</v>
      </c>
      <c r="I38" s="98">
        <f>[1]Slutanvändning!$N$304</f>
        <v>0</v>
      </c>
      <c r="J38" s="98">
        <v>0</v>
      </c>
      <c r="K38" s="98">
        <f>[1]Slutanvändning!R300</f>
        <v>0</v>
      </c>
      <c r="L38" s="98">
        <f>[1]Slutanvändning!S300</f>
        <v>0</v>
      </c>
      <c r="M38" s="98"/>
      <c r="N38" s="98">
        <v>0</v>
      </c>
      <c r="O38" s="98"/>
      <c r="P38" s="98">
        <f t="shared" si="4"/>
        <v>143496</v>
      </c>
      <c r="Q38" s="57"/>
      <c r="R38" s="37"/>
      <c r="S38" s="30"/>
      <c r="T38" s="41"/>
      <c r="U38" s="37"/>
    </row>
    <row r="39" spans="1:47">
      <c r="A39" s="5" t="s">
        <v>39</v>
      </c>
      <c r="B39" s="98">
        <f>[1]Slutanvändning!$M$314</f>
        <v>0</v>
      </c>
      <c r="C39" s="126">
        <f>[1]Slutanvändning!$N$315</f>
        <v>29637</v>
      </c>
      <c r="D39" s="98">
        <f>[1]Slutanvändning!$N$308</f>
        <v>0</v>
      </c>
      <c r="E39" s="98">
        <f>[1]Slutanvändning!$P$309</f>
        <v>0</v>
      </c>
      <c r="F39" s="98">
        <f>[1]Slutanvändning!$N$310</f>
        <v>0</v>
      </c>
      <c r="G39" s="98">
        <f>[1]Slutanvändning!$N$311</f>
        <v>0</v>
      </c>
      <c r="H39" s="126">
        <f>[1]Slutanvändning!$N$312</f>
        <v>0</v>
      </c>
      <c r="I39" s="98">
        <f>[1]Slutanvändning!$N$313</f>
        <v>0</v>
      </c>
      <c r="J39" s="98">
        <v>0</v>
      </c>
      <c r="K39" s="98">
        <f>[1]Slutanvändning!R309</f>
        <v>0</v>
      </c>
      <c r="L39" s="98">
        <f>[1]Slutanvändning!S309</f>
        <v>0</v>
      </c>
      <c r="M39" s="98"/>
      <c r="N39" s="98">
        <v>0</v>
      </c>
      <c r="O39" s="98"/>
      <c r="P39" s="98">
        <f>SUM(B39:N39)</f>
        <v>29637</v>
      </c>
      <c r="Q39" s="57"/>
      <c r="R39" s="107"/>
      <c r="S39" s="10"/>
      <c r="T39" s="65"/>
    </row>
    <row r="40" spans="1:47">
      <c r="A40" s="5" t="s">
        <v>14</v>
      </c>
      <c r="B40" s="98">
        <f>SUM(B32:B39)</f>
        <v>238700</v>
      </c>
      <c r="C40" s="98">
        <f t="shared" ref="C40:O40" si="5">SUM(C32:C39)</f>
        <v>441964</v>
      </c>
      <c r="D40" s="98">
        <f t="shared" si="5"/>
        <v>535386</v>
      </c>
      <c r="E40" s="98">
        <f t="shared" si="5"/>
        <v>0</v>
      </c>
      <c r="F40" s="98">
        <f>SUM(F32:F39)</f>
        <v>5192</v>
      </c>
      <c r="G40" s="98">
        <f t="shared" si="5"/>
        <v>88039</v>
      </c>
      <c r="H40" s="98">
        <f t="shared" si="5"/>
        <v>43677</v>
      </c>
      <c r="I40" s="98">
        <f t="shared" si="5"/>
        <v>0</v>
      </c>
      <c r="J40" s="98">
        <f t="shared" si="5"/>
        <v>0</v>
      </c>
      <c r="K40" s="98">
        <f t="shared" si="5"/>
        <v>0</v>
      </c>
      <c r="L40" s="98">
        <f t="shared" si="5"/>
        <v>0</v>
      </c>
      <c r="M40" s="98">
        <f t="shared" si="5"/>
        <v>0</v>
      </c>
      <c r="N40" s="98">
        <f t="shared" si="5"/>
        <v>0</v>
      </c>
      <c r="O40" s="98">
        <f t="shared" si="5"/>
        <v>0</v>
      </c>
      <c r="P40" s="98">
        <f>SUM(B40:N40)</f>
        <v>1352958</v>
      </c>
      <c r="Q40" s="57"/>
      <c r="R40" s="107"/>
      <c r="S40" s="10" t="s">
        <v>25</v>
      </c>
      <c r="T40" s="65" t="s">
        <v>26</v>
      </c>
    </row>
    <row r="41" spans="1:47">
      <c r="B41" s="98"/>
      <c r="C41" s="98"/>
      <c r="D41" s="98"/>
      <c r="E41" s="98"/>
      <c r="F41" s="98"/>
      <c r="G41" s="98"/>
      <c r="H41" s="98"/>
      <c r="I41" s="98"/>
      <c r="J41" s="98"/>
      <c r="K41" s="98"/>
      <c r="L41" s="98"/>
      <c r="M41" s="98"/>
      <c r="N41" s="98"/>
      <c r="O41" s="98"/>
      <c r="P41" s="98"/>
      <c r="Q41" s="53"/>
      <c r="R41" s="107" t="s">
        <v>40</v>
      </c>
      <c r="S41" s="66" t="str">
        <f>ROUND((B46+C46)/1000,0) &amp;" GWh"</f>
        <v>107 GWh</v>
      </c>
      <c r="T41" s="65"/>
    </row>
    <row r="42" spans="1:47">
      <c r="A42" s="47" t="s">
        <v>43</v>
      </c>
      <c r="B42" s="155">
        <f>B39+B38+B37</f>
        <v>137900</v>
      </c>
      <c r="C42" s="155">
        <f>C39+C38+C37</f>
        <v>171853</v>
      </c>
      <c r="D42" s="155">
        <f>D39+D38+D37</f>
        <v>1212</v>
      </c>
      <c r="E42" s="155">
        <f t="shared" ref="E42:P42" si="6">E39+E38+E37</f>
        <v>0</v>
      </c>
      <c r="F42" s="152">
        <f t="shared" si="6"/>
        <v>0</v>
      </c>
      <c r="G42" s="155">
        <f t="shared" si="6"/>
        <v>0</v>
      </c>
      <c r="H42" s="155">
        <f t="shared" si="6"/>
        <v>43154</v>
      </c>
      <c r="I42" s="152">
        <f t="shared" si="6"/>
        <v>0</v>
      </c>
      <c r="J42" s="155">
        <f t="shared" si="6"/>
        <v>0</v>
      </c>
      <c r="K42" s="155">
        <f t="shared" si="6"/>
        <v>0</v>
      </c>
      <c r="L42" s="155">
        <f t="shared" si="6"/>
        <v>0</v>
      </c>
      <c r="M42" s="155">
        <f t="shared" si="6"/>
        <v>0</v>
      </c>
      <c r="N42" s="155">
        <f t="shared" si="6"/>
        <v>0</v>
      </c>
      <c r="O42" s="155">
        <f t="shared" si="6"/>
        <v>0</v>
      </c>
      <c r="P42" s="155">
        <f t="shared" si="6"/>
        <v>354119</v>
      </c>
      <c r="Q42" s="74"/>
      <c r="R42" s="107" t="s">
        <v>41</v>
      </c>
      <c r="S42" s="11" t="str">
        <f>ROUND(P42/1000,0) &amp;" GWh"</f>
        <v>354 GWh</v>
      </c>
      <c r="T42" s="43">
        <f>P42/P40</f>
        <v>0.26173687579363142</v>
      </c>
    </row>
    <row r="43" spans="1:47">
      <c r="A43" s="48" t="s">
        <v>45</v>
      </c>
      <c r="B43" s="188"/>
      <c r="C43" s="157">
        <f>C40+C24-C7+C46</f>
        <v>406335.12</v>
      </c>
      <c r="D43" s="157">
        <f t="shared" ref="D43:O43" si="7">D11+D24+D40</f>
        <v>540692.47563260002</v>
      </c>
      <c r="E43" s="157">
        <f t="shared" si="7"/>
        <v>0</v>
      </c>
      <c r="F43" s="157">
        <f t="shared" si="7"/>
        <v>5192</v>
      </c>
      <c r="G43" s="157">
        <f t="shared" si="7"/>
        <v>88039</v>
      </c>
      <c r="H43" s="157">
        <f t="shared" si="7"/>
        <v>130639.41717188444</v>
      </c>
      <c r="I43" s="157">
        <f t="shared" si="7"/>
        <v>1646</v>
      </c>
      <c r="J43" s="157">
        <f t="shared" si="7"/>
        <v>0</v>
      </c>
      <c r="K43" s="157">
        <f t="shared" si="7"/>
        <v>0</v>
      </c>
      <c r="L43" s="157">
        <f t="shared" si="7"/>
        <v>0</v>
      </c>
      <c r="M43" s="157">
        <f t="shared" si="7"/>
        <v>319542</v>
      </c>
      <c r="N43" s="157">
        <f t="shared" si="7"/>
        <v>0</v>
      </c>
      <c r="O43" s="157">
        <f t="shared" si="7"/>
        <v>0</v>
      </c>
      <c r="P43" s="189">
        <f>SUM(C43:M43)</f>
        <v>1492086.0128044845</v>
      </c>
      <c r="Q43" s="35"/>
      <c r="R43" s="42" t="s">
        <v>42</v>
      </c>
      <c r="S43" s="11" t="str">
        <f>ROUND(P36/1000,0) &amp;" GWh"</f>
        <v>213 GWh</v>
      </c>
      <c r="T43" s="63">
        <f>P36/P40</f>
        <v>0.15772544233171248</v>
      </c>
    </row>
    <row r="44" spans="1:47">
      <c r="A44" s="48" t="s">
        <v>46</v>
      </c>
      <c r="B44" s="155"/>
      <c r="C44" s="158">
        <f>C43/$P$43</f>
        <v>0.27232687426394642</v>
      </c>
      <c r="D44" s="158">
        <f t="shared" ref="D44:P44" si="8">D43/$P$43</f>
        <v>0.36237353007306133</v>
      </c>
      <c r="E44" s="158">
        <f t="shared" si="8"/>
        <v>0</v>
      </c>
      <c r="F44" s="158">
        <f t="shared" si="8"/>
        <v>3.4796921594628834E-3</v>
      </c>
      <c r="G44" s="158">
        <f t="shared" si="8"/>
        <v>5.9003971114590291E-2</v>
      </c>
      <c r="H44" s="158">
        <f t="shared" si="8"/>
        <v>8.7554883599731723E-2</v>
      </c>
      <c r="I44" s="158">
        <f t="shared" si="8"/>
        <v>1.1031535621101513E-3</v>
      </c>
      <c r="J44" s="158">
        <f t="shared" si="8"/>
        <v>0</v>
      </c>
      <c r="K44" s="158">
        <f t="shared" si="8"/>
        <v>0</v>
      </c>
      <c r="L44" s="158">
        <f t="shared" si="8"/>
        <v>0</v>
      </c>
      <c r="M44" s="158">
        <f t="shared" si="8"/>
        <v>0.21415789522709722</v>
      </c>
      <c r="N44" s="158">
        <f t="shared" si="8"/>
        <v>0</v>
      </c>
      <c r="O44" s="158">
        <f t="shared" si="8"/>
        <v>0</v>
      </c>
      <c r="P44" s="158">
        <f t="shared" si="8"/>
        <v>1</v>
      </c>
      <c r="Q44" s="35"/>
      <c r="R44" s="42" t="s">
        <v>44</v>
      </c>
      <c r="S44" s="11" t="str">
        <f>ROUND(P34/1000,0) &amp;" GWh"</f>
        <v>86 GWh</v>
      </c>
      <c r="T44" s="43">
        <f>P34/P40</f>
        <v>6.3856088227321722E-2</v>
      </c>
      <c r="U44" s="37"/>
    </row>
    <row r="45" spans="1:47">
      <c r="A45" s="49"/>
      <c r="B45" s="125"/>
      <c r="C45" s="155"/>
      <c r="D45" s="155"/>
      <c r="E45" s="155"/>
      <c r="F45" s="152"/>
      <c r="G45" s="155"/>
      <c r="H45" s="155"/>
      <c r="I45" s="152"/>
      <c r="J45" s="155"/>
      <c r="K45" s="155"/>
      <c r="L45" s="155"/>
      <c r="M45" s="155"/>
      <c r="N45" s="152"/>
      <c r="O45" s="152"/>
      <c r="P45" s="152"/>
      <c r="Q45" s="35"/>
      <c r="R45" s="42" t="s">
        <v>31</v>
      </c>
      <c r="S45" s="11" t="str">
        <f>ROUND(P32/1000,0) &amp;" GWh"</f>
        <v>40 GWh</v>
      </c>
      <c r="T45" s="43">
        <f>P32/P40</f>
        <v>2.9273635988700315E-2</v>
      </c>
      <c r="U45" s="37"/>
    </row>
    <row r="46" spans="1:47">
      <c r="A46" s="49" t="s">
        <v>49</v>
      </c>
      <c r="B46" s="157">
        <f>B24-B40</f>
        <v>71984</v>
      </c>
      <c r="C46" s="157">
        <f>(C40+C24)*0.08</f>
        <v>35357.120000000003</v>
      </c>
      <c r="D46" s="155"/>
      <c r="E46" s="155"/>
      <c r="F46" s="152"/>
      <c r="G46" s="155"/>
      <c r="H46" s="155"/>
      <c r="I46" s="152"/>
      <c r="J46" s="155"/>
      <c r="K46" s="155"/>
      <c r="L46" s="155"/>
      <c r="M46" s="155"/>
      <c r="N46" s="152"/>
      <c r="O46" s="152"/>
      <c r="P46" s="141"/>
      <c r="Q46" s="35"/>
      <c r="R46" s="42" t="s">
        <v>47</v>
      </c>
      <c r="S46" s="11" t="str">
        <f>ROUND(P33/1000,0) &amp;" GWh"</f>
        <v>39 GWh</v>
      </c>
      <c r="T46" s="63">
        <f>P33/P40</f>
        <v>2.907148306001385E-2</v>
      </c>
      <c r="U46" s="37"/>
    </row>
    <row r="47" spans="1:47">
      <c r="A47" s="49" t="s">
        <v>51</v>
      </c>
      <c r="B47" s="159">
        <f>B46/B24</f>
        <v>0.23169522730491432</v>
      </c>
      <c r="C47" s="159">
        <f>C46/(C40+C24)</f>
        <v>0.08</v>
      </c>
      <c r="D47" s="155"/>
      <c r="E47" s="155"/>
      <c r="F47" s="152"/>
      <c r="G47" s="155"/>
      <c r="H47" s="155"/>
      <c r="I47" s="152"/>
      <c r="J47" s="155"/>
      <c r="K47" s="155"/>
      <c r="L47" s="155"/>
      <c r="M47" s="155"/>
      <c r="N47" s="152"/>
      <c r="O47" s="152"/>
      <c r="P47" s="152"/>
      <c r="Q47" s="35"/>
      <c r="R47" s="42" t="s">
        <v>48</v>
      </c>
      <c r="S47" s="11" t="str">
        <f>ROUND(P35/1000,0) &amp;" GWh"</f>
        <v>620 GWh</v>
      </c>
      <c r="T47" s="63">
        <f>P35/P40</f>
        <v>0.4583364745986202</v>
      </c>
    </row>
    <row r="48" spans="1:47" ht="15.75" thickBot="1">
      <c r="A48" s="14"/>
      <c r="B48" s="183"/>
      <c r="C48" s="184"/>
      <c r="D48" s="185"/>
      <c r="E48" s="185"/>
      <c r="F48" s="186"/>
      <c r="G48" s="185"/>
      <c r="H48" s="185"/>
      <c r="I48" s="186"/>
      <c r="J48" s="185"/>
      <c r="K48" s="185"/>
      <c r="L48" s="185"/>
      <c r="M48" s="184"/>
      <c r="N48" s="187"/>
      <c r="O48" s="187"/>
      <c r="P48" s="187"/>
      <c r="Q48" s="90"/>
      <c r="R48" s="70" t="s">
        <v>50</v>
      </c>
      <c r="S48" s="71" t="str">
        <f>ROUND(P40/1000,0) &amp;" GWh"</f>
        <v>1353 GWh</v>
      </c>
      <c r="T48" s="72">
        <f>SUM(T42:T47)</f>
        <v>1</v>
      </c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4"/>
      <c r="AH48" s="14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</row>
    <row r="49" spans="1:47">
      <c r="A49" s="17"/>
      <c r="B49" s="160"/>
      <c r="C49" s="161"/>
      <c r="D49" s="162"/>
      <c r="E49" s="162"/>
      <c r="F49" s="163"/>
      <c r="G49" s="162"/>
      <c r="H49" s="162"/>
      <c r="I49" s="163"/>
      <c r="J49" s="162"/>
      <c r="K49" s="162"/>
      <c r="L49" s="162"/>
      <c r="M49" s="161"/>
      <c r="N49" s="164"/>
      <c r="O49" s="164"/>
      <c r="P49" s="164"/>
      <c r="Q49" s="17"/>
      <c r="R49" s="14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4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</row>
    <row r="50" spans="1:47">
      <c r="A50" s="17"/>
      <c r="B50" s="160"/>
      <c r="C50" s="165"/>
      <c r="D50" s="162"/>
      <c r="E50" s="162"/>
      <c r="F50" s="163"/>
      <c r="G50" s="162"/>
      <c r="H50" s="162"/>
      <c r="I50" s="163"/>
      <c r="J50" s="162"/>
      <c r="K50" s="162"/>
      <c r="L50" s="162"/>
      <c r="M50" s="161"/>
      <c r="N50" s="164"/>
      <c r="O50" s="164"/>
      <c r="P50" s="164"/>
      <c r="Q50" s="17"/>
      <c r="R50" s="14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4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</row>
    <row r="51" spans="1:47">
      <c r="A51" s="17"/>
      <c r="B51" s="160"/>
      <c r="C51" s="161"/>
      <c r="D51" s="162"/>
      <c r="E51" s="162"/>
      <c r="F51" s="163"/>
      <c r="G51" s="162"/>
      <c r="H51" s="162"/>
      <c r="I51" s="163"/>
      <c r="J51" s="162"/>
      <c r="K51" s="162"/>
      <c r="L51" s="162"/>
      <c r="M51" s="161"/>
      <c r="N51" s="164"/>
      <c r="O51" s="164"/>
      <c r="P51" s="164"/>
      <c r="Q51" s="17"/>
      <c r="R51" s="14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4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</row>
    <row r="52" spans="1:47">
      <c r="A52" s="17"/>
      <c r="B52" s="160"/>
      <c r="C52" s="161"/>
      <c r="D52" s="162"/>
      <c r="E52" s="162"/>
      <c r="F52" s="163"/>
      <c r="G52" s="162"/>
      <c r="H52" s="162"/>
      <c r="I52" s="163"/>
      <c r="J52" s="162"/>
      <c r="K52" s="162"/>
      <c r="L52" s="162"/>
      <c r="M52" s="161"/>
      <c r="N52" s="164"/>
      <c r="O52" s="164"/>
      <c r="P52" s="164"/>
      <c r="Q52" s="17"/>
      <c r="R52" s="14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4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</row>
    <row r="53" spans="1:47">
      <c r="A53" s="17"/>
      <c r="B53" s="160"/>
      <c r="C53" s="161"/>
      <c r="D53" s="162"/>
      <c r="E53" s="162"/>
      <c r="F53" s="163"/>
      <c r="G53" s="162"/>
      <c r="H53" s="162"/>
      <c r="I53" s="163"/>
      <c r="J53" s="162"/>
      <c r="K53" s="162"/>
      <c r="L53" s="162"/>
      <c r="M53" s="161"/>
      <c r="N53" s="164"/>
      <c r="O53" s="164"/>
      <c r="P53" s="164"/>
      <c r="Q53" s="17"/>
      <c r="R53" s="14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4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</row>
    <row r="54" spans="1:47">
      <c r="A54" s="17"/>
      <c r="B54" s="160"/>
      <c r="C54" s="161"/>
      <c r="D54" s="162"/>
      <c r="E54" s="162"/>
      <c r="F54" s="163"/>
      <c r="G54" s="162"/>
      <c r="H54" s="162"/>
      <c r="I54" s="163"/>
      <c r="J54" s="162"/>
      <c r="K54" s="162"/>
      <c r="L54" s="162"/>
      <c r="M54" s="161"/>
      <c r="N54" s="164"/>
      <c r="O54" s="164"/>
      <c r="P54" s="164"/>
      <c r="Q54" s="17"/>
      <c r="R54" s="14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4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</row>
    <row r="55" spans="1:47" ht="15.75">
      <c r="A55" s="17"/>
      <c r="B55" s="160"/>
      <c r="C55" s="161"/>
      <c r="D55" s="162"/>
      <c r="E55" s="162"/>
      <c r="F55" s="163"/>
      <c r="G55" s="162"/>
      <c r="H55" s="162"/>
      <c r="I55" s="163"/>
      <c r="J55" s="162"/>
      <c r="K55" s="162"/>
      <c r="L55" s="162"/>
      <c r="M55" s="161"/>
      <c r="N55" s="164"/>
      <c r="O55" s="164"/>
      <c r="P55" s="164"/>
      <c r="Q55" s="17"/>
      <c r="R55" s="10"/>
      <c r="S55" s="46"/>
      <c r="T55" s="51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4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</row>
    <row r="56" spans="1:47" ht="15.75">
      <c r="A56" s="17"/>
      <c r="B56" s="160"/>
      <c r="C56" s="161"/>
      <c r="D56" s="162"/>
      <c r="E56" s="162"/>
      <c r="F56" s="163"/>
      <c r="G56" s="162"/>
      <c r="H56" s="162"/>
      <c r="I56" s="163"/>
      <c r="J56" s="162"/>
      <c r="K56" s="162"/>
      <c r="L56" s="162"/>
      <c r="M56" s="161"/>
      <c r="N56" s="164"/>
      <c r="O56" s="164"/>
      <c r="P56" s="164"/>
      <c r="Q56" s="17"/>
      <c r="R56" s="10"/>
      <c r="S56" s="46"/>
      <c r="T56" s="51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4"/>
      <c r="AI56" s="17"/>
      <c r="AJ56" s="17"/>
      <c r="AK56" s="17"/>
      <c r="AL56" s="17"/>
      <c r="AM56" s="17"/>
      <c r="AN56" s="17"/>
      <c r="AO56" s="17"/>
      <c r="AP56" s="17"/>
      <c r="AQ56" s="17"/>
      <c r="AR56" s="17"/>
      <c r="AS56" s="17"/>
      <c r="AT56" s="17"/>
      <c r="AU56" s="17"/>
    </row>
    <row r="57" spans="1:47" ht="15.75">
      <c r="A57" s="17"/>
      <c r="B57" s="160"/>
      <c r="C57" s="161"/>
      <c r="D57" s="162"/>
      <c r="E57" s="162"/>
      <c r="F57" s="163"/>
      <c r="G57" s="162"/>
      <c r="H57" s="162"/>
      <c r="I57" s="163"/>
      <c r="J57" s="162"/>
      <c r="K57" s="162"/>
      <c r="L57" s="162"/>
      <c r="M57" s="161"/>
      <c r="N57" s="164"/>
      <c r="O57" s="164"/>
      <c r="P57" s="164"/>
      <c r="Q57" s="17"/>
      <c r="R57" s="10"/>
      <c r="S57" s="46"/>
      <c r="T57" s="51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4"/>
      <c r="AI57" s="17"/>
      <c r="AJ57" s="17"/>
      <c r="AK57" s="17"/>
      <c r="AL57" s="17"/>
      <c r="AM57" s="17"/>
      <c r="AN57" s="17"/>
      <c r="AO57" s="17"/>
      <c r="AP57" s="17"/>
      <c r="AQ57" s="17"/>
      <c r="AR57" s="17"/>
      <c r="AS57" s="17"/>
      <c r="AT57" s="17"/>
      <c r="AU57" s="17"/>
    </row>
    <row r="58" spans="1:47" ht="15.75">
      <c r="A58" s="10"/>
      <c r="B58" s="166"/>
      <c r="C58" s="167"/>
      <c r="D58" s="168"/>
      <c r="E58" s="168"/>
      <c r="F58" s="169"/>
      <c r="G58" s="168"/>
      <c r="H58" s="168"/>
      <c r="I58" s="169"/>
      <c r="J58" s="168"/>
      <c r="K58" s="168"/>
      <c r="L58" s="168"/>
      <c r="M58" s="170"/>
      <c r="N58" s="171"/>
      <c r="O58" s="171"/>
      <c r="P58" s="172"/>
      <c r="Q58" s="10"/>
      <c r="R58" s="10"/>
      <c r="S58" s="46"/>
      <c r="T58" s="51"/>
    </row>
    <row r="59" spans="1:47" ht="15.75">
      <c r="A59" s="10"/>
      <c r="B59" s="166"/>
      <c r="C59" s="167"/>
      <c r="D59" s="168"/>
      <c r="E59" s="168"/>
      <c r="F59" s="169"/>
      <c r="G59" s="168"/>
      <c r="H59" s="168"/>
      <c r="I59" s="169"/>
      <c r="J59" s="168"/>
      <c r="K59" s="168"/>
      <c r="L59" s="168"/>
      <c r="M59" s="170"/>
      <c r="N59" s="171"/>
      <c r="O59" s="171"/>
      <c r="P59" s="172"/>
      <c r="Q59" s="10"/>
      <c r="R59" s="10"/>
      <c r="S59" s="21"/>
      <c r="T59" s="22"/>
    </row>
    <row r="60" spans="1:47" ht="15.75">
      <c r="A60" s="10"/>
      <c r="B60" s="166"/>
      <c r="C60" s="167"/>
      <c r="D60" s="168"/>
      <c r="E60" s="168"/>
      <c r="F60" s="169"/>
      <c r="G60" s="168"/>
      <c r="H60" s="168"/>
      <c r="I60" s="169"/>
      <c r="J60" s="168"/>
      <c r="K60" s="168"/>
      <c r="L60" s="168"/>
      <c r="M60" s="170"/>
      <c r="N60" s="171"/>
      <c r="O60" s="171"/>
      <c r="P60" s="172"/>
      <c r="Q60" s="10"/>
      <c r="R60" s="10"/>
      <c r="S60" s="10"/>
      <c r="T60" s="46"/>
    </row>
    <row r="61" spans="1:47" ht="15.75">
      <c r="A61" s="9"/>
      <c r="B61" s="166"/>
      <c r="C61" s="167"/>
      <c r="D61" s="168"/>
      <c r="E61" s="168"/>
      <c r="F61" s="169"/>
      <c r="G61" s="168"/>
      <c r="H61" s="168"/>
      <c r="I61" s="169"/>
      <c r="J61" s="168"/>
      <c r="K61" s="168"/>
      <c r="L61" s="168"/>
      <c r="M61" s="170"/>
      <c r="N61" s="171"/>
      <c r="O61" s="171"/>
      <c r="P61" s="172"/>
      <c r="Q61" s="10"/>
      <c r="R61" s="10"/>
      <c r="S61" s="79"/>
      <c r="T61" s="80"/>
    </row>
    <row r="62" spans="1:47" ht="15.75">
      <c r="A62" s="10"/>
      <c r="B62" s="166"/>
      <c r="C62" s="167"/>
      <c r="D62" s="166"/>
      <c r="E62" s="166"/>
      <c r="F62" s="173"/>
      <c r="G62" s="166"/>
      <c r="H62" s="166"/>
      <c r="I62" s="173"/>
      <c r="J62" s="166"/>
      <c r="K62" s="166"/>
      <c r="L62" s="166"/>
      <c r="M62" s="170"/>
      <c r="N62" s="171"/>
      <c r="O62" s="171"/>
      <c r="P62" s="172"/>
      <c r="Q62" s="10"/>
      <c r="R62" s="10"/>
      <c r="S62" s="46"/>
      <c r="T62" s="51"/>
    </row>
    <row r="63" spans="1:47" ht="15.75">
      <c r="A63" s="10"/>
      <c r="B63" s="166"/>
      <c r="C63" s="174"/>
      <c r="D63" s="166"/>
      <c r="E63" s="166"/>
      <c r="F63" s="173"/>
      <c r="G63" s="166"/>
      <c r="H63" s="166"/>
      <c r="I63" s="173"/>
      <c r="J63" s="166"/>
      <c r="K63" s="166"/>
      <c r="L63" s="166"/>
      <c r="M63" s="174"/>
      <c r="N63" s="172"/>
      <c r="O63" s="172"/>
      <c r="P63" s="172"/>
      <c r="Q63" s="10"/>
      <c r="R63" s="10"/>
      <c r="S63" s="46"/>
      <c r="T63" s="51"/>
    </row>
    <row r="64" spans="1:47" ht="15.75">
      <c r="A64" s="10"/>
      <c r="B64" s="166"/>
      <c r="C64" s="174"/>
      <c r="D64" s="166"/>
      <c r="E64" s="166"/>
      <c r="F64" s="173"/>
      <c r="G64" s="166"/>
      <c r="H64" s="166"/>
      <c r="I64" s="173"/>
      <c r="J64" s="166"/>
      <c r="K64" s="166"/>
      <c r="L64" s="166"/>
      <c r="M64" s="174"/>
      <c r="N64" s="172"/>
      <c r="O64" s="172"/>
      <c r="P64" s="172"/>
      <c r="Q64" s="10"/>
      <c r="R64" s="10"/>
      <c r="S64" s="46"/>
      <c r="T64" s="51"/>
    </row>
    <row r="65" spans="1:20" ht="15.75">
      <c r="A65" s="10"/>
      <c r="B65" s="155"/>
      <c r="C65" s="174"/>
      <c r="D65" s="155"/>
      <c r="E65" s="155"/>
      <c r="F65" s="152"/>
      <c r="G65" s="155"/>
      <c r="H65" s="155"/>
      <c r="I65" s="152"/>
      <c r="J65" s="155"/>
      <c r="K65" s="166"/>
      <c r="L65" s="166"/>
      <c r="M65" s="174"/>
      <c r="N65" s="172"/>
      <c r="O65" s="172"/>
      <c r="P65" s="172"/>
      <c r="Q65" s="10"/>
      <c r="R65" s="10"/>
      <c r="S65" s="46"/>
      <c r="T65" s="51"/>
    </row>
    <row r="66" spans="1:20" ht="15.75">
      <c r="A66" s="10"/>
      <c r="B66" s="155"/>
      <c r="C66" s="174"/>
      <c r="D66" s="155"/>
      <c r="E66" s="155"/>
      <c r="F66" s="152"/>
      <c r="G66" s="155"/>
      <c r="H66" s="155"/>
      <c r="I66" s="152"/>
      <c r="J66" s="155"/>
      <c r="K66" s="166"/>
      <c r="L66" s="166"/>
      <c r="M66" s="174"/>
      <c r="N66" s="172"/>
      <c r="O66" s="172"/>
      <c r="P66" s="172"/>
      <c r="Q66" s="10"/>
      <c r="R66" s="10"/>
      <c r="S66" s="46"/>
      <c r="T66" s="51"/>
    </row>
    <row r="67" spans="1:20" ht="15.75">
      <c r="A67" s="10"/>
      <c r="B67" s="155"/>
      <c r="C67" s="174"/>
      <c r="D67" s="155"/>
      <c r="E67" s="155"/>
      <c r="F67" s="152"/>
      <c r="G67" s="155"/>
      <c r="H67" s="155"/>
      <c r="I67" s="152"/>
      <c r="J67" s="155"/>
      <c r="K67" s="166"/>
      <c r="L67" s="166"/>
      <c r="M67" s="174"/>
      <c r="N67" s="172"/>
      <c r="O67" s="172"/>
      <c r="P67" s="172"/>
      <c r="Q67" s="10"/>
      <c r="R67" s="10"/>
      <c r="S67" s="46"/>
      <c r="T67" s="51"/>
    </row>
    <row r="68" spans="1:20" ht="15.75">
      <c r="A68" s="10"/>
      <c r="B68" s="155"/>
      <c r="C68" s="174"/>
      <c r="D68" s="155"/>
      <c r="E68" s="155"/>
      <c r="F68" s="152"/>
      <c r="G68" s="155"/>
      <c r="H68" s="155"/>
      <c r="I68" s="152"/>
      <c r="J68" s="155"/>
      <c r="K68" s="166"/>
      <c r="L68" s="166"/>
      <c r="M68" s="174"/>
      <c r="N68" s="172"/>
      <c r="O68" s="172"/>
      <c r="P68" s="172"/>
      <c r="Q68" s="10"/>
      <c r="R68" s="52"/>
      <c r="S68" s="21"/>
      <c r="T68" s="24"/>
    </row>
    <row r="69" spans="1:20">
      <c r="A69" s="10"/>
      <c r="B69" s="155"/>
      <c r="C69" s="174"/>
      <c r="D69" s="155"/>
      <c r="E69" s="155"/>
      <c r="F69" s="152"/>
      <c r="G69" s="155"/>
      <c r="H69" s="155"/>
      <c r="I69" s="152"/>
      <c r="J69" s="155"/>
      <c r="K69" s="166"/>
      <c r="L69" s="166"/>
      <c r="M69" s="174"/>
      <c r="N69" s="172"/>
      <c r="O69" s="172"/>
      <c r="P69" s="172"/>
      <c r="Q69" s="10"/>
    </row>
    <row r="70" spans="1:20">
      <c r="A70" s="10"/>
      <c r="B70" s="155"/>
      <c r="C70" s="174"/>
      <c r="D70" s="155"/>
      <c r="E70" s="155"/>
      <c r="F70" s="152"/>
      <c r="G70" s="155"/>
      <c r="H70" s="155"/>
      <c r="I70" s="152"/>
      <c r="J70" s="155"/>
      <c r="K70" s="166"/>
      <c r="L70" s="166"/>
      <c r="M70" s="174"/>
      <c r="N70" s="172"/>
      <c r="O70" s="172"/>
      <c r="P70" s="172"/>
      <c r="Q70" s="10"/>
    </row>
    <row r="71" spans="1:20" ht="15.75">
      <c r="A71" s="10"/>
      <c r="B71" s="175"/>
      <c r="C71" s="174"/>
      <c r="D71" s="175"/>
      <c r="E71" s="175"/>
      <c r="F71" s="176"/>
      <c r="G71" s="175"/>
      <c r="H71" s="175"/>
      <c r="I71" s="176"/>
      <c r="J71" s="175"/>
      <c r="K71" s="166"/>
      <c r="L71" s="166"/>
      <c r="M71" s="174"/>
      <c r="N71" s="172"/>
      <c r="O71" s="172"/>
      <c r="P71" s="172"/>
      <c r="Q71" s="10"/>
    </row>
  </sheetData>
  <pageMargins left="0.7" right="0.7" top="0.75" bottom="0.75" header="0.3" footer="0.3"/>
  <pageSetup paperSize="9" orientation="portrait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U71"/>
  <sheetViews>
    <sheetView zoomScale="70" zoomScaleNormal="70" workbookViewId="0">
      <selection activeCell="G54" sqref="G54"/>
    </sheetView>
  </sheetViews>
  <sheetFormatPr defaultColWidth="8.625" defaultRowHeight="15"/>
  <cols>
    <col min="1" max="1" width="49.5" style="12" customWidth="1"/>
    <col min="2" max="2" width="18.75" style="141" bestFit="1" customWidth="1"/>
    <col min="3" max="3" width="17.625" style="142" customWidth="1"/>
    <col min="4" max="12" width="17.625" style="141" customWidth="1"/>
    <col min="13" max="16" width="17.625" style="142" customWidth="1"/>
    <col min="17" max="20" width="17.625" style="12" customWidth="1"/>
    <col min="21" max="16384" width="8.625" style="12"/>
  </cols>
  <sheetData>
    <row r="1" spans="1:34" ht="18.75">
      <c r="A1" s="3" t="s">
        <v>0</v>
      </c>
      <c r="Q1" s="4"/>
      <c r="R1" s="4"/>
      <c r="S1" s="4"/>
      <c r="T1" s="4"/>
    </row>
    <row r="2" spans="1:34" ht="15.75">
      <c r="A2" s="81" t="s">
        <v>79</v>
      </c>
      <c r="Q2" s="5"/>
      <c r="AG2" s="54"/>
      <c r="AH2" s="5"/>
    </row>
    <row r="3" spans="1:34" ht="30">
      <c r="A3" s="6">
        <f>'Södermanlands län'!A3</f>
        <v>2020</v>
      </c>
      <c r="C3" s="143" t="s">
        <v>1</v>
      </c>
      <c r="D3" s="143" t="s">
        <v>32</v>
      </c>
      <c r="E3" s="143" t="s">
        <v>2</v>
      </c>
      <c r="F3" s="144" t="s">
        <v>3</v>
      </c>
      <c r="G3" s="143" t="s">
        <v>17</v>
      </c>
      <c r="H3" s="143" t="s">
        <v>52</v>
      </c>
      <c r="I3" s="144" t="s">
        <v>5</v>
      </c>
      <c r="J3" s="143" t="s">
        <v>4</v>
      </c>
      <c r="K3" s="143" t="s">
        <v>6</v>
      </c>
      <c r="L3" s="143" t="s">
        <v>7</v>
      </c>
      <c r="M3" s="143" t="s">
        <v>68</v>
      </c>
      <c r="N3" s="143" t="s">
        <v>68</v>
      </c>
      <c r="O3" s="144" t="s">
        <v>68</v>
      </c>
      <c r="P3" s="145" t="s">
        <v>9</v>
      </c>
      <c r="Q3" s="54"/>
      <c r="AG3" s="54"/>
      <c r="AH3" s="54"/>
    </row>
    <row r="4" spans="1:34" s="30" customFormat="1" ht="11.25">
      <c r="A4" s="83" t="s">
        <v>60</v>
      </c>
      <c r="B4" s="146"/>
      <c r="C4" s="147" t="s">
        <v>58</v>
      </c>
      <c r="D4" s="147" t="s">
        <v>59</v>
      </c>
      <c r="E4" s="148"/>
      <c r="F4" s="147" t="s">
        <v>61</v>
      </c>
      <c r="G4" s="148"/>
      <c r="H4" s="148"/>
      <c r="I4" s="147" t="s">
        <v>62</v>
      </c>
      <c r="J4" s="148"/>
      <c r="K4" s="148"/>
      <c r="L4" s="148"/>
      <c r="M4" s="148"/>
      <c r="N4" s="149"/>
      <c r="O4" s="149"/>
      <c r="P4" s="150" t="s">
        <v>66</v>
      </c>
      <c r="Q4" s="31"/>
      <c r="AG4" s="31"/>
      <c r="AH4" s="31"/>
    </row>
    <row r="5" spans="1:34" ht="15.75">
      <c r="A5" s="5" t="s">
        <v>53</v>
      </c>
      <c r="B5" s="98"/>
      <c r="C5" s="100">
        <f>[1]Solceller!$C$7</f>
        <v>1073.5</v>
      </c>
      <c r="D5" s="98"/>
      <c r="E5" s="98"/>
      <c r="F5" s="98"/>
      <c r="G5" s="98"/>
      <c r="H5" s="98"/>
      <c r="I5" s="98"/>
      <c r="J5" s="98"/>
      <c r="K5" s="98"/>
      <c r="L5" s="98"/>
      <c r="M5" s="98"/>
      <c r="N5" s="98"/>
      <c r="O5" s="98"/>
      <c r="P5" s="98">
        <f>SUM(D5:O5)</f>
        <v>0</v>
      </c>
      <c r="Q5" s="54"/>
      <c r="AG5" s="54"/>
      <c r="AH5" s="54"/>
    </row>
    <row r="6" spans="1:34" ht="15.75">
      <c r="A6" s="5" t="s">
        <v>84</v>
      </c>
      <c r="B6" s="98"/>
      <c r="C6" s="98">
        <f>[1]Elproduktion!$N$162</f>
        <v>91426</v>
      </c>
      <c r="D6" s="98">
        <f>[1]Elproduktion!$N$163</f>
        <v>25110</v>
      </c>
      <c r="E6" s="98"/>
      <c r="F6" s="98">
        <f>[1]Elproduktion!$N$165</f>
        <v>324157</v>
      </c>
      <c r="G6" s="98"/>
      <c r="H6" s="98"/>
      <c r="I6" s="98"/>
      <c r="J6" s="98"/>
      <c r="K6" s="98"/>
      <c r="L6" s="98"/>
      <c r="M6" s="98"/>
      <c r="N6" s="98"/>
      <c r="O6" s="98"/>
      <c r="P6" s="98">
        <f>SUM(D6:O6)</f>
        <v>349267</v>
      </c>
      <c r="Q6" s="54"/>
      <c r="AG6" s="54"/>
      <c r="AH6" s="54"/>
    </row>
    <row r="7" spans="1:34" ht="15.75">
      <c r="A7" s="5" t="s">
        <v>10</v>
      </c>
      <c r="B7" s="98"/>
      <c r="C7" s="98">
        <v>0</v>
      </c>
      <c r="D7" s="141">
        <v>0</v>
      </c>
      <c r="E7" s="98">
        <f>[1]Elproduktion!$Q$164</f>
        <v>0</v>
      </c>
      <c r="F7" s="141">
        <v>0</v>
      </c>
      <c r="G7" s="98">
        <f>[1]Elproduktion!$R$166</f>
        <v>0</v>
      </c>
      <c r="H7" s="98">
        <f>[1]Elproduktion!$S$167</f>
        <v>0</v>
      </c>
      <c r="I7" s="98">
        <f>[1]Elproduktion!$N$168</f>
        <v>0</v>
      </c>
      <c r="J7" s="98">
        <f>[1]Elproduktion!$T$166</f>
        <v>0</v>
      </c>
      <c r="K7" s="98">
        <f>[1]Elproduktion!U164</f>
        <v>0</v>
      </c>
      <c r="L7" s="98">
        <f>[1]Elproduktion!V164</f>
        <v>0</v>
      </c>
      <c r="M7" s="98"/>
      <c r="N7" s="98"/>
      <c r="O7" s="98"/>
      <c r="P7" s="98">
        <f t="shared" ref="P7:P11" si="0">SUM(D7:O7)</f>
        <v>0</v>
      </c>
      <c r="Q7" s="54"/>
      <c r="AG7" s="54"/>
      <c r="AH7" s="54"/>
    </row>
    <row r="8" spans="1:34" ht="15.75">
      <c r="A8" s="5" t="s">
        <v>11</v>
      </c>
      <c r="B8" s="98"/>
      <c r="C8" s="98">
        <f>[1]Elproduktion!$N$170</f>
        <v>0</v>
      </c>
      <c r="D8" s="98">
        <f>[1]Elproduktion!$N$171</f>
        <v>0</v>
      </c>
      <c r="E8" s="98">
        <f>[1]Elproduktion!$Q$172</f>
        <v>0</v>
      </c>
      <c r="F8" s="98">
        <f>[1]Elproduktion!$N$173</f>
        <v>0</v>
      </c>
      <c r="G8" s="98">
        <f>[1]Elproduktion!$R$174</f>
        <v>0</v>
      </c>
      <c r="H8" s="98">
        <f>[1]Elproduktion!$S$175</f>
        <v>0</v>
      </c>
      <c r="I8" s="98">
        <f>[1]Elproduktion!$N$176</f>
        <v>0</v>
      </c>
      <c r="J8" s="98">
        <f>[1]Elproduktion!$T$174</f>
        <v>0</v>
      </c>
      <c r="K8" s="98">
        <f>[1]Elproduktion!U172</f>
        <v>0</v>
      </c>
      <c r="L8" s="98">
        <f>[1]Elproduktion!V172</f>
        <v>0</v>
      </c>
      <c r="M8" s="98"/>
      <c r="N8" s="98"/>
      <c r="O8" s="98"/>
      <c r="P8" s="98">
        <f t="shared" si="0"/>
        <v>0</v>
      </c>
      <c r="Q8" s="54"/>
      <c r="AG8" s="54"/>
      <c r="AH8" s="54"/>
    </row>
    <row r="9" spans="1:34" ht="15.75">
      <c r="A9" s="5" t="s">
        <v>12</v>
      </c>
      <c r="B9" s="98"/>
      <c r="C9" s="98">
        <f>[1]Elproduktion!$N$178</f>
        <v>0</v>
      </c>
      <c r="D9" s="98">
        <f>[1]Elproduktion!$N$179</f>
        <v>0</v>
      </c>
      <c r="E9" s="98">
        <f>[1]Elproduktion!$Q$180</f>
        <v>0</v>
      </c>
      <c r="F9" s="98">
        <f>[1]Elproduktion!$N$181</f>
        <v>0</v>
      </c>
      <c r="G9" s="98">
        <f>[1]Elproduktion!$R$182</f>
        <v>0</v>
      </c>
      <c r="H9" s="98">
        <f>[1]Elproduktion!$S$183</f>
        <v>0</v>
      </c>
      <c r="I9" s="98">
        <f>[1]Elproduktion!$N$184</f>
        <v>0</v>
      </c>
      <c r="J9" s="98">
        <f>[1]Elproduktion!$T$182</f>
        <v>0</v>
      </c>
      <c r="K9" s="98">
        <f>[1]Elproduktion!U180</f>
        <v>0</v>
      </c>
      <c r="L9" s="98">
        <f>[1]Elproduktion!V180</f>
        <v>0</v>
      </c>
      <c r="M9" s="98"/>
      <c r="N9" s="98"/>
      <c r="O9" s="98"/>
      <c r="P9" s="98">
        <f t="shared" si="0"/>
        <v>0</v>
      </c>
      <c r="Q9" s="54"/>
      <c r="AG9" s="54"/>
      <c r="AH9" s="54"/>
    </row>
    <row r="10" spans="1:34" ht="15.75">
      <c r="A10" s="5" t="s">
        <v>13</v>
      </c>
      <c r="B10" s="98"/>
      <c r="C10" s="98">
        <f>[1]Elproduktion!$N$186</f>
        <v>0</v>
      </c>
      <c r="D10" s="98">
        <f>[1]Elproduktion!$N$187</f>
        <v>0</v>
      </c>
      <c r="E10" s="98">
        <f>[1]Elproduktion!$Q$188</f>
        <v>0</v>
      </c>
      <c r="F10" s="98">
        <f>[1]Elproduktion!$N$189</f>
        <v>0</v>
      </c>
      <c r="G10" s="98">
        <f>[1]Elproduktion!$R$190</f>
        <v>0</v>
      </c>
      <c r="H10" s="98">
        <f>[1]Elproduktion!$S$191</f>
        <v>0</v>
      </c>
      <c r="I10" s="98">
        <f>[1]Elproduktion!$N$192</f>
        <v>0</v>
      </c>
      <c r="J10" s="98">
        <f>[1]Elproduktion!$T$190</f>
        <v>0</v>
      </c>
      <c r="K10" s="98">
        <f>[1]Elproduktion!U188</f>
        <v>0</v>
      </c>
      <c r="L10" s="98">
        <f>[1]Elproduktion!V188</f>
        <v>0</v>
      </c>
      <c r="M10" s="98"/>
      <c r="N10" s="98"/>
      <c r="O10" s="98"/>
      <c r="P10" s="98">
        <f t="shared" si="0"/>
        <v>0</v>
      </c>
      <c r="Q10" s="54"/>
      <c r="R10" s="5"/>
      <c r="S10" s="59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54"/>
      <c r="AH10" s="54"/>
    </row>
    <row r="11" spans="1:34" ht="15.75">
      <c r="A11" s="5" t="s">
        <v>14</v>
      </c>
      <c r="B11" s="98"/>
      <c r="C11" s="100">
        <f>SUM(C5:C10)</f>
        <v>92499.5</v>
      </c>
      <c r="D11" s="98">
        <f t="shared" ref="D11:O11" si="1">SUM(D5:D10)</f>
        <v>25110</v>
      </c>
      <c r="E11" s="98">
        <f t="shared" si="1"/>
        <v>0</v>
      </c>
      <c r="F11" s="98">
        <f t="shared" si="1"/>
        <v>324157</v>
      </c>
      <c r="G11" s="98">
        <f t="shared" si="1"/>
        <v>0</v>
      </c>
      <c r="H11" s="98">
        <f t="shared" si="1"/>
        <v>0</v>
      </c>
      <c r="I11" s="98">
        <f t="shared" si="1"/>
        <v>0</v>
      </c>
      <c r="J11" s="98">
        <f t="shared" si="1"/>
        <v>0</v>
      </c>
      <c r="K11" s="98">
        <f t="shared" si="1"/>
        <v>0</v>
      </c>
      <c r="L11" s="98">
        <f t="shared" si="1"/>
        <v>0</v>
      </c>
      <c r="M11" s="98">
        <f t="shared" si="1"/>
        <v>0</v>
      </c>
      <c r="N11" s="98">
        <f t="shared" si="1"/>
        <v>0</v>
      </c>
      <c r="O11" s="98">
        <f t="shared" si="1"/>
        <v>0</v>
      </c>
      <c r="P11" s="98">
        <f t="shared" si="0"/>
        <v>349267</v>
      </c>
      <c r="Q11" s="54"/>
      <c r="R11" s="5"/>
      <c r="S11" s="59"/>
      <c r="T11" s="59"/>
      <c r="U11" s="59"/>
      <c r="V11" s="59"/>
      <c r="W11" s="59"/>
      <c r="X11" s="59"/>
      <c r="Y11" s="59"/>
      <c r="Z11" s="59"/>
      <c r="AA11" s="59"/>
      <c r="AB11" s="59"/>
      <c r="AC11" s="59"/>
      <c r="AD11" s="59"/>
      <c r="AE11" s="59"/>
      <c r="AF11" s="59"/>
      <c r="AG11" s="54"/>
      <c r="AH11" s="54"/>
    </row>
    <row r="12" spans="1:34" ht="15.75">
      <c r="B12" s="98"/>
      <c r="C12" s="98"/>
      <c r="D12" s="98"/>
      <c r="E12" s="98"/>
      <c r="F12" s="98"/>
      <c r="G12" s="98"/>
      <c r="H12" s="98"/>
      <c r="I12" s="98"/>
      <c r="J12" s="98"/>
      <c r="K12" s="98"/>
      <c r="L12" s="98"/>
      <c r="M12" s="98"/>
      <c r="N12" s="98"/>
      <c r="O12" s="98"/>
      <c r="P12" s="98"/>
      <c r="Q12" s="4"/>
      <c r="R12" s="4"/>
      <c r="S12" s="4"/>
      <c r="T12" s="4"/>
    </row>
    <row r="13" spans="1:34" ht="15.75">
      <c r="B13" s="98"/>
      <c r="C13" s="98"/>
      <c r="D13" s="98"/>
      <c r="E13" s="98"/>
      <c r="F13" s="98"/>
      <c r="G13" s="98"/>
      <c r="H13" s="98"/>
      <c r="I13" s="98"/>
      <c r="J13" s="98"/>
      <c r="K13" s="98"/>
      <c r="L13" s="98"/>
      <c r="M13" s="98"/>
      <c r="N13" s="98"/>
      <c r="O13" s="98"/>
      <c r="P13" s="98"/>
      <c r="Q13" s="4"/>
      <c r="R13" s="4"/>
      <c r="S13" s="4"/>
      <c r="T13" s="4"/>
    </row>
    <row r="14" spans="1:34" ht="18.75">
      <c r="A14" s="3" t="s">
        <v>15</v>
      </c>
      <c r="B14" s="151"/>
      <c r="C14" s="98"/>
      <c r="D14" s="151"/>
      <c r="E14" s="151"/>
      <c r="F14" s="151"/>
      <c r="G14" s="151"/>
      <c r="H14" s="151"/>
      <c r="I14" s="151"/>
      <c r="J14" s="98"/>
      <c r="K14" s="98"/>
      <c r="L14" s="98"/>
      <c r="M14" s="98"/>
      <c r="N14" s="98"/>
      <c r="O14" s="98"/>
      <c r="P14" s="151"/>
      <c r="Q14" s="4"/>
      <c r="R14" s="4"/>
      <c r="S14" s="4"/>
      <c r="T14" s="4"/>
    </row>
    <row r="15" spans="1:34" ht="15.75">
      <c r="A15" s="81" t="str">
        <f>A2</f>
        <v>0481 Oxelösund</v>
      </c>
      <c r="B15" s="98"/>
      <c r="C15" s="98"/>
      <c r="D15" s="98"/>
      <c r="E15" s="98"/>
      <c r="F15" s="98"/>
      <c r="G15" s="98"/>
      <c r="H15" s="98"/>
      <c r="I15" s="98"/>
      <c r="J15" s="98"/>
      <c r="K15" s="98"/>
      <c r="L15" s="98"/>
      <c r="M15" s="98"/>
      <c r="N15" s="98"/>
      <c r="O15" s="98"/>
      <c r="P15" s="98"/>
      <c r="Q15" s="4"/>
      <c r="R15" s="4"/>
      <c r="S15" s="4"/>
      <c r="T15" s="4"/>
    </row>
    <row r="16" spans="1:34" ht="30">
      <c r="A16" s="6">
        <f>'Södermanlands län'!A16</f>
        <v>2020</v>
      </c>
      <c r="B16" s="143" t="s">
        <v>16</v>
      </c>
      <c r="C16" s="152" t="s">
        <v>8</v>
      </c>
      <c r="D16" s="143" t="s">
        <v>32</v>
      </c>
      <c r="E16" s="143" t="s">
        <v>2</v>
      </c>
      <c r="F16" s="144" t="s">
        <v>3</v>
      </c>
      <c r="G16" s="143" t="s">
        <v>17</v>
      </c>
      <c r="H16" s="143" t="s">
        <v>52</v>
      </c>
      <c r="I16" s="144" t="s">
        <v>5</v>
      </c>
      <c r="J16" s="143" t="s">
        <v>4</v>
      </c>
      <c r="K16" s="143" t="s">
        <v>6</v>
      </c>
      <c r="L16" s="143" t="s">
        <v>7</v>
      </c>
      <c r="M16" s="143" t="s">
        <v>72</v>
      </c>
      <c r="N16" s="143" t="s">
        <v>68</v>
      </c>
      <c r="O16" s="144" t="s">
        <v>68</v>
      </c>
      <c r="P16" s="145" t="s">
        <v>9</v>
      </c>
      <c r="Q16" s="54"/>
      <c r="AG16" s="54"/>
      <c r="AH16" s="54"/>
    </row>
    <row r="17" spans="1:34" s="30" customFormat="1" ht="11.25">
      <c r="A17" s="83" t="s">
        <v>60</v>
      </c>
      <c r="B17" s="147" t="s">
        <v>63</v>
      </c>
      <c r="C17" s="153"/>
      <c r="D17" s="147" t="s">
        <v>59</v>
      </c>
      <c r="E17" s="148"/>
      <c r="F17" s="147" t="s">
        <v>61</v>
      </c>
      <c r="G17" s="148"/>
      <c r="H17" s="148"/>
      <c r="I17" s="147" t="s">
        <v>62</v>
      </c>
      <c r="J17" s="148"/>
      <c r="K17" s="148"/>
      <c r="L17" s="148"/>
      <c r="M17" s="148"/>
      <c r="N17" s="149"/>
      <c r="O17" s="149"/>
      <c r="P17" s="150" t="s">
        <v>66</v>
      </c>
      <c r="Q17" s="31"/>
      <c r="AG17" s="31"/>
      <c r="AH17" s="31"/>
    </row>
    <row r="18" spans="1:34" ht="15.75">
      <c r="A18" s="5" t="s">
        <v>18</v>
      </c>
      <c r="B18" s="126">
        <f>[1]Fjärrvärmeproduktion!$N$226</f>
        <v>0</v>
      </c>
      <c r="C18" s="98"/>
      <c r="D18" s="98">
        <f>[1]Fjärrvärmeproduktion!$N$227</f>
        <v>0</v>
      </c>
      <c r="E18" s="98">
        <f>[1]Fjärrvärmeproduktion!$Q$228</f>
        <v>0</v>
      </c>
      <c r="F18" s="98">
        <f>[1]Fjärrvärmeproduktion!$N$229</f>
        <v>0</v>
      </c>
      <c r="G18" s="98">
        <f>[1]Fjärrvärmeproduktion!$Q$230</f>
        <v>0</v>
      </c>
      <c r="H18" s="98">
        <f>[1]Fjärrvärmeproduktion!$S$231</f>
        <v>0</v>
      </c>
      <c r="I18" s="98">
        <f>[1]Fjärrvärmeproduktion!$N$232</f>
        <v>0</v>
      </c>
      <c r="J18" s="98">
        <f>[1]Fjärrvärmeproduktion!$S$230</f>
        <v>0</v>
      </c>
      <c r="K18" s="98">
        <f>[1]Fjärrvärmeproduktion!T228</f>
        <v>0</v>
      </c>
      <c r="L18" s="98">
        <f>[1]Fjärrvärmeproduktion!U228</f>
        <v>0</v>
      </c>
      <c r="M18" s="98">
        <f>[1]Fjärrvärmeproduktion!$W$231</f>
        <v>0</v>
      </c>
      <c r="N18" s="98"/>
      <c r="O18" s="98"/>
      <c r="P18" s="98">
        <f>SUM(C18:O18)</f>
        <v>0</v>
      </c>
      <c r="Q18" s="4"/>
      <c r="R18" s="4"/>
      <c r="S18" s="4"/>
      <c r="T18" s="4"/>
    </row>
    <row r="19" spans="1:34" ht="15.75">
      <c r="A19" s="5" t="s">
        <v>19</v>
      </c>
      <c r="B19" s="125">
        <f>[1]Fjärrvärmeproduktion!$N$234</f>
        <v>0</v>
      </c>
      <c r="C19" s="98"/>
      <c r="D19" s="98">
        <f>[1]Fjärrvärmeproduktion!$N$235</f>
        <v>0</v>
      </c>
      <c r="E19" s="98">
        <f>[1]Fjärrvärmeproduktion!$Q$236</f>
        <v>0</v>
      </c>
      <c r="F19" s="98">
        <f>[1]Fjärrvärmeproduktion!$N$237</f>
        <v>0</v>
      </c>
      <c r="G19" s="98">
        <f>[1]Fjärrvärmeproduktion!$Q$238</f>
        <v>0</v>
      </c>
      <c r="H19" s="98">
        <f>[1]Fjärrvärmeproduktion!$S$239</f>
        <v>0</v>
      </c>
      <c r="I19" s="98">
        <f>[1]Fjärrvärmeproduktion!$N$240</f>
        <v>0</v>
      </c>
      <c r="J19" s="98">
        <f>[1]Fjärrvärmeproduktion!$S$238</f>
        <v>0</v>
      </c>
      <c r="K19" s="98">
        <f>[1]Fjärrvärmeproduktion!T236</f>
        <v>0</v>
      </c>
      <c r="L19" s="98">
        <f>[1]Fjärrvärmeproduktion!U236</f>
        <v>0</v>
      </c>
      <c r="M19" s="98">
        <f>[1]Fjärrvärmeproduktion!$W$239</f>
        <v>0</v>
      </c>
      <c r="N19" s="98"/>
      <c r="O19" s="98"/>
      <c r="P19" s="98">
        <f t="shared" ref="P19:P24" si="2">SUM(C19:O19)</f>
        <v>0</v>
      </c>
      <c r="Q19" s="4"/>
      <c r="R19" s="4"/>
      <c r="S19" s="4"/>
      <c r="T19" s="4"/>
    </row>
    <row r="20" spans="1:34" ht="15.75">
      <c r="A20" s="5" t="s">
        <v>20</v>
      </c>
      <c r="B20" s="125">
        <f>[1]Fjärrvärmeproduktion!$N$242</f>
        <v>0</v>
      </c>
      <c r="C20" s="98"/>
      <c r="D20" s="98">
        <f>[1]Fjärrvärmeproduktion!$N$243</f>
        <v>0</v>
      </c>
      <c r="E20" s="98">
        <f>[1]Fjärrvärmeproduktion!$Q$244</f>
        <v>0</v>
      </c>
      <c r="F20" s="98">
        <f>[1]Fjärrvärmeproduktion!$N$245</f>
        <v>0</v>
      </c>
      <c r="G20" s="98">
        <f>[1]Fjärrvärmeproduktion!$Q$246</f>
        <v>0</v>
      </c>
      <c r="H20" s="98">
        <f>[1]Fjärrvärmeproduktion!$S$247</f>
        <v>0</v>
      </c>
      <c r="I20" s="98">
        <f>[1]Fjärrvärmeproduktion!$N$248</f>
        <v>0</v>
      </c>
      <c r="J20" s="98">
        <f>[1]Fjärrvärmeproduktion!$S$246</f>
        <v>0</v>
      </c>
      <c r="K20" s="98">
        <f>[1]Fjärrvärmeproduktion!T244</f>
        <v>0</v>
      </c>
      <c r="L20" s="98">
        <f>[1]Fjärrvärmeproduktion!U244</f>
        <v>0</v>
      </c>
      <c r="M20" s="98">
        <f>[1]Fjärrvärmeproduktion!$W$247</f>
        <v>0</v>
      </c>
      <c r="N20" s="98"/>
      <c r="O20" s="98"/>
      <c r="P20" s="98">
        <f t="shared" si="2"/>
        <v>0</v>
      </c>
      <c r="Q20" s="4"/>
      <c r="R20" s="4"/>
      <c r="S20" s="4"/>
      <c r="T20" s="4"/>
    </row>
    <row r="21" spans="1:34" ht="15.75">
      <c r="A21" s="5" t="s">
        <v>21</v>
      </c>
      <c r="B21" s="125">
        <f>[1]Fjärrvärmeproduktion!$N$250</f>
        <v>0</v>
      </c>
      <c r="C21" s="98"/>
      <c r="D21" s="98">
        <f>[1]Fjärrvärmeproduktion!$N$251</f>
        <v>0</v>
      </c>
      <c r="E21" s="98">
        <f>[1]Fjärrvärmeproduktion!$Q$252</f>
        <v>0</v>
      </c>
      <c r="F21" s="98">
        <f>[1]Fjärrvärmeproduktion!$N$253</f>
        <v>0</v>
      </c>
      <c r="G21" s="98">
        <f>[1]Fjärrvärmeproduktion!$Q$254</f>
        <v>0</v>
      </c>
      <c r="H21" s="98">
        <f>[1]Fjärrvärmeproduktion!$S$255</f>
        <v>0</v>
      </c>
      <c r="I21" s="98">
        <f>[1]Fjärrvärmeproduktion!$N$256</f>
        <v>0</v>
      </c>
      <c r="J21" s="98">
        <f>[1]Fjärrvärmeproduktion!$S$254</f>
        <v>0</v>
      </c>
      <c r="K21" s="98">
        <f>[1]Fjärrvärmeproduktion!T252</f>
        <v>0</v>
      </c>
      <c r="L21" s="98">
        <f>[1]Fjärrvärmeproduktion!U252</f>
        <v>0</v>
      </c>
      <c r="M21" s="98">
        <f>[1]Fjärrvärmeproduktion!$W$255</f>
        <v>0</v>
      </c>
      <c r="N21" s="98"/>
      <c r="O21" s="98"/>
      <c r="P21" s="98">
        <f t="shared" si="2"/>
        <v>0</v>
      </c>
      <c r="Q21" s="4"/>
      <c r="R21" s="4"/>
      <c r="S21" s="4"/>
      <c r="T21" s="4"/>
    </row>
    <row r="22" spans="1:34" ht="15.75">
      <c r="A22" s="5" t="s">
        <v>22</v>
      </c>
      <c r="B22" s="126">
        <f>[1]Fjärrvärmeproduktion!$N$258</f>
        <v>95499</v>
      </c>
      <c r="C22" s="98"/>
      <c r="D22" s="98">
        <f>[1]Fjärrvärmeproduktion!$N$259</f>
        <v>0</v>
      </c>
      <c r="E22" s="98">
        <f>[1]Fjärrvärmeproduktion!$Q$260</f>
        <v>0</v>
      </c>
      <c r="F22" s="98">
        <f>[1]Fjärrvärmeproduktion!$N$261</f>
        <v>0</v>
      </c>
      <c r="G22" s="98">
        <f>[1]Fjärrvärmeproduktion!$Q$262</f>
        <v>0</v>
      </c>
      <c r="H22" s="98">
        <f>[1]Fjärrvärmeproduktion!$S$263</f>
        <v>0</v>
      </c>
      <c r="I22" s="98">
        <f>[1]Fjärrvärmeproduktion!$N$264</f>
        <v>0</v>
      </c>
      <c r="J22" s="98">
        <f>[1]Fjärrvärmeproduktion!$S$262</f>
        <v>0</v>
      </c>
      <c r="K22" s="98">
        <f>[1]Fjärrvärmeproduktion!T260</f>
        <v>0</v>
      </c>
      <c r="L22" s="98">
        <f>[1]Fjärrvärmeproduktion!U260</f>
        <v>0</v>
      </c>
      <c r="M22" s="98">
        <f>[1]Fjärrvärmeproduktion!$W$263</f>
        <v>0</v>
      </c>
      <c r="N22" s="98"/>
      <c r="O22" s="98"/>
      <c r="P22" s="98">
        <f t="shared" si="2"/>
        <v>0</v>
      </c>
      <c r="Q22" s="4"/>
      <c r="R22" s="10" t="s">
        <v>24</v>
      </c>
      <c r="S22" s="61" t="str">
        <f>ROUND(P43/1000,0) &amp;" GWh"</f>
        <v>5846 GWh</v>
      </c>
      <c r="T22" s="4"/>
    </row>
    <row r="23" spans="1:34" ht="15.75">
      <c r="A23" s="5" t="s">
        <v>23</v>
      </c>
      <c r="B23" s="125">
        <f>[1]Fjärrvärmeproduktion!$N$266</f>
        <v>0</v>
      </c>
      <c r="C23" s="98"/>
      <c r="D23" s="98">
        <f>[1]Fjärrvärmeproduktion!$N$267</f>
        <v>0</v>
      </c>
      <c r="E23" s="98">
        <f>[1]Fjärrvärmeproduktion!$Q$268</f>
        <v>0</v>
      </c>
      <c r="F23" s="98">
        <f>[1]Fjärrvärmeproduktion!$N$269</f>
        <v>0</v>
      </c>
      <c r="G23" s="98">
        <f>[1]Fjärrvärmeproduktion!$Q$270</f>
        <v>0</v>
      </c>
      <c r="H23" s="98">
        <f>[1]Fjärrvärmeproduktion!$S$271</f>
        <v>0</v>
      </c>
      <c r="I23" s="98">
        <f>[1]Fjärrvärmeproduktion!$N$272</f>
        <v>0</v>
      </c>
      <c r="J23" s="98">
        <f>[1]Fjärrvärmeproduktion!$S$270</f>
        <v>0</v>
      </c>
      <c r="K23" s="98">
        <f>[1]Fjärrvärmeproduktion!T268</f>
        <v>0</v>
      </c>
      <c r="L23" s="98">
        <f>[1]Fjärrvärmeproduktion!U268</f>
        <v>0</v>
      </c>
      <c r="M23" s="98">
        <f>[1]Fjärrvärmeproduktion!$W$271</f>
        <v>0</v>
      </c>
      <c r="N23" s="98"/>
      <c r="O23" s="98"/>
      <c r="P23" s="98">
        <f t="shared" si="2"/>
        <v>0</v>
      </c>
      <c r="Q23" s="4"/>
      <c r="R23" s="10"/>
      <c r="S23" s="4"/>
      <c r="T23" s="4"/>
    </row>
    <row r="24" spans="1:34" ht="15.75">
      <c r="A24" s="5" t="s">
        <v>14</v>
      </c>
      <c r="B24" s="98">
        <f>SUM(B18:B23)</f>
        <v>95499</v>
      </c>
      <c r="C24" s="98">
        <f t="shared" ref="C24:O24" si="3">SUM(C18:C23)</f>
        <v>0</v>
      </c>
      <c r="D24" s="98">
        <f t="shared" si="3"/>
        <v>0</v>
      </c>
      <c r="E24" s="98">
        <f t="shared" si="3"/>
        <v>0</v>
      </c>
      <c r="F24" s="98">
        <f t="shared" si="3"/>
        <v>0</v>
      </c>
      <c r="G24" s="98">
        <f t="shared" si="3"/>
        <v>0</v>
      </c>
      <c r="H24" s="98">
        <f t="shared" si="3"/>
        <v>0</v>
      </c>
      <c r="I24" s="98">
        <f t="shared" si="3"/>
        <v>0</v>
      </c>
      <c r="J24" s="98">
        <f t="shared" si="3"/>
        <v>0</v>
      </c>
      <c r="K24" s="98">
        <f t="shared" si="3"/>
        <v>0</v>
      </c>
      <c r="L24" s="98">
        <f t="shared" si="3"/>
        <v>0</v>
      </c>
      <c r="M24" s="98">
        <f t="shared" si="3"/>
        <v>0</v>
      </c>
      <c r="N24" s="98">
        <f t="shared" si="3"/>
        <v>0</v>
      </c>
      <c r="O24" s="98">
        <f t="shared" si="3"/>
        <v>0</v>
      </c>
      <c r="P24" s="98">
        <f t="shared" si="2"/>
        <v>0</v>
      </c>
      <c r="Q24" s="4"/>
      <c r="R24" s="10"/>
      <c r="S24" s="4" t="s">
        <v>25</v>
      </c>
      <c r="T24" s="4" t="s">
        <v>26</v>
      </c>
    </row>
    <row r="25" spans="1:34" ht="15.75">
      <c r="B25" s="98"/>
      <c r="C25" s="98"/>
      <c r="D25" s="98"/>
      <c r="E25" s="98"/>
      <c r="F25" s="98"/>
      <c r="G25" s="98"/>
      <c r="H25" s="98"/>
      <c r="I25" s="98"/>
      <c r="J25" s="98"/>
      <c r="K25" s="98"/>
      <c r="L25" s="98"/>
      <c r="M25" s="98"/>
      <c r="N25" s="98"/>
      <c r="O25" s="98"/>
      <c r="P25" s="98"/>
      <c r="Q25" s="4"/>
      <c r="R25" s="46" t="str">
        <f>C30</f>
        <v>El</v>
      </c>
      <c r="S25" s="61" t="str">
        <f>ROUND(C43/1000,0) &amp;" GWh"</f>
        <v>637 GWh</v>
      </c>
      <c r="T25" s="94">
        <f>C$44</f>
        <v>0.10901792830871487</v>
      </c>
    </row>
    <row r="26" spans="1:34" ht="15.75">
      <c r="B26" s="154"/>
      <c r="C26" s="98"/>
      <c r="D26" s="98"/>
      <c r="E26" s="98"/>
      <c r="F26" s="98"/>
      <c r="G26" s="98"/>
      <c r="H26" s="98"/>
      <c r="I26" s="98"/>
      <c r="J26" s="98"/>
      <c r="K26" s="98"/>
      <c r="L26" s="98"/>
      <c r="M26" s="98"/>
      <c r="N26" s="98"/>
      <c r="O26" s="98"/>
      <c r="P26" s="98"/>
      <c r="Q26" s="4"/>
      <c r="R26" s="95" t="str">
        <f>D30</f>
        <v>Oljeprodukter</v>
      </c>
      <c r="S26" s="61" t="str">
        <f>ROUND(D43/1000,0) &amp;" GWh"</f>
        <v>204 GWh</v>
      </c>
      <c r="T26" s="94">
        <f>D$44</f>
        <v>3.4933533967536443E-2</v>
      </c>
    </row>
    <row r="27" spans="1:34" ht="15.75">
      <c r="B27" s="98"/>
      <c r="C27" s="98"/>
      <c r="D27" s="98"/>
      <c r="E27" s="98"/>
      <c r="F27" s="98"/>
      <c r="G27" s="98"/>
      <c r="H27" s="98"/>
      <c r="I27" s="98"/>
      <c r="J27" s="98"/>
      <c r="K27" s="98"/>
      <c r="L27" s="98"/>
      <c r="M27" s="98"/>
      <c r="N27" s="98"/>
      <c r="O27" s="98"/>
      <c r="P27" s="98"/>
      <c r="Q27" s="4"/>
      <c r="R27" s="95" t="str">
        <f>E30</f>
        <v>Kol och koks</v>
      </c>
      <c r="S27" s="12" t="str">
        <f>ROUND(E43/1000,0) &amp;" GWh"</f>
        <v>3218 GWh</v>
      </c>
      <c r="T27" s="94">
        <f>E$44</f>
        <v>0.55053436358837893</v>
      </c>
    </row>
    <row r="28" spans="1:34" ht="18.75">
      <c r="A28" s="3" t="s">
        <v>27</v>
      </c>
      <c r="B28" s="151"/>
      <c r="C28" s="98"/>
      <c r="D28" s="151"/>
      <c r="E28" s="151"/>
      <c r="F28" s="151"/>
      <c r="G28" s="151"/>
      <c r="H28" s="151"/>
      <c r="I28" s="98"/>
      <c r="J28" s="98"/>
      <c r="K28" s="98"/>
      <c r="L28" s="98"/>
      <c r="M28" s="98"/>
      <c r="N28" s="98"/>
      <c r="O28" s="98"/>
      <c r="P28" s="98"/>
      <c r="Q28" s="4"/>
      <c r="R28" s="95" t="str">
        <f>F30</f>
        <v>Gasol/naturgas</v>
      </c>
      <c r="S28" s="64" t="str">
        <f>ROUND(F43/1000,0) &amp;" GWh"</f>
        <v>1779 GWh</v>
      </c>
      <c r="T28" s="94">
        <f>F$44</f>
        <v>0.30426804464606394</v>
      </c>
    </row>
    <row r="29" spans="1:34" ht="15.75">
      <c r="A29" s="81" t="str">
        <f>A2</f>
        <v>0481 Oxelösund</v>
      </c>
      <c r="B29" s="98"/>
      <c r="C29" s="98"/>
      <c r="D29" s="98"/>
      <c r="E29" s="98"/>
      <c r="F29" s="98"/>
      <c r="G29" s="98"/>
      <c r="H29" s="98"/>
      <c r="I29" s="98"/>
      <c r="J29" s="98"/>
      <c r="K29" s="98"/>
      <c r="L29" s="98"/>
      <c r="M29" s="98"/>
      <c r="N29" s="98"/>
      <c r="O29" s="98"/>
      <c r="P29" s="98"/>
      <c r="Q29" s="4"/>
      <c r="R29" s="95" t="str">
        <f>G30</f>
        <v>Biodrivmedel</v>
      </c>
      <c r="S29" s="61" t="str">
        <f>ROUND(G43/1000,0) &amp;" GWh"</f>
        <v>5 GWh</v>
      </c>
      <c r="T29" s="94">
        <f>G$44</f>
        <v>7.7436214112394403E-4</v>
      </c>
    </row>
    <row r="30" spans="1:34" ht="30">
      <c r="A30" s="6">
        <f>'Södermanlands län'!A30</f>
        <v>2020</v>
      </c>
      <c r="B30" s="152" t="s">
        <v>70</v>
      </c>
      <c r="C30" s="155" t="s">
        <v>8</v>
      </c>
      <c r="D30" s="143" t="s">
        <v>32</v>
      </c>
      <c r="E30" s="143" t="s">
        <v>2</v>
      </c>
      <c r="F30" s="144" t="s">
        <v>3</v>
      </c>
      <c r="G30" s="143" t="s">
        <v>28</v>
      </c>
      <c r="H30" s="143" t="s">
        <v>52</v>
      </c>
      <c r="I30" s="144" t="s">
        <v>5</v>
      </c>
      <c r="J30" s="143" t="s">
        <v>4</v>
      </c>
      <c r="K30" s="143" t="s">
        <v>6</v>
      </c>
      <c r="L30" s="143" t="s">
        <v>7</v>
      </c>
      <c r="M30" s="143" t="s">
        <v>72</v>
      </c>
      <c r="N30" s="143" t="s">
        <v>73</v>
      </c>
      <c r="O30" s="144" t="s">
        <v>68</v>
      </c>
      <c r="P30" s="145" t="s">
        <v>29</v>
      </c>
      <c r="Q30" s="4"/>
      <c r="R30" s="46" t="str">
        <f>H30</f>
        <v>Biobränslen</v>
      </c>
      <c r="S30" s="61" t="str">
        <f>ROUND(H43/1000,0) &amp;" GWh"</f>
        <v>3 GWh</v>
      </c>
      <c r="T30" s="94">
        <f>H$44</f>
        <v>4.7176734818198313E-4</v>
      </c>
    </row>
    <row r="31" spans="1:34" s="30" customFormat="1">
      <c r="A31" s="27"/>
      <c r="B31" s="147" t="s">
        <v>65</v>
      </c>
      <c r="C31" s="156" t="s">
        <v>64</v>
      </c>
      <c r="D31" s="147" t="s">
        <v>59</v>
      </c>
      <c r="E31" s="148"/>
      <c r="F31" s="147" t="s">
        <v>61</v>
      </c>
      <c r="G31" s="147" t="s">
        <v>83</v>
      </c>
      <c r="H31" s="147" t="s">
        <v>69</v>
      </c>
      <c r="I31" s="147" t="s">
        <v>62</v>
      </c>
      <c r="J31" s="148"/>
      <c r="K31" s="148"/>
      <c r="L31" s="148"/>
      <c r="M31" s="148"/>
      <c r="N31" s="149"/>
      <c r="O31" s="149"/>
      <c r="P31" s="150" t="s">
        <v>67</v>
      </c>
      <c r="Q31" s="31"/>
      <c r="R31" s="46" t="str">
        <f>I30</f>
        <v>Biogas</v>
      </c>
      <c r="S31" s="61" t="str">
        <f>I43/1000 &amp;" GWh"</f>
        <v>0 GWh</v>
      </c>
      <c r="T31" s="94">
        <f>I$44</f>
        <v>0</v>
      </c>
      <c r="AG31" s="31"/>
      <c r="AH31" s="31"/>
    </row>
    <row r="32" spans="1:34" ht="15.75">
      <c r="A32" s="5" t="s">
        <v>30</v>
      </c>
      <c r="B32" s="98">
        <f>[1]Slutanvändning!$N$332</f>
        <v>0</v>
      </c>
      <c r="C32" s="125">
        <f>[1]Slutanvändning!$N$333</f>
        <v>134</v>
      </c>
      <c r="D32" s="98">
        <f>[1]Slutanvändning!$N$326</f>
        <v>37</v>
      </c>
      <c r="E32" s="98">
        <f>[1]Slutanvändning!$P$327</f>
        <v>0</v>
      </c>
      <c r="F32" s="98">
        <f>[1]Slutanvändning!$N$328</f>
        <v>0</v>
      </c>
      <c r="G32" s="98">
        <f>[1]Slutanvändning!$N$329</f>
        <v>1</v>
      </c>
      <c r="H32" s="125">
        <f>[1]Slutanvändning!$N$330</f>
        <v>0</v>
      </c>
      <c r="I32" s="98">
        <f>[1]Slutanvändning!$N$331</f>
        <v>0</v>
      </c>
      <c r="J32" s="98">
        <v>0</v>
      </c>
      <c r="K32" s="98">
        <f>[1]Slutanvändning!R327</f>
        <v>0</v>
      </c>
      <c r="L32" s="98">
        <f>[1]Slutanvändning!S327</f>
        <v>0</v>
      </c>
      <c r="M32" s="98"/>
      <c r="N32" s="98">
        <v>0</v>
      </c>
      <c r="O32" s="98"/>
      <c r="P32" s="98">
        <f t="shared" ref="P32:P38" si="4">SUM(B32:N32)</f>
        <v>172</v>
      </c>
      <c r="Q32" s="96"/>
      <c r="R32" s="95" t="str">
        <f>J30</f>
        <v>Avlutar</v>
      </c>
      <c r="S32" s="61" t="str">
        <f>J43/1000 &amp;" GWh"</f>
        <v>0 GWh</v>
      </c>
      <c r="T32" s="94">
        <f>J$44</f>
        <v>0</v>
      </c>
    </row>
    <row r="33" spans="1:47" ht="15.75">
      <c r="A33" s="5" t="s">
        <v>33</v>
      </c>
      <c r="B33" s="98">
        <f>[1]Slutanvändning!$N$341</f>
        <v>13523</v>
      </c>
      <c r="C33" s="125">
        <f>[1]Slutanvändning!$N$342</f>
        <v>617725.66666666698</v>
      </c>
      <c r="D33" s="98">
        <f>[1]Slutanvändning!$N$335</f>
        <v>143249</v>
      </c>
      <c r="E33" s="98">
        <f>[1]Slutanvändning!$Q$336</f>
        <v>3218480</v>
      </c>
      <c r="F33" s="98">
        <f>[1]Slutanvändning!$N$337</f>
        <v>1454625</v>
      </c>
      <c r="G33" s="98">
        <f>[1]Slutanvändning!$N$338</f>
        <v>0</v>
      </c>
      <c r="H33" s="125">
        <f>[1]Slutanvändning!$N$339</f>
        <v>0</v>
      </c>
      <c r="I33" s="98">
        <f>[1]Slutanvändning!$N$340</f>
        <v>0</v>
      </c>
      <c r="J33" s="98">
        <v>0</v>
      </c>
      <c r="K33" s="98">
        <f>[1]Slutanvändning!R336</f>
        <v>0</v>
      </c>
      <c r="L33" s="98">
        <f>[1]Slutanvändning!S336</f>
        <v>0</v>
      </c>
      <c r="M33" s="98"/>
      <c r="N33" s="98">
        <v>0</v>
      </c>
      <c r="O33" s="98"/>
      <c r="P33" s="98">
        <f t="shared" si="4"/>
        <v>5447602.666666667</v>
      </c>
      <c r="Q33" s="96"/>
      <c r="R33" s="46" t="str">
        <f>K30</f>
        <v>Torv</v>
      </c>
      <c r="S33" s="61" t="str">
        <f>K43/1000&amp;" GWh"</f>
        <v>0 GWh</v>
      </c>
      <c r="T33" s="94">
        <f>K$44</f>
        <v>0</v>
      </c>
    </row>
    <row r="34" spans="1:47" ht="15.75">
      <c r="A34" s="5" t="s">
        <v>34</v>
      </c>
      <c r="B34" s="98">
        <f>[1]Slutanvändning!$N$350</f>
        <v>7986</v>
      </c>
      <c r="C34" s="125">
        <f>[1]Slutanvändning!$N$351</f>
        <v>6111</v>
      </c>
      <c r="D34" s="98">
        <f>[1]Slutanvändning!$N$344</f>
        <v>0</v>
      </c>
      <c r="E34" s="98">
        <f>[1]Slutanvändning!$P$345</f>
        <v>0</v>
      </c>
      <c r="F34" s="98">
        <f>[1]Slutanvändning!$N$346</f>
        <v>0</v>
      </c>
      <c r="G34" s="98">
        <f>[1]Slutanvändning!$N$347</f>
        <v>0</v>
      </c>
      <c r="H34" s="125">
        <f>[1]Slutanvändning!$N$348</f>
        <v>0</v>
      </c>
      <c r="I34" s="98">
        <f>[1]Slutanvändning!$N$349</f>
        <v>0</v>
      </c>
      <c r="J34" s="98">
        <v>0</v>
      </c>
      <c r="K34" s="98">
        <f>[1]Slutanvändning!R345</f>
        <v>0</v>
      </c>
      <c r="L34" s="98">
        <f>[1]Slutanvändning!S345</f>
        <v>0</v>
      </c>
      <c r="M34" s="98"/>
      <c r="N34" s="98">
        <v>0</v>
      </c>
      <c r="O34" s="98"/>
      <c r="P34" s="98">
        <f t="shared" si="4"/>
        <v>14097</v>
      </c>
      <c r="Q34" s="96"/>
      <c r="R34" s="95" t="str">
        <f>L30</f>
        <v>Avfall</v>
      </c>
      <c r="S34" s="61" t="str">
        <f>L43/1000&amp;" GWh"</f>
        <v>0 GWh</v>
      </c>
      <c r="T34" s="94">
        <f>L$44</f>
        <v>0</v>
      </c>
      <c r="V34" s="8"/>
      <c r="W34" s="59"/>
    </row>
    <row r="35" spans="1:47" ht="15.75">
      <c r="A35" s="5" t="s">
        <v>35</v>
      </c>
      <c r="B35" s="98">
        <f>[1]Slutanvändning!$N$359</f>
        <v>0</v>
      </c>
      <c r="C35" s="125">
        <f>[1]Slutanvändning!$N$360</f>
        <v>100</v>
      </c>
      <c r="D35" s="98">
        <f>[1]Slutanvändning!$N$353</f>
        <v>35737</v>
      </c>
      <c r="E35" s="98">
        <f>[1]Slutanvändning!$P$354</f>
        <v>0</v>
      </c>
      <c r="F35" s="98">
        <f>[1]Slutanvändning!$N$355</f>
        <v>0</v>
      </c>
      <c r="G35" s="98">
        <f>[1]Slutanvändning!$N$356</f>
        <v>4526</v>
      </c>
      <c r="H35" s="125">
        <f>[1]Slutanvändning!$N$357</f>
        <v>0</v>
      </c>
      <c r="I35" s="98">
        <f>[1]Slutanvändning!$N$358</f>
        <v>0</v>
      </c>
      <c r="J35" s="98">
        <v>0</v>
      </c>
      <c r="K35" s="98">
        <f>[1]Slutanvändning!R354</f>
        <v>0</v>
      </c>
      <c r="L35" s="98">
        <f>[1]Slutanvändning!S354</f>
        <v>0</v>
      </c>
      <c r="M35" s="98"/>
      <c r="N35" s="98">
        <v>0</v>
      </c>
      <c r="O35" s="98"/>
      <c r="P35" s="98">
        <f>SUM(B35:N35)</f>
        <v>40363</v>
      </c>
      <c r="Q35" s="96"/>
      <c r="R35" s="46" t="str">
        <f>M30</f>
        <v>RT-flis</v>
      </c>
      <c r="S35" s="61" t="str">
        <f>M43/1000&amp;" GWh"</f>
        <v>0 GWh</v>
      </c>
      <c r="T35" s="94">
        <f>M$44</f>
        <v>0</v>
      </c>
    </row>
    <row r="36" spans="1:47" ht="15.75">
      <c r="A36" s="5" t="s">
        <v>36</v>
      </c>
      <c r="B36" s="98">
        <f>[1]Slutanvändning!$N$368</f>
        <v>5239</v>
      </c>
      <c r="C36" s="125">
        <f>[1]Slutanvändning!$N$369</f>
        <v>15406</v>
      </c>
      <c r="D36" s="98">
        <f>[1]Slutanvändning!$N$362</f>
        <v>0</v>
      </c>
      <c r="E36" s="98">
        <f>[1]Slutanvändning!$P$363</f>
        <v>0</v>
      </c>
      <c r="F36" s="98">
        <f>[1]Slutanvändning!$N$364</f>
        <v>0</v>
      </c>
      <c r="G36" s="98">
        <f>[1]Slutanvändning!$N$365</f>
        <v>0</v>
      </c>
      <c r="H36" s="125">
        <f>[1]Slutanvändning!$N$366</f>
        <v>0</v>
      </c>
      <c r="I36" s="98">
        <f>[1]Slutanvändning!$N$367</f>
        <v>0</v>
      </c>
      <c r="J36" s="98">
        <v>0</v>
      </c>
      <c r="K36" s="98">
        <f>[1]Slutanvändning!R363</f>
        <v>0</v>
      </c>
      <c r="L36" s="98">
        <f>[1]Slutanvändning!S363</f>
        <v>0</v>
      </c>
      <c r="M36" s="98"/>
      <c r="N36" s="98">
        <v>0</v>
      </c>
      <c r="O36" s="98"/>
      <c r="P36" s="98">
        <f t="shared" si="4"/>
        <v>20645</v>
      </c>
      <c r="Q36" s="96"/>
      <c r="R36" s="46" t="str">
        <f>N30</f>
        <v>Ånga</v>
      </c>
      <c r="S36" s="61" t="str">
        <f>N43/1000&amp;" GWh"</f>
        <v>0 GWh</v>
      </c>
      <c r="T36" s="94">
        <f>N$44</f>
        <v>0</v>
      </c>
    </row>
    <row r="37" spans="1:47" ht="15.75">
      <c r="A37" s="5" t="s">
        <v>37</v>
      </c>
      <c r="B37" s="98">
        <f>[1]Slutanvändning!$N$377</f>
        <v>20757</v>
      </c>
      <c r="C37" s="125">
        <f>[1]Slutanvändning!$N$378</f>
        <v>24146</v>
      </c>
      <c r="D37" s="98">
        <f>[1]Slutanvändning!$N$371</f>
        <v>92</v>
      </c>
      <c r="E37" s="98">
        <f>[1]Slutanvändning!$P$372</f>
        <v>0</v>
      </c>
      <c r="F37" s="98">
        <f>[1]Slutanvändning!$N$373</f>
        <v>0</v>
      </c>
      <c r="G37" s="98">
        <f>[1]Slutanvändning!$N$374</f>
        <v>0</v>
      </c>
      <c r="H37" s="125">
        <f>[1]Slutanvändning!$N$375</f>
        <v>2758</v>
      </c>
      <c r="I37" s="98">
        <f>[1]Slutanvändning!$N$376</f>
        <v>0</v>
      </c>
      <c r="J37" s="98">
        <v>0</v>
      </c>
      <c r="K37" s="98">
        <f>[1]Slutanvändning!R372</f>
        <v>0</v>
      </c>
      <c r="L37" s="98">
        <f>[1]Slutanvändning!S372</f>
        <v>0</v>
      </c>
      <c r="M37" s="98"/>
      <c r="N37" s="98">
        <v>0</v>
      </c>
      <c r="O37" s="98"/>
      <c r="P37" s="98">
        <f t="shared" si="4"/>
        <v>47753</v>
      </c>
      <c r="Q37" s="96"/>
      <c r="R37" s="95" t="str">
        <f>O30</f>
        <v>Övrigt</v>
      </c>
      <c r="S37" s="61" t="str">
        <f>O43/1000&amp;" GWh"</f>
        <v>0 GWh</v>
      </c>
      <c r="T37" s="94">
        <f>O$44</f>
        <v>0</v>
      </c>
    </row>
    <row r="38" spans="1:47" ht="15.75">
      <c r="A38" s="5" t="s">
        <v>38</v>
      </c>
      <c r="B38" s="98">
        <f>[1]Slutanvändning!$N$386</f>
        <v>31491</v>
      </c>
      <c r="C38" s="125">
        <f>[1]Slutanvändning!$N$387</f>
        <v>6512.333333333333</v>
      </c>
      <c r="D38" s="98">
        <f>[1]Slutanvändning!$N$380</f>
        <v>0</v>
      </c>
      <c r="E38" s="98">
        <f>[1]Slutanvändning!$P$381</f>
        <v>0</v>
      </c>
      <c r="F38" s="98">
        <f>[1]Slutanvändning!$N$382</f>
        <v>0</v>
      </c>
      <c r="G38" s="98">
        <f>[1]Slutanvändning!$N$383</f>
        <v>0</v>
      </c>
      <c r="H38" s="125">
        <f>[1]Slutanvändning!$N$384</f>
        <v>0</v>
      </c>
      <c r="I38" s="98">
        <f>[1]Slutanvändning!$N$385</f>
        <v>0</v>
      </c>
      <c r="J38" s="98">
        <v>0</v>
      </c>
      <c r="K38" s="98">
        <f>[1]Slutanvändning!R381</f>
        <v>0</v>
      </c>
      <c r="L38" s="98">
        <f>[1]Slutanvändning!S381</f>
        <v>0</v>
      </c>
      <c r="M38" s="98"/>
      <c r="N38" s="98">
        <v>0</v>
      </c>
      <c r="O38" s="98"/>
      <c r="P38" s="98">
        <f t="shared" si="4"/>
        <v>38003.333333333336</v>
      </c>
      <c r="Q38" s="96"/>
      <c r="S38" s="30"/>
      <c r="T38" s="30"/>
    </row>
    <row r="39" spans="1:47" ht="15.75">
      <c r="A39" s="5" t="s">
        <v>39</v>
      </c>
      <c r="B39" s="98">
        <f>[1]Slutanvändning!$N$395</f>
        <v>0</v>
      </c>
      <c r="C39" s="125">
        <f>[1]Slutanvändning!$N$396</f>
        <v>4639</v>
      </c>
      <c r="D39" s="98">
        <f>[1]Slutanvändning!$N$389</f>
        <v>0</v>
      </c>
      <c r="E39" s="98">
        <f>[1]Slutanvändning!$P$390</f>
        <v>0</v>
      </c>
      <c r="F39" s="98">
        <f>[1]Slutanvändning!$N$391</f>
        <v>0</v>
      </c>
      <c r="G39" s="98">
        <f>[1]Slutanvändning!$N$392</f>
        <v>0</v>
      </c>
      <c r="H39" s="125">
        <f>[1]Slutanvändning!$N$393</f>
        <v>0</v>
      </c>
      <c r="I39" s="98">
        <f>[1]Slutanvändning!$N$394</f>
        <v>0</v>
      </c>
      <c r="J39" s="98">
        <v>0</v>
      </c>
      <c r="K39" s="98">
        <f>[1]Slutanvändning!R390</f>
        <v>0</v>
      </c>
      <c r="L39" s="98">
        <f>[1]Slutanvändning!S390</f>
        <v>0</v>
      </c>
      <c r="M39" s="98"/>
      <c r="N39" s="98">
        <v>0</v>
      </c>
      <c r="O39" s="98"/>
      <c r="P39" s="98">
        <f>SUM(B39:N39)</f>
        <v>4639</v>
      </c>
      <c r="Q39" s="96"/>
      <c r="R39" s="10"/>
      <c r="S39" s="10"/>
      <c r="T39" s="10"/>
    </row>
    <row r="40" spans="1:47" ht="15.75">
      <c r="A40" s="5" t="s">
        <v>14</v>
      </c>
      <c r="B40" s="98">
        <f>SUM(B32:B39)</f>
        <v>78996</v>
      </c>
      <c r="C40" s="98">
        <f t="shared" ref="C40:O40" si="5">SUM(C32:C39)</f>
        <v>674774.00000000035</v>
      </c>
      <c r="D40" s="98">
        <f t="shared" si="5"/>
        <v>179115</v>
      </c>
      <c r="E40" s="98">
        <f t="shared" si="5"/>
        <v>3218480</v>
      </c>
      <c r="F40" s="98">
        <f>SUM(F32:F39)</f>
        <v>1454625</v>
      </c>
      <c r="G40" s="98">
        <f t="shared" si="5"/>
        <v>4527</v>
      </c>
      <c r="H40" s="98">
        <f t="shared" si="5"/>
        <v>2758</v>
      </c>
      <c r="I40" s="98">
        <f t="shared" si="5"/>
        <v>0</v>
      </c>
      <c r="J40" s="98">
        <f t="shared" si="5"/>
        <v>0</v>
      </c>
      <c r="K40" s="98">
        <f>[1]Slutanvändning!R812</f>
        <v>0</v>
      </c>
      <c r="L40" s="98">
        <f>[1]Slutanvändning!S812</f>
        <v>0</v>
      </c>
      <c r="M40" s="98">
        <f t="shared" si="5"/>
        <v>0</v>
      </c>
      <c r="N40" s="98">
        <f t="shared" si="5"/>
        <v>0</v>
      </c>
      <c r="O40" s="98">
        <f t="shared" si="5"/>
        <v>0</v>
      </c>
      <c r="P40" s="98">
        <f>SUM(B40:N40)</f>
        <v>5613275</v>
      </c>
      <c r="Q40" s="96"/>
      <c r="R40" s="10"/>
      <c r="S40" s="10" t="s">
        <v>25</v>
      </c>
      <c r="T40" s="10" t="s">
        <v>26</v>
      </c>
    </row>
    <row r="41" spans="1:47">
      <c r="B41" s="98"/>
      <c r="C41" s="98"/>
      <c r="D41" s="98"/>
      <c r="E41" s="98"/>
      <c r="F41" s="98"/>
      <c r="G41" s="98"/>
      <c r="H41" s="98"/>
      <c r="I41" s="98"/>
      <c r="J41" s="98"/>
      <c r="K41" s="98"/>
      <c r="L41" s="98"/>
      <c r="M41" s="98"/>
      <c r="N41" s="98"/>
      <c r="O41" s="98"/>
      <c r="P41" s="98"/>
      <c r="R41" s="10" t="s">
        <v>40</v>
      </c>
      <c r="S41" s="66" t="str">
        <f>ROUND((B46+C46)/1000,0) &amp;" GWh"</f>
        <v>70 GWh</v>
      </c>
      <c r="T41" s="10"/>
    </row>
    <row r="42" spans="1:47">
      <c r="A42" s="47" t="s">
        <v>43</v>
      </c>
      <c r="B42" s="155">
        <f>B39+B38+B37</f>
        <v>52248</v>
      </c>
      <c r="C42" s="155">
        <f>C39+C38+C37</f>
        <v>35297.333333333328</v>
      </c>
      <c r="D42" s="155">
        <f>D39+D38+D37</f>
        <v>92</v>
      </c>
      <c r="E42" s="155">
        <f t="shared" ref="E42:P42" si="6">E39+E38+E37</f>
        <v>0</v>
      </c>
      <c r="F42" s="152">
        <f t="shared" si="6"/>
        <v>0</v>
      </c>
      <c r="G42" s="155">
        <f t="shared" si="6"/>
        <v>0</v>
      </c>
      <c r="H42" s="155">
        <f t="shared" si="6"/>
        <v>2758</v>
      </c>
      <c r="I42" s="152">
        <f t="shared" si="6"/>
        <v>0</v>
      </c>
      <c r="J42" s="155">
        <f t="shared" si="6"/>
        <v>0</v>
      </c>
      <c r="K42" s="155">
        <f t="shared" si="6"/>
        <v>0</v>
      </c>
      <c r="L42" s="155">
        <f t="shared" si="6"/>
        <v>0</v>
      </c>
      <c r="M42" s="155">
        <f t="shared" si="6"/>
        <v>0</v>
      </c>
      <c r="N42" s="155">
        <f t="shared" si="6"/>
        <v>0</v>
      </c>
      <c r="O42" s="155">
        <f t="shared" si="6"/>
        <v>0</v>
      </c>
      <c r="P42" s="155">
        <f t="shared" si="6"/>
        <v>90395.333333333343</v>
      </c>
      <c r="Q42" s="10"/>
      <c r="R42" s="10" t="s">
        <v>41</v>
      </c>
      <c r="S42" s="11" t="str">
        <f>ROUND(P42/1000,0) &amp;" GWh"</f>
        <v>90 GWh</v>
      </c>
      <c r="T42" s="94">
        <f>P42/P40</f>
        <v>1.6103849060189166E-2</v>
      </c>
    </row>
    <row r="43" spans="1:47">
      <c r="A43" s="48" t="s">
        <v>45</v>
      </c>
      <c r="B43" s="188"/>
      <c r="C43" s="157">
        <f>C40+C24-C6-C7+C46</f>
        <v>637329.92000000039</v>
      </c>
      <c r="D43" s="157">
        <f t="shared" ref="D43:O43" si="7">D11+D24+D40</f>
        <v>204225</v>
      </c>
      <c r="E43" s="157">
        <f t="shared" si="7"/>
        <v>3218480</v>
      </c>
      <c r="F43" s="157">
        <f t="shared" si="7"/>
        <v>1778782</v>
      </c>
      <c r="G43" s="157">
        <f t="shared" si="7"/>
        <v>4527</v>
      </c>
      <c r="H43" s="157">
        <f t="shared" si="7"/>
        <v>2758</v>
      </c>
      <c r="I43" s="157">
        <f t="shared" si="7"/>
        <v>0</v>
      </c>
      <c r="J43" s="157">
        <f t="shared" si="7"/>
        <v>0</v>
      </c>
      <c r="K43" s="157">
        <f t="shared" si="7"/>
        <v>0</v>
      </c>
      <c r="L43" s="157">
        <f t="shared" si="7"/>
        <v>0</v>
      </c>
      <c r="M43" s="157">
        <f t="shared" si="7"/>
        <v>0</v>
      </c>
      <c r="N43" s="157">
        <f t="shared" si="7"/>
        <v>0</v>
      </c>
      <c r="O43" s="157">
        <f t="shared" si="7"/>
        <v>0</v>
      </c>
      <c r="P43" s="189">
        <f>SUM(C43:M43)</f>
        <v>5846101.9199999999</v>
      </c>
      <c r="Q43" s="10"/>
      <c r="R43" s="10" t="s">
        <v>42</v>
      </c>
      <c r="S43" s="11" t="str">
        <f>ROUND(P36/1000,0) &amp;" GWh"</f>
        <v>21 GWh</v>
      </c>
      <c r="T43" s="97">
        <f>P36/P40</f>
        <v>3.6778885766330705E-3</v>
      </c>
    </row>
    <row r="44" spans="1:47">
      <c r="A44" s="48" t="s">
        <v>46</v>
      </c>
      <c r="B44" s="155"/>
      <c r="C44" s="158">
        <f>C43/$P$43</f>
        <v>0.10901792830871487</v>
      </c>
      <c r="D44" s="158">
        <f t="shared" ref="D44:P44" si="8">D43/$P$43</f>
        <v>3.4933533967536443E-2</v>
      </c>
      <c r="E44" s="158">
        <f t="shared" si="8"/>
        <v>0.55053436358837893</v>
      </c>
      <c r="F44" s="158">
        <f t="shared" si="8"/>
        <v>0.30426804464606394</v>
      </c>
      <c r="G44" s="158">
        <f t="shared" si="8"/>
        <v>7.7436214112394403E-4</v>
      </c>
      <c r="H44" s="158">
        <f t="shared" si="8"/>
        <v>4.7176734818198313E-4</v>
      </c>
      <c r="I44" s="158">
        <f t="shared" si="8"/>
        <v>0</v>
      </c>
      <c r="J44" s="158">
        <f t="shared" si="8"/>
        <v>0</v>
      </c>
      <c r="K44" s="158">
        <f t="shared" si="8"/>
        <v>0</v>
      </c>
      <c r="L44" s="158">
        <f t="shared" si="8"/>
        <v>0</v>
      </c>
      <c r="M44" s="158">
        <f t="shared" si="8"/>
        <v>0</v>
      </c>
      <c r="N44" s="158">
        <f t="shared" si="8"/>
        <v>0</v>
      </c>
      <c r="O44" s="158">
        <f t="shared" si="8"/>
        <v>0</v>
      </c>
      <c r="P44" s="158">
        <f t="shared" si="8"/>
        <v>1</v>
      </c>
      <c r="Q44" s="10"/>
      <c r="R44" s="10" t="s">
        <v>44</v>
      </c>
      <c r="S44" s="11" t="str">
        <f>ROUND(P34/1000,0) &amp;" GWh"</f>
        <v>14 GWh</v>
      </c>
      <c r="T44" s="94">
        <f>P34/P40</f>
        <v>2.5113681407021747E-3</v>
      </c>
    </row>
    <row r="45" spans="1:47">
      <c r="A45" s="49"/>
      <c r="B45" s="126"/>
      <c r="C45" s="155"/>
      <c r="D45" s="155"/>
      <c r="E45" s="155"/>
      <c r="F45" s="152"/>
      <c r="G45" s="155"/>
      <c r="H45" s="155"/>
      <c r="I45" s="152"/>
      <c r="J45" s="155"/>
      <c r="K45" s="155"/>
      <c r="L45" s="155"/>
      <c r="M45" s="155"/>
      <c r="N45" s="152"/>
      <c r="O45" s="152"/>
      <c r="P45" s="152"/>
      <c r="Q45" s="10"/>
      <c r="R45" s="10" t="s">
        <v>31</v>
      </c>
      <c r="S45" s="11" t="str">
        <f>ROUND(P32/1000,0) &amp;" GWh"</f>
        <v>0 GWh</v>
      </c>
      <c r="T45" s="94">
        <f>P32/P40</f>
        <v>3.0641648591953894E-5</v>
      </c>
    </row>
    <row r="46" spans="1:47">
      <c r="A46" s="49" t="s">
        <v>49</v>
      </c>
      <c r="B46" s="157">
        <f>B24-B40</f>
        <v>16503</v>
      </c>
      <c r="C46" s="157">
        <f>(C40+C24)*0.08</f>
        <v>53981.920000000027</v>
      </c>
      <c r="D46" s="155"/>
      <c r="E46" s="155"/>
      <c r="F46" s="152"/>
      <c r="G46" s="155"/>
      <c r="H46" s="155"/>
      <c r="I46" s="152"/>
      <c r="J46" s="155"/>
      <c r="K46" s="155"/>
      <c r="L46" s="155"/>
      <c r="M46" s="155"/>
      <c r="N46" s="152"/>
      <c r="O46" s="152"/>
      <c r="P46" s="141"/>
      <c r="Q46" s="10"/>
      <c r="R46" s="10" t="s">
        <v>47</v>
      </c>
      <c r="S46" s="11" t="str">
        <f>ROUND(P33/1000,0) &amp;" GWh"</f>
        <v>5448 GWh</v>
      </c>
      <c r="T46" s="97">
        <f>P33/P40</f>
        <v>0.97048561965459856</v>
      </c>
    </row>
    <row r="47" spans="1:47">
      <c r="A47" s="49" t="s">
        <v>51</v>
      </c>
      <c r="B47" s="190">
        <f>B46/B24</f>
        <v>0.17280809223133226</v>
      </c>
      <c r="C47" s="190">
        <f>C46/(C40+C24)</f>
        <v>0.08</v>
      </c>
      <c r="D47" s="155"/>
      <c r="E47" s="155"/>
      <c r="F47" s="152"/>
      <c r="G47" s="155"/>
      <c r="H47" s="155"/>
      <c r="I47" s="152"/>
      <c r="J47" s="155"/>
      <c r="K47" s="155"/>
      <c r="L47" s="155"/>
      <c r="M47" s="155"/>
      <c r="N47" s="152"/>
      <c r="O47" s="152"/>
      <c r="P47" s="152"/>
      <c r="Q47" s="10"/>
      <c r="R47" s="10" t="s">
        <v>48</v>
      </c>
      <c r="S47" s="11" t="str">
        <f>ROUND(P35/1000,0) &amp;" GWh"</f>
        <v>40 GWh</v>
      </c>
      <c r="T47" s="97">
        <f>P35/P40</f>
        <v>7.1906329192850879E-3</v>
      </c>
    </row>
    <row r="48" spans="1:47">
      <c r="A48" s="14"/>
      <c r="B48" s="160"/>
      <c r="C48" s="161"/>
      <c r="D48" s="162"/>
      <c r="E48" s="162"/>
      <c r="F48" s="163"/>
      <c r="G48" s="162"/>
      <c r="H48" s="162"/>
      <c r="I48" s="163"/>
      <c r="J48" s="162"/>
      <c r="K48" s="162"/>
      <c r="L48" s="162"/>
      <c r="M48" s="161"/>
      <c r="N48" s="164"/>
      <c r="O48" s="164"/>
      <c r="P48" s="164"/>
      <c r="Q48" s="14"/>
      <c r="R48" s="10" t="s">
        <v>50</v>
      </c>
      <c r="S48" s="11" t="str">
        <f>ROUND(P40/1000,0) &amp;" GWh"</f>
        <v>5613 GWh</v>
      </c>
      <c r="T48" s="94">
        <f>SUM(T42:T47)</f>
        <v>1</v>
      </c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4"/>
      <c r="AH48" s="14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</row>
    <row r="49" spans="1:47">
      <c r="A49" s="17"/>
      <c r="B49" s="160"/>
      <c r="C49" s="161"/>
      <c r="D49" s="162"/>
      <c r="E49" s="162"/>
      <c r="F49" s="163"/>
      <c r="G49" s="162"/>
      <c r="H49" s="162"/>
      <c r="I49" s="163"/>
      <c r="J49" s="162"/>
      <c r="K49" s="162"/>
      <c r="L49" s="162"/>
      <c r="M49" s="161"/>
      <c r="N49" s="164"/>
      <c r="O49" s="164"/>
      <c r="P49" s="164"/>
      <c r="Q49" s="17"/>
      <c r="R49" s="14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4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</row>
    <row r="50" spans="1:47">
      <c r="A50" s="17"/>
      <c r="B50" s="160"/>
      <c r="C50" s="165"/>
      <c r="D50" s="162"/>
      <c r="E50" s="162"/>
      <c r="F50" s="163"/>
      <c r="G50" s="162"/>
      <c r="H50" s="162"/>
      <c r="I50" s="163"/>
      <c r="J50" s="162"/>
      <c r="K50" s="162"/>
      <c r="L50" s="162"/>
      <c r="M50" s="161"/>
      <c r="N50" s="164"/>
      <c r="O50" s="164"/>
      <c r="P50" s="164"/>
      <c r="Q50" s="17"/>
      <c r="R50" s="14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4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</row>
    <row r="51" spans="1:47">
      <c r="A51" s="17"/>
      <c r="B51" s="160"/>
      <c r="C51" s="161"/>
      <c r="D51" s="162"/>
      <c r="E51" s="162"/>
      <c r="F51" s="163"/>
      <c r="G51" s="162"/>
      <c r="H51" s="162"/>
      <c r="I51" s="163"/>
      <c r="J51" s="162"/>
      <c r="K51" s="162"/>
      <c r="L51" s="162"/>
      <c r="M51" s="161"/>
      <c r="N51" s="164"/>
      <c r="O51" s="164"/>
      <c r="P51" s="164"/>
      <c r="Q51" s="17"/>
      <c r="R51" s="14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4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</row>
    <row r="52" spans="1:47">
      <c r="A52" s="17"/>
      <c r="B52" s="160"/>
      <c r="C52" s="161"/>
      <c r="D52" s="162"/>
      <c r="E52" s="162"/>
      <c r="F52" s="163"/>
      <c r="G52" s="162"/>
      <c r="H52" s="162"/>
      <c r="I52" s="163"/>
      <c r="J52" s="162"/>
      <c r="K52" s="162"/>
      <c r="L52" s="162"/>
      <c r="M52" s="161"/>
      <c r="N52" s="164"/>
      <c r="O52" s="164"/>
      <c r="P52" s="164"/>
      <c r="Q52" s="17"/>
      <c r="R52" s="14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4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</row>
    <row r="53" spans="1:47">
      <c r="A53" s="17"/>
      <c r="B53" s="160"/>
      <c r="C53" s="161"/>
      <c r="D53" s="162"/>
      <c r="E53" s="162"/>
      <c r="F53" s="163"/>
      <c r="G53" s="162"/>
      <c r="H53" s="162"/>
      <c r="I53" s="163"/>
      <c r="J53" s="162"/>
      <c r="K53" s="162"/>
      <c r="L53" s="162"/>
      <c r="M53" s="161"/>
      <c r="N53" s="164"/>
      <c r="O53" s="164"/>
      <c r="P53" s="164"/>
      <c r="Q53" s="17"/>
      <c r="R53" s="14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4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</row>
    <row r="54" spans="1:47">
      <c r="A54" s="17"/>
      <c r="B54" s="160"/>
      <c r="C54" s="161"/>
      <c r="D54" s="162"/>
      <c r="E54" s="162"/>
      <c r="F54" s="163"/>
      <c r="G54" s="162"/>
      <c r="H54" s="162"/>
      <c r="I54" s="163"/>
      <c r="J54" s="162"/>
      <c r="K54" s="162"/>
      <c r="L54" s="162"/>
      <c r="M54" s="161"/>
      <c r="N54" s="164"/>
      <c r="O54" s="164"/>
      <c r="P54" s="164"/>
      <c r="Q54" s="17"/>
      <c r="R54" s="14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4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</row>
    <row r="55" spans="1:47" ht="15.75">
      <c r="A55" s="17"/>
      <c r="B55" s="160"/>
      <c r="C55" s="161"/>
      <c r="D55" s="162"/>
      <c r="E55" s="162"/>
      <c r="F55" s="163"/>
      <c r="G55" s="162"/>
      <c r="H55" s="162"/>
      <c r="I55" s="163"/>
      <c r="J55" s="162"/>
      <c r="K55" s="162"/>
      <c r="L55" s="162"/>
      <c r="M55" s="161"/>
      <c r="N55" s="164"/>
      <c r="O55" s="164"/>
      <c r="P55" s="164"/>
      <c r="Q55" s="17"/>
      <c r="R55" s="10"/>
      <c r="S55" s="46"/>
      <c r="T55" s="51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4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</row>
    <row r="56" spans="1:47" ht="15.75">
      <c r="A56" s="17"/>
      <c r="B56" s="160"/>
      <c r="C56" s="161"/>
      <c r="D56" s="162"/>
      <c r="E56" s="162"/>
      <c r="F56" s="163"/>
      <c r="G56" s="162"/>
      <c r="H56" s="162"/>
      <c r="I56" s="163"/>
      <c r="J56" s="162"/>
      <c r="K56" s="162"/>
      <c r="L56" s="162"/>
      <c r="M56" s="161"/>
      <c r="N56" s="164"/>
      <c r="O56" s="164"/>
      <c r="P56" s="164"/>
      <c r="Q56" s="17"/>
      <c r="R56" s="10"/>
      <c r="S56" s="46"/>
      <c r="T56" s="51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4"/>
      <c r="AI56" s="17"/>
      <c r="AJ56" s="17"/>
      <c r="AK56" s="17"/>
      <c r="AL56" s="17"/>
      <c r="AM56" s="17"/>
      <c r="AN56" s="17"/>
      <c r="AO56" s="17"/>
      <c r="AP56" s="17"/>
      <c r="AQ56" s="17"/>
      <c r="AR56" s="17"/>
      <c r="AS56" s="17"/>
      <c r="AT56" s="17"/>
      <c r="AU56" s="17"/>
    </row>
    <row r="57" spans="1:47" ht="15.75">
      <c r="A57" s="17"/>
      <c r="B57" s="160"/>
      <c r="C57" s="161"/>
      <c r="D57" s="162"/>
      <c r="E57" s="162"/>
      <c r="F57" s="163"/>
      <c r="G57" s="162"/>
      <c r="H57" s="162"/>
      <c r="I57" s="163"/>
      <c r="J57" s="162"/>
      <c r="K57" s="162"/>
      <c r="L57" s="162"/>
      <c r="M57" s="161"/>
      <c r="N57" s="164"/>
      <c r="O57" s="164"/>
      <c r="P57" s="164"/>
      <c r="Q57" s="17"/>
      <c r="R57" s="10"/>
      <c r="S57" s="46"/>
      <c r="T57" s="51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4"/>
      <c r="AI57" s="17"/>
      <c r="AJ57" s="17"/>
      <c r="AK57" s="17"/>
      <c r="AL57" s="17"/>
      <c r="AM57" s="17"/>
      <c r="AN57" s="17"/>
      <c r="AO57" s="17"/>
      <c r="AP57" s="17"/>
      <c r="AQ57" s="17"/>
      <c r="AR57" s="17"/>
      <c r="AS57" s="17"/>
      <c r="AT57" s="17"/>
      <c r="AU57" s="17"/>
    </row>
    <row r="58" spans="1:47" ht="15.75">
      <c r="A58" s="10"/>
      <c r="B58" s="166"/>
      <c r="C58" s="167"/>
      <c r="D58" s="168"/>
      <c r="E58" s="168"/>
      <c r="F58" s="169"/>
      <c r="G58" s="168"/>
      <c r="H58" s="168"/>
      <c r="I58" s="169"/>
      <c r="J58" s="168"/>
      <c r="K58" s="168"/>
      <c r="L58" s="168"/>
      <c r="M58" s="170"/>
      <c r="N58" s="171"/>
      <c r="O58" s="171"/>
      <c r="P58" s="172"/>
      <c r="Q58" s="10"/>
      <c r="R58" s="10"/>
      <c r="S58" s="46"/>
      <c r="T58" s="51"/>
    </row>
    <row r="59" spans="1:47" ht="15.75">
      <c r="A59" s="10"/>
      <c r="B59" s="166"/>
      <c r="C59" s="167"/>
      <c r="D59" s="168"/>
      <c r="E59" s="168"/>
      <c r="F59" s="169"/>
      <c r="G59" s="168"/>
      <c r="H59" s="168"/>
      <c r="I59" s="169"/>
      <c r="J59" s="168"/>
      <c r="K59" s="168"/>
      <c r="L59" s="168"/>
      <c r="M59" s="170"/>
      <c r="N59" s="171"/>
      <c r="O59" s="171"/>
      <c r="P59" s="172"/>
      <c r="Q59" s="10"/>
      <c r="R59" s="10"/>
      <c r="S59" s="21"/>
      <c r="T59" s="22"/>
    </row>
    <row r="60" spans="1:47" ht="15.75">
      <c r="A60" s="10"/>
      <c r="B60" s="166"/>
      <c r="C60" s="167"/>
      <c r="D60" s="168"/>
      <c r="E60" s="168"/>
      <c r="F60" s="169"/>
      <c r="G60" s="168"/>
      <c r="H60" s="168"/>
      <c r="I60" s="169"/>
      <c r="J60" s="168"/>
      <c r="K60" s="168"/>
      <c r="L60" s="168"/>
      <c r="M60" s="170"/>
      <c r="N60" s="171"/>
      <c r="O60" s="171"/>
      <c r="P60" s="172"/>
      <c r="Q60" s="10"/>
      <c r="R60" s="10"/>
      <c r="S60" s="10"/>
      <c r="T60" s="46"/>
    </row>
    <row r="61" spans="1:47" ht="15.75">
      <c r="A61" s="9"/>
      <c r="B61" s="166"/>
      <c r="C61" s="167"/>
      <c r="D61" s="168"/>
      <c r="E61" s="168"/>
      <c r="F61" s="169"/>
      <c r="G61" s="168"/>
      <c r="H61" s="168"/>
      <c r="I61" s="169"/>
      <c r="J61" s="168"/>
      <c r="K61" s="168"/>
      <c r="L61" s="168"/>
      <c r="M61" s="170"/>
      <c r="N61" s="171"/>
      <c r="O61" s="171"/>
      <c r="P61" s="172"/>
      <c r="Q61" s="10"/>
      <c r="R61" s="10"/>
      <c r="S61" s="79"/>
      <c r="T61" s="80"/>
    </row>
    <row r="62" spans="1:47" ht="15.75">
      <c r="A62" s="10"/>
      <c r="B62" s="166"/>
      <c r="C62" s="167"/>
      <c r="D62" s="166"/>
      <c r="E62" s="166"/>
      <c r="F62" s="173"/>
      <c r="G62" s="166"/>
      <c r="H62" s="166"/>
      <c r="I62" s="173"/>
      <c r="J62" s="166"/>
      <c r="K62" s="166"/>
      <c r="L62" s="166"/>
      <c r="M62" s="170"/>
      <c r="N62" s="171"/>
      <c r="O62" s="171"/>
      <c r="P62" s="172"/>
      <c r="Q62" s="10"/>
      <c r="R62" s="10"/>
      <c r="S62" s="46"/>
      <c r="T62" s="51"/>
    </row>
    <row r="63" spans="1:47" ht="15.75">
      <c r="A63" s="10"/>
      <c r="B63" s="166"/>
      <c r="C63" s="174"/>
      <c r="D63" s="166"/>
      <c r="E63" s="166"/>
      <c r="F63" s="173"/>
      <c r="G63" s="166"/>
      <c r="H63" s="166"/>
      <c r="I63" s="173"/>
      <c r="J63" s="166"/>
      <c r="K63" s="166"/>
      <c r="L63" s="166"/>
      <c r="M63" s="174"/>
      <c r="N63" s="172"/>
      <c r="O63" s="172"/>
      <c r="P63" s="172"/>
      <c r="Q63" s="10"/>
      <c r="R63" s="10"/>
      <c r="S63" s="46"/>
      <c r="T63" s="51"/>
    </row>
    <row r="64" spans="1:47" ht="15.75">
      <c r="A64" s="10"/>
      <c r="B64" s="166"/>
      <c r="C64" s="174"/>
      <c r="D64" s="166"/>
      <c r="E64" s="166"/>
      <c r="F64" s="173"/>
      <c r="G64" s="166"/>
      <c r="H64" s="166"/>
      <c r="I64" s="173"/>
      <c r="J64" s="166"/>
      <c r="K64" s="166"/>
      <c r="L64" s="166"/>
      <c r="M64" s="174"/>
      <c r="N64" s="172"/>
      <c r="O64" s="172"/>
      <c r="P64" s="172"/>
      <c r="Q64" s="10"/>
      <c r="R64" s="10"/>
      <c r="S64" s="46"/>
      <c r="T64" s="51"/>
    </row>
    <row r="65" spans="1:20" ht="15.75">
      <c r="A65" s="10"/>
      <c r="B65" s="155"/>
      <c r="C65" s="174"/>
      <c r="D65" s="155"/>
      <c r="E65" s="155"/>
      <c r="F65" s="152"/>
      <c r="G65" s="155"/>
      <c r="H65" s="155"/>
      <c r="I65" s="152"/>
      <c r="J65" s="155"/>
      <c r="K65" s="166"/>
      <c r="L65" s="166"/>
      <c r="M65" s="174"/>
      <c r="N65" s="172"/>
      <c r="O65" s="172"/>
      <c r="P65" s="172"/>
      <c r="Q65" s="10"/>
      <c r="R65" s="10"/>
      <c r="S65" s="46"/>
      <c r="T65" s="51"/>
    </row>
    <row r="66" spans="1:20" ht="15.75">
      <c r="A66" s="10"/>
      <c r="B66" s="155"/>
      <c r="C66" s="174"/>
      <c r="D66" s="155"/>
      <c r="E66" s="155"/>
      <c r="F66" s="152"/>
      <c r="G66" s="155"/>
      <c r="H66" s="155"/>
      <c r="I66" s="152"/>
      <c r="J66" s="155"/>
      <c r="K66" s="166"/>
      <c r="L66" s="166"/>
      <c r="M66" s="174"/>
      <c r="N66" s="172"/>
      <c r="O66" s="172"/>
      <c r="P66" s="172"/>
      <c r="Q66" s="10"/>
      <c r="R66" s="10"/>
      <c r="S66" s="46"/>
      <c r="T66" s="51"/>
    </row>
    <row r="67" spans="1:20" ht="15.75">
      <c r="A67" s="10"/>
      <c r="B67" s="155"/>
      <c r="C67" s="174"/>
      <c r="D67" s="155"/>
      <c r="E67" s="155"/>
      <c r="F67" s="152"/>
      <c r="G67" s="155"/>
      <c r="H67" s="155"/>
      <c r="I67" s="152"/>
      <c r="J67" s="155"/>
      <c r="K67" s="166"/>
      <c r="L67" s="166"/>
      <c r="M67" s="174"/>
      <c r="N67" s="172"/>
      <c r="O67" s="172"/>
      <c r="P67" s="172"/>
      <c r="Q67" s="10"/>
      <c r="R67" s="10"/>
      <c r="S67" s="46"/>
      <c r="T67" s="51"/>
    </row>
    <row r="68" spans="1:20" ht="15.75">
      <c r="A68" s="10"/>
      <c r="B68" s="155"/>
      <c r="C68" s="174"/>
      <c r="D68" s="155"/>
      <c r="E68" s="155"/>
      <c r="F68" s="152"/>
      <c r="G68" s="155"/>
      <c r="H68" s="155"/>
      <c r="I68" s="152"/>
      <c r="J68" s="155"/>
      <c r="K68" s="166"/>
      <c r="L68" s="166"/>
      <c r="M68" s="174"/>
      <c r="N68" s="172"/>
      <c r="O68" s="172"/>
      <c r="P68" s="172"/>
      <c r="Q68" s="10"/>
      <c r="R68" s="52"/>
      <c r="S68" s="21"/>
      <c r="T68" s="24"/>
    </row>
    <row r="69" spans="1:20">
      <c r="A69" s="10"/>
      <c r="B69" s="155"/>
      <c r="C69" s="174"/>
      <c r="D69" s="155"/>
      <c r="E69" s="155"/>
      <c r="F69" s="152"/>
      <c r="G69" s="155"/>
      <c r="H69" s="155"/>
      <c r="I69" s="152"/>
      <c r="J69" s="155"/>
      <c r="K69" s="166"/>
      <c r="L69" s="166"/>
      <c r="M69" s="174"/>
      <c r="N69" s="172"/>
      <c r="O69" s="172"/>
      <c r="P69" s="172"/>
      <c r="Q69" s="10"/>
    </row>
    <row r="70" spans="1:20">
      <c r="A70" s="10"/>
      <c r="B70" s="155"/>
      <c r="C70" s="174"/>
      <c r="D70" s="155"/>
      <c r="E70" s="155"/>
      <c r="F70" s="152"/>
      <c r="G70" s="155"/>
      <c r="H70" s="155"/>
      <c r="I70" s="152"/>
      <c r="J70" s="155"/>
      <c r="K70" s="166"/>
      <c r="L70" s="166"/>
      <c r="M70" s="174"/>
      <c r="N70" s="172"/>
      <c r="O70" s="172"/>
      <c r="P70" s="172"/>
      <c r="Q70" s="10"/>
    </row>
    <row r="71" spans="1:20" ht="15.75">
      <c r="A71" s="10"/>
      <c r="B71" s="175"/>
      <c r="C71" s="174"/>
      <c r="D71" s="175"/>
      <c r="E71" s="175"/>
      <c r="F71" s="176"/>
      <c r="G71" s="175"/>
      <c r="H71" s="175"/>
      <c r="I71" s="176"/>
      <c r="J71" s="175"/>
      <c r="K71" s="166"/>
      <c r="L71" s="166"/>
      <c r="M71" s="174"/>
      <c r="N71" s="172"/>
      <c r="O71" s="172"/>
      <c r="P71" s="172"/>
      <c r="Q71" s="10"/>
    </row>
  </sheetData>
  <pageMargins left="0.7" right="0.7" top="0.75" bottom="0.75" header="0.3" footer="0.3"/>
  <pageSetup paperSize="9"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VSWSDocEstablishBy xmlns="http://schemas.microsoft.com/sharepoint/v3" xsi:nil="true"/>
    <PVSWSDocStatus xmlns="http://schemas.microsoft.com/sharepoint/v3" xsi:nil="true"/>
    <PVSWSDocToolProcess xmlns="http://schemas.microsoft.com/sharepoint/v3" xsi:nil="true"/>
    <PVSWSDocAssignNr xmlns="http://schemas.microsoft.com/sharepoint/v3">10288367</PVSWSDocAssignNr>
    <PVSWSDocAssignmentResponsible xmlns="http://schemas.microsoft.com/sharepoint/v3">Beijer Englund, Ronja</PVSWSDocAssignmentResponsible>
    <PVSWSDocProjName xmlns="http://schemas.microsoft.com/sharepoint/v3">Energistatistik, Kommunal regional energistatistik, KRE</PVSWSDocProjName>
    <PVSWSDocChangeLabel xmlns="http://schemas.microsoft.com/sharepoint/v3" xsi:nil="true"/>
    <PVSWSDocItemVersion xmlns="http://schemas.microsoft.com/sharepoint/v3">0.1</PVSWSDocItemVersion>
    <PVSWSDocToolModifiedBy xmlns="http://schemas.microsoft.com/sharepoint/v3" xsi:nil="true"/>
    <PVSWSDocType xmlns="http://schemas.microsoft.com/sharepoint/v3" xsi:nil="true"/>
    <PVSWSDocLocation xmlns="http://schemas.microsoft.com/sharepoint/v3" xsi:nil="true"/>
    <PVSWSDocRevDate xmlns="http://schemas.microsoft.com/sharepoint/v3" xsi:nil="true"/>
    <PVSWSDocToolName xmlns="http://schemas.microsoft.com/sharepoint/v3" xsi:nil="true"/>
    <PVSWSDocAssign2 xmlns="http://schemas.microsoft.com/sharepoint/v3" xsi:nil="true"/>
    <PVSWSDocAssign3 xmlns="http://schemas.microsoft.com/sharepoint/v3" xsi:nil="true"/>
    <PVSWSDocApproveBy xmlns="http://schemas.microsoft.com/sharepoint/v3" xsi:nil="true"/>
    <PVSWSDocCompany xmlns="http://schemas.microsoft.com/sharepoint/v3">WSP Sverige AB</PVSWSDocCompany>
    <PVSWSDocAssign1 xmlns="http://schemas.microsoft.com/sharepoint/v3" xsi:nil="true"/>
    <PVSWSDocDate xmlns="http://schemas.microsoft.com/sharepoint/v3">2019-06-07T11:53:46+00:00</PVSWSDocDate>
    <PVSWSDocName xmlns="http://schemas.microsoft.com/sharepoint/v3">Mall Mellan-Energibalans ver 1.0</PVSWSDocName>
    <PVSWSDocAssignment xmlns="http://schemas.microsoft.com/sharepoint/v3">Energistatistik, kommunal och regional energistatistik</PVSWSDocAssignment>
    <PVSWSDocAssign4 xmlns="http://schemas.microsoft.com/sharepoint/v3" xsi:nil="true"/>
    <PVSWSDocRevBy xmlns="http://schemas.microsoft.com/sharepoint/v3" xsi:nil="true"/>
    <PVSWSDocToolResponsible xmlns="http://schemas.microsoft.com/sharepoint/v3" xsi:nil="true"/>
    <PVSWSDocPhase xmlns="http://schemas.microsoft.com/sharepoint/v3" xsi:nil="true"/>
    <PVSWSDocToolVersion xmlns="http://schemas.microsoft.com/sharepoint/v3" xsi:nil="true"/>
    <PVSWSDocToolPublishedDate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Standarddokument" ma:contentTypeID="0x010100F3AFF667EC9D4557811DA86F1C6D7EFB00A394280B47F27144A57240EB8744E34D" ma:contentTypeVersion="0" ma:contentTypeDescription="" ma:contentTypeScope="" ma:versionID="317fbb44ce4ac96b35b17c414ebfc902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4afb5be0f03a00811c74f9aa8c21d0ad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VSWSDocName" minOccurs="0"/>
                <xsd:element ref="ns1:PVSWSDocAssign1" minOccurs="0"/>
                <xsd:element ref="ns1:PVSWSDocAssign2" minOccurs="0"/>
                <xsd:element ref="ns1:PVSWSDocAssign3" minOccurs="0"/>
                <xsd:element ref="ns1:PVSWSDocAssign4" minOccurs="0"/>
                <xsd:element ref="ns1:PVSWSDocDate" minOccurs="0"/>
                <xsd:element ref="ns1:PVSWSDocEstablishBy" minOccurs="0"/>
                <xsd:element ref="ns1:PVSWSDocType" minOccurs="0"/>
                <xsd:element ref="ns1:PVSWSDocPhase" minOccurs="0"/>
                <xsd:element ref="ns1:PVSWSDocStatus" minOccurs="0"/>
                <xsd:element ref="ns1:PVSWSDocRevBy" minOccurs="0"/>
                <xsd:element ref="ns1:PVSWSDocApproveBy" minOccurs="0"/>
                <xsd:element ref="ns1:PVSWSDocLocation" minOccurs="0"/>
                <xsd:element ref="ns1:PVSWSDocRevDate" minOccurs="0"/>
                <xsd:element ref="ns1:PVSWSDocChangeLabel" minOccurs="0"/>
                <xsd:element ref="ns1:PVSWSDocAssignment" minOccurs="0"/>
                <xsd:element ref="ns1:PVSWSDocAssignNr" minOccurs="0"/>
                <xsd:element ref="ns1:PVSWSDocAssignmentResponsible" minOccurs="0"/>
                <xsd:element ref="ns1:PVSWSDocCompany" minOccurs="0"/>
                <xsd:element ref="ns1:PVSWSDocItemVersion" minOccurs="0"/>
                <xsd:element ref="ns1:PVSWSDocProjName" minOccurs="0"/>
                <xsd:element ref="ns1:PVSWSDocToolName" minOccurs="0"/>
                <xsd:element ref="ns1:PVSWSDocToolVersion" minOccurs="0"/>
                <xsd:element ref="ns1:PVSWSDocToolPublishedDate" minOccurs="0"/>
                <xsd:element ref="ns1:PVSWSDocToolResponsible" minOccurs="0"/>
                <xsd:element ref="ns1:PVSWSDocToolModifiedBy" minOccurs="0"/>
                <xsd:element ref="ns1:PVSWSDocToolProces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VSWSDocName" ma:index="8" nillable="true" ma:displayName="Dokumentnamn" ma:description="" ma:hidden="true" ma:internalName="PVSWSDocName" ma:readOnly="false">
      <xsd:simpleType>
        <xsd:restriction base="dms:Text"/>
      </xsd:simpleType>
    </xsd:element>
    <xsd:element name="PVSWSDocAssign1" ma:index="9" nillable="true" ma:displayName="Titel" ma:description="" ma:internalName="PVSWSDocAssign1" ma:readOnly="false">
      <xsd:simpleType>
        <xsd:restriction base="dms:Text"/>
      </xsd:simpleType>
    </xsd:element>
    <xsd:element name="PVSWSDocAssign2" ma:index="10" nillable="true" ma:displayName="Titel rad 2" ma:description="" ma:internalName="PVSWSDocAssign2" ma:readOnly="false">
      <xsd:simpleType>
        <xsd:restriction base="dms:Text"/>
      </xsd:simpleType>
    </xsd:element>
    <xsd:element name="PVSWSDocAssign3" ma:index="11" nillable="true" ma:displayName="Titel rad 3" ma:description="" ma:internalName="PVSWSDocAssign3" ma:readOnly="false">
      <xsd:simpleType>
        <xsd:restriction base="dms:Text"/>
      </xsd:simpleType>
    </xsd:element>
    <xsd:element name="PVSWSDocAssign4" ma:index="12" nillable="true" ma:displayName="Titel rad 4" ma:description="" ma:internalName="PVSWSDocAssign4" ma:readOnly="false">
      <xsd:simpleType>
        <xsd:restriction base="dms:Text"/>
      </xsd:simpleType>
    </xsd:element>
    <xsd:element name="PVSWSDocDate" ma:index="13" nillable="true" ma:displayName="Datum" ma:default="[today]" ma:description="" ma:format="DateOnly" ma:internalName="PVSWSDocDate">
      <xsd:simpleType>
        <xsd:restriction base="dms:DateTime"/>
      </xsd:simpleType>
    </xsd:element>
    <xsd:element name="PVSWSDocEstablishBy" ma:index="14" nillable="true" ma:displayName="Författare" ma:description="" ma:internalName="PVSWSDocEstablishBy" ma:readOnly="false">
      <xsd:simpleType>
        <xsd:restriction base="dms:Text"/>
      </xsd:simpleType>
    </xsd:element>
    <xsd:element name="PVSWSDocType" ma:index="15" nillable="true" ma:displayName="Dokumenttyp" ma:default="" ma:description="" ma:format="Dropdown" ma:internalName="PVSWSDocType">
      <xsd:simpleType>
        <xsd:restriction base="dms:Choice">
          <xsd:enumeration value="Rapport"/>
          <xsd:enumeration value="Administrativa föreskrifter"/>
          <xsd:enumeration value="Avtal och kontrakt"/>
          <xsd:enumeration value="Beräkningar"/>
          <xsd:enumeration value="Bilder"/>
          <xsd:enumeration value="Korrespondens"/>
          <xsd:enumeration value="Beskrivningar"/>
          <xsd:enumeration value="Ekonomi"/>
          <xsd:enumeration value="Handlingsförteckning"/>
          <xsd:enumeration value="Listor"/>
          <xsd:enumeration value="Mallar och instruktioner"/>
          <xsd:enumeration value="Mängdförteckning"/>
          <xsd:enumeration value="Organisation"/>
          <xsd:enumeration value="PM"/>
          <xsd:enumeration value="Mötesdokument"/>
          <xsd:enumeration value="Ritningsförteckning"/>
          <xsd:enumeration value="Styrande dokument"/>
          <xsd:enumeration value="Skiss"/>
          <xsd:enumeration value="Teknisk beskrivning"/>
          <xsd:enumeration value="Tidplaner"/>
          <xsd:enumeration value="Upphandling"/>
          <xsd:enumeration value="Utlåtanden och granskning"/>
        </xsd:restriction>
      </xsd:simpleType>
    </xsd:element>
    <xsd:element name="PVSWSDocPhase" ma:index="16" nillable="true" ma:displayName="Skede" ma:default="" ma:description="" ma:format="Dropdown" ma:internalName="PVSWSDocPhase">
      <xsd:simpleType>
        <xsd:restriction base="dms:Choice">
          <xsd:enumeration value="Förstudiehandling"/>
          <xsd:enumeration value="Preliminär handling"/>
          <xsd:enumeration value="Programhandling"/>
          <xsd:enumeration value="Informationshandling"/>
          <xsd:enumeration value="Systemhandling"/>
          <xsd:enumeration value="Förfrågningsunderlag"/>
          <xsd:enumeration value="Bygghandling"/>
          <xsd:enumeration value="Relationshandling"/>
          <xsd:enumeration value="Förvaltningshandling"/>
          <xsd:enumeration value="Upphandlingsdokument"/>
        </xsd:restriction>
      </xsd:simpleType>
    </xsd:element>
    <xsd:element name="PVSWSDocStatus" ma:index="17" nillable="true" ma:displayName="Granskningsstatus" ma:default="" ma:description="" ma:format="Dropdown" ma:internalName="PVSWSDocStatus">
      <xsd:simpleType>
        <xsd:restriction base="dms:Choice">
          <xsd:enumeration value="Under arbete"/>
          <xsd:enumeration value="För information"/>
          <xsd:enumeration value="Preliminär"/>
          <xsd:enumeration value="Förhandskopia"/>
          <xsd:enumeration value="För granskning"/>
          <xsd:enumeration value="För godkännande"/>
          <xsd:enumeration value="Godkänd"/>
          <xsd:enumeration value="Ej giltigt"/>
          <xsd:enumeration value="Ersatt"/>
        </xsd:restriction>
      </xsd:simpleType>
    </xsd:element>
    <xsd:element name="PVSWSDocRevBy" ma:index="18" nillable="true" ma:displayName="Granskad av" ma:description="" ma:internalName="PVSWSDocRevBy" ma:readOnly="false">
      <xsd:simpleType>
        <xsd:restriction base="dms:Text"/>
      </xsd:simpleType>
    </xsd:element>
    <xsd:element name="PVSWSDocApproveBy" ma:index="19" nillable="true" ma:displayName="Godkänd av" ma:description="" ma:internalName="PVSWSDocApproveBy" ma:readOnly="false">
      <xsd:simpleType>
        <xsd:restriction base="dms:Text"/>
      </xsd:simpleType>
    </xsd:element>
    <xsd:element name="PVSWSDocLocation" ma:index="20" nillable="true" ma:displayName="Ansvarig part" ma:description="" ma:internalName="PVSWSDocLocation" ma:readOnly="false">
      <xsd:simpleType>
        <xsd:restriction base="dms:Text"/>
      </xsd:simpleType>
    </xsd:element>
    <xsd:element name="PVSWSDocRevDate" ma:index="21" nillable="true" ma:displayName="Ändringsdatum" ma:description="" ma:format="DateOnly" ma:internalName="PVSWSDocRevDate">
      <xsd:simpleType>
        <xsd:restriction base="dms:DateTime"/>
      </xsd:simpleType>
    </xsd:element>
    <xsd:element name="PVSWSDocChangeLabel" ma:index="22" nillable="true" ma:displayName="Ändringsbeteckning" ma:description="Ändringsbeteckning bör vara 2 tecken (siffror eller bokstäver)" ma:internalName="PVSWSDocChangeLabel">
      <xsd:simpleType>
        <xsd:restriction base="dms:Text">
          <xsd:maxLength value="20"/>
        </xsd:restriction>
      </xsd:simpleType>
    </xsd:element>
    <xsd:element name="PVSWSDocAssignment" ma:index="23" nillable="true" ma:displayName="Uppdragsnamn" ma:default="Energistatistik, kommunal och regional energistatistik" ma:description="" ma:internalName="PVSWSDocAssignment" ma:readOnly="false">
      <xsd:simpleType>
        <xsd:restriction base="dms:Text"/>
      </xsd:simpleType>
    </xsd:element>
    <xsd:element name="PVSWSDocAssignNr" ma:index="24" nillable="true" ma:displayName="Uppdragsnummer" ma:default="10288367" ma:description="" ma:internalName="PVSWSDocAssignNr" ma:readOnly="false">
      <xsd:simpleType>
        <xsd:restriction base="dms:Text"/>
      </xsd:simpleType>
    </xsd:element>
    <xsd:element name="PVSWSDocAssignmentResponsible" ma:index="25" nillable="true" ma:displayName="Uppdragsansvarig" ma:internalName="PVSWSDocAssignmentResponsible">
      <xsd:simpleType>
        <xsd:restriction base="dms:Text"/>
      </xsd:simpleType>
    </xsd:element>
    <xsd:element name="PVSWSDocCompany" ma:index="26" nillable="true" ma:displayName="Företag" ma:default="WSP Sverige AB" ma:internalName="PVSWSDocCompany">
      <xsd:simpleType>
        <xsd:restriction base="dms:Text"/>
      </xsd:simpleType>
    </xsd:element>
    <xsd:element name="PVSWSDocItemVersion" ma:index="27" nillable="true" ma:displayName="Version" ma:internalName="PVSWSDocItemVersion">
      <xsd:simpleType>
        <xsd:restriction base="dms:Text"/>
      </xsd:simpleType>
    </xsd:element>
    <xsd:element name="PVSWSDocProjName" ma:index="28" nillable="true" ma:displayName="Projektnamn" ma:description="" ma:internalName="PVSWSDocProjName" ma:readOnly="false">
      <xsd:simpleType>
        <xsd:restriction base="dms:Text"/>
      </xsd:simpleType>
    </xsd:element>
    <xsd:element name="PVSWSDocToolName" ma:index="29" nillable="true" ma:displayName="Mallnamn" ma:description="Namnet på den använda mallen" ma:internalName="PVSWSDocToolName" ma:readOnly="false">
      <xsd:simpleType>
        <xsd:restriction base="dms:Text"/>
      </xsd:simpleType>
    </xsd:element>
    <xsd:element name="PVSWSDocToolVersion" ma:index="30" nillable="true" ma:displayName="Mallversion" ma:description="Versionen på den använda mallen" ma:internalName="PVSWSDocToolVersion" ma:readOnly="false">
      <xsd:simpleType>
        <xsd:restriction base="dms:Text"/>
      </xsd:simpleType>
    </xsd:element>
    <xsd:element name="PVSWSDocToolPublishedDate" ma:index="31" nillable="true" ma:displayName="Mall publicerad" ma:description="Publiceringsdatum för den använda mallen" ma:format="DateOnly" ma:internalName="PVSWSDocToolPublishedDate" ma:readOnly="false">
      <xsd:simpleType>
        <xsd:restriction base="dms:DateTime"/>
      </xsd:simpleType>
    </xsd:element>
    <xsd:element name="PVSWSDocToolResponsible" ma:index="32" nillable="true" ma:displayName="Mallansvarig" ma:description="Den ansvariga för den använda mallen" ma:internalName="PVSWSDocToolResponsible" ma:readOnly="false">
      <xsd:simpleType>
        <xsd:restriction base="dms:Text"/>
      </xsd:simpleType>
    </xsd:element>
    <xsd:element name="PVSWSDocToolModifiedBy" ma:index="33" nillable="true" ma:displayName="Mall ändrad av" ma:description="Personen som ändrade den använda mallen" ma:internalName="PVSWSDocToolModifiedBy" ma:readOnly="false">
      <xsd:simpleType>
        <xsd:restriction base="dms:Text"/>
      </xsd:simpleType>
    </xsd:element>
    <xsd:element name="PVSWSDocToolProcess" ma:index="34" nillable="true" ma:displayName="Uppdragstyp för mall" ma:description="Uppdragstypen för den använda mallen" ma:internalName="PVSWSDocToolProcess" ma:readOnly="fals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Precio.VS.ApplicationLogic.Workplace.EventReceivers.DocumentEventReceiver_ItemAdded_Synchronous</Name>
    <Synchronization>Synchronous</Synchronization>
    <Type>10001</Type>
    <SequenceNumber>10000</SequenceNumber>
    <Url/>
    <Assembly>Precio.VS.ApplicationLogic, Version=1.0.0.0, Culture=neutral, PublicKeyToken=ebe4555da8d0fa9c</Assembly>
    <Class>Precio.VS.ApplicationLogic.Workplace.EventReceivers.DocumentEventReceiver</Class>
    <Data/>
    <Filter/>
  </Receiver>
  <Receiver>
    <Name>Precio.VS.ApplicationLogic.Workplace.EventReceivers.DocumentEventReceiver_ItemUpdated_Synchronous</Name>
    <Synchronization>Synchronous</Synchronization>
    <Type>10002</Type>
    <SequenceNumber>10000</SequenceNumber>
    <Url/>
    <Assembly>Precio.VS.ApplicationLogic, Version=1.0.0.0, Culture=neutral, PublicKeyToken=ebe4555da8d0fa9c</Assembly>
    <Class>Precio.VS.ApplicationLogic.Workplace.EventReceivers.DocumentEventReceiver</Class>
    <Data/>
    <Filter/>
  </Receiver>
  <Receiver>
    <Name>Precio.VS.ApplicationLogic.Workplace.EventReceivers.DocumentEventReceiver_ItemDeleted_Synchronous</Name>
    <Synchronization>Synchronous</Synchronization>
    <Type>10003</Type>
    <SequenceNumber>10000</SequenceNumber>
    <Url/>
    <Assembly>Precio.VS.ApplicationLogic, Version=1.0.0.0, Culture=neutral, PublicKeyToken=ebe4555da8d0fa9c</Assembly>
    <Class>Precio.VS.ApplicationLogic.Workplace.EventReceivers.DocumentEventReceiver</Class>
    <Data/>
    <Filter/>
  </Receiver>
</spe:Receivers>
</file>

<file path=customXml/itemProps1.xml><?xml version="1.0" encoding="utf-8"?>
<ds:datastoreItem xmlns:ds="http://schemas.openxmlformats.org/officeDocument/2006/customXml" ds:itemID="{70738083-536C-48E5-B091-E0B18A553C06}"/>
</file>

<file path=customXml/itemProps2.xml><?xml version="1.0" encoding="utf-8"?>
<ds:datastoreItem xmlns:ds="http://schemas.openxmlformats.org/officeDocument/2006/customXml" ds:itemID="{75AF3567-4845-4DD0-BD39-FA1ED4F38E00}"/>
</file>

<file path=customXml/itemProps3.xml><?xml version="1.0" encoding="utf-8"?>
<ds:datastoreItem xmlns:ds="http://schemas.openxmlformats.org/officeDocument/2006/customXml" ds:itemID="{26775692-EEB9-457C-9F41-4018AE6E29BE}"/>
</file>

<file path=customXml/itemProps4.xml><?xml version="1.0" encoding="utf-8"?>
<ds:datastoreItem xmlns:ds="http://schemas.openxmlformats.org/officeDocument/2006/customXml" ds:itemID="{25AA97BB-31D2-41B4-AF2C-8725E130121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INSTRUKTIONER</vt:lpstr>
      <vt:lpstr>FV imp-exp</vt:lpstr>
      <vt:lpstr>Södermanlands län</vt:lpstr>
      <vt:lpstr>Eskilstuna</vt:lpstr>
      <vt:lpstr>Flen</vt:lpstr>
      <vt:lpstr>Gnesta</vt:lpstr>
      <vt:lpstr>Katrineholm</vt:lpstr>
      <vt:lpstr>Nyköping</vt:lpstr>
      <vt:lpstr>Oxelösund</vt:lpstr>
      <vt:lpstr>Strängnäs</vt:lpstr>
      <vt:lpstr>Trosa</vt:lpstr>
      <vt:lpstr>Vingåker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Kaj</dc:creator>
  <cp:lastModifiedBy>Forsman, Erik</cp:lastModifiedBy>
  <dcterms:created xsi:type="dcterms:W3CDTF">2016-02-06T11:09:18Z</dcterms:created>
  <dcterms:modified xsi:type="dcterms:W3CDTF">2022-11-14T09:21:19Z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0x010100F3AFF667EC9D4557811DA86F1C6D7EFB00A394280B47F27144A57240EB8744E34D</vt:lpwstr>
  </property>
</Properties>
</file>