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Stockholms län (26 kommuner)/"/>
    </mc:Choice>
  </mc:AlternateContent>
  <xr:revisionPtr revIDLastSave="0" documentId="13_ncr:1_{38B87E7C-5133-4672-A589-7269ECE57F2C}" xr6:coauthVersionLast="47" xr6:coauthVersionMax="47" xr10:uidLastSave="{00000000-0000-0000-0000-000000000000}"/>
  <bookViews>
    <workbookView xWindow="-120" yWindow="-120" windowWidth="29040" windowHeight="15840" tabRatio="923" firstSheet="2" activeTab="2" xr2:uid="{00000000-000D-0000-FFFF-FFFF00000000}"/>
  </bookViews>
  <sheets>
    <sheet name="INSTRUKTIONER" sheetId="65" r:id="rId1"/>
    <sheet name="FV imp-exp" sheetId="40" r:id="rId2"/>
    <sheet name="Stockholms län" sheetId="37" r:id="rId3"/>
    <sheet name="Botkyrka" sheetId="2" r:id="rId4"/>
    <sheet name="Danderyd" sheetId="3" r:id="rId5"/>
    <sheet name="Ekerö" sheetId="51" r:id="rId6"/>
    <sheet name="Haninge" sheetId="41" r:id="rId7"/>
    <sheet name="Huddinge" sheetId="42" r:id="rId8"/>
    <sheet name="Järfälla" sheetId="43" r:id="rId9"/>
    <sheet name="Lidingö" sheetId="44" r:id="rId10"/>
    <sheet name="Nacka" sheetId="52" r:id="rId11"/>
    <sheet name="Norrtälje" sheetId="53" r:id="rId12"/>
    <sheet name="Nykvarn" sheetId="54" r:id="rId13"/>
    <sheet name="Nynäshamn" sheetId="45" r:id="rId14"/>
    <sheet name="Salem" sheetId="46" r:id="rId15"/>
    <sheet name="Sigtuna" sheetId="47" r:id="rId16"/>
    <sheet name="Sollentuna" sheetId="48" r:id="rId17"/>
    <sheet name="Solna" sheetId="49" r:id="rId18"/>
    <sheet name="Stockholm" sheetId="64" r:id="rId19"/>
    <sheet name="Sundbyberg" sheetId="63" r:id="rId20"/>
    <sheet name="Södertälje" sheetId="62" r:id="rId21"/>
    <sheet name="Tyresö" sheetId="61" r:id="rId22"/>
    <sheet name="Täby" sheetId="60" r:id="rId23"/>
    <sheet name="Upplands Väsby" sheetId="59" r:id="rId24"/>
    <sheet name="Upplands-Bro" sheetId="58" r:id="rId25"/>
    <sheet name="Vallentuna" sheetId="57" r:id="rId26"/>
    <sheet name="Vaxholm" sheetId="56" r:id="rId27"/>
    <sheet name="Värmdö" sheetId="55" r:id="rId28"/>
    <sheet name="Österåker" sheetId="50" r:id="rId29"/>
  </sheets>
  <externalReferences>
    <externalReference r:id="rId30"/>
    <externalReference r:id="rId31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7" i="2" l="1"/>
  <c r="S37" i="3"/>
  <c r="S37" i="51"/>
  <c r="S37" i="41"/>
  <c r="S37" i="42"/>
  <c r="S37" i="43"/>
  <c r="S37" i="44"/>
  <c r="S37" i="52"/>
  <c r="S37" i="53"/>
  <c r="S37" i="54"/>
  <c r="S37" i="46"/>
  <c r="S37" i="47"/>
  <c r="S37" i="48"/>
  <c r="S37" i="49"/>
  <c r="S37" i="64"/>
  <c r="S37" i="63"/>
  <c r="S37" i="61"/>
  <c r="S37" i="60"/>
  <c r="S37" i="59"/>
  <c r="S37" i="58"/>
  <c r="S37" i="57"/>
  <c r="S37" i="56"/>
  <c r="S37" i="55"/>
  <c r="S37" i="50"/>
  <c r="F38" i="64"/>
  <c r="B18" i="45"/>
  <c r="B32" i="3" l="1"/>
  <c r="B33" i="3"/>
  <c r="B34" i="3"/>
  <c r="B35" i="3"/>
  <c r="B36" i="3"/>
  <c r="B37" i="3"/>
  <c r="B38" i="3"/>
  <c r="B39" i="3"/>
  <c r="C32" i="3"/>
  <c r="C33" i="3"/>
  <c r="C34" i="3"/>
  <c r="C35" i="3"/>
  <c r="C36" i="3"/>
  <c r="C37" i="3"/>
  <c r="C38" i="3"/>
  <c r="C39" i="3"/>
  <c r="D32" i="3"/>
  <c r="D33" i="3"/>
  <c r="D34" i="3"/>
  <c r="D35" i="3"/>
  <c r="D36" i="3"/>
  <c r="D37" i="3"/>
  <c r="D38" i="3"/>
  <c r="D39" i="3"/>
  <c r="E32" i="3"/>
  <c r="E33" i="3"/>
  <c r="E34" i="3"/>
  <c r="E35" i="3"/>
  <c r="E36" i="3"/>
  <c r="E37" i="3"/>
  <c r="E38" i="3"/>
  <c r="E39" i="3"/>
  <c r="F32" i="3"/>
  <c r="F33" i="3"/>
  <c r="F34" i="3"/>
  <c r="F35" i="3"/>
  <c r="F36" i="3"/>
  <c r="F37" i="3"/>
  <c r="F38" i="3"/>
  <c r="F39" i="3"/>
  <c r="G32" i="3"/>
  <c r="G33" i="3"/>
  <c r="G34" i="3"/>
  <c r="G35" i="3"/>
  <c r="G36" i="3"/>
  <c r="G37" i="3"/>
  <c r="G38" i="3"/>
  <c r="G39" i="3"/>
  <c r="H32" i="3"/>
  <c r="H33" i="3"/>
  <c r="H34" i="3"/>
  <c r="H35" i="3"/>
  <c r="H36" i="3"/>
  <c r="H37" i="3"/>
  <c r="H38" i="3"/>
  <c r="H39" i="3"/>
  <c r="I32" i="3"/>
  <c r="I33" i="3"/>
  <c r="I34" i="3"/>
  <c r="I35" i="3"/>
  <c r="I36" i="3"/>
  <c r="I37" i="3"/>
  <c r="I38" i="3"/>
  <c r="I39" i="3"/>
  <c r="K32" i="3"/>
  <c r="K33" i="3"/>
  <c r="K34" i="3"/>
  <c r="K35" i="3"/>
  <c r="K36" i="3"/>
  <c r="K37" i="3"/>
  <c r="K38" i="3"/>
  <c r="K39" i="3"/>
  <c r="L32" i="3"/>
  <c r="L33" i="3"/>
  <c r="L34" i="3"/>
  <c r="L35" i="3"/>
  <c r="L36" i="3"/>
  <c r="L37" i="3"/>
  <c r="L38" i="3"/>
  <c r="L39" i="3"/>
  <c r="B18" i="3"/>
  <c r="B19" i="3"/>
  <c r="B20" i="3"/>
  <c r="C20" i="3" s="1"/>
  <c r="B21" i="3"/>
  <c r="C21" i="3" s="1"/>
  <c r="B22" i="3"/>
  <c r="B23" i="3"/>
  <c r="B21" i="40"/>
  <c r="B26" i="3" s="1"/>
  <c r="E21" i="40"/>
  <c r="B49" i="3" s="1"/>
  <c r="C7" i="3"/>
  <c r="D7" i="3"/>
  <c r="D8" i="3"/>
  <c r="D9" i="3"/>
  <c r="D10" i="3"/>
  <c r="D18" i="3"/>
  <c r="D19" i="3"/>
  <c r="D20" i="3"/>
  <c r="D21" i="3"/>
  <c r="D22" i="3"/>
  <c r="D23" i="3"/>
  <c r="E7" i="3"/>
  <c r="E8" i="3"/>
  <c r="E9" i="3"/>
  <c r="E10" i="3"/>
  <c r="E18" i="3"/>
  <c r="E19" i="3"/>
  <c r="E20" i="3"/>
  <c r="E21" i="3"/>
  <c r="E22" i="3"/>
  <c r="E23" i="3"/>
  <c r="F7" i="3"/>
  <c r="F8" i="3"/>
  <c r="F9" i="3"/>
  <c r="F10" i="3"/>
  <c r="F18" i="3"/>
  <c r="F19" i="3"/>
  <c r="F20" i="3"/>
  <c r="F21" i="3"/>
  <c r="F22" i="3"/>
  <c r="F23" i="3"/>
  <c r="G7" i="3"/>
  <c r="G8" i="3"/>
  <c r="G9" i="3"/>
  <c r="G10" i="3"/>
  <c r="G18" i="3"/>
  <c r="G19" i="3"/>
  <c r="G20" i="3"/>
  <c r="G21" i="3"/>
  <c r="G22" i="3"/>
  <c r="G23" i="3"/>
  <c r="H7" i="3"/>
  <c r="H8" i="3"/>
  <c r="H9" i="3"/>
  <c r="H10" i="3"/>
  <c r="H18" i="3"/>
  <c r="H19" i="3"/>
  <c r="H20" i="3"/>
  <c r="H21" i="3"/>
  <c r="H22" i="3"/>
  <c r="H23" i="3"/>
  <c r="I7" i="3"/>
  <c r="I8" i="3"/>
  <c r="I9" i="3"/>
  <c r="I10" i="3"/>
  <c r="I18" i="3"/>
  <c r="I19" i="3"/>
  <c r="I20" i="3"/>
  <c r="I21" i="3"/>
  <c r="I22" i="3"/>
  <c r="I23" i="3"/>
  <c r="J7" i="3"/>
  <c r="J8" i="3"/>
  <c r="J9" i="3"/>
  <c r="J10" i="3"/>
  <c r="J18" i="3"/>
  <c r="J19" i="3"/>
  <c r="J20" i="3"/>
  <c r="J21" i="3"/>
  <c r="J22" i="3"/>
  <c r="J23" i="3"/>
  <c r="K7" i="3"/>
  <c r="K8" i="3"/>
  <c r="K9" i="3"/>
  <c r="K10" i="3"/>
  <c r="K18" i="3"/>
  <c r="K19" i="3"/>
  <c r="K20" i="3"/>
  <c r="K21" i="3"/>
  <c r="K22" i="3"/>
  <c r="K23" i="3"/>
  <c r="L7" i="3"/>
  <c r="L8" i="3"/>
  <c r="L9" i="3"/>
  <c r="L10" i="3"/>
  <c r="L18" i="3"/>
  <c r="L19" i="3"/>
  <c r="L20" i="3"/>
  <c r="L21" i="3"/>
  <c r="L22" i="3"/>
  <c r="L23" i="3"/>
  <c r="M18" i="3"/>
  <c r="M19" i="3"/>
  <c r="M20" i="3"/>
  <c r="M21" i="3"/>
  <c r="M22" i="3"/>
  <c r="M23" i="3"/>
  <c r="N18" i="3"/>
  <c r="N19" i="3"/>
  <c r="N20" i="3"/>
  <c r="N21" i="3"/>
  <c r="N22" i="3"/>
  <c r="N23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B32" i="51"/>
  <c r="B33" i="51"/>
  <c r="B34" i="51"/>
  <c r="B35" i="51"/>
  <c r="B36" i="51"/>
  <c r="B37" i="51"/>
  <c r="B38" i="51"/>
  <c r="B39" i="51"/>
  <c r="C32" i="51"/>
  <c r="C33" i="51"/>
  <c r="C34" i="51"/>
  <c r="C35" i="51"/>
  <c r="C36" i="51"/>
  <c r="C37" i="51"/>
  <c r="C38" i="51"/>
  <c r="C39" i="51"/>
  <c r="D32" i="51"/>
  <c r="D33" i="51"/>
  <c r="D34" i="51"/>
  <c r="D35" i="51"/>
  <c r="D36" i="51"/>
  <c r="D37" i="51"/>
  <c r="D38" i="51"/>
  <c r="D39" i="51"/>
  <c r="D42" i="51" s="1"/>
  <c r="E32" i="51"/>
  <c r="E33" i="51"/>
  <c r="E34" i="51"/>
  <c r="E35" i="51"/>
  <c r="E36" i="51"/>
  <c r="E37" i="51"/>
  <c r="E38" i="51"/>
  <c r="E39" i="51"/>
  <c r="F32" i="51"/>
  <c r="F33" i="51"/>
  <c r="F34" i="51"/>
  <c r="F35" i="51"/>
  <c r="F36" i="51"/>
  <c r="F37" i="51"/>
  <c r="F38" i="51"/>
  <c r="F39" i="51"/>
  <c r="G32" i="51"/>
  <c r="G33" i="51"/>
  <c r="G34" i="51"/>
  <c r="G35" i="51"/>
  <c r="G36" i="51"/>
  <c r="G37" i="51"/>
  <c r="G38" i="51"/>
  <c r="G39" i="51"/>
  <c r="H32" i="51"/>
  <c r="H33" i="51"/>
  <c r="H34" i="51"/>
  <c r="H35" i="51"/>
  <c r="H36" i="51"/>
  <c r="H37" i="51"/>
  <c r="H38" i="51"/>
  <c r="H39" i="51"/>
  <c r="H42" i="51" s="1"/>
  <c r="I32" i="51"/>
  <c r="I33" i="51"/>
  <c r="I34" i="51"/>
  <c r="I35" i="51"/>
  <c r="I36" i="51"/>
  <c r="I37" i="51"/>
  <c r="I38" i="51"/>
  <c r="I39" i="51"/>
  <c r="K32" i="51"/>
  <c r="K33" i="51"/>
  <c r="K34" i="51"/>
  <c r="K35" i="51"/>
  <c r="K36" i="51"/>
  <c r="K37" i="51"/>
  <c r="K38" i="51"/>
  <c r="K39" i="51"/>
  <c r="L32" i="51"/>
  <c r="L33" i="51"/>
  <c r="L34" i="51"/>
  <c r="L35" i="51"/>
  <c r="L36" i="51"/>
  <c r="L37" i="51"/>
  <c r="L38" i="51"/>
  <c r="L39" i="51"/>
  <c r="B18" i="51"/>
  <c r="B19" i="51"/>
  <c r="B20" i="51"/>
  <c r="C20" i="51" s="1"/>
  <c r="B21" i="51"/>
  <c r="C21" i="51" s="1"/>
  <c r="B22" i="51"/>
  <c r="B23" i="51"/>
  <c r="C7" i="51"/>
  <c r="D7" i="51"/>
  <c r="D8" i="51"/>
  <c r="D9" i="51"/>
  <c r="D10" i="51"/>
  <c r="D18" i="51"/>
  <c r="D19" i="51"/>
  <c r="D20" i="51"/>
  <c r="D21" i="51"/>
  <c r="D22" i="51"/>
  <c r="D23" i="51"/>
  <c r="E7" i="51"/>
  <c r="E8" i="51"/>
  <c r="E9" i="51"/>
  <c r="E10" i="51"/>
  <c r="E18" i="51"/>
  <c r="E19" i="51"/>
  <c r="E20" i="51"/>
  <c r="E21" i="51"/>
  <c r="E22" i="51"/>
  <c r="E23" i="51"/>
  <c r="F7" i="51"/>
  <c r="F8" i="51"/>
  <c r="F9" i="51"/>
  <c r="F10" i="51"/>
  <c r="F18" i="51"/>
  <c r="F19" i="51"/>
  <c r="F20" i="51"/>
  <c r="F21" i="51"/>
  <c r="F22" i="51"/>
  <c r="F23" i="51"/>
  <c r="G7" i="51"/>
  <c r="G8" i="51"/>
  <c r="G9" i="51"/>
  <c r="G10" i="51"/>
  <c r="G18" i="51"/>
  <c r="G19" i="51"/>
  <c r="G20" i="51"/>
  <c r="G21" i="51"/>
  <c r="G22" i="51"/>
  <c r="G23" i="51"/>
  <c r="H7" i="51"/>
  <c r="H8" i="51"/>
  <c r="H9" i="51"/>
  <c r="H10" i="51"/>
  <c r="H18" i="51"/>
  <c r="H19" i="51"/>
  <c r="H20" i="51"/>
  <c r="H21" i="51"/>
  <c r="H22" i="51"/>
  <c r="H23" i="51"/>
  <c r="I7" i="51"/>
  <c r="I8" i="51"/>
  <c r="I9" i="51"/>
  <c r="I10" i="51"/>
  <c r="I18" i="51"/>
  <c r="I19" i="51"/>
  <c r="I20" i="51"/>
  <c r="I21" i="51"/>
  <c r="I22" i="51"/>
  <c r="I23" i="51"/>
  <c r="J7" i="51"/>
  <c r="J8" i="51"/>
  <c r="J9" i="51"/>
  <c r="J10" i="51"/>
  <c r="J18" i="51"/>
  <c r="J19" i="51"/>
  <c r="J20" i="51"/>
  <c r="J21" i="51"/>
  <c r="J22" i="51"/>
  <c r="J23" i="51"/>
  <c r="K7" i="51"/>
  <c r="K8" i="51"/>
  <c r="K9" i="51"/>
  <c r="K10" i="51"/>
  <c r="K18" i="51"/>
  <c r="K19" i="51"/>
  <c r="K20" i="51"/>
  <c r="K21" i="51"/>
  <c r="K22" i="51"/>
  <c r="K23" i="51"/>
  <c r="L7" i="51"/>
  <c r="L8" i="51"/>
  <c r="L9" i="51"/>
  <c r="L10" i="51"/>
  <c r="L18" i="51"/>
  <c r="L19" i="51"/>
  <c r="L20" i="51"/>
  <c r="L21" i="51"/>
  <c r="L22" i="51"/>
  <c r="L23" i="51"/>
  <c r="M18" i="51"/>
  <c r="M19" i="51"/>
  <c r="M20" i="51"/>
  <c r="M21" i="51"/>
  <c r="M22" i="51"/>
  <c r="M23" i="51"/>
  <c r="N18" i="51"/>
  <c r="N19" i="51"/>
  <c r="N20" i="51"/>
  <c r="N21" i="51"/>
  <c r="N22" i="51"/>
  <c r="N23" i="51"/>
  <c r="R37" i="51"/>
  <c r="R36" i="51"/>
  <c r="R35" i="51"/>
  <c r="R34" i="51"/>
  <c r="R33" i="51"/>
  <c r="R32" i="51"/>
  <c r="R31" i="51"/>
  <c r="R30" i="51"/>
  <c r="R29" i="51"/>
  <c r="R28" i="51"/>
  <c r="R27" i="51"/>
  <c r="R26" i="51"/>
  <c r="R25" i="51"/>
  <c r="B32" i="41"/>
  <c r="B33" i="41"/>
  <c r="B34" i="41"/>
  <c r="B35" i="41"/>
  <c r="B36" i="41"/>
  <c r="B37" i="41"/>
  <c r="B38" i="41"/>
  <c r="B39" i="41"/>
  <c r="C32" i="41"/>
  <c r="C33" i="41"/>
  <c r="C34" i="41"/>
  <c r="C35" i="41"/>
  <c r="C36" i="41"/>
  <c r="C37" i="41"/>
  <c r="C38" i="41"/>
  <c r="C39" i="41"/>
  <c r="D32" i="41"/>
  <c r="D33" i="41"/>
  <c r="D34" i="41"/>
  <c r="D35" i="41"/>
  <c r="D36" i="41"/>
  <c r="D37" i="41"/>
  <c r="D38" i="41"/>
  <c r="D39" i="41"/>
  <c r="E32" i="41"/>
  <c r="E33" i="41"/>
  <c r="E34" i="41"/>
  <c r="E35" i="41"/>
  <c r="E36" i="41"/>
  <c r="E37" i="41"/>
  <c r="E38" i="41"/>
  <c r="E39" i="41"/>
  <c r="F32" i="41"/>
  <c r="F33" i="41"/>
  <c r="F34" i="41"/>
  <c r="F35" i="41"/>
  <c r="F36" i="41"/>
  <c r="F37" i="41"/>
  <c r="F38" i="41"/>
  <c r="F39" i="41"/>
  <c r="G32" i="41"/>
  <c r="G33" i="41"/>
  <c r="G34" i="41"/>
  <c r="G35" i="41"/>
  <c r="G36" i="41"/>
  <c r="G37" i="41"/>
  <c r="G38" i="41"/>
  <c r="G39" i="41"/>
  <c r="H32" i="41"/>
  <c r="H33" i="41"/>
  <c r="H34" i="41"/>
  <c r="H35" i="41"/>
  <c r="H36" i="41"/>
  <c r="H37" i="41"/>
  <c r="H38" i="41"/>
  <c r="H39" i="41"/>
  <c r="I32" i="41"/>
  <c r="I33" i="41"/>
  <c r="I34" i="41"/>
  <c r="I35" i="41"/>
  <c r="I36" i="41"/>
  <c r="I37" i="41"/>
  <c r="I38" i="41"/>
  <c r="I39" i="41"/>
  <c r="K32" i="41"/>
  <c r="K33" i="41"/>
  <c r="K34" i="41"/>
  <c r="K35" i="41"/>
  <c r="K36" i="41"/>
  <c r="K37" i="41"/>
  <c r="K38" i="41"/>
  <c r="K39" i="41"/>
  <c r="L32" i="41"/>
  <c r="L33" i="41"/>
  <c r="L34" i="41"/>
  <c r="L35" i="41"/>
  <c r="L36" i="41"/>
  <c r="L37" i="41"/>
  <c r="L38" i="41"/>
  <c r="L39" i="41"/>
  <c r="B18" i="41"/>
  <c r="B19" i="41"/>
  <c r="B20" i="41"/>
  <c r="B21" i="41"/>
  <c r="B22" i="41"/>
  <c r="B14" i="40"/>
  <c r="B26" i="41" s="1"/>
  <c r="E14" i="40"/>
  <c r="B49" i="41" s="1"/>
  <c r="C7" i="41"/>
  <c r="D7" i="41"/>
  <c r="D8" i="41"/>
  <c r="D9" i="41"/>
  <c r="D10" i="41"/>
  <c r="D18" i="41"/>
  <c r="D19" i="41"/>
  <c r="D20" i="41"/>
  <c r="D21" i="41"/>
  <c r="D22" i="41"/>
  <c r="D23" i="41"/>
  <c r="E7" i="41"/>
  <c r="E8" i="41"/>
  <c r="E9" i="41"/>
  <c r="E10" i="41"/>
  <c r="E18" i="41"/>
  <c r="E19" i="41"/>
  <c r="E20" i="41"/>
  <c r="E21" i="41"/>
  <c r="E22" i="41"/>
  <c r="E23" i="41"/>
  <c r="F7" i="41"/>
  <c r="F8" i="41"/>
  <c r="F9" i="41"/>
  <c r="F10" i="41"/>
  <c r="F18" i="41"/>
  <c r="F19" i="41"/>
  <c r="F20" i="41"/>
  <c r="F21" i="41"/>
  <c r="F22" i="41"/>
  <c r="F23" i="41"/>
  <c r="G7" i="41"/>
  <c r="G8" i="41"/>
  <c r="G9" i="41"/>
  <c r="G10" i="41"/>
  <c r="G18" i="41"/>
  <c r="G19" i="41"/>
  <c r="G20" i="41"/>
  <c r="G21" i="41"/>
  <c r="G22" i="41"/>
  <c r="G23" i="41"/>
  <c r="H7" i="41"/>
  <c r="H8" i="41"/>
  <c r="H9" i="41"/>
  <c r="H10" i="41"/>
  <c r="H18" i="41"/>
  <c r="H19" i="41"/>
  <c r="H20" i="41"/>
  <c r="H21" i="41"/>
  <c r="H22" i="41"/>
  <c r="H23" i="41"/>
  <c r="I7" i="41"/>
  <c r="I8" i="41"/>
  <c r="I9" i="41"/>
  <c r="I10" i="41"/>
  <c r="I18" i="41"/>
  <c r="I19" i="41"/>
  <c r="I20" i="41"/>
  <c r="I21" i="41"/>
  <c r="I22" i="41"/>
  <c r="I23" i="41"/>
  <c r="J7" i="41"/>
  <c r="J8" i="41"/>
  <c r="J9" i="41"/>
  <c r="J10" i="41"/>
  <c r="J18" i="41"/>
  <c r="J19" i="41"/>
  <c r="J20" i="41"/>
  <c r="J21" i="41"/>
  <c r="J22" i="41"/>
  <c r="J23" i="41"/>
  <c r="K7" i="41"/>
  <c r="K8" i="41"/>
  <c r="K9" i="41"/>
  <c r="K10" i="41"/>
  <c r="K18" i="41"/>
  <c r="K19" i="41"/>
  <c r="K20" i="41"/>
  <c r="K21" i="41"/>
  <c r="K22" i="41"/>
  <c r="K23" i="41"/>
  <c r="L7" i="41"/>
  <c r="L8" i="41"/>
  <c r="L9" i="41"/>
  <c r="L10" i="41"/>
  <c r="L18" i="41"/>
  <c r="L19" i="41"/>
  <c r="L20" i="41"/>
  <c r="L21" i="41"/>
  <c r="L22" i="41"/>
  <c r="L23" i="41"/>
  <c r="M18" i="41"/>
  <c r="M19" i="41"/>
  <c r="M20" i="41"/>
  <c r="M21" i="41"/>
  <c r="M22" i="41"/>
  <c r="M23" i="41"/>
  <c r="N18" i="41"/>
  <c r="N19" i="41"/>
  <c r="N20" i="41"/>
  <c r="N21" i="41"/>
  <c r="N22" i="41"/>
  <c r="N23" i="41"/>
  <c r="R37" i="41"/>
  <c r="R36" i="41"/>
  <c r="R35" i="41"/>
  <c r="R34" i="41"/>
  <c r="R33" i="41"/>
  <c r="R32" i="41"/>
  <c r="R31" i="41"/>
  <c r="R30" i="41"/>
  <c r="R29" i="41"/>
  <c r="R28" i="41"/>
  <c r="R27" i="41"/>
  <c r="R26" i="41"/>
  <c r="R25" i="41"/>
  <c r="B32" i="42"/>
  <c r="B33" i="42"/>
  <c r="B34" i="42"/>
  <c r="B35" i="42"/>
  <c r="B36" i="42"/>
  <c r="B37" i="42"/>
  <c r="B38" i="42"/>
  <c r="B39" i="42"/>
  <c r="C32" i="42"/>
  <c r="C33" i="42"/>
  <c r="C34" i="42"/>
  <c r="C35" i="42"/>
  <c r="C36" i="42"/>
  <c r="C37" i="42"/>
  <c r="C38" i="42"/>
  <c r="C39" i="42"/>
  <c r="D32" i="42"/>
  <c r="D33" i="42"/>
  <c r="D34" i="42"/>
  <c r="D35" i="42"/>
  <c r="D36" i="42"/>
  <c r="D37" i="42"/>
  <c r="D38" i="42"/>
  <c r="D39" i="42"/>
  <c r="E32" i="42"/>
  <c r="E33" i="42"/>
  <c r="E34" i="42"/>
  <c r="E35" i="42"/>
  <c r="E36" i="42"/>
  <c r="E37" i="42"/>
  <c r="E38" i="42"/>
  <c r="E39" i="42"/>
  <c r="F32" i="42"/>
  <c r="F33" i="42"/>
  <c r="F34" i="42"/>
  <c r="F35" i="42"/>
  <c r="F36" i="42"/>
  <c r="F37" i="42"/>
  <c r="F38" i="42"/>
  <c r="F39" i="42"/>
  <c r="G32" i="42"/>
  <c r="G33" i="42"/>
  <c r="G34" i="42"/>
  <c r="G35" i="42"/>
  <c r="G36" i="42"/>
  <c r="G37" i="42"/>
  <c r="G38" i="42"/>
  <c r="G39" i="42"/>
  <c r="H32" i="42"/>
  <c r="H33" i="42"/>
  <c r="H34" i="42"/>
  <c r="H35" i="42"/>
  <c r="H36" i="42"/>
  <c r="H37" i="42"/>
  <c r="H38" i="42"/>
  <c r="H39" i="42"/>
  <c r="I32" i="42"/>
  <c r="I33" i="42"/>
  <c r="I34" i="42"/>
  <c r="I35" i="42"/>
  <c r="I36" i="42"/>
  <c r="I37" i="42"/>
  <c r="I38" i="42"/>
  <c r="I39" i="42"/>
  <c r="K32" i="42"/>
  <c r="K33" i="42"/>
  <c r="K34" i="42"/>
  <c r="K35" i="42"/>
  <c r="K36" i="42"/>
  <c r="K37" i="42"/>
  <c r="K38" i="42"/>
  <c r="K39" i="42"/>
  <c r="L32" i="42"/>
  <c r="L33" i="42"/>
  <c r="L34" i="42"/>
  <c r="L35" i="42"/>
  <c r="L36" i="42"/>
  <c r="L37" i="42"/>
  <c r="L38" i="42"/>
  <c r="L39" i="42"/>
  <c r="B18" i="42"/>
  <c r="B19" i="42"/>
  <c r="B20" i="42"/>
  <c r="B21" i="42"/>
  <c r="C21" i="42" s="1"/>
  <c r="B22" i="42"/>
  <c r="B23" i="42"/>
  <c r="B17" i="40"/>
  <c r="B26" i="42" s="1"/>
  <c r="E17" i="40"/>
  <c r="B49" i="42" s="1"/>
  <c r="C7" i="42"/>
  <c r="D7" i="42"/>
  <c r="D8" i="42"/>
  <c r="D9" i="42"/>
  <c r="D10" i="42"/>
  <c r="D18" i="42"/>
  <c r="D19" i="42"/>
  <c r="D20" i="42"/>
  <c r="D21" i="42"/>
  <c r="D22" i="42"/>
  <c r="D23" i="42"/>
  <c r="E7" i="42"/>
  <c r="E8" i="42"/>
  <c r="E9" i="42"/>
  <c r="E10" i="42"/>
  <c r="E18" i="42"/>
  <c r="E19" i="42"/>
  <c r="E20" i="42"/>
  <c r="E21" i="42"/>
  <c r="E22" i="42"/>
  <c r="E23" i="42"/>
  <c r="F7" i="42"/>
  <c r="F8" i="42"/>
  <c r="F9" i="42"/>
  <c r="F10" i="42"/>
  <c r="F18" i="42"/>
  <c r="F19" i="42"/>
  <c r="F20" i="42"/>
  <c r="F21" i="42"/>
  <c r="F22" i="42"/>
  <c r="F23" i="42"/>
  <c r="G7" i="42"/>
  <c r="G8" i="42"/>
  <c r="G9" i="42"/>
  <c r="G10" i="42"/>
  <c r="G18" i="42"/>
  <c r="G19" i="42"/>
  <c r="G20" i="42"/>
  <c r="G21" i="42"/>
  <c r="G22" i="42"/>
  <c r="G23" i="42"/>
  <c r="H7" i="42"/>
  <c r="H8" i="42"/>
  <c r="H9" i="42"/>
  <c r="H10" i="42"/>
  <c r="H18" i="42"/>
  <c r="H19" i="42"/>
  <c r="H20" i="42"/>
  <c r="H21" i="42"/>
  <c r="H22" i="42"/>
  <c r="H23" i="42"/>
  <c r="I7" i="42"/>
  <c r="I8" i="42"/>
  <c r="I9" i="42"/>
  <c r="I10" i="42"/>
  <c r="I18" i="42"/>
  <c r="I19" i="42"/>
  <c r="I20" i="42"/>
  <c r="I21" i="42"/>
  <c r="I22" i="42"/>
  <c r="I23" i="42"/>
  <c r="J7" i="42"/>
  <c r="J8" i="42"/>
  <c r="J9" i="42"/>
  <c r="J10" i="42"/>
  <c r="J18" i="42"/>
  <c r="J19" i="42"/>
  <c r="J20" i="42"/>
  <c r="J21" i="42"/>
  <c r="J22" i="42"/>
  <c r="J23" i="42"/>
  <c r="K7" i="42"/>
  <c r="K8" i="42"/>
  <c r="K9" i="42"/>
  <c r="K10" i="42"/>
  <c r="K18" i="42"/>
  <c r="K19" i="42"/>
  <c r="K20" i="42"/>
  <c r="K21" i="42"/>
  <c r="K22" i="42"/>
  <c r="K23" i="42"/>
  <c r="L7" i="42"/>
  <c r="L8" i="42"/>
  <c r="L9" i="42"/>
  <c r="L10" i="42"/>
  <c r="L18" i="42"/>
  <c r="L19" i="42"/>
  <c r="L20" i="42"/>
  <c r="L21" i="42"/>
  <c r="L22" i="42"/>
  <c r="L23" i="42"/>
  <c r="M18" i="42"/>
  <c r="M19" i="42"/>
  <c r="M20" i="42"/>
  <c r="M21" i="42"/>
  <c r="M22" i="42"/>
  <c r="M23" i="42"/>
  <c r="N18" i="42"/>
  <c r="N19" i="42"/>
  <c r="N20" i="42"/>
  <c r="N21" i="42"/>
  <c r="N22" i="42"/>
  <c r="N23" i="42"/>
  <c r="R37" i="42"/>
  <c r="R36" i="42"/>
  <c r="R35" i="42"/>
  <c r="R34" i="42"/>
  <c r="R33" i="42"/>
  <c r="R32" i="42"/>
  <c r="R31" i="42"/>
  <c r="R30" i="42"/>
  <c r="R29" i="42"/>
  <c r="R28" i="42"/>
  <c r="R27" i="42"/>
  <c r="R26" i="42"/>
  <c r="R25" i="42"/>
  <c r="B32" i="43"/>
  <c r="B33" i="43"/>
  <c r="B34" i="43"/>
  <c r="B35" i="43"/>
  <c r="B36" i="43"/>
  <c r="B37" i="43"/>
  <c r="B38" i="43"/>
  <c r="B39" i="43"/>
  <c r="C32" i="43"/>
  <c r="C33" i="43"/>
  <c r="C34" i="43"/>
  <c r="C35" i="43"/>
  <c r="C36" i="43"/>
  <c r="C37" i="43"/>
  <c r="C38" i="43"/>
  <c r="C39" i="43"/>
  <c r="D32" i="43"/>
  <c r="D33" i="43"/>
  <c r="D34" i="43"/>
  <c r="D35" i="43"/>
  <c r="D36" i="43"/>
  <c r="D37" i="43"/>
  <c r="D38" i="43"/>
  <c r="D39" i="43"/>
  <c r="E32" i="43"/>
  <c r="E33" i="43"/>
  <c r="E34" i="43"/>
  <c r="E35" i="43"/>
  <c r="E36" i="43"/>
  <c r="E37" i="43"/>
  <c r="E38" i="43"/>
  <c r="E39" i="43"/>
  <c r="F32" i="43"/>
  <c r="F33" i="43"/>
  <c r="F34" i="43"/>
  <c r="F35" i="43"/>
  <c r="F36" i="43"/>
  <c r="F37" i="43"/>
  <c r="F38" i="43"/>
  <c r="F39" i="43"/>
  <c r="G32" i="43"/>
  <c r="G33" i="43"/>
  <c r="G34" i="43"/>
  <c r="G35" i="43"/>
  <c r="G36" i="43"/>
  <c r="G37" i="43"/>
  <c r="G38" i="43"/>
  <c r="G39" i="43"/>
  <c r="H32" i="43"/>
  <c r="H33" i="43"/>
  <c r="H34" i="43"/>
  <c r="H35" i="43"/>
  <c r="H36" i="43"/>
  <c r="H37" i="43"/>
  <c r="H38" i="43"/>
  <c r="H39" i="43"/>
  <c r="I32" i="43"/>
  <c r="I33" i="43"/>
  <c r="I34" i="43"/>
  <c r="I35" i="43"/>
  <c r="I36" i="43"/>
  <c r="I37" i="43"/>
  <c r="I38" i="43"/>
  <c r="I39" i="43"/>
  <c r="K32" i="43"/>
  <c r="K33" i="43"/>
  <c r="K34" i="43"/>
  <c r="K35" i="43"/>
  <c r="K36" i="43"/>
  <c r="K37" i="43"/>
  <c r="K38" i="43"/>
  <c r="K39" i="43"/>
  <c r="L32" i="43"/>
  <c r="L33" i="43"/>
  <c r="L34" i="43"/>
  <c r="L35" i="43"/>
  <c r="L36" i="43"/>
  <c r="L37" i="43"/>
  <c r="L38" i="43"/>
  <c r="L39" i="43"/>
  <c r="B18" i="43"/>
  <c r="B19" i="43"/>
  <c r="B20" i="43"/>
  <c r="C20" i="43" s="1"/>
  <c r="B21" i="43"/>
  <c r="C21" i="43" s="1"/>
  <c r="B22" i="43"/>
  <c r="B11" i="40"/>
  <c r="B26" i="43" s="1"/>
  <c r="E11" i="40"/>
  <c r="B49" i="43" s="1"/>
  <c r="C7" i="43"/>
  <c r="D7" i="43"/>
  <c r="D8" i="43"/>
  <c r="D9" i="43"/>
  <c r="D10" i="43"/>
  <c r="D18" i="43"/>
  <c r="D19" i="43"/>
  <c r="D20" i="43"/>
  <c r="D21" i="43"/>
  <c r="D22" i="43"/>
  <c r="D23" i="43"/>
  <c r="E7" i="43"/>
  <c r="E8" i="43"/>
  <c r="E9" i="43"/>
  <c r="E10" i="43"/>
  <c r="E18" i="43"/>
  <c r="E19" i="43"/>
  <c r="E20" i="43"/>
  <c r="E21" i="43"/>
  <c r="E22" i="43"/>
  <c r="E23" i="43"/>
  <c r="F7" i="43"/>
  <c r="F8" i="43"/>
  <c r="F9" i="43"/>
  <c r="F10" i="43"/>
  <c r="F18" i="43"/>
  <c r="F19" i="43"/>
  <c r="F20" i="43"/>
  <c r="F21" i="43"/>
  <c r="F22" i="43"/>
  <c r="F23" i="43"/>
  <c r="G7" i="43"/>
  <c r="G8" i="43"/>
  <c r="G9" i="43"/>
  <c r="G10" i="43"/>
  <c r="G18" i="43"/>
  <c r="G19" i="43"/>
  <c r="G20" i="43"/>
  <c r="G21" i="43"/>
  <c r="G22" i="43"/>
  <c r="G23" i="43"/>
  <c r="H7" i="43"/>
  <c r="H8" i="43"/>
  <c r="H9" i="43"/>
  <c r="H10" i="43"/>
  <c r="H18" i="43"/>
  <c r="H19" i="43"/>
  <c r="H20" i="43"/>
  <c r="H21" i="43"/>
  <c r="H22" i="43"/>
  <c r="H23" i="43"/>
  <c r="I7" i="43"/>
  <c r="I8" i="43"/>
  <c r="I9" i="43"/>
  <c r="I10" i="43"/>
  <c r="I18" i="43"/>
  <c r="I19" i="43"/>
  <c r="I20" i="43"/>
  <c r="I21" i="43"/>
  <c r="I22" i="43"/>
  <c r="I23" i="43"/>
  <c r="J7" i="43"/>
  <c r="J8" i="43"/>
  <c r="J9" i="43"/>
  <c r="J10" i="43"/>
  <c r="J18" i="43"/>
  <c r="J19" i="43"/>
  <c r="J20" i="43"/>
  <c r="J21" i="43"/>
  <c r="J22" i="43"/>
  <c r="J23" i="43"/>
  <c r="K7" i="43"/>
  <c r="K8" i="43"/>
  <c r="K9" i="43"/>
  <c r="K10" i="43"/>
  <c r="K18" i="43"/>
  <c r="K19" i="43"/>
  <c r="K20" i="43"/>
  <c r="K21" i="43"/>
  <c r="K22" i="43"/>
  <c r="K23" i="43"/>
  <c r="L7" i="43"/>
  <c r="L8" i="43"/>
  <c r="L9" i="43"/>
  <c r="L10" i="43"/>
  <c r="L18" i="43"/>
  <c r="L19" i="43"/>
  <c r="L20" i="43"/>
  <c r="L21" i="43"/>
  <c r="L22" i="43"/>
  <c r="L23" i="43"/>
  <c r="M18" i="43"/>
  <c r="M19" i="43"/>
  <c r="M20" i="43"/>
  <c r="M21" i="43"/>
  <c r="M22" i="43"/>
  <c r="M23" i="43"/>
  <c r="N18" i="43"/>
  <c r="N19" i="43"/>
  <c r="N20" i="43"/>
  <c r="N21" i="43"/>
  <c r="N22" i="43"/>
  <c r="N23" i="43"/>
  <c r="R37" i="43"/>
  <c r="R36" i="43"/>
  <c r="R35" i="43"/>
  <c r="R34" i="43"/>
  <c r="R33" i="43"/>
  <c r="R32" i="43"/>
  <c r="R31" i="43"/>
  <c r="R30" i="43"/>
  <c r="R29" i="43"/>
  <c r="R28" i="43"/>
  <c r="R27" i="43"/>
  <c r="R26" i="43"/>
  <c r="R25" i="43"/>
  <c r="B32" i="44"/>
  <c r="B33" i="44"/>
  <c r="B34" i="44"/>
  <c r="B35" i="44"/>
  <c r="B36" i="44"/>
  <c r="B37" i="44"/>
  <c r="B38" i="44"/>
  <c r="B39" i="44"/>
  <c r="C32" i="44"/>
  <c r="C33" i="44"/>
  <c r="C34" i="44"/>
  <c r="C35" i="44"/>
  <c r="C36" i="44"/>
  <c r="C37" i="44"/>
  <c r="C38" i="44"/>
  <c r="C39" i="44"/>
  <c r="D32" i="44"/>
  <c r="D33" i="44"/>
  <c r="D34" i="44"/>
  <c r="D35" i="44"/>
  <c r="D36" i="44"/>
  <c r="D37" i="44"/>
  <c r="D38" i="44"/>
  <c r="D39" i="44"/>
  <c r="E32" i="44"/>
  <c r="E33" i="44"/>
  <c r="E34" i="44"/>
  <c r="E35" i="44"/>
  <c r="E36" i="44"/>
  <c r="E37" i="44"/>
  <c r="E38" i="44"/>
  <c r="E39" i="44"/>
  <c r="F32" i="44"/>
  <c r="F33" i="44"/>
  <c r="F34" i="44"/>
  <c r="F35" i="44"/>
  <c r="F36" i="44"/>
  <c r="F37" i="44"/>
  <c r="F38" i="44"/>
  <c r="F39" i="44"/>
  <c r="G32" i="44"/>
  <c r="G33" i="44"/>
  <c r="G34" i="44"/>
  <c r="G35" i="44"/>
  <c r="G36" i="44"/>
  <c r="G37" i="44"/>
  <c r="G38" i="44"/>
  <c r="G39" i="44"/>
  <c r="H32" i="44"/>
  <c r="H33" i="44"/>
  <c r="H34" i="44"/>
  <c r="H35" i="44"/>
  <c r="H36" i="44"/>
  <c r="H37" i="44"/>
  <c r="H38" i="44"/>
  <c r="H39" i="44"/>
  <c r="I32" i="44"/>
  <c r="I33" i="44"/>
  <c r="I34" i="44"/>
  <c r="I35" i="44"/>
  <c r="I36" i="44"/>
  <c r="I37" i="44"/>
  <c r="I38" i="44"/>
  <c r="I39" i="44"/>
  <c r="K32" i="44"/>
  <c r="K33" i="44"/>
  <c r="K34" i="44"/>
  <c r="K35" i="44"/>
  <c r="K36" i="44"/>
  <c r="K37" i="44"/>
  <c r="K38" i="44"/>
  <c r="K39" i="44"/>
  <c r="L32" i="44"/>
  <c r="L33" i="44"/>
  <c r="L34" i="44"/>
  <c r="L35" i="44"/>
  <c r="L36" i="44"/>
  <c r="L37" i="44"/>
  <c r="L38" i="44"/>
  <c r="L39" i="44"/>
  <c r="B18" i="44"/>
  <c r="B19" i="44"/>
  <c r="B20" i="44"/>
  <c r="C20" i="44" s="1"/>
  <c r="B21" i="44"/>
  <c r="C21" i="44" s="1"/>
  <c r="B22" i="44"/>
  <c r="B23" i="44"/>
  <c r="B8" i="40"/>
  <c r="B26" i="44" s="1"/>
  <c r="E8" i="40"/>
  <c r="B49" i="44" s="1"/>
  <c r="C7" i="44"/>
  <c r="D7" i="44"/>
  <c r="D8" i="44"/>
  <c r="D9" i="44"/>
  <c r="D10" i="44"/>
  <c r="D18" i="44"/>
  <c r="D19" i="44"/>
  <c r="D20" i="44"/>
  <c r="D21" i="44"/>
  <c r="D22" i="44"/>
  <c r="D23" i="44"/>
  <c r="E7" i="44"/>
  <c r="E8" i="44"/>
  <c r="E9" i="44"/>
  <c r="E10" i="44"/>
  <c r="E18" i="44"/>
  <c r="E19" i="44"/>
  <c r="E20" i="44"/>
  <c r="E21" i="44"/>
  <c r="E22" i="44"/>
  <c r="E23" i="44"/>
  <c r="F7" i="44"/>
  <c r="F8" i="44"/>
  <c r="F9" i="44"/>
  <c r="F10" i="44"/>
  <c r="F18" i="44"/>
  <c r="F19" i="44"/>
  <c r="F20" i="44"/>
  <c r="F21" i="44"/>
  <c r="F22" i="44"/>
  <c r="F23" i="44"/>
  <c r="G7" i="44"/>
  <c r="G8" i="44"/>
  <c r="G9" i="44"/>
  <c r="G10" i="44"/>
  <c r="G18" i="44"/>
  <c r="G19" i="44"/>
  <c r="G20" i="44"/>
  <c r="G21" i="44"/>
  <c r="G22" i="44"/>
  <c r="G23" i="44"/>
  <c r="H7" i="44"/>
  <c r="H8" i="44"/>
  <c r="H9" i="44"/>
  <c r="H10" i="44"/>
  <c r="H18" i="44"/>
  <c r="H19" i="44"/>
  <c r="H20" i="44"/>
  <c r="H21" i="44"/>
  <c r="H22" i="44"/>
  <c r="H23" i="44"/>
  <c r="I7" i="44"/>
  <c r="I8" i="44"/>
  <c r="I9" i="44"/>
  <c r="I10" i="44"/>
  <c r="I18" i="44"/>
  <c r="I19" i="44"/>
  <c r="I20" i="44"/>
  <c r="I21" i="44"/>
  <c r="I22" i="44"/>
  <c r="I23" i="44"/>
  <c r="J7" i="44"/>
  <c r="J8" i="44"/>
  <c r="J9" i="44"/>
  <c r="J10" i="44"/>
  <c r="J18" i="44"/>
  <c r="J19" i="44"/>
  <c r="J20" i="44"/>
  <c r="J21" i="44"/>
  <c r="J22" i="44"/>
  <c r="J23" i="44"/>
  <c r="K7" i="44"/>
  <c r="K8" i="44"/>
  <c r="K9" i="44"/>
  <c r="K10" i="44"/>
  <c r="K18" i="44"/>
  <c r="K19" i="44"/>
  <c r="K20" i="44"/>
  <c r="K21" i="44"/>
  <c r="K22" i="44"/>
  <c r="K23" i="44"/>
  <c r="L7" i="44"/>
  <c r="L8" i="44"/>
  <c r="L9" i="44"/>
  <c r="L10" i="44"/>
  <c r="L18" i="44"/>
  <c r="L19" i="44"/>
  <c r="L20" i="44"/>
  <c r="L21" i="44"/>
  <c r="L22" i="44"/>
  <c r="L23" i="44"/>
  <c r="M18" i="44"/>
  <c r="M19" i="44"/>
  <c r="M20" i="44"/>
  <c r="M21" i="44"/>
  <c r="M22" i="44"/>
  <c r="M23" i="44"/>
  <c r="N18" i="44"/>
  <c r="N19" i="44"/>
  <c r="N20" i="44"/>
  <c r="N21" i="44"/>
  <c r="N22" i="44"/>
  <c r="N23" i="44"/>
  <c r="R37" i="44"/>
  <c r="R36" i="44"/>
  <c r="R35" i="44"/>
  <c r="R34" i="44"/>
  <c r="R33" i="44"/>
  <c r="R32" i="44"/>
  <c r="R31" i="44"/>
  <c r="R30" i="44"/>
  <c r="R29" i="44"/>
  <c r="R28" i="44"/>
  <c r="R27" i="44"/>
  <c r="R26" i="44"/>
  <c r="R25" i="44"/>
  <c r="B32" i="52"/>
  <c r="B33" i="52"/>
  <c r="B34" i="52"/>
  <c r="B35" i="52"/>
  <c r="B36" i="52"/>
  <c r="B37" i="52"/>
  <c r="B38" i="52"/>
  <c r="B39" i="52"/>
  <c r="C32" i="52"/>
  <c r="C33" i="52"/>
  <c r="C34" i="52"/>
  <c r="C35" i="52"/>
  <c r="C36" i="52"/>
  <c r="C37" i="52"/>
  <c r="C38" i="52"/>
  <c r="C39" i="52"/>
  <c r="D32" i="52"/>
  <c r="D33" i="52"/>
  <c r="D34" i="52"/>
  <c r="D35" i="52"/>
  <c r="D36" i="52"/>
  <c r="D37" i="52"/>
  <c r="D38" i="52"/>
  <c r="D39" i="52"/>
  <c r="E32" i="52"/>
  <c r="E33" i="52"/>
  <c r="E34" i="52"/>
  <c r="E35" i="52"/>
  <c r="E36" i="52"/>
  <c r="E37" i="52"/>
  <c r="E38" i="52"/>
  <c r="E39" i="52"/>
  <c r="F32" i="52"/>
  <c r="F33" i="52"/>
  <c r="F34" i="52"/>
  <c r="F35" i="52"/>
  <c r="F36" i="52"/>
  <c r="F37" i="52"/>
  <c r="F38" i="52"/>
  <c r="F39" i="52"/>
  <c r="G32" i="52"/>
  <c r="G33" i="52"/>
  <c r="G34" i="52"/>
  <c r="G35" i="52"/>
  <c r="G36" i="52"/>
  <c r="G37" i="52"/>
  <c r="G38" i="52"/>
  <c r="G39" i="52"/>
  <c r="H32" i="52"/>
  <c r="H33" i="52"/>
  <c r="H34" i="52"/>
  <c r="H35" i="52"/>
  <c r="H36" i="52"/>
  <c r="H37" i="52"/>
  <c r="H38" i="52"/>
  <c r="H39" i="52"/>
  <c r="I32" i="52"/>
  <c r="I33" i="52"/>
  <c r="I34" i="52"/>
  <c r="I35" i="52"/>
  <c r="I36" i="52"/>
  <c r="I37" i="52"/>
  <c r="I38" i="52"/>
  <c r="I39" i="52"/>
  <c r="K32" i="52"/>
  <c r="K33" i="52"/>
  <c r="K34" i="52"/>
  <c r="K35" i="52"/>
  <c r="K36" i="52"/>
  <c r="K37" i="52"/>
  <c r="K38" i="52"/>
  <c r="K39" i="52"/>
  <c r="L32" i="52"/>
  <c r="L33" i="52"/>
  <c r="L34" i="52"/>
  <c r="L35" i="52"/>
  <c r="L36" i="52"/>
  <c r="L37" i="52"/>
  <c r="L38" i="52"/>
  <c r="L39" i="52"/>
  <c r="B18" i="52"/>
  <c r="B19" i="52"/>
  <c r="B20" i="52"/>
  <c r="C20" i="52" s="1"/>
  <c r="B21" i="52"/>
  <c r="C21" i="52" s="1"/>
  <c r="B22" i="52"/>
  <c r="B23" i="52"/>
  <c r="B9" i="40"/>
  <c r="B26" i="52" s="1"/>
  <c r="E9" i="40"/>
  <c r="B49" i="52" s="1"/>
  <c r="C7" i="52"/>
  <c r="D7" i="52"/>
  <c r="D8" i="52"/>
  <c r="D9" i="52"/>
  <c r="D10" i="52"/>
  <c r="D18" i="52"/>
  <c r="D19" i="52"/>
  <c r="D20" i="52"/>
  <c r="D21" i="52"/>
  <c r="D22" i="52"/>
  <c r="D23" i="52"/>
  <c r="E7" i="52"/>
  <c r="E8" i="52"/>
  <c r="E9" i="52"/>
  <c r="E10" i="52"/>
  <c r="E18" i="52"/>
  <c r="E19" i="52"/>
  <c r="E20" i="52"/>
  <c r="E21" i="52"/>
  <c r="E22" i="52"/>
  <c r="E23" i="52"/>
  <c r="F7" i="52"/>
  <c r="F8" i="52"/>
  <c r="F9" i="52"/>
  <c r="F10" i="52"/>
  <c r="F18" i="52"/>
  <c r="F19" i="52"/>
  <c r="F20" i="52"/>
  <c r="F21" i="52"/>
  <c r="F22" i="52"/>
  <c r="F23" i="52"/>
  <c r="G7" i="52"/>
  <c r="G8" i="52"/>
  <c r="G9" i="52"/>
  <c r="G10" i="52"/>
  <c r="G18" i="52"/>
  <c r="G19" i="52"/>
  <c r="G20" i="52"/>
  <c r="G21" i="52"/>
  <c r="G22" i="52"/>
  <c r="G23" i="52"/>
  <c r="H7" i="52"/>
  <c r="H8" i="52"/>
  <c r="H9" i="52"/>
  <c r="H10" i="52"/>
  <c r="H18" i="52"/>
  <c r="H19" i="52"/>
  <c r="H20" i="52"/>
  <c r="H21" i="52"/>
  <c r="H22" i="52"/>
  <c r="H23" i="52"/>
  <c r="I7" i="52"/>
  <c r="I8" i="52"/>
  <c r="I9" i="52"/>
  <c r="I10" i="52"/>
  <c r="I18" i="52"/>
  <c r="I19" i="52"/>
  <c r="I20" i="52"/>
  <c r="I21" i="52"/>
  <c r="I22" i="52"/>
  <c r="I23" i="52"/>
  <c r="J7" i="52"/>
  <c r="J8" i="52"/>
  <c r="J9" i="52"/>
  <c r="J10" i="52"/>
  <c r="J18" i="52"/>
  <c r="J19" i="52"/>
  <c r="J20" i="52"/>
  <c r="J21" i="52"/>
  <c r="J22" i="52"/>
  <c r="J23" i="52"/>
  <c r="K7" i="52"/>
  <c r="K8" i="52"/>
  <c r="K9" i="52"/>
  <c r="K10" i="52"/>
  <c r="K18" i="52"/>
  <c r="K19" i="52"/>
  <c r="K20" i="52"/>
  <c r="K21" i="52"/>
  <c r="K22" i="52"/>
  <c r="K23" i="52"/>
  <c r="L7" i="52"/>
  <c r="L8" i="52"/>
  <c r="L9" i="52"/>
  <c r="L10" i="52"/>
  <c r="L18" i="52"/>
  <c r="L19" i="52"/>
  <c r="L20" i="52"/>
  <c r="L21" i="52"/>
  <c r="L22" i="52"/>
  <c r="L23" i="52"/>
  <c r="M18" i="52"/>
  <c r="M19" i="52"/>
  <c r="M20" i="52"/>
  <c r="M21" i="52"/>
  <c r="M22" i="52"/>
  <c r="M23" i="52"/>
  <c r="N18" i="52"/>
  <c r="N19" i="52"/>
  <c r="N20" i="52"/>
  <c r="N21" i="52"/>
  <c r="N22" i="52"/>
  <c r="N23" i="52"/>
  <c r="R37" i="52"/>
  <c r="R36" i="52"/>
  <c r="R35" i="52"/>
  <c r="R34" i="52"/>
  <c r="R33" i="52"/>
  <c r="R32" i="52"/>
  <c r="R31" i="52"/>
  <c r="R30" i="52"/>
  <c r="R29" i="52"/>
  <c r="R28" i="52"/>
  <c r="R27" i="52"/>
  <c r="R26" i="52"/>
  <c r="R25" i="52"/>
  <c r="B32" i="53"/>
  <c r="B33" i="53"/>
  <c r="B34" i="53"/>
  <c r="B35" i="53"/>
  <c r="B36" i="53"/>
  <c r="B37" i="53"/>
  <c r="B38" i="53"/>
  <c r="B39" i="53"/>
  <c r="C32" i="53"/>
  <c r="C33" i="53"/>
  <c r="C34" i="53"/>
  <c r="C35" i="53"/>
  <c r="C36" i="53"/>
  <c r="C37" i="53"/>
  <c r="C38" i="53"/>
  <c r="C39" i="53"/>
  <c r="D32" i="53"/>
  <c r="D33" i="53"/>
  <c r="D34" i="53"/>
  <c r="D35" i="53"/>
  <c r="D36" i="53"/>
  <c r="D37" i="53"/>
  <c r="D38" i="53"/>
  <c r="D39" i="53"/>
  <c r="E32" i="53"/>
  <c r="E33" i="53"/>
  <c r="E34" i="53"/>
  <c r="E35" i="53"/>
  <c r="E36" i="53"/>
  <c r="E37" i="53"/>
  <c r="E38" i="53"/>
  <c r="E39" i="53"/>
  <c r="F32" i="53"/>
  <c r="F33" i="53"/>
  <c r="F34" i="53"/>
  <c r="F35" i="53"/>
  <c r="F36" i="53"/>
  <c r="F37" i="53"/>
  <c r="F38" i="53"/>
  <c r="F39" i="53"/>
  <c r="G32" i="53"/>
  <c r="G33" i="53"/>
  <c r="G34" i="53"/>
  <c r="G35" i="53"/>
  <c r="G36" i="53"/>
  <c r="G37" i="53"/>
  <c r="G38" i="53"/>
  <c r="G39" i="53"/>
  <c r="H32" i="53"/>
  <c r="H33" i="53"/>
  <c r="H34" i="53"/>
  <c r="H35" i="53"/>
  <c r="H36" i="53"/>
  <c r="H37" i="53"/>
  <c r="H38" i="53"/>
  <c r="H39" i="53"/>
  <c r="I32" i="53"/>
  <c r="I33" i="53"/>
  <c r="I34" i="53"/>
  <c r="I35" i="53"/>
  <c r="I36" i="53"/>
  <c r="I37" i="53"/>
  <c r="I38" i="53"/>
  <c r="I39" i="53"/>
  <c r="K32" i="53"/>
  <c r="K33" i="53"/>
  <c r="K34" i="53"/>
  <c r="K35" i="53"/>
  <c r="K36" i="53"/>
  <c r="K37" i="53"/>
  <c r="K38" i="53"/>
  <c r="K39" i="53"/>
  <c r="L32" i="53"/>
  <c r="L33" i="53"/>
  <c r="L34" i="53"/>
  <c r="L35" i="53"/>
  <c r="L36" i="53"/>
  <c r="L37" i="53"/>
  <c r="L38" i="53"/>
  <c r="L39" i="53"/>
  <c r="B18" i="53"/>
  <c r="B19" i="53"/>
  <c r="B20" i="53"/>
  <c r="C20" i="53" s="1"/>
  <c r="B21" i="53"/>
  <c r="C21" i="53" s="1"/>
  <c r="B22" i="53"/>
  <c r="C7" i="53"/>
  <c r="D7" i="53"/>
  <c r="D8" i="53"/>
  <c r="D9" i="53"/>
  <c r="D10" i="53"/>
  <c r="D18" i="53"/>
  <c r="D19" i="53"/>
  <c r="D20" i="53"/>
  <c r="D21" i="53"/>
  <c r="D22" i="53"/>
  <c r="D23" i="53"/>
  <c r="E7" i="53"/>
  <c r="E8" i="53"/>
  <c r="E9" i="53"/>
  <c r="E10" i="53"/>
  <c r="E18" i="53"/>
  <c r="E19" i="53"/>
  <c r="E20" i="53"/>
  <c r="E21" i="53"/>
  <c r="E22" i="53"/>
  <c r="E23" i="53"/>
  <c r="F7" i="53"/>
  <c r="F8" i="53"/>
  <c r="F9" i="53"/>
  <c r="F10" i="53"/>
  <c r="F18" i="53"/>
  <c r="F19" i="53"/>
  <c r="F20" i="53"/>
  <c r="F21" i="53"/>
  <c r="F22" i="53"/>
  <c r="F23" i="53"/>
  <c r="G7" i="53"/>
  <c r="G8" i="53"/>
  <c r="G9" i="53"/>
  <c r="G10" i="53"/>
  <c r="G18" i="53"/>
  <c r="G19" i="53"/>
  <c r="G20" i="53"/>
  <c r="G21" i="53"/>
  <c r="G22" i="53"/>
  <c r="G23" i="53"/>
  <c r="H7" i="53"/>
  <c r="H8" i="53"/>
  <c r="H9" i="53"/>
  <c r="H10" i="53"/>
  <c r="H18" i="53"/>
  <c r="H19" i="53"/>
  <c r="H20" i="53"/>
  <c r="H21" i="53"/>
  <c r="H22" i="53"/>
  <c r="H23" i="53"/>
  <c r="I7" i="53"/>
  <c r="I8" i="53"/>
  <c r="I9" i="53"/>
  <c r="I10" i="53"/>
  <c r="I18" i="53"/>
  <c r="I19" i="53"/>
  <c r="I20" i="53"/>
  <c r="I21" i="53"/>
  <c r="I22" i="53"/>
  <c r="I23" i="53"/>
  <c r="J7" i="53"/>
  <c r="J8" i="53"/>
  <c r="J9" i="53"/>
  <c r="J10" i="53"/>
  <c r="J18" i="53"/>
  <c r="J19" i="53"/>
  <c r="J20" i="53"/>
  <c r="J21" i="53"/>
  <c r="J22" i="53"/>
  <c r="J23" i="53"/>
  <c r="K7" i="53"/>
  <c r="K8" i="53"/>
  <c r="K9" i="53"/>
  <c r="K10" i="53"/>
  <c r="K18" i="53"/>
  <c r="K19" i="53"/>
  <c r="K20" i="53"/>
  <c r="K21" i="53"/>
  <c r="K22" i="53"/>
  <c r="K23" i="53"/>
  <c r="L7" i="53"/>
  <c r="L8" i="53"/>
  <c r="L9" i="53"/>
  <c r="L10" i="53"/>
  <c r="L18" i="53"/>
  <c r="L19" i="53"/>
  <c r="L20" i="53"/>
  <c r="L21" i="53"/>
  <c r="L22" i="53"/>
  <c r="L23" i="53"/>
  <c r="M18" i="53"/>
  <c r="M19" i="53"/>
  <c r="M20" i="53"/>
  <c r="M21" i="53"/>
  <c r="M22" i="53"/>
  <c r="M23" i="53"/>
  <c r="N18" i="53"/>
  <c r="N19" i="53"/>
  <c r="N20" i="53"/>
  <c r="N21" i="53"/>
  <c r="N22" i="53"/>
  <c r="N23" i="53"/>
  <c r="R37" i="53"/>
  <c r="R36" i="53"/>
  <c r="R35" i="53"/>
  <c r="R34" i="53"/>
  <c r="R33" i="53"/>
  <c r="R32" i="53"/>
  <c r="R31" i="53"/>
  <c r="R30" i="53"/>
  <c r="R29" i="53"/>
  <c r="R28" i="53"/>
  <c r="R27" i="53"/>
  <c r="R26" i="53"/>
  <c r="R25" i="53"/>
  <c r="B32" i="54"/>
  <c r="B33" i="54"/>
  <c r="B34" i="54"/>
  <c r="B35" i="54"/>
  <c r="B36" i="54"/>
  <c r="B37" i="54"/>
  <c r="B38" i="54"/>
  <c r="B39" i="54"/>
  <c r="C32" i="54"/>
  <c r="C33" i="54"/>
  <c r="C34" i="54"/>
  <c r="C35" i="54"/>
  <c r="C36" i="54"/>
  <c r="C37" i="54"/>
  <c r="C38" i="54"/>
  <c r="C39" i="54"/>
  <c r="D32" i="54"/>
  <c r="D33" i="54"/>
  <c r="D34" i="54"/>
  <c r="D35" i="54"/>
  <c r="D36" i="54"/>
  <c r="D37" i="54"/>
  <c r="D38" i="54"/>
  <c r="D39" i="54"/>
  <c r="E32" i="54"/>
  <c r="E33" i="54"/>
  <c r="E34" i="54"/>
  <c r="E35" i="54"/>
  <c r="E36" i="54"/>
  <c r="E37" i="54"/>
  <c r="E38" i="54"/>
  <c r="E39" i="54"/>
  <c r="F32" i="54"/>
  <c r="F33" i="54"/>
  <c r="F34" i="54"/>
  <c r="F35" i="54"/>
  <c r="F36" i="54"/>
  <c r="F37" i="54"/>
  <c r="F38" i="54"/>
  <c r="F39" i="54"/>
  <c r="G32" i="54"/>
  <c r="G33" i="54"/>
  <c r="G34" i="54"/>
  <c r="G35" i="54"/>
  <c r="G36" i="54"/>
  <c r="G37" i="54"/>
  <c r="G38" i="54"/>
  <c r="G39" i="54"/>
  <c r="H32" i="54"/>
  <c r="H33" i="54"/>
  <c r="H34" i="54"/>
  <c r="H35" i="54"/>
  <c r="H36" i="54"/>
  <c r="H37" i="54"/>
  <c r="H38" i="54"/>
  <c r="H39" i="54"/>
  <c r="I32" i="54"/>
  <c r="I33" i="54"/>
  <c r="I34" i="54"/>
  <c r="I35" i="54"/>
  <c r="I36" i="54"/>
  <c r="I37" i="54"/>
  <c r="I38" i="54"/>
  <c r="I39" i="54"/>
  <c r="K32" i="54"/>
  <c r="K33" i="54"/>
  <c r="K34" i="54"/>
  <c r="K35" i="54"/>
  <c r="K36" i="54"/>
  <c r="K37" i="54"/>
  <c r="K38" i="54"/>
  <c r="K39" i="54"/>
  <c r="L32" i="54"/>
  <c r="L33" i="54"/>
  <c r="L34" i="54"/>
  <c r="L35" i="54"/>
  <c r="L36" i="54"/>
  <c r="L37" i="54"/>
  <c r="L38" i="54"/>
  <c r="L39" i="54"/>
  <c r="B18" i="54"/>
  <c r="B19" i="54"/>
  <c r="B20" i="54"/>
  <c r="C20" i="54" s="1"/>
  <c r="B21" i="54"/>
  <c r="C21" i="54" s="1"/>
  <c r="B22" i="54"/>
  <c r="B23" i="54"/>
  <c r="B23" i="40"/>
  <c r="B26" i="54" s="1"/>
  <c r="E23" i="40"/>
  <c r="B49" i="54" s="1"/>
  <c r="C7" i="54"/>
  <c r="D7" i="54"/>
  <c r="D8" i="54"/>
  <c r="D9" i="54"/>
  <c r="D10" i="54"/>
  <c r="D18" i="54"/>
  <c r="D19" i="54"/>
  <c r="D20" i="54"/>
  <c r="D21" i="54"/>
  <c r="D22" i="54"/>
  <c r="D23" i="54"/>
  <c r="E7" i="54"/>
  <c r="E8" i="54"/>
  <c r="E9" i="54"/>
  <c r="E10" i="54"/>
  <c r="E18" i="54"/>
  <c r="E19" i="54"/>
  <c r="E20" i="54"/>
  <c r="E21" i="54"/>
  <c r="E22" i="54"/>
  <c r="E23" i="54"/>
  <c r="F7" i="54"/>
  <c r="F8" i="54"/>
  <c r="F9" i="54"/>
  <c r="F10" i="54"/>
  <c r="F18" i="54"/>
  <c r="F19" i="54"/>
  <c r="F20" i="54"/>
  <c r="F21" i="54"/>
  <c r="F22" i="54"/>
  <c r="F23" i="54"/>
  <c r="G7" i="54"/>
  <c r="G8" i="54"/>
  <c r="G9" i="54"/>
  <c r="G10" i="54"/>
  <c r="G18" i="54"/>
  <c r="G19" i="54"/>
  <c r="G20" i="54"/>
  <c r="G21" i="54"/>
  <c r="G22" i="54"/>
  <c r="G23" i="54"/>
  <c r="H7" i="54"/>
  <c r="H8" i="54"/>
  <c r="H9" i="54"/>
  <c r="H10" i="54"/>
  <c r="H18" i="54"/>
  <c r="H19" i="54"/>
  <c r="H20" i="54"/>
  <c r="H21" i="54"/>
  <c r="H22" i="54"/>
  <c r="H23" i="54"/>
  <c r="I7" i="54"/>
  <c r="I8" i="54"/>
  <c r="I9" i="54"/>
  <c r="I10" i="54"/>
  <c r="I18" i="54"/>
  <c r="I19" i="54"/>
  <c r="I20" i="54"/>
  <c r="I21" i="54"/>
  <c r="I22" i="54"/>
  <c r="I23" i="54"/>
  <c r="J7" i="54"/>
  <c r="J8" i="54"/>
  <c r="J9" i="54"/>
  <c r="J10" i="54"/>
  <c r="J18" i="54"/>
  <c r="J19" i="54"/>
  <c r="J20" i="54"/>
  <c r="J21" i="54"/>
  <c r="J22" i="54"/>
  <c r="J23" i="54"/>
  <c r="K7" i="54"/>
  <c r="K8" i="54"/>
  <c r="K9" i="54"/>
  <c r="K10" i="54"/>
  <c r="K18" i="54"/>
  <c r="K19" i="54"/>
  <c r="K20" i="54"/>
  <c r="K21" i="54"/>
  <c r="K22" i="54"/>
  <c r="K23" i="54"/>
  <c r="L7" i="54"/>
  <c r="L8" i="54"/>
  <c r="L9" i="54"/>
  <c r="L10" i="54"/>
  <c r="L18" i="54"/>
  <c r="L19" i="54"/>
  <c r="L20" i="54"/>
  <c r="L21" i="54"/>
  <c r="L22" i="54"/>
  <c r="L23" i="54"/>
  <c r="M18" i="54"/>
  <c r="M19" i="54"/>
  <c r="M20" i="54"/>
  <c r="M21" i="54"/>
  <c r="M22" i="54"/>
  <c r="M23" i="54"/>
  <c r="N18" i="54"/>
  <c r="N19" i="54"/>
  <c r="N20" i="54"/>
  <c r="N21" i="54"/>
  <c r="N22" i="54"/>
  <c r="N23" i="54"/>
  <c r="R37" i="54"/>
  <c r="R36" i="54"/>
  <c r="R35" i="54"/>
  <c r="R34" i="54"/>
  <c r="R33" i="54"/>
  <c r="R32" i="54"/>
  <c r="R31" i="54"/>
  <c r="R30" i="54"/>
  <c r="R29" i="54"/>
  <c r="R28" i="54"/>
  <c r="R27" i="54"/>
  <c r="R26" i="54"/>
  <c r="R25" i="54"/>
  <c r="B32" i="45"/>
  <c r="O33" i="45"/>
  <c r="B33" i="45" s="1"/>
  <c r="B34" i="45"/>
  <c r="B35" i="45"/>
  <c r="B36" i="45"/>
  <c r="B37" i="45"/>
  <c r="B38" i="45"/>
  <c r="B39" i="45"/>
  <c r="C32" i="45"/>
  <c r="C33" i="45"/>
  <c r="C34" i="45"/>
  <c r="C35" i="45"/>
  <c r="C36" i="45"/>
  <c r="C37" i="45"/>
  <c r="C38" i="45"/>
  <c r="C39" i="45"/>
  <c r="D32" i="45"/>
  <c r="D33" i="45"/>
  <c r="D34" i="45"/>
  <c r="D35" i="45"/>
  <c r="D36" i="45"/>
  <c r="D37" i="45"/>
  <c r="D38" i="45"/>
  <c r="D39" i="45"/>
  <c r="E32" i="45"/>
  <c r="E33" i="45"/>
  <c r="E34" i="45"/>
  <c r="E35" i="45"/>
  <c r="E36" i="45"/>
  <c r="E37" i="45"/>
  <c r="E38" i="45"/>
  <c r="E39" i="45"/>
  <c r="F32" i="45"/>
  <c r="J33" i="45"/>
  <c r="F33" i="45" s="1"/>
  <c r="F34" i="45"/>
  <c r="F35" i="45"/>
  <c r="F36" i="45"/>
  <c r="F37" i="45"/>
  <c r="F38" i="45"/>
  <c r="F39" i="45"/>
  <c r="G32" i="45"/>
  <c r="G33" i="45"/>
  <c r="G34" i="45"/>
  <c r="G35" i="45"/>
  <c r="G36" i="45"/>
  <c r="G37" i="45"/>
  <c r="G38" i="45"/>
  <c r="G39" i="45"/>
  <c r="H32" i="45"/>
  <c r="H33" i="45"/>
  <c r="H34" i="45"/>
  <c r="H35" i="45"/>
  <c r="H36" i="45"/>
  <c r="H37" i="45"/>
  <c r="H38" i="45"/>
  <c r="H39" i="45"/>
  <c r="I32" i="45"/>
  <c r="I33" i="45"/>
  <c r="I34" i="45"/>
  <c r="I35" i="45"/>
  <c r="I36" i="45"/>
  <c r="I37" i="45"/>
  <c r="I38" i="45"/>
  <c r="I39" i="45"/>
  <c r="K32" i="45"/>
  <c r="K33" i="45"/>
  <c r="K34" i="45"/>
  <c r="K35" i="45"/>
  <c r="K36" i="45"/>
  <c r="K37" i="45"/>
  <c r="K38" i="45"/>
  <c r="K39" i="45"/>
  <c r="L32" i="45"/>
  <c r="L33" i="45"/>
  <c r="L34" i="45"/>
  <c r="L35" i="45"/>
  <c r="L36" i="45"/>
  <c r="L37" i="45"/>
  <c r="L38" i="45"/>
  <c r="L39" i="45"/>
  <c r="B19" i="45"/>
  <c r="B20" i="45"/>
  <c r="C20" i="45" s="1"/>
  <c r="B21" i="45"/>
  <c r="C21" i="45" s="1"/>
  <c r="B22" i="45"/>
  <c r="C7" i="45"/>
  <c r="D7" i="45"/>
  <c r="D8" i="45"/>
  <c r="D9" i="45"/>
  <c r="D10" i="45"/>
  <c r="D18" i="45"/>
  <c r="D19" i="45"/>
  <c r="D21" i="45"/>
  <c r="D22" i="45"/>
  <c r="D23" i="45"/>
  <c r="E7" i="45"/>
  <c r="E8" i="45"/>
  <c r="E9" i="45"/>
  <c r="E10" i="45"/>
  <c r="E18" i="45"/>
  <c r="E19" i="45"/>
  <c r="E20" i="45"/>
  <c r="E21" i="45"/>
  <c r="E22" i="45"/>
  <c r="E23" i="45"/>
  <c r="F7" i="45"/>
  <c r="F8" i="45"/>
  <c r="F9" i="45"/>
  <c r="F10" i="45"/>
  <c r="F18" i="45"/>
  <c r="F19" i="45"/>
  <c r="F20" i="45"/>
  <c r="F21" i="45"/>
  <c r="F22" i="45"/>
  <c r="F23" i="45"/>
  <c r="G7" i="45"/>
  <c r="G8" i="45"/>
  <c r="G9" i="45"/>
  <c r="G10" i="45"/>
  <c r="G18" i="45"/>
  <c r="G19" i="45"/>
  <c r="G20" i="45"/>
  <c r="G21" i="45"/>
  <c r="G22" i="45"/>
  <c r="G23" i="45"/>
  <c r="H7" i="45"/>
  <c r="H8" i="45"/>
  <c r="H9" i="45"/>
  <c r="H10" i="45"/>
  <c r="H18" i="45"/>
  <c r="H19" i="45"/>
  <c r="H20" i="45"/>
  <c r="H21" i="45"/>
  <c r="H22" i="45"/>
  <c r="H23" i="45"/>
  <c r="I7" i="45"/>
  <c r="I8" i="45"/>
  <c r="I9" i="45"/>
  <c r="I10" i="45"/>
  <c r="I18" i="45"/>
  <c r="I19" i="45"/>
  <c r="I20" i="45"/>
  <c r="I21" i="45"/>
  <c r="I22" i="45"/>
  <c r="I23" i="45"/>
  <c r="J7" i="45"/>
  <c r="J8" i="45"/>
  <c r="J9" i="45"/>
  <c r="J10" i="45"/>
  <c r="J18" i="45"/>
  <c r="J19" i="45"/>
  <c r="J20" i="45"/>
  <c r="J21" i="45"/>
  <c r="J22" i="45"/>
  <c r="J23" i="45"/>
  <c r="K7" i="45"/>
  <c r="K8" i="45"/>
  <c r="K9" i="45"/>
  <c r="K10" i="45"/>
  <c r="K18" i="45"/>
  <c r="K19" i="45"/>
  <c r="K20" i="45"/>
  <c r="K21" i="45"/>
  <c r="K22" i="45"/>
  <c r="K23" i="45"/>
  <c r="L7" i="45"/>
  <c r="L8" i="45"/>
  <c r="L9" i="45"/>
  <c r="L10" i="45"/>
  <c r="L18" i="45"/>
  <c r="L19" i="45"/>
  <c r="L20" i="45"/>
  <c r="L21" i="45"/>
  <c r="L22" i="45"/>
  <c r="L23" i="45"/>
  <c r="M18" i="45"/>
  <c r="M19" i="45"/>
  <c r="M20" i="45"/>
  <c r="M21" i="45"/>
  <c r="M22" i="45"/>
  <c r="M23" i="45"/>
  <c r="N18" i="45"/>
  <c r="N19" i="45"/>
  <c r="N20" i="45"/>
  <c r="N21" i="45"/>
  <c r="N22" i="45"/>
  <c r="N23" i="45"/>
  <c r="R37" i="45"/>
  <c r="R36" i="45"/>
  <c r="R35" i="45"/>
  <c r="R34" i="45"/>
  <c r="R33" i="45"/>
  <c r="R32" i="45"/>
  <c r="R31" i="45"/>
  <c r="R30" i="45"/>
  <c r="R29" i="45"/>
  <c r="R28" i="45"/>
  <c r="R27" i="45"/>
  <c r="R26" i="45"/>
  <c r="R25" i="45"/>
  <c r="B32" i="46"/>
  <c r="B33" i="46"/>
  <c r="B34" i="46"/>
  <c r="B35" i="46"/>
  <c r="B36" i="46"/>
  <c r="B37" i="46"/>
  <c r="B38" i="46"/>
  <c r="B39" i="46"/>
  <c r="C32" i="46"/>
  <c r="C33" i="46"/>
  <c r="C34" i="46"/>
  <c r="C35" i="46"/>
  <c r="C36" i="46"/>
  <c r="C37" i="46"/>
  <c r="C38" i="46"/>
  <c r="C39" i="46"/>
  <c r="D32" i="46"/>
  <c r="D33" i="46"/>
  <c r="D34" i="46"/>
  <c r="D35" i="46"/>
  <c r="D36" i="46"/>
  <c r="D37" i="46"/>
  <c r="D38" i="46"/>
  <c r="D39" i="46"/>
  <c r="E32" i="46"/>
  <c r="E33" i="46"/>
  <c r="E34" i="46"/>
  <c r="E35" i="46"/>
  <c r="E36" i="46"/>
  <c r="E37" i="46"/>
  <c r="E38" i="46"/>
  <c r="E39" i="46"/>
  <c r="F32" i="46"/>
  <c r="F33" i="46"/>
  <c r="F34" i="46"/>
  <c r="F35" i="46"/>
  <c r="F36" i="46"/>
  <c r="F37" i="46"/>
  <c r="F38" i="46"/>
  <c r="F39" i="46"/>
  <c r="G32" i="46"/>
  <c r="G33" i="46"/>
  <c r="G34" i="46"/>
  <c r="G35" i="46"/>
  <c r="G36" i="46"/>
  <c r="G37" i="46"/>
  <c r="G38" i="46"/>
  <c r="G39" i="46"/>
  <c r="H32" i="46"/>
  <c r="H33" i="46"/>
  <c r="H34" i="46"/>
  <c r="H35" i="46"/>
  <c r="H36" i="46"/>
  <c r="H37" i="46"/>
  <c r="H38" i="46"/>
  <c r="H39" i="46"/>
  <c r="I32" i="46"/>
  <c r="I33" i="46"/>
  <c r="I34" i="46"/>
  <c r="I35" i="46"/>
  <c r="I36" i="46"/>
  <c r="I37" i="46"/>
  <c r="I38" i="46"/>
  <c r="I39" i="46"/>
  <c r="K32" i="46"/>
  <c r="K33" i="46"/>
  <c r="K34" i="46"/>
  <c r="K35" i="46"/>
  <c r="K36" i="46"/>
  <c r="K37" i="46"/>
  <c r="K38" i="46"/>
  <c r="K39" i="46"/>
  <c r="L32" i="46"/>
  <c r="L33" i="46"/>
  <c r="L34" i="46"/>
  <c r="L35" i="46"/>
  <c r="L36" i="46"/>
  <c r="L37" i="46"/>
  <c r="L38" i="46"/>
  <c r="L39" i="46"/>
  <c r="B18" i="46"/>
  <c r="B19" i="46"/>
  <c r="B20" i="46"/>
  <c r="C20" i="46" s="1"/>
  <c r="B21" i="46"/>
  <c r="C21" i="46" s="1"/>
  <c r="B22" i="46"/>
  <c r="B23" i="46"/>
  <c r="B18" i="40"/>
  <c r="B26" i="46" s="1"/>
  <c r="E18" i="40"/>
  <c r="B49" i="46" s="1"/>
  <c r="C7" i="46"/>
  <c r="D7" i="46"/>
  <c r="D8" i="46"/>
  <c r="D9" i="46"/>
  <c r="D10" i="46"/>
  <c r="D18" i="46"/>
  <c r="D19" i="46"/>
  <c r="D20" i="46"/>
  <c r="D21" i="46"/>
  <c r="D22" i="46"/>
  <c r="D23" i="46"/>
  <c r="E7" i="46"/>
  <c r="E8" i="46"/>
  <c r="E9" i="46"/>
  <c r="E10" i="46"/>
  <c r="E18" i="46"/>
  <c r="E19" i="46"/>
  <c r="E20" i="46"/>
  <c r="E21" i="46"/>
  <c r="E22" i="46"/>
  <c r="E23" i="46"/>
  <c r="F7" i="46"/>
  <c r="F8" i="46"/>
  <c r="F9" i="46"/>
  <c r="F10" i="46"/>
  <c r="F18" i="46"/>
  <c r="F19" i="46"/>
  <c r="F20" i="46"/>
  <c r="F21" i="46"/>
  <c r="F22" i="46"/>
  <c r="F23" i="46"/>
  <c r="G7" i="46"/>
  <c r="G8" i="46"/>
  <c r="G9" i="46"/>
  <c r="G10" i="46"/>
  <c r="G18" i="46"/>
  <c r="G19" i="46"/>
  <c r="G20" i="46"/>
  <c r="G21" i="46"/>
  <c r="G22" i="46"/>
  <c r="G23" i="46"/>
  <c r="H7" i="46"/>
  <c r="H8" i="46"/>
  <c r="H9" i="46"/>
  <c r="H10" i="46"/>
  <c r="H18" i="46"/>
  <c r="H19" i="46"/>
  <c r="H20" i="46"/>
  <c r="H21" i="46"/>
  <c r="H22" i="46"/>
  <c r="H23" i="46"/>
  <c r="I7" i="46"/>
  <c r="I8" i="46"/>
  <c r="I9" i="46"/>
  <c r="I10" i="46"/>
  <c r="I18" i="46"/>
  <c r="I19" i="46"/>
  <c r="I20" i="46"/>
  <c r="I21" i="46"/>
  <c r="I22" i="46"/>
  <c r="I23" i="46"/>
  <c r="J7" i="46"/>
  <c r="J8" i="46"/>
  <c r="J9" i="46"/>
  <c r="J10" i="46"/>
  <c r="J18" i="46"/>
  <c r="J19" i="46"/>
  <c r="J20" i="46"/>
  <c r="J21" i="46"/>
  <c r="J22" i="46"/>
  <c r="J23" i="46"/>
  <c r="K7" i="46"/>
  <c r="K8" i="46"/>
  <c r="K9" i="46"/>
  <c r="K10" i="46"/>
  <c r="K18" i="46"/>
  <c r="K19" i="46"/>
  <c r="K20" i="46"/>
  <c r="K21" i="46"/>
  <c r="K22" i="46"/>
  <c r="K23" i="46"/>
  <c r="L7" i="46"/>
  <c r="L8" i="46"/>
  <c r="L9" i="46"/>
  <c r="L10" i="46"/>
  <c r="L18" i="46"/>
  <c r="L19" i="46"/>
  <c r="L20" i="46"/>
  <c r="L21" i="46"/>
  <c r="L22" i="46"/>
  <c r="L23" i="46"/>
  <c r="M18" i="46"/>
  <c r="M19" i="46"/>
  <c r="M20" i="46"/>
  <c r="M21" i="46"/>
  <c r="M22" i="46"/>
  <c r="M23" i="46"/>
  <c r="N18" i="46"/>
  <c r="N19" i="46"/>
  <c r="N20" i="46"/>
  <c r="N21" i="46"/>
  <c r="N22" i="46"/>
  <c r="N23" i="46"/>
  <c r="R37" i="46"/>
  <c r="R36" i="46"/>
  <c r="R35" i="46"/>
  <c r="R34" i="46"/>
  <c r="R33" i="46"/>
  <c r="R32" i="46"/>
  <c r="R31" i="46"/>
  <c r="R30" i="46"/>
  <c r="R29" i="46"/>
  <c r="R28" i="46"/>
  <c r="R27" i="46"/>
  <c r="R26" i="46"/>
  <c r="R25" i="46"/>
  <c r="B32" i="47"/>
  <c r="B33" i="47"/>
  <c r="B34" i="47"/>
  <c r="B35" i="47"/>
  <c r="B36" i="47"/>
  <c r="B37" i="47"/>
  <c r="B38" i="47"/>
  <c r="B39" i="47"/>
  <c r="C32" i="47"/>
  <c r="C33" i="47"/>
  <c r="C34" i="47"/>
  <c r="C35" i="47"/>
  <c r="C36" i="47"/>
  <c r="C37" i="47"/>
  <c r="C38" i="47"/>
  <c r="C39" i="47"/>
  <c r="D32" i="47"/>
  <c r="D33" i="47"/>
  <c r="D34" i="47"/>
  <c r="D35" i="47"/>
  <c r="D36" i="47"/>
  <c r="D37" i="47"/>
  <c r="D38" i="47"/>
  <c r="D39" i="47"/>
  <c r="E32" i="47"/>
  <c r="E33" i="47"/>
  <c r="E34" i="47"/>
  <c r="E35" i="47"/>
  <c r="E36" i="47"/>
  <c r="E37" i="47"/>
  <c r="E38" i="47"/>
  <c r="E39" i="47"/>
  <c r="F32" i="47"/>
  <c r="F33" i="47"/>
  <c r="F34" i="47"/>
  <c r="F35" i="47"/>
  <c r="F36" i="47"/>
  <c r="F37" i="47"/>
  <c r="F38" i="47"/>
  <c r="F39" i="47"/>
  <c r="G32" i="47"/>
  <c r="G33" i="47"/>
  <c r="G34" i="47"/>
  <c r="G35" i="47"/>
  <c r="G36" i="47"/>
  <c r="G37" i="47"/>
  <c r="G38" i="47"/>
  <c r="G39" i="47"/>
  <c r="H32" i="47"/>
  <c r="H33" i="47"/>
  <c r="H34" i="47"/>
  <c r="H35" i="47"/>
  <c r="H36" i="47"/>
  <c r="H37" i="47"/>
  <c r="H38" i="47"/>
  <c r="H39" i="47"/>
  <c r="I32" i="47"/>
  <c r="I33" i="47"/>
  <c r="I34" i="47"/>
  <c r="I35" i="47"/>
  <c r="I36" i="47"/>
  <c r="I37" i="47"/>
  <c r="I38" i="47"/>
  <c r="I39" i="47"/>
  <c r="K32" i="47"/>
  <c r="K33" i="47"/>
  <c r="K34" i="47"/>
  <c r="K35" i="47"/>
  <c r="K36" i="47"/>
  <c r="K37" i="47"/>
  <c r="K38" i="47"/>
  <c r="K39" i="47"/>
  <c r="L32" i="47"/>
  <c r="L33" i="47"/>
  <c r="L34" i="47"/>
  <c r="L35" i="47"/>
  <c r="L36" i="47"/>
  <c r="L37" i="47"/>
  <c r="L38" i="47"/>
  <c r="L39" i="47"/>
  <c r="B18" i="47"/>
  <c r="B19" i="47"/>
  <c r="B20" i="47"/>
  <c r="C20" i="47" s="1"/>
  <c r="B21" i="47"/>
  <c r="C21" i="47" s="1"/>
  <c r="B22" i="47"/>
  <c r="B10" i="40"/>
  <c r="B26" i="47" s="1"/>
  <c r="E10" i="40"/>
  <c r="B49" i="47" s="1"/>
  <c r="C7" i="47"/>
  <c r="D7" i="47"/>
  <c r="D8" i="47"/>
  <c r="D9" i="47"/>
  <c r="D10" i="47"/>
  <c r="D18" i="47"/>
  <c r="D19" i="47"/>
  <c r="D20" i="47"/>
  <c r="D21" i="47"/>
  <c r="D22" i="47"/>
  <c r="D23" i="47"/>
  <c r="E7" i="47"/>
  <c r="E8" i="47"/>
  <c r="E9" i="47"/>
  <c r="E10" i="47"/>
  <c r="E18" i="47"/>
  <c r="E19" i="47"/>
  <c r="E20" i="47"/>
  <c r="E21" i="47"/>
  <c r="E22" i="47"/>
  <c r="E23" i="47"/>
  <c r="F7" i="47"/>
  <c r="F8" i="47"/>
  <c r="F9" i="47"/>
  <c r="F10" i="47"/>
  <c r="F18" i="47"/>
  <c r="F19" i="47"/>
  <c r="F20" i="47"/>
  <c r="F21" i="47"/>
  <c r="F22" i="47"/>
  <c r="F23" i="47"/>
  <c r="G7" i="47"/>
  <c r="G8" i="47"/>
  <c r="G9" i="47"/>
  <c r="G10" i="47"/>
  <c r="G18" i="47"/>
  <c r="G19" i="47"/>
  <c r="G20" i="47"/>
  <c r="G21" i="47"/>
  <c r="G22" i="47"/>
  <c r="G23" i="47"/>
  <c r="H7" i="47"/>
  <c r="H8" i="47"/>
  <c r="H9" i="47"/>
  <c r="H10" i="47"/>
  <c r="H18" i="47"/>
  <c r="H19" i="47"/>
  <c r="H20" i="47"/>
  <c r="H21" i="47"/>
  <c r="H22" i="47"/>
  <c r="H23" i="47"/>
  <c r="I7" i="47"/>
  <c r="I8" i="47"/>
  <c r="I9" i="47"/>
  <c r="I10" i="47"/>
  <c r="I18" i="47"/>
  <c r="I19" i="47"/>
  <c r="I20" i="47"/>
  <c r="I21" i="47"/>
  <c r="I22" i="47"/>
  <c r="I23" i="47"/>
  <c r="J7" i="47"/>
  <c r="J8" i="47"/>
  <c r="J9" i="47"/>
  <c r="J10" i="47"/>
  <c r="J18" i="47"/>
  <c r="J19" i="47"/>
  <c r="J20" i="47"/>
  <c r="J21" i="47"/>
  <c r="J22" i="47"/>
  <c r="J23" i="47"/>
  <c r="K7" i="47"/>
  <c r="K8" i="47"/>
  <c r="K9" i="47"/>
  <c r="K10" i="47"/>
  <c r="K18" i="47"/>
  <c r="K19" i="47"/>
  <c r="K20" i="47"/>
  <c r="K21" i="47"/>
  <c r="K22" i="47"/>
  <c r="K23" i="47"/>
  <c r="L7" i="47"/>
  <c r="L8" i="47"/>
  <c r="L9" i="47"/>
  <c r="L10" i="47"/>
  <c r="L18" i="47"/>
  <c r="L19" i="47"/>
  <c r="L20" i="47"/>
  <c r="L21" i="47"/>
  <c r="L22" i="47"/>
  <c r="L23" i="47"/>
  <c r="M18" i="47"/>
  <c r="M19" i="47"/>
  <c r="M20" i="47"/>
  <c r="M21" i="47"/>
  <c r="M22" i="47"/>
  <c r="M23" i="47"/>
  <c r="N18" i="47"/>
  <c r="N19" i="47"/>
  <c r="N20" i="47"/>
  <c r="N21" i="47"/>
  <c r="N22" i="47"/>
  <c r="N23" i="47"/>
  <c r="R37" i="47"/>
  <c r="R36" i="47"/>
  <c r="R35" i="47"/>
  <c r="R34" i="47"/>
  <c r="R33" i="47"/>
  <c r="R32" i="47"/>
  <c r="R31" i="47"/>
  <c r="R30" i="47"/>
  <c r="R29" i="47"/>
  <c r="R28" i="47"/>
  <c r="R27" i="47"/>
  <c r="R26" i="47"/>
  <c r="R25" i="47"/>
  <c r="B32" i="48"/>
  <c r="B33" i="48"/>
  <c r="B34" i="48"/>
  <c r="B35" i="48"/>
  <c r="B36" i="48"/>
  <c r="B37" i="48"/>
  <c r="B38" i="48"/>
  <c r="B39" i="48"/>
  <c r="C32" i="48"/>
  <c r="C33" i="48"/>
  <c r="C34" i="48"/>
  <c r="C35" i="48"/>
  <c r="C36" i="48"/>
  <c r="C37" i="48"/>
  <c r="C38" i="48"/>
  <c r="C39" i="48"/>
  <c r="D32" i="48"/>
  <c r="D33" i="48"/>
  <c r="D34" i="48"/>
  <c r="D35" i="48"/>
  <c r="D36" i="48"/>
  <c r="D37" i="48"/>
  <c r="D38" i="48"/>
  <c r="D39" i="48"/>
  <c r="E32" i="48"/>
  <c r="E33" i="48"/>
  <c r="E34" i="48"/>
  <c r="E35" i="48"/>
  <c r="E36" i="48"/>
  <c r="E37" i="48"/>
  <c r="E38" i="48"/>
  <c r="E39" i="48"/>
  <c r="F32" i="48"/>
  <c r="F33" i="48"/>
  <c r="F34" i="48"/>
  <c r="F35" i="48"/>
  <c r="F36" i="48"/>
  <c r="F37" i="48"/>
  <c r="F38" i="48"/>
  <c r="F39" i="48"/>
  <c r="G32" i="48"/>
  <c r="G33" i="48"/>
  <c r="G34" i="48"/>
  <c r="G35" i="48"/>
  <c r="G36" i="48"/>
  <c r="G37" i="48"/>
  <c r="G38" i="48"/>
  <c r="G39" i="48"/>
  <c r="H32" i="48"/>
  <c r="H33" i="48"/>
  <c r="H34" i="48"/>
  <c r="H35" i="48"/>
  <c r="H36" i="48"/>
  <c r="H37" i="48"/>
  <c r="H38" i="48"/>
  <c r="H39" i="48"/>
  <c r="I32" i="48"/>
  <c r="I33" i="48"/>
  <c r="I34" i="48"/>
  <c r="I35" i="48"/>
  <c r="I36" i="48"/>
  <c r="I37" i="48"/>
  <c r="I38" i="48"/>
  <c r="I39" i="48"/>
  <c r="K32" i="48"/>
  <c r="K33" i="48"/>
  <c r="K34" i="48"/>
  <c r="K35" i="48"/>
  <c r="K36" i="48"/>
  <c r="K37" i="48"/>
  <c r="K38" i="48"/>
  <c r="K39" i="48"/>
  <c r="L32" i="48"/>
  <c r="L33" i="48"/>
  <c r="L34" i="48"/>
  <c r="L35" i="48"/>
  <c r="L36" i="48"/>
  <c r="L37" i="48"/>
  <c r="L38" i="48"/>
  <c r="L39" i="48"/>
  <c r="B18" i="48"/>
  <c r="B19" i="48"/>
  <c r="B20" i="48"/>
  <c r="C20" i="48" s="1"/>
  <c r="B21" i="48"/>
  <c r="C21" i="48" s="1"/>
  <c r="B22" i="48"/>
  <c r="B23" i="48"/>
  <c r="B6" i="40"/>
  <c r="B26" i="48" s="1"/>
  <c r="E6" i="40"/>
  <c r="B49" i="48" s="1"/>
  <c r="C7" i="48"/>
  <c r="D7" i="48"/>
  <c r="D8" i="48"/>
  <c r="D9" i="48"/>
  <c r="D10" i="48"/>
  <c r="D18" i="48"/>
  <c r="D19" i="48"/>
  <c r="D20" i="48"/>
  <c r="D21" i="48"/>
  <c r="D22" i="48"/>
  <c r="D23" i="48"/>
  <c r="E7" i="48"/>
  <c r="E8" i="48"/>
  <c r="E9" i="48"/>
  <c r="E10" i="48"/>
  <c r="E18" i="48"/>
  <c r="E19" i="48"/>
  <c r="E20" i="48"/>
  <c r="E21" i="48"/>
  <c r="E22" i="48"/>
  <c r="E23" i="48"/>
  <c r="F7" i="48"/>
  <c r="F8" i="48"/>
  <c r="F9" i="48"/>
  <c r="F10" i="48"/>
  <c r="F18" i="48"/>
  <c r="F19" i="48"/>
  <c r="F20" i="48"/>
  <c r="F21" i="48"/>
  <c r="F22" i="48"/>
  <c r="F23" i="48"/>
  <c r="G7" i="48"/>
  <c r="G8" i="48"/>
  <c r="G9" i="48"/>
  <c r="G10" i="48"/>
  <c r="G18" i="48"/>
  <c r="G19" i="48"/>
  <c r="G20" i="48"/>
  <c r="G21" i="48"/>
  <c r="G22" i="48"/>
  <c r="G23" i="48"/>
  <c r="H7" i="48"/>
  <c r="H8" i="48"/>
  <c r="H9" i="48"/>
  <c r="H10" i="48"/>
  <c r="H18" i="48"/>
  <c r="H19" i="48"/>
  <c r="H20" i="48"/>
  <c r="H21" i="48"/>
  <c r="H22" i="48"/>
  <c r="H23" i="48"/>
  <c r="I7" i="48"/>
  <c r="I8" i="48"/>
  <c r="I9" i="48"/>
  <c r="I10" i="48"/>
  <c r="I18" i="48"/>
  <c r="I19" i="48"/>
  <c r="I20" i="48"/>
  <c r="I21" i="48"/>
  <c r="I22" i="48"/>
  <c r="I23" i="48"/>
  <c r="J7" i="48"/>
  <c r="J8" i="48"/>
  <c r="J9" i="48"/>
  <c r="J10" i="48"/>
  <c r="J18" i="48"/>
  <c r="J19" i="48"/>
  <c r="J20" i="48"/>
  <c r="J21" i="48"/>
  <c r="J22" i="48"/>
  <c r="J23" i="48"/>
  <c r="K7" i="48"/>
  <c r="K8" i="48"/>
  <c r="K9" i="48"/>
  <c r="K10" i="48"/>
  <c r="K18" i="48"/>
  <c r="K19" i="48"/>
  <c r="K20" i="48"/>
  <c r="K21" i="48"/>
  <c r="K22" i="48"/>
  <c r="K23" i="48"/>
  <c r="L7" i="48"/>
  <c r="L8" i="48"/>
  <c r="L9" i="48"/>
  <c r="L10" i="48"/>
  <c r="L18" i="48"/>
  <c r="L19" i="48"/>
  <c r="L20" i="48"/>
  <c r="L21" i="48"/>
  <c r="L22" i="48"/>
  <c r="L23" i="48"/>
  <c r="M18" i="48"/>
  <c r="M19" i="48"/>
  <c r="M20" i="48"/>
  <c r="M21" i="48"/>
  <c r="M22" i="48"/>
  <c r="M23" i="48"/>
  <c r="N18" i="48"/>
  <c r="N19" i="48"/>
  <c r="N20" i="48"/>
  <c r="N21" i="48"/>
  <c r="N22" i="48"/>
  <c r="N23" i="48"/>
  <c r="R37" i="48"/>
  <c r="R36" i="48"/>
  <c r="R35" i="48"/>
  <c r="R34" i="48"/>
  <c r="R33" i="48"/>
  <c r="R32" i="48"/>
  <c r="R31" i="48"/>
  <c r="R30" i="48"/>
  <c r="R29" i="48"/>
  <c r="R28" i="48"/>
  <c r="R27" i="48"/>
  <c r="R26" i="48"/>
  <c r="R25" i="48"/>
  <c r="B32" i="49"/>
  <c r="B33" i="49"/>
  <c r="B34" i="49"/>
  <c r="B35" i="49"/>
  <c r="B36" i="49"/>
  <c r="B37" i="49"/>
  <c r="B38" i="49"/>
  <c r="B39" i="49"/>
  <c r="C32" i="49"/>
  <c r="C33" i="49"/>
  <c r="C34" i="49"/>
  <c r="C35" i="49"/>
  <c r="C36" i="49"/>
  <c r="C37" i="49"/>
  <c r="C38" i="49"/>
  <c r="C39" i="49"/>
  <c r="D32" i="49"/>
  <c r="D33" i="49"/>
  <c r="D34" i="49"/>
  <c r="D35" i="49"/>
  <c r="D36" i="49"/>
  <c r="D37" i="49"/>
  <c r="D38" i="49"/>
  <c r="D39" i="49"/>
  <c r="E32" i="49"/>
  <c r="E33" i="49"/>
  <c r="E34" i="49"/>
  <c r="E35" i="49"/>
  <c r="E36" i="49"/>
  <c r="E37" i="49"/>
  <c r="E38" i="49"/>
  <c r="E39" i="49"/>
  <c r="F32" i="49"/>
  <c r="F33" i="49"/>
  <c r="F34" i="49"/>
  <c r="F35" i="49"/>
  <c r="F36" i="49"/>
  <c r="F37" i="49"/>
  <c r="F38" i="49"/>
  <c r="F39" i="49"/>
  <c r="G32" i="49"/>
  <c r="G33" i="49"/>
  <c r="G34" i="49"/>
  <c r="G35" i="49"/>
  <c r="G36" i="49"/>
  <c r="G37" i="49"/>
  <c r="G38" i="49"/>
  <c r="G39" i="49"/>
  <c r="H32" i="49"/>
  <c r="H33" i="49"/>
  <c r="H34" i="49"/>
  <c r="H35" i="49"/>
  <c r="H36" i="49"/>
  <c r="H37" i="49"/>
  <c r="H38" i="49"/>
  <c r="H39" i="49"/>
  <c r="I32" i="49"/>
  <c r="I33" i="49"/>
  <c r="I34" i="49"/>
  <c r="I35" i="49"/>
  <c r="I36" i="49"/>
  <c r="I37" i="49"/>
  <c r="I38" i="49"/>
  <c r="I39" i="49"/>
  <c r="K32" i="49"/>
  <c r="K33" i="49"/>
  <c r="K34" i="49"/>
  <c r="K35" i="49"/>
  <c r="K36" i="49"/>
  <c r="K37" i="49"/>
  <c r="K38" i="49"/>
  <c r="K39" i="49"/>
  <c r="L32" i="49"/>
  <c r="L33" i="49"/>
  <c r="L34" i="49"/>
  <c r="L35" i="49"/>
  <c r="L36" i="49"/>
  <c r="L37" i="49"/>
  <c r="L38" i="49"/>
  <c r="L39" i="49"/>
  <c r="B18" i="49"/>
  <c r="B19" i="49"/>
  <c r="B20" i="49"/>
  <c r="C20" i="49" s="1"/>
  <c r="B21" i="49"/>
  <c r="C21" i="49" s="1"/>
  <c r="B22" i="49"/>
  <c r="B23" i="49"/>
  <c r="B19" i="40"/>
  <c r="B26" i="49" s="1"/>
  <c r="E19" i="40"/>
  <c r="B49" i="49" s="1"/>
  <c r="C7" i="49"/>
  <c r="D7" i="49"/>
  <c r="D8" i="49"/>
  <c r="D9" i="49"/>
  <c r="D10" i="49"/>
  <c r="D18" i="49"/>
  <c r="D19" i="49"/>
  <c r="D20" i="49"/>
  <c r="D21" i="49"/>
  <c r="D22" i="49"/>
  <c r="D23" i="49"/>
  <c r="E7" i="49"/>
  <c r="E8" i="49"/>
  <c r="E9" i="49"/>
  <c r="E10" i="49"/>
  <c r="E18" i="49"/>
  <c r="E19" i="49"/>
  <c r="E20" i="49"/>
  <c r="E21" i="49"/>
  <c r="E22" i="49"/>
  <c r="E23" i="49"/>
  <c r="F7" i="49"/>
  <c r="F8" i="49"/>
  <c r="F9" i="49"/>
  <c r="F10" i="49"/>
  <c r="F18" i="49"/>
  <c r="F19" i="49"/>
  <c r="F20" i="49"/>
  <c r="F21" i="49"/>
  <c r="F22" i="49"/>
  <c r="F23" i="49"/>
  <c r="G7" i="49"/>
  <c r="G8" i="49"/>
  <c r="G9" i="49"/>
  <c r="G10" i="49"/>
  <c r="G18" i="49"/>
  <c r="G19" i="49"/>
  <c r="G20" i="49"/>
  <c r="G21" i="49"/>
  <c r="G22" i="49"/>
  <c r="G23" i="49"/>
  <c r="H7" i="49"/>
  <c r="H8" i="49"/>
  <c r="H9" i="49"/>
  <c r="H10" i="49"/>
  <c r="H18" i="49"/>
  <c r="H19" i="49"/>
  <c r="H20" i="49"/>
  <c r="H21" i="49"/>
  <c r="H22" i="49"/>
  <c r="H23" i="49"/>
  <c r="I7" i="49"/>
  <c r="I8" i="49"/>
  <c r="I9" i="49"/>
  <c r="I10" i="49"/>
  <c r="I18" i="49"/>
  <c r="I19" i="49"/>
  <c r="I20" i="49"/>
  <c r="I21" i="49"/>
  <c r="I22" i="49"/>
  <c r="I23" i="49"/>
  <c r="J7" i="49"/>
  <c r="J8" i="49"/>
  <c r="J9" i="49"/>
  <c r="J10" i="49"/>
  <c r="J18" i="49"/>
  <c r="J19" i="49"/>
  <c r="J20" i="49"/>
  <c r="J21" i="49"/>
  <c r="J22" i="49"/>
  <c r="J23" i="49"/>
  <c r="K7" i="49"/>
  <c r="K8" i="49"/>
  <c r="K9" i="49"/>
  <c r="K10" i="49"/>
  <c r="K18" i="49"/>
  <c r="K19" i="49"/>
  <c r="K20" i="49"/>
  <c r="K21" i="49"/>
  <c r="K22" i="49"/>
  <c r="K23" i="49"/>
  <c r="L7" i="49"/>
  <c r="L8" i="49"/>
  <c r="L9" i="49"/>
  <c r="L10" i="49"/>
  <c r="L18" i="49"/>
  <c r="L19" i="49"/>
  <c r="L20" i="49"/>
  <c r="L21" i="49"/>
  <c r="L22" i="49"/>
  <c r="L23" i="49"/>
  <c r="M18" i="49"/>
  <c r="M19" i="49"/>
  <c r="M20" i="49"/>
  <c r="M21" i="49"/>
  <c r="M22" i="49"/>
  <c r="M23" i="49"/>
  <c r="N18" i="49"/>
  <c r="N19" i="49"/>
  <c r="N20" i="49"/>
  <c r="N21" i="49"/>
  <c r="N22" i="49"/>
  <c r="N23" i="49"/>
  <c r="R37" i="49"/>
  <c r="R36" i="49"/>
  <c r="R35" i="49"/>
  <c r="R34" i="49"/>
  <c r="R33" i="49"/>
  <c r="R32" i="49"/>
  <c r="R31" i="49"/>
  <c r="R30" i="49"/>
  <c r="R29" i="49"/>
  <c r="R28" i="49"/>
  <c r="R27" i="49"/>
  <c r="R26" i="49"/>
  <c r="R25" i="49"/>
  <c r="B32" i="64"/>
  <c r="B33" i="64"/>
  <c r="B34" i="64"/>
  <c r="B35" i="64"/>
  <c r="B36" i="64"/>
  <c r="B37" i="64"/>
  <c r="B38" i="64"/>
  <c r="B39" i="64"/>
  <c r="C32" i="64"/>
  <c r="C33" i="64"/>
  <c r="C34" i="64"/>
  <c r="C35" i="64"/>
  <c r="C36" i="64"/>
  <c r="C37" i="64"/>
  <c r="C38" i="64"/>
  <c r="C39" i="64"/>
  <c r="D32" i="64"/>
  <c r="D33" i="64"/>
  <c r="D34" i="64"/>
  <c r="D35" i="64"/>
  <c r="D36" i="64"/>
  <c r="D37" i="64"/>
  <c r="D38" i="64"/>
  <c r="D39" i="64"/>
  <c r="E32" i="64"/>
  <c r="E33" i="64"/>
  <c r="E34" i="64"/>
  <c r="E35" i="64"/>
  <c r="E36" i="64"/>
  <c r="E37" i="64"/>
  <c r="E38" i="64"/>
  <c r="E39" i="64"/>
  <c r="F32" i="64"/>
  <c r="F33" i="64"/>
  <c r="F34" i="64"/>
  <c r="F35" i="64"/>
  <c r="F36" i="64"/>
  <c r="F37" i="64"/>
  <c r="F39" i="64"/>
  <c r="G32" i="64"/>
  <c r="G33" i="64"/>
  <c r="G34" i="64"/>
  <c r="G35" i="64"/>
  <c r="G36" i="64"/>
  <c r="G37" i="64"/>
  <c r="G38" i="64"/>
  <c r="G39" i="64"/>
  <c r="H32" i="64"/>
  <c r="H33" i="64"/>
  <c r="H34" i="64"/>
  <c r="H35" i="64"/>
  <c r="H36" i="64"/>
  <c r="H37" i="64"/>
  <c r="H38" i="64"/>
  <c r="H39" i="64"/>
  <c r="I32" i="64"/>
  <c r="I33" i="64"/>
  <c r="I34" i="64"/>
  <c r="I35" i="64"/>
  <c r="I36" i="64"/>
  <c r="I37" i="64"/>
  <c r="I38" i="64"/>
  <c r="I39" i="64"/>
  <c r="K32" i="64"/>
  <c r="K33" i="64"/>
  <c r="K34" i="64"/>
  <c r="K35" i="64"/>
  <c r="K36" i="64"/>
  <c r="K37" i="64"/>
  <c r="K38" i="64"/>
  <c r="K39" i="64"/>
  <c r="L32" i="64"/>
  <c r="L33" i="64"/>
  <c r="L34" i="64"/>
  <c r="L35" i="64"/>
  <c r="L36" i="64"/>
  <c r="L37" i="64"/>
  <c r="L38" i="64"/>
  <c r="L39" i="64"/>
  <c r="B18" i="64"/>
  <c r="B19" i="64"/>
  <c r="B20" i="64"/>
  <c r="C20" i="64" s="1"/>
  <c r="B21" i="64"/>
  <c r="C21" i="64" s="1"/>
  <c r="B22" i="64"/>
  <c r="B7" i="40"/>
  <c r="B26" i="64" s="1"/>
  <c r="E7" i="40"/>
  <c r="B49" i="64" s="1"/>
  <c r="C7" i="64"/>
  <c r="D7" i="64"/>
  <c r="D8" i="64"/>
  <c r="D9" i="64"/>
  <c r="D10" i="64"/>
  <c r="D18" i="64"/>
  <c r="D19" i="64"/>
  <c r="D20" i="64"/>
  <c r="D21" i="64"/>
  <c r="D22" i="64"/>
  <c r="D23" i="64"/>
  <c r="E7" i="64"/>
  <c r="E8" i="64"/>
  <c r="E9" i="64"/>
  <c r="E10" i="64"/>
  <c r="E18" i="64"/>
  <c r="E19" i="64"/>
  <c r="E20" i="64"/>
  <c r="E21" i="64"/>
  <c r="E22" i="64"/>
  <c r="E23" i="64"/>
  <c r="F7" i="64"/>
  <c r="F8" i="64"/>
  <c r="F9" i="64"/>
  <c r="F10" i="64"/>
  <c r="F18" i="64"/>
  <c r="F19" i="64"/>
  <c r="F20" i="64"/>
  <c r="F21" i="64"/>
  <c r="F22" i="64"/>
  <c r="F23" i="64"/>
  <c r="G7" i="64"/>
  <c r="G8" i="64"/>
  <c r="G9" i="64"/>
  <c r="G10" i="64"/>
  <c r="G18" i="64"/>
  <c r="G19" i="64"/>
  <c r="G20" i="64"/>
  <c r="G21" i="64"/>
  <c r="G22" i="64"/>
  <c r="G23" i="64"/>
  <c r="H7" i="64"/>
  <c r="H8" i="64"/>
  <c r="H9" i="64"/>
  <c r="H10" i="64"/>
  <c r="H18" i="64"/>
  <c r="H19" i="64"/>
  <c r="H20" i="64"/>
  <c r="H21" i="64"/>
  <c r="H22" i="64"/>
  <c r="H23" i="64"/>
  <c r="I7" i="64"/>
  <c r="I8" i="64"/>
  <c r="I9" i="64"/>
  <c r="I10" i="64"/>
  <c r="I18" i="64"/>
  <c r="I19" i="64"/>
  <c r="I20" i="64"/>
  <c r="I21" i="64"/>
  <c r="I22" i="64"/>
  <c r="I23" i="64"/>
  <c r="J7" i="64"/>
  <c r="J8" i="64"/>
  <c r="J9" i="64"/>
  <c r="J10" i="64"/>
  <c r="J18" i="64"/>
  <c r="J19" i="64"/>
  <c r="J20" i="64"/>
  <c r="J21" i="64"/>
  <c r="J22" i="64"/>
  <c r="J23" i="64"/>
  <c r="K7" i="64"/>
  <c r="K8" i="64"/>
  <c r="K9" i="64"/>
  <c r="K10" i="64"/>
  <c r="K18" i="64"/>
  <c r="K19" i="64"/>
  <c r="K20" i="64"/>
  <c r="K21" i="64"/>
  <c r="K22" i="64"/>
  <c r="K23" i="64"/>
  <c r="L7" i="64"/>
  <c r="L8" i="64"/>
  <c r="L9" i="64"/>
  <c r="L10" i="64"/>
  <c r="L18" i="64"/>
  <c r="L19" i="64"/>
  <c r="L20" i="64"/>
  <c r="L21" i="64"/>
  <c r="L22" i="64"/>
  <c r="L23" i="64"/>
  <c r="M18" i="64"/>
  <c r="M19" i="64"/>
  <c r="M20" i="64"/>
  <c r="M21" i="64"/>
  <c r="M22" i="64"/>
  <c r="M23" i="64"/>
  <c r="N18" i="64"/>
  <c r="N19" i="64"/>
  <c r="N20" i="64"/>
  <c r="N21" i="64"/>
  <c r="N22" i="64"/>
  <c r="N23" i="64"/>
  <c r="R37" i="64"/>
  <c r="R36" i="64"/>
  <c r="R35" i="64"/>
  <c r="R34" i="64"/>
  <c r="R33" i="64"/>
  <c r="R32" i="64"/>
  <c r="R31" i="64"/>
  <c r="R30" i="64"/>
  <c r="R29" i="64"/>
  <c r="R28" i="64"/>
  <c r="R27" i="64"/>
  <c r="R26" i="64"/>
  <c r="R25" i="64"/>
  <c r="B32" i="63"/>
  <c r="B33" i="63"/>
  <c r="B34" i="63"/>
  <c r="B35" i="63"/>
  <c r="B36" i="63"/>
  <c r="B37" i="63"/>
  <c r="B38" i="63"/>
  <c r="B39" i="63"/>
  <c r="C32" i="63"/>
  <c r="C33" i="63"/>
  <c r="C34" i="63"/>
  <c r="C35" i="63"/>
  <c r="C36" i="63"/>
  <c r="C37" i="63"/>
  <c r="C38" i="63"/>
  <c r="C39" i="63"/>
  <c r="D32" i="63"/>
  <c r="D33" i="63"/>
  <c r="D34" i="63"/>
  <c r="D35" i="63"/>
  <c r="D36" i="63"/>
  <c r="D37" i="63"/>
  <c r="D38" i="63"/>
  <c r="D39" i="63"/>
  <c r="E32" i="63"/>
  <c r="E33" i="63"/>
  <c r="E34" i="63"/>
  <c r="E35" i="63"/>
  <c r="E36" i="63"/>
  <c r="E37" i="63"/>
  <c r="E38" i="63"/>
  <c r="E39" i="63"/>
  <c r="F32" i="63"/>
  <c r="F33" i="63"/>
  <c r="F34" i="63"/>
  <c r="F35" i="63"/>
  <c r="F36" i="63"/>
  <c r="F37" i="63"/>
  <c r="F38" i="63"/>
  <c r="F39" i="63"/>
  <c r="G32" i="63"/>
  <c r="G33" i="63"/>
  <c r="G34" i="63"/>
  <c r="G35" i="63"/>
  <c r="G36" i="63"/>
  <c r="G37" i="63"/>
  <c r="G38" i="63"/>
  <c r="G39" i="63"/>
  <c r="H32" i="63"/>
  <c r="H33" i="63"/>
  <c r="H34" i="63"/>
  <c r="H35" i="63"/>
  <c r="H36" i="63"/>
  <c r="H37" i="63"/>
  <c r="H38" i="63"/>
  <c r="H39" i="63"/>
  <c r="I32" i="63"/>
  <c r="I33" i="63"/>
  <c r="I34" i="63"/>
  <c r="I35" i="63"/>
  <c r="I36" i="63"/>
  <c r="I37" i="63"/>
  <c r="I38" i="63"/>
  <c r="I39" i="63"/>
  <c r="K32" i="63"/>
  <c r="K33" i="63"/>
  <c r="K34" i="63"/>
  <c r="K35" i="63"/>
  <c r="K36" i="63"/>
  <c r="K37" i="63"/>
  <c r="K38" i="63"/>
  <c r="K39" i="63"/>
  <c r="L32" i="63"/>
  <c r="L33" i="63"/>
  <c r="L34" i="63"/>
  <c r="L35" i="63"/>
  <c r="L36" i="63"/>
  <c r="L37" i="63"/>
  <c r="L38" i="63"/>
  <c r="L39" i="63"/>
  <c r="B18" i="63"/>
  <c r="B19" i="63"/>
  <c r="B20" i="63"/>
  <c r="C20" i="63" s="1"/>
  <c r="B21" i="63"/>
  <c r="C21" i="63" s="1"/>
  <c r="B22" i="63"/>
  <c r="B23" i="63"/>
  <c r="B20" i="40"/>
  <c r="B26" i="63" s="1"/>
  <c r="E20" i="40"/>
  <c r="B49" i="63" s="1"/>
  <c r="C7" i="63"/>
  <c r="D7" i="63"/>
  <c r="D8" i="63"/>
  <c r="D9" i="63"/>
  <c r="D10" i="63"/>
  <c r="D18" i="63"/>
  <c r="D19" i="63"/>
  <c r="D20" i="63"/>
  <c r="D21" i="63"/>
  <c r="D22" i="63"/>
  <c r="D23" i="63"/>
  <c r="E7" i="63"/>
  <c r="E8" i="63"/>
  <c r="E9" i="63"/>
  <c r="E10" i="63"/>
  <c r="E18" i="63"/>
  <c r="E19" i="63"/>
  <c r="E20" i="63"/>
  <c r="E21" i="63"/>
  <c r="E22" i="63"/>
  <c r="E23" i="63"/>
  <c r="F7" i="63"/>
  <c r="F8" i="63"/>
  <c r="F9" i="63"/>
  <c r="F10" i="63"/>
  <c r="F18" i="63"/>
  <c r="F19" i="63"/>
  <c r="F20" i="63"/>
  <c r="F21" i="63"/>
  <c r="F22" i="63"/>
  <c r="F23" i="63"/>
  <c r="G7" i="63"/>
  <c r="G8" i="63"/>
  <c r="G9" i="63"/>
  <c r="G10" i="63"/>
  <c r="G18" i="63"/>
  <c r="G19" i="63"/>
  <c r="G20" i="63"/>
  <c r="G21" i="63"/>
  <c r="G22" i="63"/>
  <c r="G23" i="63"/>
  <c r="H7" i="63"/>
  <c r="H8" i="63"/>
  <c r="H9" i="63"/>
  <c r="H10" i="63"/>
  <c r="H18" i="63"/>
  <c r="H19" i="63"/>
  <c r="H20" i="63"/>
  <c r="H21" i="63"/>
  <c r="H22" i="63"/>
  <c r="H23" i="63"/>
  <c r="I7" i="63"/>
  <c r="I8" i="63"/>
  <c r="I9" i="63"/>
  <c r="I10" i="63"/>
  <c r="I18" i="63"/>
  <c r="I19" i="63"/>
  <c r="I20" i="63"/>
  <c r="I21" i="63"/>
  <c r="I22" i="63"/>
  <c r="I23" i="63"/>
  <c r="J7" i="63"/>
  <c r="J8" i="63"/>
  <c r="J9" i="63"/>
  <c r="J10" i="63"/>
  <c r="J18" i="63"/>
  <c r="J19" i="63"/>
  <c r="J20" i="63"/>
  <c r="J21" i="63"/>
  <c r="J22" i="63"/>
  <c r="J23" i="63"/>
  <c r="K7" i="63"/>
  <c r="K8" i="63"/>
  <c r="K9" i="63"/>
  <c r="K10" i="63"/>
  <c r="K18" i="63"/>
  <c r="K19" i="63"/>
  <c r="K20" i="63"/>
  <c r="K21" i="63"/>
  <c r="K22" i="63"/>
  <c r="K23" i="63"/>
  <c r="L7" i="63"/>
  <c r="L8" i="63"/>
  <c r="L9" i="63"/>
  <c r="L10" i="63"/>
  <c r="L18" i="63"/>
  <c r="L19" i="63"/>
  <c r="L20" i="63"/>
  <c r="L21" i="63"/>
  <c r="L22" i="63"/>
  <c r="L23" i="63"/>
  <c r="M18" i="63"/>
  <c r="M19" i="63"/>
  <c r="M20" i="63"/>
  <c r="M21" i="63"/>
  <c r="M22" i="63"/>
  <c r="M23" i="63"/>
  <c r="N18" i="63"/>
  <c r="N19" i="63"/>
  <c r="N20" i="63"/>
  <c r="N21" i="63"/>
  <c r="N22" i="63"/>
  <c r="N23" i="63"/>
  <c r="R37" i="63"/>
  <c r="R36" i="63"/>
  <c r="R35" i="63"/>
  <c r="R34" i="63"/>
  <c r="R33" i="63"/>
  <c r="R32" i="63"/>
  <c r="R31" i="63"/>
  <c r="R30" i="63"/>
  <c r="R29" i="63"/>
  <c r="R28" i="63"/>
  <c r="R27" i="63"/>
  <c r="R26" i="63"/>
  <c r="R25" i="63"/>
  <c r="B32" i="62"/>
  <c r="O33" i="62"/>
  <c r="B33" i="62" s="1"/>
  <c r="B34" i="62"/>
  <c r="B35" i="62"/>
  <c r="B36" i="62"/>
  <c r="B37" i="62"/>
  <c r="B38" i="62"/>
  <c r="B39" i="62"/>
  <c r="C32" i="62"/>
  <c r="C33" i="62"/>
  <c r="C34" i="62"/>
  <c r="C35" i="62"/>
  <c r="C36" i="62"/>
  <c r="C37" i="62"/>
  <c r="C38" i="62"/>
  <c r="C39" i="62"/>
  <c r="D32" i="62"/>
  <c r="D33" i="62"/>
  <c r="D34" i="62"/>
  <c r="D35" i="62"/>
  <c r="D36" i="62"/>
  <c r="D37" i="62"/>
  <c r="D38" i="62"/>
  <c r="D39" i="62"/>
  <c r="E32" i="62"/>
  <c r="E33" i="62"/>
  <c r="E34" i="62"/>
  <c r="E35" i="62"/>
  <c r="E36" i="62"/>
  <c r="E37" i="62"/>
  <c r="E38" i="62"/>
  <c r="E39" i="62"/>
  <c r="F32" i="62"/>
  <c r="F33" i="62"/>
  <c r="F34" i="62"/>
  <c r="F35" i="62"/>
  <c r="F36" i="62"/>
  <c r="F37" i="62"/>
  <c r="F38" i="62"/>
  <c r="F39" i="62"/>
  <c r="G32" i="62"/>
  <c r="G33" i="62"/>
  <c r="G34" i="62"/>
  <c r="G35" i="62"/>
  <c r="G36" i="62"/>
  <c r="G37" i="62"/>
  <c r="G38" i="62"/>
  <c r="G39" i="62"/>
  <c r="H32" i="62"/>
  <c r="H33" i="62"/>
  <c r="H34" i="62"/>
  <c r="H35" i="62"/>
  <c r="H36" i="62"/>
  <c r="H37" i="62"/>
  <c r="H38" i="62"/>
  <c r="H39" i="62"/>
  <c r="I32" i="62"/>
  <c r="I33" i="62"/>
  <c r="I34" i="62"/>
  <c r="I35" i="62"/>
  <c r="I36" i="62"/>
  <c r="I37" i="62"/>
  <c r="I38" i="62"/>
  <c r="I39" i="62"/>
  <c r="K32" i="62"/>
  <c r="K33" i="62"/>
  <c r="K34" i="62"/>
  <c r="K35" i="62"/>
  <c r="K36" i="62"/>
  <c r="K37" i="62"/>
  <c r="K38" i="62"/>
  <c r="K39" i="62"/>
  <c r="L32" i="62"/>
  <c r="L33" i="62"/>
  <c r="L34" i="62"/>
  <c r="L35" i="62"/>
  <c r="L36" i="62"/>
  <c r="L37" i="62"/>
  <c r="L38" i="62"/>
  <c r="L39" i="62"/>
  <c r="B18" i="62"/>
  <c r="B19" i="62"/>
  <c r="B20" i="62"/>
  <c r="C20" i="62" s="1"/>
  <c r="B21" i="62"/>
  <c r="C21" i="62" s="1"/>
  <c r="B22" i="62"/>
  <c r="B15" i="40"/>
  <c r="B26" i="62" s="1"/>
  <c r="E15" i="40"/>
  <c r="B49" i="62" s="1"/>
  <c r="C7" i="62"/>
  <c r="D7" i="62"/>
  <c r="D8" i="62"/>
  <c r="D9" i="62"/>
  <c r="D10" i="62"/>
  <c r="D18" i="62"/>
  <c r="D19" i="62"/>
  <c r="D20" i="62"/>
  <c r="D21" i="62"/>
  <c r="D22" i="62"/>
  <c r="D23" i="62"/>
  <c r="E7" i="62"/>
  <c r="E8" i="62"/>
  <c r="E9" i="62"/>
  <c r="E10" i="62"/>
  <c r="E18" i="62"/>
  <c r="E19" i="62"/>
  <c r="E20" i="62"/>
  <c r="E21" i="62"/>
  <c r="E22" i="62"/>
  <c r="E23" i="62"/>
  <c r="F7" i="62"/>
  <c r="F8" i="62"/>
  <c r="F9" i="62"/>
  <c r="F10" i="62"/>
  <c r="F18" i="62"/>
  <c r="F19" i="62"/>
  <c r="F20" i="62"/>
  <c r="F21" i="62"/>
  <c r="F22" i="62"/>
  <c r="F23" i="62"/>
  <c r="G7" i="62"/>
  <c r="G8" i="62"/>
  <c r="G9" i="62"/>
  <c r="G10" i="62"/>
  <c r="G18" i="62"/>
  <c r="G19" i="62"/>
  <c r="G20" i="62"/>
  <c r="G21" i="62"/>
  <c r="G22" i="62"/>
  <c r="G23" i="62"/>
  <c r="H7" i="62"/>
  <c r="H8" i="62"/>
  <c r="H9" i="62"/>
  <c r="H10" i="62"/>
  <c r="H18" i="62"/>
  <c r="H19" i="62"/>
  <c r="H20" i="62"/>
  <c r="H21" i="62"/>
  <c r="H22" i="62"/>
  <c r="H23" i="62"/>
  <c r="I7" i="62"/>
  <c r="I8" i="62"/>
  <c r="I9" i="62"/>
  <c r="I10" i="62"/>
  <c r="I18" i="62"/>
  <c r="I19" i="62"/>
  <c r="I20" i="62"/>
  <c r="I21" i="62"/>
  <c r="I22" i="62"/>
  <c r="I23" i="62"/>
  <c r="J7" i="62"/>
  <c r="J8" i="62"/>
  <c r="J9" i="62"/>
  <c r="J10" i="62"/>
  <c r="J18" i="62"/>
  <c r="J19" i="62"/>
  <c r="J20" i="62"/>
  <c r="J21" i="62"/>
  <c r="J22" i="62"/>
  <c r="J23" i="62"/>
  <c r="K7" i="62"/>
  <c r="K8" i="62"/>
  <c r="K9" i="62"/>
  <c r="K10" i="62"/>
  <c r="K18" i="62"/>
  <c r="K19" i="62"/>
  <c r="K20" i="62"/>
  <c r="K21" i="62"/>
  <c r="K22" i="62"/>
  <c r="K23" i="62"/>
  <c r="L7" i="62"/>
  <c r="L8" i="62"/>
  <c r="L9" i="62"/>
  <c r="L10" i="62"/>
  <c r="L18" i="62"/>
  <c r="L19" i="62"/>
  <c r="L20" i="62"/>
  <c r="L21" i="62"/>
  <c r="L22" i="62"/>
  <c r="L23" i="62"/>
  <c r="M18" i="62"/>
  <c r="M19" i="62"/>
  <c r="M20" i="62"/>
  <c r="M21" i="62"/>
  <c r="M22" i="62"/>
  <c r="M23" i="62"/>
  <c r="N18" i="62"/>
  <c r="N19" i="62"/>
  <c r="N20" i="62"/>
  <c r="N21" i="62"/>
  <c r="N22" i="62"/>
  <c r="N23" i="62"/>
  <c r="R37" i="62"/>
  <c r="R36" i="62"/>
  <c r="R35" i="62"/>
  <c r="R34" i="62"/>
  <c r="R33" i="62"/>
  <c r="R32" i="62"/>
  <c r="R31" i="62"/>
  <c r="R30" i="62"/>
  <c r="R29" i="62"/>
  <c r="R28" i="62"/>
  <c r="R27" i="62"/>
  <c r="R26" i="62"/>
  <c r="R25" i="62"/>
  <c r="B32" i="61"/>
  <c r="B33" i="61"/>
  <c r="B34" i="61"/>
  <c r="B35" i="61"/>
  <c r="B36" i="61"/>
  <c r="B37" i="61"/>
  <c r="B38" i="61"/>
  <c r="B39" i="61"/>
  <c r="C32" i="61"/>
  <c r="C33" i="61"/>
  <c r="C34" i="61"/>
  <c r="C35" i="61"/>
  <c r="C36" i="61"/>
  <c r="C37" i="61"/>
  <c r="C38" i="61"/>
  <c r="C39" i="61"/>
  <c r="D32" i="61"/>
  <c r="D33" i="61"/>
  <c r="D34" i="61"/>
  <c r="D35" i="61"/>
  <c r="D36" i="61"/>
  <c r="D37" i="61"/>
  <c r="D38" i="61"/>
  <c r="D39" i="61"/>
  <c r="E32" i="61"/>
  <c r="E33" i="61"/>
  <c r="E34" i="61"/>
  <c r="E35" i="61"/>
  <c r="E36" i="61"/>
  <c r="E37" i="61"/>
  <c r="E38" i="61"/>
  <c r="E39" i="61"/>
  <c r="F32" i="61"/>
  <c r="F33" i="61"/>
  <c r="F34" i="61"/>
  <c r="F35" i="61"/>
  <c r="F36" i="61"/>
  <c r="F37" i="61"/>
  <c r="F38" i="61"/>
  <c r="F39" i="61"/>
  <c r="G32" i="61"/>
  <c r="G33" i="61"/>
  <c r="G34" i="61"/>
  <c r="G35" i="61"/>
  <c r="G36" i="61"/>
  <c r="G37" i="61"/>
  <c r="G38" i="61"/>
  <c r="G39" i="61"/>
  <c r="H32" i="61"/>
  <c r="H33" i="61"/>
  <c r="H34" i="61"/>
  <c r="H35" i="61"/>
  <c r="H36" i="61"/>
  <c r="H37" i="61"/>
  <c r="H38" i="61"/>
  <c r="H39" i="61"/>
  <c r="I32" i="61"/>
  <c r="I33" i="61"/>
  <c r="I34" i="61"/>
  <c r="I35" i="61"/>
  <c r="I36" i="61"/>
  <c r="I37" i="61"/>
  <c r="I38" i="61"/>
  <c r="I39" i="61"/>
  <c r="K32" i="61"/>
  <c r="K33" i="61"/>
  <c r="K34" i="61"/>
  <c r="K35" i="61"/>
  <c r="K36" i="61"/>
  <c r="K37" i="61"/>
  <c r="K38" i="61"/>
  <c r="K39" i="61"/>
  <c r="L32" i="61"/>
  <c r="L33" i="61"/>
  <c r="L34" i="61"/>
  <c r="L35" i="61"/>
  <c r="L36" i="61"/>
  <c r="L37" i="61"/>
  <c r="L38" i="61"/>
  <c r="L39" i="61"/>
  <c r="B18" i="61"/>
  <c r="B19" i="61"/>
  <c r="B20" i="61"/>
  <c r="B21" i="61"/>
  <c r="C21" i="61" s="1"/>
  <c r="B22" i="61"/>
  <c r="B23" i="61"/>
  <c r="B13" i="40"/>
  <c r="B26" i="61" s="1"/>
  <c r="E13" i="40"/>
  <c r="B49" i="61" s="1"/>
  <c r="C7" i="61"/>
  <c r="D7" i="61"/>
  <c r="D8" i="61"/>
  <c r="D9" i="61"/>
  <c r="D10" i="61"/>
  <c r="D18" i="61"/>
  <c r="D19" i="61"/>
  <c r="D20" i="61"/>
  <c r="D21" i="61"/>
  <c r="D22" i="61"/>
  <c r="D23" i="61"/>
  <c r="E7" i="61"/>
  <c r="E8" i="61"/>
  <c r="E9" i="61"/>
  <c r="E10" i="61"/>
  <c r="E18" i="61"/>
  <c r="E19" i="61"/>
  <c r="E20" i="61"/>
  <c r="E21" i="61"/>
  <c r="E22" i="61"/>
  <c r="E23" i="61"/>
  <c r="F7" i="61"/>
  <c r="F8" i="61"/>
  <c r="F9" i="61"/>
  <c r="F10" i="61"/>
  <c r="F18" i="61"/>
  <c r="F19" i="61"/>
  <c r="F20" i="61"/>
  <c r="F21" i="61"/>
  <c r="F22" i="61"/>
  <c r="F23" i="61"/>
  <c r="G7" i="61"/>
  <c r="G8" i="61"/>
  <c r="G9" i="61"/>
  <c r="G10" i="61"/>
  <c r="G18" i="61"/>
  <c r="G19" i="61"/>
  <c r="G20" i="61"/>
  <c r="G21" i="61"/>
  <c r="G22" i="61"/>
  <c r="G23" i="61"/>
  <c r="H7" i="61"/>
  <c r="H8" i="61"/>
  <c r="H9" i="61"/>
  <c r="H10" i="61"/>
  <c r="H18" i="61"/>
  <c r="H19" i="61"/>
  <c r="H20" i="61"/>
  <c r="H21" i="61"/>
  <c r="H22" i="61"/>
  <c r="H23" i="61"/>
  <c r="I7" i="61"/>
  <c r="I8" i="61"/>
  <c r="I9" i="61"/>
  <c r="I10" i="61"/>
  <c r="I18" i="61"/>
  <c r="I19" i="61"/>
  <c r="I20" i="61"/>
  <c r="I21" i="61"/>
  <c r="I22" i="61"/>
  <c r="I23" i="61"/>
  <c r="J7" i="61"/>
  <c r="J8" i="61"/>
  <c r="J9" i="61"/>
  <c r="J10" i="61"/>
  <c r="J18" i="61"/>
  <c r="J19" i="61"/>
  <c r="J20" i="61"/>
  <c r="J21" i="61"/>
  <c r="J22" i="61"/>
  <c r="J23" i="61"/>
  <c r="K7" i="61"/>
  <c r="K8" i="61"/>
  <c r="K9" i="61"/>
  <c r="K10" i="61"/>
  <c r="K18" i="61"/>
  <c r="K19" i="61"/>
  <c r="K20" i="61"/>
  <c r="K21" i="61"/>
  <c r="K22" i="61"/>
  <c r="K23" i="61"/>
  <c r="L7" i="61"/>
  <c r="L8" i="61"/>
  <c r="L9" i="61"/>
  <c r="L10" i="61"/>
  <c r="L18" i="61"/>
  <c r="L19" i="61"/>
  <c r="L20" i="61"/>
  <c r="L21" i="61"/>
  <c r="L22" i="61"/>
  <c r="L23" i="61"/>
  <c r="M18" i="61"/>
  <c r="M19" i="61"/>
  <c r="M20" i="61"/>
  <c r="M21" i="61"/>
  <c r="M22" i="61"/>
  <c r="M23" i="61"/>
  <c r="N18" i="61"/>
  <c r="N19" i="61"/>
  <c r="N20" i="61"/>
  <c r="N21" i="61"/>
  <c r="N22" i="61"/>
  <c r="N23" i="61"/>
  <c r="R37" i="61"/>
  <c r="R36" i="61"/>
  <c r="R35" i="61"/>
  <c r="R34" i="61"/>
  <c r="R33" i="61"/>
  <c r="R32" i="61"/>
  <c r="R31" i="61"/>
  <c r="R30" i="61"/>
  <c r="R29" i="61"/>
  <c r="R28" i="61"/>
  <c r="R27" i="61"/>
  <c r="R26" i="61"/>
  <c r="R25" i="61"/>
  <c r="B32" i="60"/>
  <c r="B33" i="60"/>
  <c r="B34" i="60"/>
  <c r="B35" i="60"/>
  <c r="B36" i="60"/>
  <c r="B37" i="60"/>
  <c r="B38" i="60"/>
  <c r="B39" i="60"/>
  <c r="C32" i="60"/>
  <c r="C33" i="60"/>
  <c r="C34" i="60"/>
  <c r="C35" i="60"/>
  <c r="C36" i="60"/>
  <c r="C37" i="60"/>
  <c r="C38" i="60"/>
  <c r="C39" i="60"/>
  <c r="D32" i="60"/>
  <c r="D33" i="60"/>
  <c r="D34" i="60"/>
  <c r="D35" i="60"/>
  <c r="D36" i="60"/>
  <c r="D37" i="60"/>
  <c r="D38" i="60"/>
  <c r="D39" i="60"/>
  <c r="E32" i="60"/>
  <c r="E33" i="60"/>
  <c r="E34" i="60"/>
  <c r="E35" i="60"/>
  <c r="E36" i="60"/>
  <c r="E37" i="60"/>
  <c r="E38" i="60"/>
  <c r="E39" i="60"/>
  <c r="F32" i="60"/>
  <c r="F33" i="60"/>
  <c r="F34" i="60"/>
  <c r="F35" i="60"/>
  <c r="F36" i="60"/>
  <c r="F37" i="60"/>
  <c r="F38" i="60"/>
  <c r="F39" i="60"/>
  <c r="G32" i="60"/>
  <c r="G33" i="60"/>
  <c r="G34" i="60"/>
  <c r="G35" i="60"/>
  <c r="G36" i="60"/>
  <c r="G37" i="60"/>
  <c r="G38" i="60"/>
  <c r="G39" i="60"/>
  <c r="H32" i="60"/>
  <c r="H33" i="60"/>
  <c r="H34" i="60"/>
  <c r="H35" i="60"/>
  <c r="H36" i="60"/>
  <c r="H37" i="60"/>
  <c r="H38" i="60"/>
  <c r="H39" i="60"/>
  <c r="I32" i="60"/>
  <c r="I33" i="60"/>
  <c r="I34" i="60"/>
  <c r="I35" i="60"/>
  <c r="I36" i="60"/>
  <c r="I37" i="60"/>
  <c r="I38" i="60"/>
  <c r="I39" i="60"/>
  <c r="K32" i="60"/>
  <c r="K33" i="60"/>
  <c r="K34" i="60"/>
  <c r="K35" i="60"/>
  <c r="K36" i="60"/>
  <c r="K37" i="60"/>
  <c r="K38" i="60"/>
  <c r="K39" i="60"/>
  <c r="L32" i="60"/>
  <c r="L33" i="60"/>
  <c r="L34" i="60"/>
  <c r="L35" i="60"/>
  <c r="L36" i="60"/>
  <c r="L37" i="60"/>
  <c r="L38" i="60"/>
  <c r="L39" i="60"/>
  <c r="B18" i="60"/>
  <c r="B19" i="60"/>
  <c r="B20" i="60"/>
  <c r="C20" i="60" s="1"/>
  <c r="B21" i="60"/>
  <c r="C21" i="60" s="1"/>
  <c r="B22" i="60"/>
  <c r="B4" i="40"/>
  <c r="B26" i="60" s="1"/>
  <c r="E4" i="40"/>
  <c r="B49" i="60" s="1"/>
  <c r="C7" i="60"/>
  <c r="D7" i="60"/>
  <c r="D8" i="60"/>
  <c r="D9" i="60"/>
  <c r="D10" i="60"/>
  <c r="D18" i="60"/>
  <c r="D19" i="60"/>
  <c r="D20" i="60"/>
  <c r="D21" i="60"/>
  <c r="D22" i="60"/>
  <c r="D23" i="60"/>
  <c r="E7" i="60"/>
  <c r="E8" i="60"/>
  <c r="E9" i="60"/>
  <c r="E10" i="60"/>
  <c r="E18" i="60"/>
  <c r="E19" i="60"/>
  <c r="E20" i="60"/>
  <c r="E21" i="60"/>
  <c r="E22" i="60"/>
  <c r="E23" i="60"/>
  <c r="F7" i="60"/>
  <c r="F8" i="60"/>
  <c r="F9" i="60"/>
  <c r="F10" i="60"/>
  <c r="F18" i="60"/>
  <c r="F19" i="60"/>
  <c r="F20" i="60"/>
  <c r="F21" i="60"/>
  <c r="F22" i="60"/>
  <c r="F23" i="60"/>
  <c r="G7" i="60"/>
  <c r="G8" i="60"/>
  <c r="G9" i="60"/>
  <c r="G10" i="60"/>
  <c r="G18" i="60"/>
  <c r="G19" i="60"/>
  <c r="G20" i="60"/>
  <c r="G21" i="60"/>
  <c r="G22" i="60"/>
  <c r="G23" i="60"/>
  <c r="H7" i="60"/>
  <c r="H8" i="60"/>
  <c r="H9" i="60"/>
  <c r="H10" i="60"/>
  <c r="H18" i="60"/>
  <c r="H19" i="60"/>
  <c r="H20" i="60"/>
  <c r="H21" i="60"/>
  <c r="H22" i="60"/>
  <c r="H23" i="60"/>
  <c r="I7" i="60"/>
  <c r="I8" i="60"/>
  <c r="I9" i="60"/>
  <c r="I10" i="60"/>
  <c r="I18" i="60"/>
  <c r="I19" i="60"/>
  <c r="I20" i="60"/>
  <c r="I21" i="60"/>
  <c r="I22" i="60"/>
  <c r="I23" i="60"/>
  <c r="J7" i="60"/>
  <c r="J8" i="60"/>
  <c r="J9" i="60"/>
  <c r="J10" i="60"/>
  <c r="J18" i="60"/>
  <c r="J19" i="60"/>
  <c r="J20" i="60"/>
  <c r="J21" i="60"/>
  <c r="J22" i="60"/>
  <c r="J23" i="60"/>
  <c r="K7" i="60"/>
  <c r="K8" i="60"/>
  <c r="K9" i="60"/>
  <c r="K10" i="60"/>
  <c r="K18" i="60"/>
  <c r="K19" i="60"/>
  <c r="K20" i="60"/>
  <c r="K21" i="60"/>
  <c r="K22" i="60"/>
  <c r="K23" i="60"/>
  <c r="L7" i="60"/>
  <c r="L8" i="60"/>
  <c r="L9" i="60"/>
  <c r="L10" i="60"/>
  <c r="L18" i="60"/>
  <c r="L19" i="60"/>
  <c r="L20" i="60"/>
  <c r="L21" i="60"/>
  <c r="L22" i="60"/>
  <c r="L23" i="60"/>
  <c r="M18" i="60"/>
  <c r="M19" i="60"/>
  <c r="M20" i="60"/>
  <c r="M21" i="60"/>
  <c r="M22" i="60"/>
  <c r="M23" i="60"/>
  <c r="N18" i="60"/>
  <c r="N19" i="60"/>
  <c r="N20" i="60"/>
  <c r="N21" i="60"/>
  <c r="N22" i="60"/>
  <c r="N23" i="60"/>
  <c r="R37" i="60"/>
  <c r="R36" i="60"/>
  <c r="R35" i="60"/>
  <c r="R34" i="60"/>
  <c r="R33" i="60"/>
  <c r="R32" i="60"/>
  <c r="R31" i="60"/>
  <c r="R30" i="60"/>
  <c r="R29" i="60"/>
  <c r="R28" i="60"/>
  <c r="R27" i="60"/>
  <c r="R26" i="60"/>
  <c r="R25" i="60"/>
  <c r="B32" i="59"/>
  <c r="B33" i="59"/>
  <c r="B34" i="59"/>
  <c r="B35" i="59"/>
  <c r="B36" i="59"/>
  <c r="B37" i="59"/>
  <c r="B38" i="59"/>
  <c r="B39" i="59"/>
  <c r="C32" i="59"/>
  <c r="C33" i="59"/>
  <c r="C34" i="59"/>
  <c r="C35" i="59"/>
  <c r="C36" i="59"/>
  <c r="C37" i="59"/>
  <c r="C38" i="59"/>
  <c r="C39" i="59"/>
  <c r="D32" i="59"/>
  <c r="D33" i="59"/>
  <c r="D34" i="59"/>
  <c r="D35" i="59"/>
  <c r="D36" i="59"/>
  <c r="D37" i="59"/>
  <c r="D38" i="59"/>
  <c r="D39" i="59"/>
  <c r="E32" i="59"/>
  <c r="E33" i="59"/>
  <c r="E34" i="59"/>
  <c r="E35" i="59"/>
  <c r="E36" i="59"/>
  <c r="E37" i="59"/>
  <c r="E38" i="59"/>
  <c r="E39" i="59"/>
  <c r="F32" i="59"/>
  <c r="F33" i="59"/>
  <c r="F34" i="59"/>
  <c r="F35" i="59"/>
  <c r="F36" i="59"/>
  <c r="F37" i="59"/>
  <c r="F38" i="59"/>
  <c r="F39" i="59"/>
  <c r="G32" i="59"/>
  <c r="G33" i="59"/>
  <c r="G34" i="59"/>
  <c r="G35" i="59"/>
  <c r="G36" i="59"/>
  <c r="G37" i="59"/>
  <c r="G38" i="59"/>
  <c r="G39" i="59"/>
  <c r="H32" i="59"/>
  <c r="H33" i="59"/>
  <c r="H34" i="59"/>
  <c r="H35" i="59"/>
  <c r="H36" i="59"/>
  <c r="H37" i="59"/>
  <c r="H38" i="59"/>
  <c r="H39" i="59"/>
  <c r="I32" i="59"/>
  <c r="I33" i="59"/>
  <c r="I34" i="59"/>
  <c r="I35" i="59"/>
  <c r="I36" i="59"/>
  <c r="I37" i="59"/>
  <c r="I38" i="59"/>
  <c r="I39" i="59"/>
  <c r="K32" i="59"/>
  <c r="K33" i="59"/>
  <c r="K34" i="59"/>
  <c r="K35" i="59"/>
  <c r="K36" i="59"/>
  <c r="K37" i="59"/>
  <c r="K38" i="59"/>
  <c r="K39" i="59"/>
  <c r="L32" i="59"/>
  <c r="L33" i="59"/>
  <c r="L34" i="59"/>
  <c r="L35" i="59"/>
  <c r="L36" i="59"/>
  <c r="L37" i="59"/>
  <c r="L38" i="59"/>
  <c r="L39" i="59"/>
  <c r="B18" i="59"/>
  <c r="B19" i="59"/>
  <c r="B20" i="59"/>
  <c r="C20" i="59" s="1"/>
  <c r="B21" i="59"/>
  <c r="C21" i="59" s="1"/>
  <c r="B22" i="59"/>
  <c r="B23" i="59"/>
  <c r="B5" i="40"/>
  <c r="B26" i="59" s="1"/>
  <c r="E5" i="40"/>
  <c r="B49" i="59"/>
  <c r="C7" i="59"/>
  <c r="D7" i="59"/>
  <c r="D8" i="59"/>
  <c r="D9" i="59"/>
  <c r="D10" i="59"/>
  <c r="D18" i="59"/>
  <c r="D19" i="59"/>
  <c r="D20" i="59"/>
  <c r="D21" i="59"/>
  <c r="D22" i="59"/>
  <c r="D23" i="59"/>
  <c r="E7" i="59"/>
  <c r="E8" i="59"/>
  <c r="E9" i="59"/>
  <c r="E10" i="59"/>
  <c r="E18" i="59"/>
  <c r="E19" i="59"/>
  <c r="E20" i="59"/>
  <c r="E21" i="59"/>
  <c r="E22" i="59"/>
  <c r="E23" i="59"/>
  <c r="F7" i="59"/>
  <c r="F8" i="59"/>
  <c r="F9" i="59"/>
  <c r="F10" i="59"/>
  <c r="F18" i="59"/>
  <c r="F19" i="59"/>
  <c r="F20" i="59"/>
  <c r="F21" i="59"/>
  <c r="F22" i="59"/>
  <c r="F23" i="59"/>
  <c r="G7" i="59"/>
  <c r="G8" i="59"/>
  <c r="G9" i="59"/>
  <c r="G10" i="59"/>
  <c r="G18" i="59"/>
  <c r="G19" i="59"/>
  <c r="G20" i="59"/>
  <c r="G21" i="59"/>
  <c r="G22" i="59"/>
  <c r="G23" i="59"/>
  <c r="H7" i="59"/>
  <c r="H8" i="59"/>
  <c r="H9" i="59"/>
  <c r="H10" i="59"/>
  <c r="H18" i="59"/>
  <c r="H19" i="59"/>
  <c r="H20" i="59"/>
  <c r="H21" i="59"/>
  <c r="H22" i="59"/>
  <c r="H23" i="59"/>
  <c r="I7" i="59"/>
  <c r="I8" i="59"/>
  <c r="I9" i="59"/>
  <c r="I10" i="59"/>
  <c r="I18" i="59"/>
  <c r="I19" i="59"/>
  <c r="I20" i="59"/>
  <c r="I21" i="59"/>
  <c r="I22" i="59"/>
  <c r="I23" i="59"/>
  <c r="J7" i="59"/>
  <c r="J8" i="59"/>
  <c r="J9" i="59"/>
  <c r="J10" i="59"/>
  <c r="J18" i="59"/>
  <c r="J19" i="59"/>
  <c r="J20" i="59"/>
  <c r="J21" i="59"/>
  <c r="J22" i="59"/>
  <c r="J23" i="59"/>
  <c r="K7" i="59"/>
  <c r="K8" i="59"/>
  <c r="K9" i="59"/>
  <c r="K10" i="59"/>
  <c r="K18" i="59"/>
  <c r="K19" i="59"/>
  <c r="K20" i="59"/>
  <c r="K21" i="59"/>
  <c r="K22" i="59"/>
  <c r="K23" i="59"/>
  <c r="L7" i="59"/>
  <c r="L8" i="59"/>
  <c r="L9" i="59"/>
  <c r="L10" i="59"/>
  <c r="L18" i="59"/>
  <c r="L19" i="59"/>
  <c r="L20" i="59"/>
  <c r="L21" i="59"/>
  <c r="L22" i="59"/>
  <c r="L23" i="59"/>
  <c r="M18" i="59"/>
  <c r="M19" i="59"/>
  <c r="M20" i="59"/>
  <c r="M21" i="59"/>
  <c r="M22" i="59"/>
  <c r="M23" i="59"/>
  <c r="N18" i="59"/>
  <c r="N19" i="59"/>
  <c r="N20" i="59"/>
  <c r="N21" i="59"/>
  <c r="N22" i="59"/>
  <c r="N23" i="59"/>
  <c r="R37" i="59"/>
  <c r="R36" i="59"/>
  <c r="R35" i="59"/>
  <c r="R34" i="59"/>
  <c r="R33" i="59"/>
  <c r="R32" i="59"/>
  <c r="R31" i="59"/>
  <c r="R30" i="59"/>
  <c r="R29" i="59"/>
  <c r="R28" i="59"/>
  <c r="R27" i="59"/>
  <c r="R26" i="59"/>
  <c r="R25" i="59"/>
  <c r="B32" i="58"/>
  <c r="B33" i="58"/>
  <c r="B34" i="58"/>
  <c r="B35" i="58"/>
  <c r="B36" i="58"/>
  <c r="B37" i="58"/>
  <c r="B38" i="58"/>
  <c r="B39" i="58"/>
  <c r="C32" i="58"/>
  <c r="C33" i="58"/>
  <c r="C34" i="58"/>
  <c r="C35" i="58"/>
  <c r="C36" i="58"/>
  <c r="C37" i="58"/>
  <c r="C38" i="58"/>
  <c r="C39" i="58"/>
  <c r="D32" i="58"/>
  <c r="D33" i="58"/>
  <c r="D34" i="58"/>
  <c r="D35" i="58"/>
  <c r="D36" i="58"/>
  <c r="D37" i="58"/>
  <c r="D38" i="58"/>
  <c r="D39" i="58"/>
  <c r="E32" i="58"/>
  <c r="E33" i="58"/>
  <c r="E34" i="58"/>
  <c r="E35" i="58"/>
  <c r="E36" i="58"/>
  <c r="E37" i="58"/>
  <c r="E38" i="58"/>
  <c r="E39" i="58"/>
  <c r="F32" i="58"/>
  <c r="F33" i="58"/>
  <c r="F34" i="58"/>
  <c r="F35" i="58"/>
  <c r="F36" i="58"/>
  <c r="F37" i="58"/>
  <c r="F38" i="58"/>
  <c r="F39" i="58"/>
  <c r="G32" i="58"/>
  <c r="G33" i="58"/>
  <c r="G34" i="58"/>
  <c r="G35" i="58"/>
  <c r="G36" i="58"/>
  <c r="G37" i="58"/>
  <c r="G38" i="58"/>
  <c r="G39" i="58"/>
  <c r="H32" i="58"/>
  <c r="H33" i="58"/>
  <c r="H34" i="58"/>
  <c r="H35" i="58"/>
  <c r="H36" i="58"/>
  <c r="H37" i="58"/>
  <c r="H38" i="58"/>
  <c r="H39" i="58"/>
  <c r="I32" i="58"/>
  <c r="I33" i="58"/>
  <c r="I34" i="58"/>
  <c r="I35" i="58"/>
  <c r="I36" i="58"/>
  <c r="I37" i="58"/>
  <c r="I38" i="58"/>
  <c r="I39" i="58"/>
  <c r="K32" i="58"/>
  <c r="K33" i="58"/>
  <c r="K34" i="58"/>
  <c r="K35" i="58"/>
  <c r="K36" i="58"/>
  <c r="K37" i="58"/>
  <c r="K38" i="58"/>
  <c r="K39" i="58"/>
  <c r="L32" i="58"/>
  <c r="L33" i="58"/>
  <c r="L34" i="58"/>
  <c r="L35" i="58"/>
  <c r="L36" i="58"/>
  <c r="L37" i="58"/>
  <c r="L38" i="58"/>
  <c r="L39" i="58"/>
  <c r="B18" i="58"/>
  <c r="B19" i="58"/>
  <c r="B20" i="58"/>
  <c r="C20" i="58" s="1"/>
  <c r="B21" i="58"/>
  <c r="C21" i="58" s="1"/>
  <c r="B22" i="58"/>
  <c r="B23" i="58"/>
  <c r="B24" i="40"/>
  <c r="B26" i="58" s="1"/>
  <c r="E24" i="40"/>
  <c r="B49" i="58" s="1"/>
  <c r="C7" i="58"/>
  <c r="D7" i="58"/>
  <c r="D8" i="58"/>
  <c r="D9" i="58"/>
  <c r="D10" i="58"/>
  <c r="D18" i="58"/>
  <c r="D19" i="58"/>
  <c r="D20" i="58"/>
  <c r="D21" i="58"/>
  <c r="D22" i="58"/>
  <c r="D23" i="58"/>
  <c r="E7" i="58"/>
  <c r="E8" i="58"/>
  <c r="E9" i="58"/>
  <c r="E10" i="58"/>
  <c r="E18" i="58"/>
  <c r="E19" i="58"/>
  <c r="E20" i="58"/>
  <c r="E21" i="58"/>
  <c r="E22" i="58"/>
  <c r="E23" i="58"/>
  <c r="F7" i="58"/>
  <c r="F8" i="58"/>
  <c r="F9" i="58"/>
  <c r="F10" i="58"/>
  <c r="F18" i="58"/>
  <c r="F19" i="58"/>
  <c r="F20" i="58"/>
  <c r="F21" i="58"/>
  <c r="F22" i="58"/>
  <c r="F23" i="58"/>
  <c r="G7" i="58"/>
  <c r="G8" i="58"/>
  <c r="G9" i="58"/>
  <c r="G10" i="58"/>
  <c r="G18" i="58"/>
  <c r="G19" i="58"/>
  <c r="G20" i="58"/>
  <c r="G21" i="58"/>
  <c r="G22" i="58"/>
  <c r="G23" i="58"/>
  <c r="H7" i="58"/>
  <c r="H8" i="58"/>
  <c r="H9" i="58"/>
  <c r="H10" i="58"/>
  <c r="H18" i="58"/>
  <c r="H19" i="58"/>
  <c r="H20" i="58"/>
  <c r="H21" i="58"/>
  <c r="H22" i="58"/>
  <c r="H23" i="58"/>
  <c r="I7" i="58"/>
  <c r="I8" i="58"/>
  <c r="I9" i="58"/>
  <c r="I10" i="58"/>
  <c r="I18" i="58"/>
  <c r="I19" i="58"/>
  <c r="I20" i="58"/>
  <c r="I21" i="58"/>
  <c r="I22" i="58"/>
  <c r="I23" i="58"/>
  <c r="J7" i="58"/>
  <c r="J8" i="58"/>
  <c r="J9" i="58"/>
  <c r="J10" i="58"/>
  <c r="J18" i="58"/>
  <c r="J19" i="58"/>
  <c r="J20" i="58"/>
  <c r="J21" i="58"/>
  <c r="J22" i="58"/>
  <c r="J23" i="58"/>
  <c r="K7" i="58"/>
  <c r="K8" i="58"/>
  <c r="K9" i="58"/>
  <c r="K10" i="58"/>
  <c r="K18" i="58"/>
  <c r="K19" i="58"/>
  <c r="K20" i="58"/>
  <c r="K21" i="58"/>
  <c r="K22" i="58"/>
  <c r="K23" i="58"/>
  <c r="L7" i="58"/>
  <c r="L8" i="58"/>
  <c r="L9" i="58"/>
  <c r="L10" i="58"/>
  <c r="L18" i="58"/>
  <c r="L19" i="58"/>
  <c r="L20" i="58"/>
  <c r="L21" i="58"/>
  <c r="L22" i="58"/>
  <c r="L23" i="58"/>
  <c r="M18" i="58"/>
  <c r="M19" i="58"/>
  <c r="M20" i="58"/>
  <c r="M21" i="58"/>
  <c r="M22" i="58"/>
  <c r="M23" i="58"/>
  <c r="N18" i="58"/>
  <c r="N19" i="58"/>
  <c r="N20" i="58"/>
  <c r="N21" i="58"/>
  <c r="N22" i="58"/>
  <c r="N23" i="58"/>
  <c r="R37" i="58"/>
  <c r="R36" i="58"/>
  <c r="R35" i="58"/>
  <c r="R34" i="58"/>
  <c r="R33" i="58"/>
  <c r="R32" i="58"/>
  <c r="R31" i="58"/>
  <c r="R30" i="58"/>
  <c r="R29" i="58"/>
  <c r="R28" i="58"/>
  <c r="R27" i="58"/>
  <c r="R26" i="58"/>
  <c r="R25" i="58"/>
  <c r="B32" i="57"/>
  <c r="B33" i="57"/>
  <c r="B34" i="57"/>
  <c r="B35" i="57"/>
  <c r="B36" i="57"/>
  <c r="B37" i="57"/>
  <c r="B38" i="57"/>
  <c r="B39" i="57"/>
  <c r="C32" i="57"/>
  <c r="C33" i="57"/>
  <c r="C34" i="57"/>
  <c r="C35" i="57"/>
  <c r="C36" i="57"/>
  <c r="C37" i="57"/>
  <c r="C38" i="57"/>
  <c r="C39" i="57"/>
  <c r="D32" i="57"/>
  <c r="D33" i="57"/>
  <c r="D34" i="57"/>
  <c r="D35" i="57"/>
  <c r="D36" i="57"/>
  <c r="D37" i="57"/>
  <c r="D38" i="57"/>
  <c r="D39" i="57"/>
  <c r="E32" i="57"/>
  <c r="E33" i="57"/>
  <c r="E34" i="57"/>
  <c r="E35" i="57"/>
  <c r="E36" i="57"/>
  <c r="E37" i="57"/>
  <c r="E38" i="57"/>
  <c r="E39" i="57"/>
  <c r="F32" i="57"/>
  <c r="F33" i="57"/>
  <c r="F34" i="57"/>
  <c r="F35" i="57"/>
  <c r="F36" i="57"/>
  <c r="F37" i="57"/>
  <c r="F38" i="57"/>
  <c r="F39" i="57"/>
  <c r="G32" i="57"/>
  <c r="G33" i="57"/>
  <c r="G34" i="57"/>
  <c r="G35" i="57"/>
  <c r="G36" i="57"/>
  <c r="G37" i="57"/>
  <c r="G38" i="57"/>
  <c r="G39" i="57"/>
  <c r="H32" i="57"/>
  <c r="H33" i="57"/>
  <c r="H34" i="57"/>
  <c r="H35" i="57"/>
  <c r="H36" i="57"/>
  <c r="H37" i="57"/>
  <c r="H38" i="57"/>
  <c r="H39" i="57"/>
  <c r="I32" i="57"/>
  <c r="I33" i="57"/>
  <c r="I34" i="57"/>
  <c r="I35" i="57"/>
  <c r="I36" i="57"/>
  <c r="I37" i="57"/>
  <c r="I38" i="57"/>
  <c r="I39" i="57"/>
  <c r="K32" i="57"/>
  <c r="K33" i="57"/>
  <c r="K34" i="57"/>
  <c r="K35" i="57"/>
  <c r="K36" i="57"/>
  <c r="K37" i="57"/>
  <c r="K38" i="57"/>
  <c r="K39" i="57"/>
  <c r="L32" i="57"/>
  <c r="L33" i="57"/>
  <c r="L34" i="57"/>
  <c r="L35" i="57"/>
  <c r="L36" i="57"/>
  <c r="L37" i="57"/>
  <c r="L38" i="57"/>
  <c r="L39" i="57"/>
  <c r="B18" i="57"/>
  <c r="B19" i="57"/>
  <c r="B20" i="57"/>
  <c r="C20" i="57" s="1"/>
  <c r="B21" i="57"/>
  <c r="C21" i="57" s="1"/>
  <c r="B22" i="57"/>
  <c r="C7" i="57"/>
  <c r="D7" i="57"/>
  <c r="D8" i="57"/>
  <c r="D9" i="57"/>
  <c r="D10" i="57"/>
  <c r="D18" i="57"/>
  <c r="D19" i="57"/>
  <c r="D20" i="57"/>
  <c r="D21" i="57"/>
  <c r="D22" i="57"/>
  <c r="D23" i="57"/>
  <c r="E7" i="57"/>
  <c r="E8" i="57"/>
  <c r="E9" i="57"/>
  <c r="E10" i="57"/>
  <c r="E18" i="57"/>
  <c r="E19" i="57"/>
  <c r="E20" i="57"/>
  <c r="E21" i="57"/>
  <c r="E22" i="57"/>
  <c r="E23" i="57"/>
  <c r="F7" i="57"/>
  <c r="F8" i="57"/>
  <c r="F9" i="57"/>
  <c r="F10" i="57"/>
  <c r="F18" i="57"/>
  <c r="F19" i="57"/>
  <c r="F20" i="57"/>
  <c r="F21" i="57"/>
  <c r="F22" i="57"/>
  <c r="F23" i="57"/>
  <c r="G7" i="57"/>
  <c r="G8" i="57"/>
  <c r="G9" i="57"/>
  <c r="G10" i="57"/>
  <c r="G18" i="57"/>
  <c r="G19" i="57"/>
  <c r="G20" i="57"/>
  <c r="G21" i="57"/>
  <c r="G22" i="57"/>
  <c r="G23" i="57"/>
  <c r="H7" i="57"/>
  <c r="H8" i="57"/>
  <c r="H9" i="57"/>
  <c r="H10" i="57"/>
  <c r="H18" i="57"/>
  <c r="H19" i="57"/>
  <c r="H20" i="57"/>
  <c r="H21" i="57"/>
  <c r="H22" i="57"/>
  <c r="H23" i="57"/>
  <c r="I7" i="57"/>
  <c r="I8" i="57"/>
  <c r="I9" i="57"/>
  <c r="I10" i="57"/>
  <c r="I18" i="57"/>
  <c r="I19" i="57"/>
  <c r="I20" i="57"/>
  <c r="I21" i="57"/>
  <c r="I22" i="57"/>
  <c r="I23" i="57"/>
  <c r="J7" i="57"/>
  <c r="J8" i="57"/>
  <c r="J9" i="57"/>
  <c r="J10" i="57"/>
  <c r="J18" i="57"/>
  <c r="J19" i="57"/>
  <c r="J20" i="57"/>
  <c r="J21" i="57"/>
  <c r="J22" i="57"/>
  <c r="J23" i="57"/>
  <c r="K7" i="57"/>
  <c r="K8" i="57"/>
  <c r="K9" i="57"/>
  <c r="K10" i="57"/>
  <c r="K18" i="57"/>
  <c r="K19" i="57"/>
  <c r="K20" i="57"/>
  <c r="K21" i="57"/>
  <c r="K22" i="57"/>
  <c r="K23" i="57"/>
  <c r="L7" i="57"/>
  <c r="L8" i="57"/>
  <c r="L9" i="57"/>
  <c r="L10" i="57"/>
  <c r="L18" i="57"/>
  <c r="L19" i="57"/>
  <c r="L20" i="57"/>
  <c r="L21" i="57"/>
  <c r="L22" i="57"/>
  <c r="L23" i="57"/>
  <c r="M18" i="57"/>
  <c r="M19" i="57"/>
  <c r="M20" i="57"/>
  <c r="M21" i="57"/>
  <c r="M22" i="57"/>
  <c r="M23" i="57"/>
  <c r="N18" i="57"/>
  <c r="N19" i="57"/>
  <c r="N20" i="57"/>
  <c r="N21" i="57"/>
  <c r="N22" i="57"/>
  <c r="N23" i="57"/>
  <c r="R37" i="57"/>
  <c r="R36" i="57"/>
  <c r="R35" i="57"/>
  <c r="R34" i="57"/>
  <c r="R33" i="57"/>
  <c r="R32" i="57"/>
  <c r="R31" i="57"/>
  <c r="R30" i="57"/>
  <c r="R29" i="57"/>
  <c r="R28" i="57"/>
  <c r="R27" i="57"/>
  <c r="R26" i="57"/>
  <c r="R25" i="57"/>
  <c r="B32" i="56"/>
  <c r="B33" i="56"/>
  <c r="B34" i="56"/>
  <c r="B35" i="56"/>
  <c r="B36" i="56"/>
  <c r="B37" i="56"/>
  <c r="B38" i="56"/>
  <c r="B39" i="56"/>
  <c r="C32" i="56"/>
  <c r="C33" i="56"/>
  <c r="C34" i="56"/>
  <c r="C35" i="56"/>
  <c r="C36" i="56"/>
  <c r="C37" i="56"/>
  <c r="C38" i="56"/>
  <c r="C39" i="56"/>
  <c r="D32" i="56"/>
  <c r="D33" i="56"/>
  <c r="D34" i="56"/>
  <c r="D35" i="56"/>
  <c r="D36" i="56"/>
  <c r="D37" i="56"/>
  <c r="D38" i="56"/>
  <c r="D39" i="56"/>
  <c r="E32" i="56"/>
  <c r="E33" i="56"/>
  <c r="E34" i="56"/>
  <c r="E35" i="56"/>
  <c r="E36" i="56"/>
  <c r="E37" i="56"/>
  <c r="E38" i="56"/>
  <c r="E39" i="56"/>
  <c r="F32" i="56"/>
  <c r="F33" i="56"/>
  <c r="F34" i="56"/>
  <c r="F35" i="56"/>
  <c r="F36" i="56"/>
  <c r="F37" i="56"/>
  <c r="F38" i="56"/>
  <c r="F39" i="56"/>
  <c r="G32" i="56"/>
  <c r="G33" i="56"/>
  <c r="G34" i="56"/>
  <c r="G35" i="56"/>
  <c r="G36" i="56"/>
  <c r="G37" i="56"/>
  <c r="G38" i="56"/>
  <c r="G39" i="56"/>
  <c r="H32" i="56"/>
  <c r="H33" i="56"/>
  <c r="H34" i="56"/>
  <c r="H35" i="56"/>
  <c r="H36" i="56"/>
  <c r="H37" i="56"/>
  <c r="H38" i="56"/>
  <c r="H39" i="56"/>
  <c r="I32" i="56"/>
  <c r="I33" i="56"/>
  <c r="I34" i="56"/>
  <c r="I35" i="56"/>
  <c r="I36" i="56"/>
  <c r="I37" i="56"/>
  <c r="I38" i="56"/>
  <c r="I39" i="56"/>
  <c r="K32" i="56"/>
  <c r="K33" i="56"/>
  <c r="K34" i="56"/>
  <c r="K35" i="56"/>
  <c r="K36" i="56"/>
  <c r="K37" i="56"/>
  <c r="K38" i="56"/>
  <c r="K39" i="56"/>
  <c r="L32" i="56"/>
  <c r="L33" i="56"/>
  <c r="L34" i="56"/>
  <c r="L35" i="56"/>
  <c r="L36" i="56"/>
  <c r="L37" i="56"/>
  <c r="L38" i="56"/>
  <c r="L39" i="56"/>
  <c r="B18" i="56"/>
  <c r="B19" i="56"/>
  <c r="B20" i="56"/>
  <c r="C20" i="56" s="1"/>
  <c r="B21" i="56"/>
  <c r="C21" i="56" s="1"/>
  <c r="B22" i="56"/>
  <c r="C7" i="56"/>
  <c r="D7" i="56"/>
  <c r="D8" i="56"/>
  <c r="D9" i="56"/>
  <c r="D10" i="56"/>
  <c r="D18" i="56"/>
  <c r="D19" i="56"/>
  <c r="D20" i="56"/>
  <c r="D21" i="56"/>
  <c r="D22" i="56"/>
  <c r="D23" i="56"/>
  <c r="E7" i="56"/>
  <c r="E8" i="56"/>
  <c r="E9" i="56"/>
  <c r="E10" i="56"/>
  <c r="E18" i="56"/>
  <c r="E19" i="56"/>
  <c r="E20" i="56"/>
  <c r="E21" i="56"/>
  <c r="E22" i="56"/>
  <c r="E23" i="56"/>
  <c r="F7" i="56"/>
  <c r="F8" i="56"/>
  <c r="F9" i="56"/>
  <c r="F10" i="56"/>
  <c r="F18" i="56"/>
  <c r="F19" i="56"/>
  <c r="F20" i="56"/>
  <c r="F21" i="56"/>
  <c r="F22" i="56"/>
  <c r="F23" i="56"/>
  <c r="G7" i="56"/>
  <c r="G8" i="56"/>
  <c r="G9" i="56"/>
  <c r="G10" i="56"/>
  <c r="G18" i="56"/>
  <c r="G19" i="56"/>
  <c r="G20" i="56"/>
  <c r="G21" i="56"/>
  <c r="G22" i="56"/>
  <c r="G23" i="56"/>
  <c r="H7" i="56"/>
  <c r="H8" i="56"/>
  <c r="H9" i="56"/>
  <c r="H10" i="56"/>
  <c r="H18" i="56"/>
  <c r="H19" i="56"/>
  <c r="H20" i="56"/>
  <c r="H21" i="56"/>
  <c r="H22" i="56"/>
  <c r="H23" i="56"/>
  <c r="I7" i="56"/>
  <c r="I8" i="56"/>
  <c r="I9" i="56"/>
  <c r="I10" i="56"/>
  <c r="I18" i="56"/>
  <c r="I19" i="56"/>
  <c r="I20" i="56"/>
  <c r="I21" i="56"/>
  <c r="I22" i="56"/>
  <c r="I23" i="56"/>
  <c r="J7" i="56"/>
  <c r="J8" i="56"/>
  <c r="J9" i="56"/>
  <c r="J10" i="56"/>
  <c r="J18" i="56"/>
  <c r="J19" i="56"/>
  <c r="J20" i="56"/>
  <c r="J21" i="56"/>
  <c r="J22" i="56"/>
  <c r="J23" i="56"/>
  <c r="K7" i="56"/>
  <c r="K8" i="56"/>
  <c r="K9" i="56"/>
  <c r="K10" i="56"/>
  <c r="K18" i="56"/>
  <c r="K19" i="56"/>
  <c r="K20" i="56"/>
  <c r="K21" i="56"/>
  <c r="K22" i="56"/>
  <c r="K23" i="56"/>
  <c r="L7" i="56"/>
  <c r="L8" i="56"/>
  <c r="L9" i="56"/>
  <c r="L10" i="56"/>
  <c r="L18" i="56"/>
  <c r="L19" i="56"/>
  <c r="L20" i="56"/>
  <c r="L21" i="56"/>
  <c r="L22" i="56"/>
  <c r="L23" i="56"/>
  <c r="M18" i="56"/>
  <c r="M19" i="56"/>
  <c r="M20" i="56"/>
  <c r="M21" i="56"/>
  <c r="M22" i="56"/>
  <c r="M23" i="56"/>
  <c r="N18" i="56"/>
  <c r="N19" i="56"/>
  <c r="N20" i="56"/>
  <c r="N21" i="56"/>
  <c r="N22" i="56"/>
  <c r="N23" i="56"/>
  <c r="R37" i="56"/>
  <c r="R36" i="56"/>
  <c r="R35" i="56"/>
  <c r="R34" i="56"/>
  <c r="R33" i="56"/>
  <c r="R32" i="56"/>
  <c r="R31" i="56"/>
  <c r="R30" i="56"/>
  <c r="R29" i="56"/>
  <c r="R28" i="56"/>
  <c r="R27" i="56"/>
  <c r="R26" i="56"/>
  <c r="R25" i="56"/>
  <c r="B32" i="55"/>
  <c r="B33" i="55"/>
  <c r="B34" i="55"/>
  <c r="B35" i="55"/>
  <c r="B36" i="55"/>
  <c r="B37" i="55"/>
  <c r="B38" i="55"/>
  <c r="B39" i="55"/>
  <c r="C32" i="55"/>
  <c r="C33" i="55"/>
  <c r="C34" i="55"/>
  <c r="C35" i="55"/>
  <c r="C36" i="55"/>
  <c r="C37" i="55"/>
  <c r="C38" i="55"/>
  <c r="C39" i="55"/>
  <c r="D32" i="55"/>
  <c r="D33" i="55"/>
  <c r="D34" i="55"/>
  <c r="D35" i="55"/>
  <c r="D36" i="55"/>
  <c r="D37" i="55"/>
  <c r="D38" i="55"/>
  <c r="D39" i="55"/>
  <c r="E32" i="55"/>
  <c r="E33" i="55"/>
  <c r="E34" i="55"/>
  <c r="E35" i="55"/>
  <c r="E36" i="55"/>
  <c r="E37" i="55"/>
  <c r="E38" i="55"/>
  <c r="E39" i="55"/>
  <c r="F32" i="55"/>
  <c r="F33" i="55"/>
  <c r="F34" i="55"/>
  <c r="F35" i="55"/>
  <c r="F36" i="55"/>
  <c r="F37" i="55"/>
  <c r="F38" i="55"/>
  <c r="F39" i="55"/>
  <c r="G32" i="55"/>
  <c r="G33" i="55"/>
  <c r="G34" i="55"/>
  <c r="G35" i="55"/>
  <c r="G36" i="55"/>
  <c r="G37" i="55"/>
  <c r="G38" i="55"/>
  <c r="G39" i="55"/>
  <c r="H32" i="55"/>
  <c r="H33" i="55"/>
  <c r="H34" i="55"/>
  <c r="H35" i="55"/>
  <c r="H36" i="55"/>
  <c r="H37" i="55"/>
  <c r="H38" i="55"/>
  <c r="H39" i="55"/>
  <c r="I32" i="55"/>
  <c r="I33" i="55"/>
  <c r="I34" i="55"/>
  <c r="I35" i="55"/>
  <c r="I36" i="55"/>
  <c r="I37" i="55"/>
  <c r="I38" i="55"/>
  <c r="I39" i="55"/>
  <c r="K32" i="55"/>
  <c r="K33" i="55"/>
  <c r="K34" i="55"/>
  <c r="K35" i="55"/>
  <c r="K36" i="55"/>
  <c r="K37" i="55"/>
  <c r="K38" i="55"/>
  <c r="K39" i="55"/>
  <c r="L32" i="55"/>
  <c r="L33" i="55"/>
  <c r="L34" i="55"/>
  <c r="L35" i="55"/>
  <c r="L36" i="55"/>
  <c r="L37" i="55"/>
  <c r="L38" i="55"/>
  <c r="L39" i="55"/>
  <c r="B18" i="55"/>
  <c r="B19" i="55"/>
  <c r="B20" i="55"/>
  <c r="C20" i="55" s="1"/>
  <c r="B21" i="55"/>
  <c r="C21" i="55" s="1"/>
  <c r="B22" i="55"/>
  <c r="B23" i="55"/>
  <c r="C7" i="55"/>
  <c r="D7" i="55"/>
  <c r="D8" i="55"/>
  <c r="D9" i="55"/>
  <c r="D10" i="55"/>
  <c r="D18" i="55"/>
  <c r="D19" i="55"/>
  <c r="D20" i="55"/>
  <c r="D21" i="55"/>
  <c r="D22" i="55"/>
  <c r="D23" i="55"/>
  <c r="E7" i="55"/>
  <c r="E8" i="55"/>
  <c r="E9" i="55"/>
  <c r="E10" i="55"/>
  <c r="E18" i="55"/>
  <c r="E19" i="55"/>
  <c r="E20" i="55"/>
  <c r="E21" i="55"/>
  <c r="E22" i="55"/>
  <c r="E23" i="55"/>
  <c r="F7" i="55"/>
  <c r="F8" i="55"/>
  <c r="F9" i="55"/>
  <c r="F10" i="55"/>
  <c r="F18" i="55"/>
  <c r="F19" i="55"/>
  <c r="F20" i="55"/>
  <c r="F21" i="55"/>
  <c r="F22" i="55"/>
  <c r="F23" i="55"/>
  <c r="G7" i="55"/>
  <c r="G8" i="55"/>
  <c r="G9" i="55"/>
  <c r="G10" i="55"/>
  <c r="G18" i="55"/>
  <c r="G19" i="55"/>
  <c r="G20" i="55"/>
  <c r="G21" i="55"/>
  <c r="G22" i="55"/>
  <c r="G23" i="55"/>
  <c r="H7" i="55"/>
  <c r="H8" i="55"/>
  <c r="H9" i="55"/>
  <c r="H10" i="55"/>
  <c r="H18" i="55"/>
  <c r="H19" i="55"/>
  <c r="H20" i="55"/>
  <c r="H21" i="55"/>
  <c r="H22" i="55"/>
  <c r="H23" i="55"/>
  <c r="I7" i="55"/>
  <c r="I8" i="55"/>
  <c r="I9" i="55"/>
  <c r="I10" i="55"/>
  <c r="I18" i="55"/>
  <c r="I19" i="55"/>
  <c r="I20" i="55"/>
  <c r="I21" i="55"/>
  <c r="I22" i="55"/>
  <c r="I23" i="55"/>
  <c r="J7" i="55"/>
  <c r="J8" i="55"/>
  <c r="J9" i="55"/>
  <c r="J10" i="55"/>
  <c r="J18" i="55"/>
  <c r="J19" i="55"/>
  <c r="J20" i="55"/>
  <c r="J21" i="55"/>
  <c r="J22" i="55"/>
  <c r="J23" i="55"/>
  <c r="K7" i="55"/>
  <c r="K8" i="55"/>
  <c r="K9" i="55"/>
  <c r="K10" i="55"/>
  <c r="K18" i="55"/>
  <c r="K19" i="55"/>
  <c r="K20" i="55"/>
  <c r="K21" i="55"/>
  <c r="K22" i="55"/>
  <c r="K23" i="55"/>
  <c r="L7" i="55"/>
  <c r="L8" i="55"/>
  <c r="L9" i="55"/>
  <c r="L10" i="55"/>
  <c r="L18" i="55"/>
  <c r="L19" i="55"/>
  <c r="L20" i="55"/>
  <c r="L21" i="55"/>
  <c r="L22" i="55"/>
  <c r="L23" i="55"/>
  <c r="M18" i="55"/>
  <c r="M19" i="55"/>
  <c r="M20" i="55"/>
  <c r="M21" i="55"/>
  <c r="M22" i="55"/>
  <c r="M23" i="55"/>
  <c r="N18" i="55"/>
  <c r="N19" i="55"/>
  <c r="N20" i="55"/>
  <c r="N21" i="55"/>
  <c r="N22" i="55"/>
  <c r="N23" i="55"/>
  <c r="R37" i="55"/>
  <c r="R36" i="55"/>
  <c r="R35" i="55"/>
  <c r="R34" i="55"/>
  <c r="R33" i="55"/>
  <c r="R32" i="55"/>
  <c r="R31" i="55"/>
  <c r="R30" i="55"/>
  <c r="R29" i="55"/>
  <c r="R28" i="55"/>
  <c r="R27" i="55"/>
  <c r="R26" i="55"/>
  <c r="R25" i="55"/>
  <c r="B32" i="50"/>
  <c r="B33" i="50"/>
  <c r="B34" i="50"/>
  <c r="B35" i="50"/>
  <c r="B36" i="50"/>
  <c r="B37" i="50"/>
  <c r="B38" i="50"/>
  <c r="B39" i="50"/>
  <c r="C32" i="50"/>
  <c r="C33" i="50"/>
  <c r="C34" i="50"/>
  <c r="C35" i="50"/>
  <c r="C36" i="50"/>
  <c r="C37" i="50"/>
  <c r="C38" i="50"/>
  <c r="C39" i="50"/>
  <c r="D32" i="50"/>
  <c r="D33" i="50"/>
  <c r="D34" i="50"/>
  <c r="D35" i="50"/>
  <c r="D36" i="50"/>
  <c r="D37" i="50"/>
  <c r="D38" i="50"/>
  <c r="D39" i="50"/>
  <c r="E32" i="50"/>
  <c r="E33" i="50"/>
  <c r="E34" i="50"/>
  <c r="E35" i="50"/>
  <c r="E36" i="50"/>
  <c r="E37" i="50"/>
  <c r="E38" i="50"/>
  <c r="E39" i="50"/>
  <c r="F32" i="50"/>
  <c r="F33" i="50"/>
  <c r="F34" i="50"/>
  <c r="F35" i="50"/>
  <c r="F36" i="50"/>
  <c r="F37" i="50"/>
  <c r="F38" i="50"/>
  <c r="F39" i="50"/>
  <c r="G32" i="50"/>
  <c r="G33" i="50"/>
  <c r="G34" i="50"/>
  <c r="G35" i="50"/>
  <c r="G36" i="50"/>
  <c r="G37" i="50"/>
  <c r="G38" i="50"/>
  <c r="G39" i="50"/>
  <c r="H32" i="50"/>
  <c r="H33" i="50"/>
  <c r="H34" i="50"/>
  <c r="H35" i="50"/>
  <c r="H36" i="50"/>
  <c r="H37" i="50"/>
  <c r="H38" i="50"/>
  <c r="H39" i="50"/>
  <c r="I32" i="50"/>
  <c r="I33" i="50"/>
  <c r="I34" i="50"/>
  <c r="I35" i="50"/>
  <c r="I36" i="50"/>
  <c r="I37" i="50"/>
  <c r="I38" i="50"/>
  <c r="I39" i="50"/>
  <c r="K32" i="50"/>
  <c r="K33" i="50"/>
  <c r="K34" i="50"/>
  <c r="K35" i="50"/>
  <c r="K36" i="50"/>
  <c r="K37" i="50"/>
  <c r="K38" i="50"/>
  <c r="K39" i="50"/>
  <c r="L32" i="50"/>
  <c r="L33" i="50"/>
  <c r="L34" i="50"/>
  <c r="L35" i="50"/>
  <c r="L36" i="50"/>
  <c r="L37" i="50"/>
  <c r="L38" i="50"/>
  <c r="L39" i="50"/>
  <c r="P32" i="50"/>
  <c r="B18" i="50"/>
  <c r="B19" i="50"/>
  <c r="B20" i="50"/>
  <c r="C20" i="50" s="1"/>
  <c r="B21" i="50"/>
  <c r="C21" i="50" s="1"/>
  <c r="B22" i="50"/>
  <c r="C7" i="50"/>
  <c r="D7" i="50"/>
  <c r="D8" i="50"/>
  <c r="D9" i="50"/>
  <c r="D10" i="50"/>
  <c r="D18" i="50"/>
  <c r="D19" i="50"/>
  <c r="D20" i="50"/>
  <c r="D21" i="50"/>
  <c r="D22" i="50"/>
  <c r="D23" i="50"/>
  <c r="E7" i="50"/>
  <c r="E8" i="50"/>
  <c r="E9" i="50"/>
  <c r="E10" i="50"/>
  <c r="E18" i="50"/>
  <c r="E19" i="50"/>
  <c r="E20" i="50"/>
  <c r="E21" i="50"/>
  <c r="E22" i="50"/>
  <c r="E23" i="50"/>
  <c r="F7" i="50"/>
  <c r="F8" i="50"/>
  <c r="F9" i="50"/>
  <c r="F10" i="50"/>
  <c r="F18" i="50"/>
  <c r="F19" i="50"/>
  <c r="F20" i="50"/>
  <c r="F21" i="50"/>
  <c r="F22" i="50"/>
  <c r="F23" i="50"/>
  <c r="G7" i="50"/>
  <c r="G8" i="50"/>
  <c r="G9" i="50"/>
  <c r="G10" i="50"/>
  <c r="G18" i="50"/>
  <c r="G19" i="50"/>
  <c r="G20" i="50"/>
  <c r="G21" i="50"/>
  <c r="G22" i="50"/>
  <c r="G23" i="50"/>
  <c r="H7" i="50"/>
  <c r="H8" i="50"/>
  <c r="H9" i="50"/>
  <c r="H10" i="50"/>
  <c r="H18" i="50"/>
  <c r="H19" i="50"/>
  <c r="H20" i="50"/>
  <c r="H21" i="50"/>
  <c r="H22" i="50"/>
  <c r="H23" i="50"/>
  <c r="I7" i="50"/>
  <c r="I8" i="50"/>
  <c r="I9" i="50"/>
  <c r="I10" i="50"/>
  <c r="I18" i="50"/>
  <c r="I19" i="50"/>
  <c r="I20" i="50"/>
  <c r="I21" i="50"/>
  <c r="I22" i="50"/>
  <c r="I23" i="50"/>
  <c r="J7" i="50"/>
  <c r="J8" i="50"/>
  <c r="J9" i="50"/>
  <c r="J10" i="50"/>
  <c r="J18" i="50"/>
  <c r="J19" i="50"/>
  <c r="J20" i="50"/>
  <c r="J21" i="50"/>
  <c r="J22" i="50"/>
  <c r="J23" i="50"/>
  <c r="K7" i="50"/>
  <c r="K8" i="50"/>
  <c r="K9" i="50"/>
  <c r="K10" i="50"/>
  <c r="K18" i="50"/>
  <c r="K19" i="50"/>
  <c r="K20" i="50"/>
  <c r="K21" i="50"/>
  <c r="K22" i="50"/>
  <c r="K23" i="50"/>
  <c r="L7" i="50"/>
  <c r="L8" i="50"/>
  <c r="L9" i="50"/>
  <c r="L10" i="50"/>
  <c r="L18" i="50"/>
  <c r="L19" i="50"/>
  <c r="L20" i="50"/>
  <c r="L21" i="50"/>
  <c r="L22" i="50"/>
  <c r="L23" i="50"/>
  <c r="M18" i="50"/>
  <c r="M19" i="50"/>
  <c r="M20" i="50"/>
  <c r="M21" i="50"/>
  <c r="M22" i="50"/>
  <c r="M23" i="50"/>
  <c r="N18" i="50"/>
  <c r="N19" i="50"/>
  <c r="N20" i="50"/>
  <c r="N21" i="50"/>
  <c r="N22" i="50"/>
  <c r="N23" i="50"/>
  <c r="R37" i="50"/>
  <c r="R36" i="50"/>
  <c r="R35" i="50"/>
  <c r="R34" i="50"/>
  <c r="R33" i="50"/>
  <c r="R32" i="50"/>
  <c r="R31" i="50"/>
  <c r="R30" i="50"/>
  <c r="R29" i="50"/>
  <c r="R28" i="50"/>
  <c r="R27" i="50"/>
  <c r="R26" i="50"/>
  <c r="R25" i="50"/>
  <c r="B32" i="2"/>
  <c r="B33" i="2"/>
  <c r="B34" i="2"/>
  <c r="B35" i="2"/>
  <c r="B36" i="2"/>
  <c r="B37" i="2"/>
  <c r="B38" i="2"/>
  <c r="B39" i="2"/>
  <c r="C32" i="2"/>
  <c r="C33" i="2"/>
  <c r="C34" i="2"/>
  <c r="C35" i="2"/>
  <c r="C36" i="2"/>
  <c r="C37" i="2"/>
  <c r="C38" i="2"/>
  <c r="C39" i="2"/>
  <c r="D32" i="2"/>
  <c r="D33" i="2"/>
  <c r="D34" i="2"/>
  <c r="D35" i="2"/>
  <c r="D36" i="2"/>
  <c r="D37" i="2"/>
  <c r="D38" i="2"/>
  <c r="D39" i="2"/>
  <c r="E32" i="2"/>
  <c r="E33" i="2"/>
  <c r="E34" i="2"/>
  <c r="E35" i="2"/>
  <c r="E36" i="2"/>
  <c r="E37" i="2"/>
  <c r="E38" i="2"/>
  <c r="E39" i="2"/>
  <c r="F32" i="2"/>
  <c r="F33" i="2"/>
  <c r="F34" i="2"/>
  <c r="F35" i="2"/>
  <c r="F36" i="2"/>
  <c r="F37" i="2"/>
  <c r="F38" i="2"/>
  <c r="F39" i="2"/>
  <c r="G32" i="2"/>
  <c r="G33" i="2"/>
  <c r="G34" i="2"/>
  <c r="G35" i="2"/>
  <c r="G36" i="2"/>
  <c r="G37" i="2"/>
  <c r="G38" i="2"/>
  <c r="G39" i="2"/>
  <c r="H32" i="2"/>
  <c r="H33" i="2"/>
  <c r="H34" i="2"/>
  <c r="H35" i="2"/>
  <c r="H36" i="2"/>
  <c r="H37" i="2"/>
  <c r="H38" i="2"/>
  <c r="H39" i="2"/>
  <c r="I32" i="2"/>
  <c r="I33" i="2"/>
  <c r="I34" i="2"/>
  <c r="I35" i="2"/>
  <c r="I36" i="2"/>
  <c r="I37" i="2"/>
  <c r="I38" i="2"/>
  <c r="I39" i="2"/>
  <c r="K32" i="2"/>
  <c r="K33" i="2"/>
  <c r="K34" i="2"/>
  <c r="K35" i="2"/>
  <c r="K36" i="2"/>
  <c r="K37" i="2"/>
  <c r="K38" i="2"/>
  <c r="K39" i="2"/>
  <c r="L32" i="2"/>
  <c r="L33" i="2"/>
  <c r="L34" i="2"/>
  <c r="P34" i="2" s="1"/>
  <c r="L35" i="2"/>
  <c r="L36" i="2"/>
  <c r="L37" i="2"/>
  <c r="L38" i="2"/>
  <c r="L39" i="2"/>
  <c r="B18" i="2"/>
  <c r="B19" i="2"/>
  <c r="B20" i="2"/>
  <c r="C20" i="2" s="1"/>
  <c r="B21" i="2"/>
  <c r="B22" i="2"/>
  <c r="B23" i="2"/>
  <c r="B16" i="40"/>
  <c r="B26" i="2" s="1"/>
  <c r="E16" i="40"/>
  <c r="B49" i="2" s="1"/>
  <c r="C7" i="2"/>
  <c r="D7" i="2"/>
  <c r="D8" i="2"/>
  <c r="D9" i="2"/>
  <c r="D10" i="2"/>
  <c r="D18" i="2"/>
  <c r="D19" i="2"/>
  <c r="D20" i="2"/>
  <c r="D21" i="2"/>
  <c r="D22" i="2"/>
  <c r="D23" i="2"/>
  <c r="E7" i="2"/>
  <c r="E8" i="2"/>
  <c r="E9" i="2"/>
  <c r="E10" i="2"/>
  <c r="E18" i="2"/>
  <c r="E19" i="2"/>
  <c r="E20" i="2"/>
  <c r="E21" i="2"/>
  <c r="E22" i="2"/>
  <c r="E23" i="2"/>
  <c r="F7" i="2"/>
  <c r="F8" i="2"/>
  <c r="F9" i="2"/>
  <c r="F10" i="2"/>
  <c r="F18" i="2"/>
  <c r="F19" i="2"/>
  <c r="F20" i="2"/>
  <c r="F21" i="2"/>
  <c r="F22" i="2"/>
  <c r="F23" i="2"/>
  <c r="G7" i="2"/>
  <c r="G8" i="2"/>
  <c r="G9" i="2"/>
  <c r="G10" i="2"/>
  <c r="G18" i="2"/>
  <c r="G19" i="2"/>
  <c r="G20" i="2"/>
  <c r="G21" i="2"/>
  <c r="G22" i="2"/>
  <c r="G23" i="2"/>
  <c r="H7" i="2"/>
  <c r="H8" i="2"/>
  <c r="H9" i="2"/>
  <c r="H10" i="2"/>
  <c r="H18" i="2"/>
  <c r="H19" i="2"/>
  <c r="H20" i="2"/>
  <c r="H21" i="2"/>
  <c r="H22" i="2"/>
  <c r="H23" i="2"/>
  <c r="I7" i="2"/>
  <c r="I8" i="2"/>
  <c r="I9" i="2"/>
  <c r="I10" i="2"/>
  <c r="I18" i="2"/>
  <c r="I19" i="2"/>
  <c r="I20" i="2"/>
  <c r="I21" i="2"/>
  <c r="I22" i="2"/>
  <c r="I23" i="2"/>
  <c r="J7" i="2"/>
  <c r="J8" i="2"/>
  <c r="J9" i="2"/>
  <c r="J10" i="2"/>
  <c r="J18" i="2"/>
  <c r="J19" i="2"/>
  <c r="J20" i="2"/>
  <c r="J21" i="2"/>
  <c r="J22" i="2"/>
  <c r="J23" i="2"/>
  <c r="K7" i="2"/>
  <c r="K8" i="2"/>
  <c r="K9" i="2"/>
  <c r="K10" i="2"/>
  <c r="K18" i="2"/>
  <c r="K19" i="2"/>
  <c r="K20" i="2"/>
  <c r="K21" i="2"/>
  <c r="K22" i="2"/>
  <c r="K23" i="2"/>
  <c r="L7" i="2"/>
  <c r="L8" i="2"/>
  <c r="L9" i="2"/>
  <c r="L10" i="2"/>
  <c r="L18" i="2"/>
  <c r="L19" i="2"/>
  <c r="L20" i="2"/>
  <c r="L21" i="2"/>
  <c r="L22" i="2"/>
  <c r="L23" i="2"/>
  <c r="M18" i="2"/>
  <c r="M19" i="2"/>
  <c r="M20" i="2"/>
  <c r="M21" i="2"/>
  <c r="M22" i="2"/>
  <c r="M23" i="2"/>
  <c r="N18" i="2"/>
  <c r="N19" i="2"/>
  <c r="N20" i="2"/>
  <c r="N21" i="2"/>
  <c r="N22" i="2"/>
  <c r="N23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A30" i="50"/>
  <c r="A16" i="50"/>
  <c r="A3" i="50"/>
  <c r="A30" i="55"/>
  <c r="A16" i="55"/>
  <c r="A3" i="55"/>
  <c r="A30" i="56"/>
  <c r="A16" i="56"/>
  <c r="A3" i="56"/>
  <c r="A30" i="57"/>
  <c r="A16" i="57"/>
  <c r="A3" i="57"/>
  <c r="A30" i="58"/>
  <c r="A16" i="58"/>
  <c r="A3" i="58"/>
  <c r="A30" i="59"/>
  <c r="A16" i="59"/>
  <c r="A3" i="59"/>
  <c r="A30" i="60"/>
  <c r="A16" i="60"/>
  <c r="A3" i="60"/>
  <c r="A30" i="61"/>
  <c r="A16" i="61"/>
  <c r="A3" i="61"/>
  <c r="A30" i="62"/>
  <c r="A16" i="62"/>
  <c r="A3" i="62"/>
  <c r="A30" i="63"/>
  <c r="A16" i="63"/>
  <c r="A3" i="63"/>
  <c r="A30" i="64"/>
  <c r="A16" i="64"/>
  <c r="A3" i="64"/>
  <c r="A30" i="49"/>
  <c r="A16" i="49"/>
  <c r="A3" i="49"/>
  <c r="A30" i="48"/>
  <c r="A16" i="48"/>
  <c r="A3" i="48"/>
  <c r="A30" i="47"/>
  <c r="A16" i="47"/>
  <c r="A3" i="47"/>
  <c r="A30" i="46"/>
  <c r="A16" i="46"/>
  <c r="A3" i="46"/>
  <c r="A30" i="45"/>
  <c r="A16" i="45"/>
  <c r="A3" i="45"/>
  <c r="A30" i="54"/>
  <c r="A16" i="54"/>
  <c r="A3" i="54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A3" i="37"/>
  <c r="J40" i="2"/>
  <c r="J40" i="3"/>
  <c r="J40" i="51"/>
  <c r="J40" i="41"/>
  <c r="J40" i="42"/>
  <c r="J40" i="43"/>
  <c r="J40" i="44"/>
  <c r="J40" i="52"/>
  <c r="J40" i="53"/>
  <c r="J40" i="54"/>
  <c r="J40" i="46"/>
  <c r="J40" i="47"/>
  <c r="J40" i="48"/>
  <c r="J40" i="49"/>
  <c r="J40" i="64"/>
  <c r="J40" i="63"/>
  <c r="J40" i="62"/>
  <c r="J40" i="61"/>
  <c r="J40" i="60"/>
  <c r="J40" i="59"/>
  <c r="J40" i="58"/>
  <c r="J40" i="57"/>
  <c r="J40" i="56"/>
  <c r="J40" i="55"/>
  <c r="J40" i="50"/>
  <c r="M11" i="2"/>
  <c r="M40" i="2"/>
  <c r="M11" i="3"/>
  <c r="M40" i="3"/>
  <c r="M11" i="51"/>
  <c r="M40" i="51"/>
  <c r="M40" i="37" s="1"/>
  <c r="M11" i="41"/>
  <c r="M40" i="41"/>
  <c r="M11" i="42"/>
  <c r="M40" i="42"/>
  <c r="M11" i="43"/>
  <c r="M40" i="43"/>
  <c r="M11" i="44"/>
  <c r="M40" i="44"/>
  <c r="M11" i="52"/>
  <c r="M40" i="52"/>
  <c r="M11" i="53"/>
  <c r="M40" i="53"/>
  <c r="M11" i="54"/>
  <c r="M40" i="54"/>
  <c r="M11" i="45"/>
  <c r="M40" i="45"/>
  <c r="M11" i="46"/>
  <c r="M40" i="46"/>
  <c r="M11" i="47"/>
  <c r="M40" i="47"/>
  <c r="M11" i="48"/>
  <c r="M40" i="48"/>
  <c r="M11" i="49"/>
  <c r="M40" i="49"/>
  <c r="M11" i="64"/>
  <c r="M40" i="64"/>
  <c r="M11" i="63"/>
  <c r="M40" i="63"/>
  <c r="M11" i="62"/>
  <c r="M40" i="62"/>
  <c r="M11" i="61"/>
  <c r="M40" i="61"/>
  <c r="M11" i="60"/>
  <c r="M40" i="60"/>
  <c r="M11" i="59"/>
  <c r="M40" i="59"/>
  <c r="M11" i="58"/>
  <c r="M40" i="58"/>
  <c r="M11" i="57"/>
  <c r="M40" i="57"/>
  <c r="M11" i="56"/>
  <c r="M40" i="56"/>
  <c r="M11" i="55"/>
  <c r="M40" i="55"/>
  <c r="M11" i="50"/>
  <c r="M40" i="50"/>
  <c r="N11" i="2"/>
  <c r="N40" i="2"/>
  <c r="N40" i="37" s="1"/>
  <c r="N11" i="3"/>
  <c r="N40" i="3"/>
  <c r="N11" i="51"/>
  <c r="N40" i="51"/>
  <c r="N11" i="41"/>
  <c r="N40" i="41"/>
  <c r="N11" i="42"/>
  <c r="N40" i="42"/>
  <c r="N11" i="43"/>
  <c r="N40" i="43"/>
  <c r="N11" i="44"/>
  <c r="N40" i="44"/>
  <c r="N11" i="52"/>
  <c r="N40" i="52"/>
  <c r="N11" i="53"/>
  <c r="N40" i="53"/>
  <c r="N11" i="54"/>
  <c r="N40" i="54"/>
  <c r="N11" i="45"/>
  <c r="N40" i="45"/>
  <c r="N11" i="46"/>
  <c r="N40" i="46"/>
  <c r="N11" i="47"/>
  <c r="N40" i="47"/>
  <c r="N11" i="48"/>
  <c r="N40" i="48"/>
  <c r="N11" i="49"/>
  <c r="N40" i="49"/>
  <c r="N11" i="64"/>
  <c r="N40" i="64"/>
  <c r="N11" i="63"/>
  <c r="N40" i="63"/>
  <c r="N11" i="62"/>
  <c r="N40" i="62"/>
  <c r="N11" i="61"/>
  <c r="N40" i="61"/>
  <c r="N11" i="60"/>
  <c r="N40" i="60"/>
  <c r="N11" i="59"/>
  <c r="N40" i="59"/>
  <c r="N11" i="58"/>
  <c r="N40" i="58"/>
  <c r="N11" i="57"/>
  <c r="N40" i="57"/>
  <c r="N11" i="56"/>
  <c r="N40" i="56"/>
  <c r="N11" i="55"/>
  <c r="N40" i="55"/>
  <c r="N11" i="50"/>
  <c r="N40" i="50"/>
  <c r="O11" i="62"/>
  <c r="O24" i="62"/>
  <c r="O11" i="2"/>
  <c r="O24" i="2"/>
  <c r="O40" i="2"/>
  <c r="O11" i="3"/>
  <c r="O24" i="3"/>
  <c r="O40" i="3"/>
  <c r="O11" i="51"/>
  <c r="O24" i="51"/>
  <c r="O40" i="51"/>
  <c r="O11" i="41"/>
  <c r="O24" i="41"/>
  <c r="O40" i="41"/>
  <c r="O43" i="41" s="1"/>
  <c r="O11" i="42"/>
  <c r="O24" i="42"/>
  <c r="O40" i="42"/>
  <c r="O11" i="43"/>
  <c r="O24" i="43"/>
  <c r="O43" i="43" s="1"/>
  <c r="O40" i="43"/>
  <c r="O11" i="44"/>
  <c r="O24" i="44"/>
  <c r="O43" i="44" s="1"/>
  <c r="O40" i="44"/>
  <c r="O11" i="52"/>
  <c r="O24" i="52"/>
  <c r="O40" i="52"/>
  <c r="O11" i="53"/>
  <c r="O43" i="53" s="1"/>
  <c r="O24" i="53"/>
  <c r="O40" i="53"/>
  <c r="O11" i="54"/>
  <c r="O43" i="54" s="1"/>
  <c r="O24" i="54"/>
  <c r="O40" i="54"/>
  <c r="O11" i="45"/>
  <c r="O24" i="45"/>
  <c r="O11" i="46"/>
  <c r="O43" i="46" s="1"/>
  <c r="O24" i="46"/>
  <c r="O40" i="46"/>
  <c r="O11" i="47"/>
  <c r="O43" i="47" s="1"/>
  <c r="O24" i="47"/>
  <c r="O40" i="47"/>
  <c r="O11" i="48"/>
  <c r="O24" i="48"/>
  <c r="O40" i="48"/>
  <c r="O43" i="48" s="1"/>
  <c r="O11" i="49"/>
  <c r="O24" i="49"/>
  <c r="O40" i="49"/>
  <c r="O43" i="49" s="1"/>
  <c r="O11" i="64"/>
  <c r="O24" i="64"/>
  <c r="O40" i="64"/>
  <c r="O11" i="63"/>
  <c r="O24" i="63"/>
  <c r="O40" i="63"/>
  <c r="O11" i="61"/>
  <c r="O24" i="61"/>
  <c r="O43" i="61" s="1"/>
  <c r="O40" i="61"/>
  <c r="O11" i="60"/>
  <c r="O24" i="60"/>
  <c r="O40" i="60"/>
  <c r="O11" i="59"/>
  <c r="O43" i="59" s="1"/>
  <c r="O24" i="59"/>
  <c r="O40" i="59"/>
  <c r="O11" i="58"/>
  <c r="O43" i="58" s="1"/>
  <c r="O24" i="58"/>
  <c r="O40" i="58"/>
  <c r="O11" i="57"/>
  <c r="O24" i="57"/>
  <c r="O40" i="57"/>
  <c r="O43" i="57" s="1"/>
  <c r="O11" i="56"/>
  <c r="O24" i="56"/>
  <c r="O40" i="56"/>
  <c r="O43" i="56" s="1"/>
  <c r="O11" i="55"/>
  <c r="O24" i="55"/>
  <c r="O40" i="55"/>
  <c r="O11" i="50"/>
  <c r="O24" i="50"/>
  <c r="O43" i="50" s="1"/>
  <c r="O40" i="50"/>
  <c r="J35" i="37"/>
  <c r="M35" i="37"/>
  <c r="N35" i="37"/>
  <c r="O35" i="37"/>
  <c r="O32" i="37"/>
  <c r="C5" i="49"/>
  <c r="C8" i="49"/>
  <c r="C9" i="49"/>
  <c r="C10" i="49"/>
  <c r="C5" i="2"/>
  <c r="C8" i="2"/>
  <c r="C9" i="2"/>
  <c r="C10" i="2"/>
  <c r="P6" i="50"/>
  <c r="P6" i="55"/>
  <c r="P6" i="56"/>
  <c r="P6" i="57"/>
  <c r="P6" i="58"/>
  <c r="P6" i="59"/>
  <c r="P6" i="60"/>
  <c r="P6" i="61"/>
  <c r="P6" i="62"/>
  <c r="P6" i="63"/>
  <c r="P6" i="64"/>
  <c r="P6" i="49"/>
  <c r="P6" i="48"/>
  <c r="P6" i="47"/>
  <c r="P6" i="46"/>
  <c r="P6" i="45"/>
  <c r="P6" i="54"/>
  <c r="P6" i="53"/>
  <c r="P6" i="52"/>
  <c r="P6" i="44"/>
  <c r="P6" i="43"/>
  <c r="P6" i="42"/>
  <c r="P6" i="41"/>
  <c r="P6" i="51"/>
  <c r="P6" i="3"/>
  <c r="P6" i="2"/>
  <c r="P5" i="50"/>
  <c r="P5" i="55"/>
  <c r="P5" i="56"/>
  <c r="P5" i="57"/>
  <c r="P5" i="58"/>
  <c r="P5" i="59"/>
  <c r="P5" i="60"/>
  <c r="P5" i="61"/>
  <c r="P5" i="62"/>
  <c r="P5" i="63"/>
  <c r="P5" i="64"/>
  <c r="P5" i="49"/>
  <c r="P5" i="48"/>
  <c r="P5" i="47"/>
  <c r="P5" i="46"/>
  <c r="P5" i="45"/>
  <c r="P5" i="54"/>
  <c r="P5" i="53"/>
  <c r="P5" i="52"/>
  <c r="P5" i="44"/>
  <c r="P5" i="43"/>
  <c r="P5" i="42"/>
  <c r="P5" i="41"/>
  <c r="P5" i="51"/>
  <c r="P5" i="3"/>
  <c r="P5" i="2"/>
  <c r="C8" i="58"/>
  <c r="C10" i="51"/>
  <c r="C9" i="52"/>
  <c r="C10" i="54"/>
  <c r="C9" i="64"/>
  <c r="C9" i="56"/>
  <c r="C5" i="53"/>
  <c r="C8" i="53"/>
  <c r="C9" i="53"/>
  <c r="C9" i="50"/>
  <c r="C5" i="50"/>
  <c r="C8" i="50"/>
  <c r="C10" i="55"/>
  <c r="C9" i="55"/>
  <c r="C8" i="55"/>
  <c r="C8" i="56"/>
  <c r="C10" i="57"/>
  <c r="C9" i="57"/>
  <c r="C8" i="57"/>
  <c r="C9" i="58"/>
  <c r="C10" i="58"/>
  <c r="C10" i="59"/>
  <c r="C9" i="59"/>
  <c r="C8" i="59"/>
  <c r="C9" i="60"/>
  <c r="C10" i="60"/>
  <c r="C8" i="60"/>
  <c r="C10" i="61"/>
  <c r="C9" i="61"/>
  <c r="C8" i="61"/>
  <c r="C9" i="62"/>
  <c r="C10" i="62"/>
  <c r="C8" i="62"/>
  <c r="C5" i="62"/>
  <c r="C10" i="63"/>
  <c r="C9" i="63"/>
  <c r="C8" i="63"/>
  <c r="C10" i="64"/>
  <c r="C8" i="64"/>
  <c r="C10" i="48"/>
  <c r="C9" i="48"/>
  <c r="C8" i="48"/>
  <c r="C10" i="47"/>
  <c r="C9" i="47"/>
  <c r="C8" i="47"/>
  <c r="C10" i="46"/>
  <c r="C9" i="46"/>
  <c r="C8" i="46"/>
  <c r="C10" i="45"/>
  <c r="C9" i="45"/>
  <c r="C8" i="45"/>
  <c r="C9" i="54"/>
  <c r="C8" i="54"/>
  <c r="C10" i="52"/>
  <c r="C8" i="52"/>
  <c r="C10" i="44"/>
  <c r="C9" i="44"/>
  <c r="C8" i="44"/>
  <c r="C5" i="44"/>
  <c r="C10" i="43"/>
  <c r="C9" i="43"/>
  <c r="C8" i="43"/>
  <c r="C10" i="42"/>
  <c r="C9" i="42"/>
  <c r="C8" i="42"/>
  <c r="C10" i="41"/>
  <c r="C9" i="41"/>
  <c r="C5" i="41"/>
  <c r="C8" i="41"/>
  <c r="C9" i="51"/>
  <c r="C8" i="51"/>
  <c r="C5" i="51"/>
  <c r="C10" i="3"/>
  <c r="C9" i="3"/>
  <c r="C8" i="3"/>
  <c r="C5" i="60"/>
  <c r="C5" i="63"/>
  <c r="C5" i="55"/>
  <c r="C5" i="56"/>
  <c r="C5" i="57"/>
  <c r="C5" i="58"/>
  <c r="C5" i="59"/>
  <c r="C5" i="61"/>
  <c r="C5" i="64"/>
  <c r="C5" i="48"/>
  <c r="C5" i="47"/>
  <c r="C5" i="46"/>
  <c r="C5" i="45"/>
  <c r="C5" i="54"/>
  <c r="C5" i="52"/>
  <c r="C5" i="43"/>
  <c r="C5" i="42"/>
  <c r="C5" i="3"/>
  <c r="O42" i="50"/>
  <c r="N42" i="50"/>
  <c r="M42" i="50"/>
  <c r="J42" i="50"/>
  <c r="A29" i="50"/>
  <c r="A15" i="50"/>
  <c r="O42" i="55"/>
  <c r="N42" i="55"/>
  <c r="M42" i="55"/>
  <c r="J42" i="55"/>
  <c r="A29" i="55"/>
  <c r="A15" i="55"/>
  <c r="O42" i="56"/>
  <c r="N42" i="56"/>
  <c r="M42" i="56"/>
  <c r="J42" i="56"/>
  <c r="A29" i="56"/>
  <c r="A15" i="56"/>
  <c r="O42" i="57"/>
  <c r="N42" i="57"/>
  <c r="M42" i="57"/>
  <c r="J42" i="57"/>
  <c r="A29" i="57"/>
  <c r="A15" i="57"/>
  <c r="O42" i="58"/>
  <c r="N42" i="58"/>
  <c r="M42" i="58"/>
  <c r="J42" i="58"/>
  <c r="A29" i="58"/>
  <c r="A15" i="58"/>
  <c r="O42" i="59"/>
  <c r="N42" i="59"/>
  <c r="M42" i="59"/>
  <c r="J42" i="59"/>
  <c r="A29" i="59"/>
  <c r="A15" i="59"/>
  <c r="O42" i="60"/>
  <c r="N42" i="60"/>
  <c r="M42" i="60"/>
  <c r="J42" i="60"/>
  <c r="A29" i="60"/>
  <c r="A15" i="60"/>
  <c r="O42" i="61"/>
  <c r="N42" i="61"/>
  <c r="M42" i="61"/>
  <c r="J42" i="61"/>
  <c r="A29" i="61"/>
  <c r="A15" i="61"/>
  <c r="O42" i="62"/>
  <c r="N42" i="62"/>
  <c r="M42" i="62"/>
  <c r="J42" i="62"/>
  <c r="A29" i="62"/>
  <c r="A15" i="62"/>
  <c r="O42" i="63"/>
  <c r="N42" i="63"/>
  <c r="M42" i="63"/>
  <c r="J42" i="63"/>
  <c r="A29" i="63"/>
  <c r="A15" i="63"/>
  <c r="O42" i="64"/>
  <c r="N42" i="64"/>
  <c r="M42" i="64"/>
  <c r="J42" i="64"/>
  <c r="A29" i="64"/>
  <c r="A15" i="64"/>
  <c r="O42" i="49"/>
  <c r="N42" i="49"/>
  <c r="M42" i="49"/>
  <c r="J42" i="49"/>
  <c r="A29" i="49"/>
  <c r="A15" i="49"/>
  <c r="O42" i="48"/>
  <c r="N42" i="48"/>
  <c r="M42" i="48"/>
  <c r="J42" i="48"/>
  <c r="A29" i="48"/>
  <c r="A15" i="48"/>
  <c r="O42" i="47"/>
  <c r="N42" i="47"/>
  <c r="M42" i="47"/>
  <c r="J42" i="47"/>
  <c r="A29" i="47"/>
  <c r="A15" i="47"/>
  <c r="O42" i="46"/>
  <c r="N42" i="46"/>
  <c r="M42" i="46"/>
  <c r="J42" i="46"/>
  <c r="A29" i="46"/>
  <c r="A15" i="46"/>
  <c r="O42" i="45"/>
  <c r="N42" i="45"/>
  <c r="M42" i="45"/>
  <c r="J42" i="45"/>
  <c r="A29" i="45"/>
  <c r="A15" i="45"/>
  <c r="O42" i="54"/>
  <c r="N42" i="54"/>
  <c r="M42" i="54"/>
  <c r="J42" i="54"/>
  <c r="A29" i="54"/>
  <c r="A15" i="54"/>
  <c r="O42" i="53"/>
  <c r="N42" i="53"/>
  <c r="M42" i="53"/>
  <c r="J42" i="53"/>
  <c r="A29" i="53"/>
  <c r="A15" i="53"/>
  <c r="O42" i="52"/>
  <c r="N42" i="52"/>
  <c r="M42" i="52"/>
  <c r="J42" i="52"/>
  <c r="A29" i="52"/>
  <c r="A15" i="52"/>
  <c r="O42" i="44"/>
  <c r="N42" i="44"/>
  <c r="M42" i="44"/>
  <c r="J42" i="44"/>
  <c r="A29" i="44"/>
  <c r="A15" i="44"/>
  <c r="O42" i="43"/>
  <c r="N42" i="43"/>
  <c r="M42" i="43"/>
  <c r="J42" i="43"/>
  <c r="A29" i="43"/>
  <c r="A15" i="43"/>
  <c r="O42" i="42"/>
  <c r="N42" i="42"/>
  <c r="M42" i="42"/>
  <c r="J42" i="42"/>
  <c r="A29" i="42"/>
  <c r="A15" i="42"/>
  <c r="O42" i="41"/>
  <c r="N42" i="41"/>
  <c r="M42" i="41"/>
  <c r="J42" i="41"/>
  <c r="A29" i="41"/>
  <c r="A15" i="41"/>
  <c r="O42" i="51"/>
  <c r="N42" i="51"/>
  <c r="M42" i="51"/>
  <c r="J42" i="51"/>
  <c r="A29" i="51"/>
  <c r="A15" i="51"/>
  <c r="O42" i="3"/>
  <c r="N42" i="3"/>
  <c r="M42" i="3"/>
  <c r="J42" i="3"/>
  <c r="A29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42" i="37"/>
  <c r="N38" i="37"/>
  <c r="N37" i="37"/>
  <c r="O39" i="37"/>
  <c r="O38" i="37"/>
  <c r="O37" i="37"/>
  <c r="O42" i="37"/>
  <c r="M33" i="37"/>
  <c r="N33" i="37"/>
  <c r="J34" i="37"/>
  <c r="M34" i="37"/>
  <c r="N34" i="37"/>
  <c r="O34" i="37"/>
  <c r="J36" i="37"/>
  <c r="M36" i="37"/>
  <c r="N36" i="37"/>
  <c r="O36" i="37"/>
  <c r="J37" i="37"/>
  <c r="M37" i="37"/>
  <c r="J38" i="37"/>
  <c r="M38" i="37"/>
  <c r="J39" i="37"/>
  <c r="J42" i="37"/>
  <c r="M39" i="37"/>
  <c r="J32" i="37"/>
  <c r="M32" i="37"/>
  <c r="N32" i="37"/>
  <c r="C19" i="37"/>
  <c r="O19" i="37"/>
  <c r="O20" i="37"/>
  <c r="O21" i="37"/>
  <c r="C22" i="37"/>
  <c r="O22" i="37"/>
  <c r="C23" i="37"/>
  <c r="O23" i="37"/>
  <c r="C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O42" i="2"/>
  <c r="N42" i="2"/>
  <c r="M42" i="2"/>
  <c r="A29" i="2"/>
  <c r="A15" i="2"/>
  <c r="J42" i="2"/>
  <c r="M42" i="37"/>
  <c r="A29" i="37"/>
  <c r="A15" i="37"/>
  <c r="P5" i="37"/>
  <c r="O43" i="3"/>
  <c r="O43" i="63"/>
  <c r="O43" i="2"/>
  <c r="O43" i="60"/>
  <c r="O43" i="51"/>
  <c r="O43" i="64"/>
  <c r="O43" i="52"/>
  <c r="O43" i="42"/>
  <c r="O43" i="55"/>
  <c r="C10" i="50"/>
  <c r="C10" i="56"/>
  <c r="C10" i="53"/>
  <c r="K42" i="43" l="1"/>
  <c r="I42" i="51"/>
  <c r="E42" i="51"/>
  <c r="B42" i="51"/>
  <c r="P32" i="49"/>
  <c r="S45" i="49" s="1"/>
  <c r="L42" i="41"/>
  <c r="N11" i="37"/>
  <c r="M11" i="37"/>
  <c r="D42" i="54"/>
  <c r="C42" i="54"/>
  <c r="K42" i="44"/>
  <c r="H42" i="44"/>
  <c r="G42" i="44"/>
  <c r="F42" i="44"/>
  <c r="C42" i="44"/>
  <c r="B42" i="44"/>
  <c r="L42" i="42"/>
  <c r="K42" i="42"/>
  <c r="I42" i="42"/>
  <c r="H42" i="42"/>
  <c r="G42" i="42"/>
  <c r="F42" i="42"/>
  <c r="E42" i="42"/>
  <c r="D42" i="42"/>
  <c r="C42" i="42"/>
  <c r="L42" i="3"/>
  <c r="K42" i="3"/>
  <c r="I42" i="3"/>
  <c r="G42" i="3"/>
  <c r="E42" i="3"/>
  <c r="C42" i="3"/>
  <c r="B42" i="3"/>
  <c r="B33" i="37"/>
  <c r="E42" i="57"/>
  <c r="P34" i="46"/>
  <c r="S44" i="46" s="1"/>
  <c r="K42" i="41"/>
  <c r="I42" i="41"/>
  <c r="H42" i="41"/>
  <c r="G42" i="41"/>
  <c r="F42" i="41"/>
  <c r="E42" i="41"/>
  <c r="D42" i="41"/>
  <c r="C42" i="41"/>
  <c r="B42" i="41"/>
  <c r="P10" i="52"/>
  <c r="G42" i="2"/>
  <c r="E42" i="2"/>
  <c r="B42" i="2"/>
  <c r="L42" i="59"/>
  <c r="J40" i="45"/>
  <c r="J40" i="37" s="1"/>
  <c r="F42" i="43"/>
  <c r="D42" i="43"/>
  <c r="L42" i="50"/>
  <c r="K42" i="50"/>
  <c r="D42" i="50"/>
  <c r="J33" i="37"/>
  <c r="K42" i="61"/>
  <c r="I42" i="61"/>
  <c r="H42" i="61"/>
  <c r="P8" i="42"/>
  <c r="D42" i="60"/>
  <c r="G42" i="48"/>
  <c r="L42" i="46"/>
  <c r="F42" i="46"/>
  <c r="L42" i="45"/>
  <c r="K42" i="45"/>
  <c r="I42" i="45"/>
  <c r="H42" i="45"/>
  <c r="G42" i="45"/>
  <c r="F42" i="45"/>
  <c r="C42" i="53"/>
  <c r="B42" i="53"/>
  <c r="P23" i="42"/>
  <c r="I42" i="63"/>
  <c r="B42" i="47"/>
  <c r="C42" i="45"/>
  <c r="B42" i="45"/>
  <c r="C11" i="43"/>
  <c r="C11" i="64"/>
  <c r="C11" i="61"/>
  <c r="K42" i="59"/>
  <c r="I42" i="59"/>
  <c r="H42" i="59"/>
  <c r="G42" i="59"/>
  <c r="F42" i="59"/>
  <c r="E42" i="59"/>
  <c r="D42" i="59"/>
  <c r="C42" i="59"/>
  <c r="P7" i="49"/>
  <c r="C42" i="58"/>
  <c r="I42" i="55"/>
  <c r="L11" i="56"/>
  <c r="P39" i="49"/>
  <c r="P8" i="52"/>
  <c r="D42" i="52"/>
  <c r="P8" i="43"/>
  <c r="L42" i="43"/>
  <c r="I42" i="43"/>
  <c r="H42" i="43"/>
  <c r="G42" i="43"/>
  <c r="E42" i="43"/>
  <c r="C42" i="43"/>
  <c r="B42" i="43"/>
  <c r="D42" i="57"/>
  <c r="P9" i="61"/>
  <c r="P8" i="56"/>
  <c r="L42" i="54"/>
  <c r="K42" i="54"/>
  <c r="I42" i="54"/>
  <c r="H42" i="54"/>
  <c r="G42" i="54"/>
  <c r="F42" i="54"/>
  <c r="E42" i="54"/>
  <c r="B42" i="54"/>
  <c r="P8" i="46"/>
  <c r="P10" i="42"/>
  <c r="C11" i="63"/>
  <c r="P34" i="56"/>
  <c r="S44" i="56" s="1"/>
  <c r="B42" i="59"/>
  <c r="C11" i="41"/>
  <c r="C11" i="54"/>
  <c r="L42" i="56"/>
  <c r="K42" i="56"/>
  <c r="H42" i="56"/>
  <c r="G42" i="56"/>
  <c r="F42" i="56"/>
  <c r="E42" i="56"/>
  <c r="D42" i="56"/>
  <c r="L42" i="62"/>
  <c r="K42" i="62"/>
  <c r="I42" i="62"/>
  <c r="H42" i="62"/>
  <c r="G42" i="62"/>
  <c r="F42" i="62"/>
  <c r="E42" i="62"/>
  <c r="D42" i="62"/>
  <c r="C42" i="62"/>
  <c r="B42" i="62"/>
  <c r="P10" i="49"/>
  <c r="K42" i="48"/>
  <c r="I42" i="48"/>
  <c r="H42" i="48"/>
  <c r="F42" i="48"/>
  <c r="E42" i="48"/>
  <c r="C42" i="48"/>
  <c r="B42" i="48"/>
  <c r="K42" i="46"/>
  <c r="I42" i="46"/>
  <c r="H42" i="46"/>
  <c r="G42" i="46"/>
  <c r="E42" i="46"/>
  <c r="D42" i="46"/>
  <c r="C42" i="46"/>
  <c r="B42" i="46"/>
  <c r="L42" i="44"/>
  <c r="I42" i="44"/>
  <c r="E42" i="44"/>
  <c r="D42" i="44"/>
  <c r="L42" i="57"/>
  <c r="K42" i="57"/>
  <c r="I42" i="57"/>
  <c r="H42" i="57"/>
  <c r="F42" i="57"/>
  <c r="C42" i="57"/>
  <c r="B42" i="57"/>
  <c r="L42" i="60"/>
  <c r="K42" i="60"/>
  <c r="I42" i="60"/>
  <c r="H42" i="60"/>
  <c r="G42" i="60"/>
  <c r="F42" i="60"/>
  <c r="E42" i="60"/>
  <c r="C42" i="60"/>
  <c r="B42" i="60"/>
  <c r="H11" i="54"/>
  <c r="I40" i="51"/>
  <c r="L42" i="49"/>
  <c r="I42" i="49"/>
  <c r="F42" i="49"/>
  <c r="E42" i="49"/>
  <c r="D42" i="49"/>
  <c r="C42" i="49"/>
  <c r="B42" i="49"/>
  <c r="I11" i="44"/>
  <c r="B45" i="63"/>
  <c r="P8" i="55"/>
  <c r="D42" i="61"/>
  <c r="L42" i="52"/>
  <c r="K42" i="52"/>
  <c r="I42" i="52"/>
  <c r="G42" i="52"/>
  <c r="E42" i="52"/>
  <c r="B42" i="52"/>
  <c r="P10" i="44"/>
  <c r="P9" i="42"/>
  <c r="C11" i="50"/>
  <c r="C42" i="50"/>
  <c r="K42" i="58"/>
  <c r="I42" i="58"/>
  <c r="B42" i="58"/>
  <c r="L42" i="64"/>
  <c r="K42" i="64"/>
  <c r="H42" i="64"/>
  <c r="G42" i="64"/>
  <c r="F42" i="64"/>
  <c r="E42" i="64"/>
  <c r="D42" i="64"/>
  <c r="C42" i="64"/>
  <c r="B42" i="64"/>
  <c r="L11" i="53"/>
  <c r="K42" i="53"/>
  <c r="I42" i="53"/>
  <c r="K11" i="3"/>
  <c r="P23" i="57"/>
  <c r="P21" i="52"/>
  <c r="P19" i="58"/>
  <c r="P23" i="52"/>
  <c r="P18" i="61"/>
  <c r="P21" i="43"/>
  <c r="P19" i="52"/>
  <c r="P18" i="2"/>
  <c r="P19" i="42"/>
  <c r="P22" i="3"/>
  <c r="P18" i="3"/>
  <c r="P22" i="61"/>
  <c r="P19" i="43"/>
  <c r="P21" i="58"/>
  <c r="P23" i="44"/>
  <c r="P20" i="50"/>
  <c r="H24" i="63"/>
  <c r="P23" i="45"/>
  <c r="P19" i="62"/>
  <c r="P18" i="47"/>
  <c r="P19" i="41"/>
  <c r="P18" i="48"/>
  <c r="P23" i="55"/>
  <c r="B22" i="37"/>
  <c r="P20" i="47"/>
  <c r="P23" i="3"/>
  <c r="O11" i="37"/>
  <c r="O24" i="37"/>
  <c r="C11" i="47"/>
  <c r="C11" i="55"/>
  <c r="P23" i="50"/>
  <c r="P8" i="50"/>
  <c r="D24" i="50"/>
  <c r="P18" i="55"/>
  <c r="P22" i="55"/>
  <c r="P7" i="55"/>
  <c r="G42" i="57"/>
  <c r="L42" i="63"/>
  <c r="K42" i="63"/>
  <c r="H42" i="63"/>
  <c r="G42" i="63"/>
  <c r="F42" i="63"/>
  <c r="E42" i="63"/>
  <c r="D42" i="63"/>
  <c r="C42" i="63"/>
  <c r="B42" i="63"/>
  <c r="E11" i="64"/>
  <c r="P20" i="46"/>
  <c r="L36" i="37"/>
  <c r="P18" i="51"/>
  <c r="P22" i="51"/>
  <c r="P7" i="51"/>
  <c r="H37" i="37"/>
  <c r="P20" i="58"/>
  <c r="P36" i="47"/>
  <c r="S43" i="47" s="1"/>
  <c r="P9" i="46"/>
  <c r="C24" i="43"/>
  <c r="E11" i="41"/>
  <c r="P10" i="41"/>
  <c r="P23" i="56"/>
  <c r="P8" i="47"/>
  <c r="B38" i="37"/>
  <c r="P22" i="41"/>
  <c r="C11" i="52"/>
  <c r="P19" i="55"/>
  <c r="P10" i="61"/>
  <c r="P19" i="61"/>
  <c r="P23" i="61"/>
  <c r="P21" i="62"/>
  <c r="P8" i="62"/>
  <c r="P10" i="62"/>
  <c r="P23" i="63"/>
  <c r="P10" i="63"/>
  <c r="P19" i="63"/>
  <c r="P9" i="63"/>
  <c r="P18" i="63"/>
  <c r="P22" i="63"/>
  <c r="P7" i="63"/>
  <c r="P8" i="64"/>
  <c r="P10" i="64"/>
  <c r="P19" i="64"/>
  <c r="P19" i="49"/>
  <c r="P21" i="49"/>
  <c r="P23" i="49"/>
  <c r="P8" i="49"/>
  <c r="P9" i="48"/>
  <c r="P22" i="48"/>
  <c r="P7" i="48"/>
  <c r="P18" i="44"/>
  <c r="P20" i="43"/>
  <c r="P22" i="43"/>
  <c r="P35" i="55"/>
  <c r="S47" i="55" s="1"/>
  <c r="P19" i="59"/>
  <c r="D37" i="37"/>
  <c r="P19" i="44"/>
  <c r="P21" i="44"/>
  <c r="B40" i="41"/>
  <c r="O40" i="62"/>
  <c r="S37" i="62" s="1"/>
  <c r="B40" i="62"/>
  <c r="C11" i="59"/>
  <c r="I42" i="50"/>
  <c r="H42" i="50"/>
  <c r="F42" i="50"/>
  <c r="E42" i="50"/>
  <c r="B42" i="50"/>
  <c r="P10" i="55"/>
  <c r="P20" i="55"/>
  <c r="P22" i="57"/>
  <c r="P9" i="57"/>
  <c r="D11" i="48"/>
  <c r="F24" i="45"/>
  <c r="D42" i="53"/>
  <c r="P22" i="52"/>
  <c r="P7" i="52"/>
  <c r="P21" i="42"/>
  <c r="P19" i="56"/>
  <c r="D42" i="47"/>
  <c r="C42" i="47"/>
  <c r="D21" i="37"/>
  <c r="P38" i="41"/>
  <c r="P9" i="52"/>
  <c r="C33" i="37"/>
  <c r="E10" i="37"/>
  <c r="B42" i="42"/>
  <c r="I32" i="37"/>
  <c r="L24" i="50"/>
  <c r="H42" i="58"/>
  <c r="G42" i="58"/>
  <c r="F42" i="58"/>
  <c r="E42" i="58"/>
  <c r="D42" i="58"/>
  <c r="K11" i="53"/>
  <c r="B20" i="37"/>
  <c r="C35" i="37"/>
  <c r="B35" i="37"/>
  <c r="M23" i="37"/>
  <c r="L21" i="37"/>
  <c r="K23" i="37"/>
  <c r="K8" i="37"/>
  <c r="J10" i="37"/>
  <c r="H21" i="37"/>
  <c r="G23" i="37"/>
  <c r="G8" i="37"/>
  <c r="C11" i="51"/>
  <c r="B24" i="51"/>
  <c r="D33" i="37"/>
  <c r="L19" i="37"/>
  <c r="H19" i="37"/>
  <c r="P8" i="3"/>
  <c r="P19" i="3"/>
  <c r="C11" i="56"/>
  <c r="P10" i="50"/>
  <c r="K42" i="55"/>
  <c r="H42" i="55"/>
  <c r="G42" i="55"/>
  <c r="F42" i="55"/>
  <c r="E42" i="55"/>
  <c r="D42" i="55"/>
  <c r="C42" i="55"/>
  <c r="J24" i="56"/>
  <c r="P9" i="56"/>
  <c r="K36" i="37"/>
  <c r="L7" i="37"/>
  <c r="K9" i="37"/>
  <c r="J18" i="37"/>
  <c r="H22" i="37"/>
  <c r="G9" i="37"/>
  <c r="F18" i="37"/>
  <c r="E20" i="37"/>
  <c r="P23" i="41"/>
  <c r="P8" i="41"/>
  <c r="L42" i="51"/>
  <c r="K42" i="51"/>
  <c r="G42" i="51"/>
  <c r="F42" i="51"/>
  <c r="C42" i="51"/>
  <c r="I10" i="37"/>
  <c r="P19" i="2"/>
  <c r="M24" i="50"/>
  <c r="M43" i="50" s="1"/>
  <c r="S35" i="50" s="1"/>
  <c r="F40" i="60"/>
  <c r="L24" i="61"/>
  <c r="K11" i="61"/>
  <c r="L42" i="61"/>
  <c r="G42" i="61"/>
  <c r="F42" i="61"/>
  <c r="E42" i="61"/>
  <c r="C42" i="61"/>
  <c r="B42" i="61"/>
  <c r="P9" i="62"/>
  <c r="P22" i="62"/>
  <c r="H11" i="62"/>
  <c r="G24" i="45"/>
  <c r="P22" i="54"/>
  <c r="G11" i="54"/>
  <c r="P9" i="54"/>
  <c r="P18" i="54"/>
  <c r="P20" i="54"/>
  <c r="P20" i="53"/>
  <c r="P22" i="53"/>
  <c r="E11" i="53"/>
  <c r="P18" i="53"/>
  <c r="P21" i="53"/>
  <c r="F8" i="37"/>
  <c r="B37" i="37"/>
  <c r="C11" i="58"/>
  <c r="E24" i="60"/>
  <c r="O33" i="37"/>
  <c r="P33" i="45"/>
  <c r="G24" i="54"/>
  <c r="P23" i="54"/>
  <c r="P8" i="54"/>
  <c r="C38" i="37"/>
  <c r="K19" i="37"/>
  <c r="P8" i="53"/>
  <c r="P19" i="53"/>
  <c r="P23" i="53"/>
  <c r="I40" i="52"/>
  <c r="P8" i="44"/>
  <c r="P20" i="44"/>
  <c r="P22" i="44"/>
  <c r="G11" i="44"/>
  <c r="B40" i="43"/>
  <c r="P18" i="42"/>
  <c r="P7" i="42"/>
  <c r="C24" i="3"/>
  <c r="G21" i="37"/>
  <c r="C11" i="46"/>
  <c r="L35" i="37"/>
  <c r="I18" i="37"/>
  <c r="P9" i="59"/>
  <c r="B19" i="37"/>
  <c r="P37" i="60"/>
  <c r="P18" i="64"/>
  <c r="P22" i="64"/>
  <c r="P20" i="64"/>
  <c r="P22" i="49"/>
  <c r="P9" i="49"/>
  <c r="P18" i="49"/>
  <c r="P20" i="49"/>
  <c r="P21" i="48"/>
  <c r="P23" i="48"/>
  <c r="P8" i="48"/>
  <c r="P20" i="48"/>
  <c r="B24" i="48"/>
  <c r="K32" i="37"/>
  <c r="H32" i="37"/>
  <c r="G32" i="37"/>
  <c r="P22" i="47"/>
  <c r="F21" i="37"/>
  <c r="E23" i="37"/>
  <c r="E8" i="37"/>
  <c r="B23" i="37"/>
  <c r="N19" i="37"/>
  <c r="L23" i="37"/>
  <c r="L8" i="37"/>
  <c r="J19" i="37"/>
  <c r="H23" i="37"/>
  <c r="P8" i="45"/>
  <c r="P10" i="45"/>
  <c r="D23" i="37"/>
  <c r="P7" i="45"/>
  <c r="F32" i="37"/>
  <c r="D32" i="37"/>
  <c r="C32" i="37"/>
  <c r="B32" i="37"/>
  <c r="M20" i="37"/>
  <c r="B24" i="52"/>
  <c r="P20" i="57"/>
  <c r="P7" i="57"/>
  <c r="P18" i="57"/>
  <c r="I24" i="58"/>
  <c r="G24" i="58"/>
  <c r="P7" i="58"/>
  <c r="P18" i="58"/>
  <c r="P23" i="59"/>
  <c r="P8" i="59"/>
  <c r="P10" i="59"/>
  <c r="P9" i="60"/>
  <c r="P22" i="60"/>
  <c r="P37" i="63"/>
  <c r="P19" i="47"/>
  <c r="P21" i="47"/>
  <c r="P23" i="47"/>
  <c r="L42" i="47"/>
  <c r="K42" i="47"/>
  <c r="I42" i="47"/>
  <c r="H42" i="47"/>
  <c r="G42" i="47"/>
  <c r="F42" i="47"/>
  <c r="E42" i="47"/>
  <c r="J20" i="37"/>
  <c r="P18" i="46"/>
  <c r="F20" i="37"/>
  <c r="G37" i="37"/>
  <c r="F37" i="37"/>
  <c r="E37" i="37"/>
  <c r="C37" i="37"/>
  <c r="P9" i="45"/>
  <c r="P18" i="45"/>
  <c r="P20" i="45"/>
  <c r="P22" i="45"/>
  <c r="E42" i="45"/>
  <c r="D42" i="45"/>
  <c r="P18" i="52"/>
  <c r="H42" i="52"/>
  <c r="F42" i="52"/>
  <c r="C42" i="52"/>
  <c r="P20" i="56"/>
  <c r="K10" i="37"/>
  <c r="I11" i="58"/>
  <c r="K42" i="49"/>
  <c r="H42" i="49"/>
  <c r="G42" i="49"/>
  <c r="L42" i="48"/>
  <c r="C24" i="46"/>
  <c r="C24" i="54"/>
  <c r="L42" i="53"/>
  <c r="H42" i="53"/>
  <c r="G42" i="53"/>
  <c r="F42" i="53"/>
  <c r="E42" i="53"/>
  <c r="E11" i="52"/>
  <c r="D11" i="51"/>
  <c r="K35" i="37"/>
  <c r="H35" i="37"/>
  <c r="G35" i="37"/>
  <c r="E35" i="37"/>
  <c r="D35" i="37"/>
  <c r="P22" i="59"/>
  <c r="P20" i="59"/>
  <c r="P21" i="60"/>
  <c r="P23" i="60"/>
  <c r="P19" i="60"/>
  <c r="L34" i="37"/>
  <c r="H34" i="37"/>
  <c r="F34" i="37"/>
  <c r="E34" i="37"/>
  <c r="D34" i="37"/>
  <c r="C34" i="37"/>
  <c r="B34" i="37"/>
  <c r="M22" i="37"/>
  <c r="I34" i="37"/>
  <c r="P18" i="59"/>
  <c r="G34" i="37"/>
  <c r="F39" i="37"/>
  <c r="F11" i="60"/>
  <c r="P7" i="46"/>
  <c r="F23" i="37"/>
  <c r="F22" i="37"/>
  <c r="H8" i="37"/>
  <c r="D7" i="37"/>
  <c r="P34" i="55"/>
  <c r="S44" i="55" s="1"/>
  <c r="I40" i="57"/>
  <c r="C40" i="57"/>
  <c r="P23" i="58"/>
  <c r="P10" i="58"/>
  <c r="L11" i="64"/>
  <c r="I24" i="64"/>
  <c r="F11" i="49"/>
  <c r="D24" i="49"/>
  <c r="D42" i="48"/>
  <c r="M24" i="47"/>
  <c r="M43" i="47" s="1"/>
  <c r="S35" i="47" s="1"/>
  <c r="F24" i="47"/>
  <c r="P7" i="47"/>
  <c r="P9" i="47"/>
  <c r="I11" i="3"/>
  <c r="P21" i="3"/>
  <c r="P10" i="3"/>
  <c r="P10" i="46"/>
  <c r="C40" i="45"/>
  <c r="P19" i="51"/>
  <c r="P19" i="45"/>
  <c r="I33" i="37"/>
  <c r="E32" i="37"/>
  <c r="I11" i="50"/>
  <c r="I40" i="56"/>
  <c r="B24" i="57"/>
  <c r="I21" i="37"/>
  <c r="G18" i="37"/>
  <c r="P21" i="63"/>
  <c r="P23" i="64"/>
  <c r="P21" i="64"/>
  <c r="P39" i="64"/>
  <c r="I42" i="64"/>
  <c r="I11" i="49"/>
  <c r="F24" i="49"/>
  <c r="K24" i="48"/>
  <c r="L18" i="37"/>
  <c r="I36" i="37"/>
  <c r="H36" i="37"/>
  <c r="G36" i="37"/>
  <c r="F36" i="37"/>
  <c r="C36" i="37"/>
  <c r="L22" i="37"/>
  <c r="K34" i="37"/>
  <c r="P7" i="41"/>
  <c r="P9" i="41"/>
  <c r="F40" i="41"/>
  <c r="C24" i="51"/>
  <c r="P20" i="51"/>
  <c r="I22" i="37"/>
  <c r="G24" i="3"/>
  <c r="P20" i="3"/>
  <c r="E11" i="3"/>
  <c r="P7" i="3"/>
  <c r="D11" i="3"/>
  <c r="P9" i="3"/>
  <c r="D36" i="37"/>
  <c r="P10" i="60"/>
  <c r="P19" i="48"/>
  <c r="P32" i="48"/>
  <c r="S45" i="48" s="1"/>
  <c r="P22" i="46"/>
  <c r="P10" i="51"/>
  <c r="P21" i="51"/>
  <c r="E25" i="40"/>
  <c r="E22" i="37"/>
  <c r="N22" i="37"/>
  <c r="P9" i="53"/>
  <c r="P7" i="60"/>
  <c r="D10" i="37"/>
  <c r="P21" i="55"/>
  <c r="E11" i="56"/>
  <c r="P8" i="57"/>
  <c r="P36" i="60"/>
  <c r="S43" i="60" s="1"/>
  <c r="D24" i="61"/>
  <c r="P7" i="61"/>
  <c r="P20" i="63"/>
  <c r="H40" i="42"/>
  <c r="C20" i="41"/>
  <c r="P20" i="41" s="1"/>
  <c r="J24" i="51"/>
  <c r="P9" i="51"/>
  <c r="P9" i="64"/>
  <c r="D39" i="37"/>
  <c r="P9" i="58"/>
  <c r="P10" i="47"/>
  <c r="I20" i="37"/>
  <c r="P18" i="41"/>
  <c r="P22" i="58"/>
  <c r="P10" i="2"/>
  <c r="K38" i="37"/>
  <c r="I38" i="37"/>
  <c r="H38" i="37"/>
  <c r="H42" i="2"/>
  <c r="F38" i="37"/>
  <c r="D38" i="37"/>
  <c r="P18" i="50"/>
  <c r="H24" i="55"/>
  <c r="P9" i="55"/>
  <c r="L39" i="37"/>
  <c r="I39" i="37"/>
  <c r="P21" i="56"/>
  <c r="K20" i="37"/>
  <c r="J7" i="37"/>
  <c r="H18" i="37"/>
  <c r="G20" i="37"/>
  <c r="P22" i="56"/>
  <c r="F11" i="56"/>
  <c r="C24" i="60"/>
  <c r="P20" i="60"/>
  <c r="P23" i="62"/>
  <c r="P9" i="44"/>
  <c r="P7" i="43"/>
  <c r="P9" i="43"/>
  <c r="J11" i="42"/>
  <c r="P8" i="60"/>
  <c r="P21" i="45"/>
  <c r="P33" i="51"/>
  <c r="S46" i="51" s="1"/>
  <c r="H39" i="37"/>
  <c r="P10" i="54"/>
  <c r="F35" i="37"/>
  <c r="B25" i="40"/>
  <c r="I11" i="2"/>
  <c r="L37" i="37"/>
  <c r="N24" i="50"/>
  <c r="N43" i="50" s="1"/>
  <c r="S36" i="50" s="1"/>
  <c r="G10" i="37"/>
  <c r="F24" i="50"/>
  <c r="P21" i="50"/>
  <c r="P9" i="50"/>
  <c r="B24" i="50"/>
  <c r="L40" i="50"/>
  <c r="K33" i="37"/>
  <c r="G33" i="37"/>
  <c r="F33" i="37"/>
  <c r="E33" i="37"/>
  <c r="P36" i="58"/>
  <c r="S43" i="58" s="1"/>
  <c r="G11" i="59"/>
  <c r="P7" i="59"/>
  <c r="P21" i="59"/>
  <c r="N20" i="37"/>
  <c r="M18" i="37"/>
  <c r="P18" i="62"/>
  <c r="P20" i="62"/>
  <c r="I7" i="37"/>
  <c r="C40" i="62"/>
  <c r="P34" i="62"/>
  <c r="S44" i="62" s="1"/>
  <c r="K11" i="63"/>
  <c r="P8" i="63"/>
  <c r="D40" i="47"/>
  <c r="P21" i="46"/>
  <c r="P23" i="46"/>
  <c r="P19" i="46"/>
  <c r="H10" i="37"/>
  <c r="G40" i="45"/>
  <c r="P19" i="54"/>
  <c r="P21" i="54"/>
  <c r="P7" i="54"/>
  <c r="L11" i="52"/>
  <c r="D24" i="52"/>
  <c r="L11" i="44"/>
  <c r="P10" i="43"/>
  <c r="P23" i="43"/>
  <c r="P33" i="43"/>
  <c r="S46" i="43" s="1"/>
  <c r="P10" i="48"/>
  <c r="E39" i="37"/>
  <c r="J24" i="45"/>
  <c r="G39" i="37"/>
  <c r="D22" i="37"/>
  <c r="C11" i="49"/>
  <c r="I23" i="37"/>
  <c r="C24" i="58"/>
  <c r="K40" i="60"/>
  <c r="P21" i="61"/>
  <c r="P8" i="61"/>
  <c r="P10" i="53"/>
  <c r="N24" i="52"/>
  <c r="N43" i="52" s="1"/>
  <c r="S36" i="52" s="1"/>
  <c r="P20" i="52"/>
  <c r="C11" i="3"/>
  <c r="C8" i="37"/>
  <c r="C11" i="44"/>
  <c r="C11" i="45"/>
  <c r="C11" i="48"/>
  <c r="C11" i="62"/>
  <c r="C11" i="60"/>
  <c r="C11" i="57"/>
  <c r="C11" i="2"/>
  <c r="N23" i="37"/>
  <c r="M21" i="37"/>
  <c r="K21" i="37"/>
  <c r="J23" i="37"/>
  <c r="P8" i="2"/>
  <c r="H20" i="37"/>
  <c r="G22" i="37"/>
  <c r="P7" i="2"/>
  <c r="F11" i="2"/>
  <c r="E18" i="37"/>
  <c r="D20" i="37"/>
  <c r="C42" i="2"/>
  <c r="B39" i="37"/>
  <c r="K11" i="55"/>
  <c r="K11" i="56"/>
  <c r="C42" i="56"/>
  <c r="B42" i="56"/>
  <c r="N24" i="57"/>
  <c r="N43" i="57" s="1"/>
  <c r="S36" i="57" s="1"/>
  <c r="M19" i="37"/>
  <c r="L10" i="37"/>
  <c r="P19" i="57"/>
  <c r="J21" i="37"/>
  <c r="I24" i="61"/>
  <c r="F40" i="64"/>
  <c r="F11" i="48"/>
  <c r="L24" i="47"/>
  <c r="I11" i="47"/>
  <c r="J11" i="46"/>
  <c r="J24" i="53"/>
  <c r="L24" i="44"/>
  <c r="K24" i="44"/>
  <c r="F24" i="44"/>
  <c r="M24" i="43"/>
  <c r="M43" i="43" s="1"/>
  <c r="S35" i="43" s="1"/>
  <c r="L11" i="43"/>
  <c r="L40" i="43"/>
  <c r="K11" i="42"/>
  <c r="K11" i="51"/>
  <c r="F11" i="3"/>
  <c r="K40" i="3"/>
  <c r="C9" i="37"/>
  <c r="K18" i="37"/>
  <c r="I8" i="37"/>
  <c r="P23" i="2"/>
  <c r="E11" i="2"/>
  <c r="P36" i="2"/>
  <c r="P7" i="50"/>
  <c r="H11" i="57"/>
  <c r="P32" i="58"/>
  <c r="S45" i="58" s="1"/>
  <c r="E11" i="59"/>
  <c r="D24" i="59"/>
  <c r="E9" i="37"/>
  <c r="D18" i="37"/>
  <c r="L32" i="37"/>
  <c r="I11" i="61"/>
  <c r="H40" i="62"/>
  <c r="G40" i="62"/>
  <c r="F40" i="62"/>
  <c r="F40" i="63"/>
  <c r="L11" i="49"/>
  <c r="D11" i="49"/>
  <c r="J24" i="47"/>
  <c r="M24" i="52"/>
  <c r="M43" i="52" s="1"/>
  <c r="S35" i="52" s="1"/>
  <c r="D40" i="44"/>
  <c r="H11" i="43"/>
  <c r="D11" i="43"/>
  <c r="H24" i="41"/>
  <c r="B21" i="37"/>
  <c r="K40" i="2"/>
  <c r="I35" i="37"/>
  <c r="I24" i="50"/>
  <c r="G11" i="57"/>
  <c r="G24" i="59"/>
  <c r="M24" i="60"/>
  <c r="M43" i="60" s="1"/>
  <c r="S35" i="60" s="1"/>
  <c r="K24" i="60"/>
  <c r="I11" i="60"/>
  <c r="K11" i="49"/>
  <c r="N24" i="48"/>
  <c r="N43" i="48" s="1"/>
  <c r="S36" i="48" s="1"/>
  <c r="P35" i="45"/>
  <c r="S47" i="45" s="1"/>
  <c r="K40" i="53"/>
  <c r="H40" i="53"/>
  <c r="K11" i="43"/>
  <c r="K24" i="41"/>
  <c r="L20" i="37"/>
  <c r="P22" i="50"/>
  <c r="J9" i="37"/>
  <c r="G11" i="50"/>
  <c r="I11" i="55"/>
  <c r="G24" i="55"/>
  <c r="E11" i="58"/>
  <c r="H24" i="64"/>
  <c r="H40" i="49"/>
  <c r="B40" i="48"/>
  <c r="P35" i="54"/>
  <c r="S47" i="54" s="1"/>
  <c r="H11" i="53"/>
  <c r="L40" i="53"/>
  <c r="B40" i="53"/>
  <c r="H11" i="44"/>
  <c r="I24" i="43"/>
  <c r="G11" i="43"/>
  <c r="F11" i="43"/>
  <c r="J24" i="41"/>
  <c r="J11" i="3"/>
  <c r="K11" i="2"/>
  <c r="C40" i="2"/>
  <c r="C40" i="56"/>
  <c r="E11" i="57"/>
  <c r="D8" i="37"/>
  <c r="L40" i="58"/>
  <c r="K37" i="37"/>
  <c r="I37" i="37"/>
  <c r="D11" i="59"/>
  <c r="L40" i="59"/>
  <c r="N24" i="60"/>
  <c r="N43" i="60" s="1"/>
  <c r="S36" i="60" s="1"/>
  <c r="L11" i="60"/>
  <c r="P35" i="64"/>
  <c r="S47" i="64" s="1"/>
  <c r="E40" i="49"/>
  <c r="I40" i="48"/>
  <c r="H40" i="48"/>
  <c r="F40" i="48"/>
  <c r="C40" i="48"/>
  <c r="N24" i="47"/>
  <c r="N43" i="47" s="1"/>
  <c r="S36" i="47" s="1"/>
  <c r="P33" i="47"/>
  <c r="S46" i="47" s="1"/>
  <c r="I24" i="53"/>
  <c r="E11" i="43"/>
  <c r="P20" i="2"/>
  <c r="P33" i="50"/>
  <c r="S46" i="50" s="1"/>
  <c r="P39" i="55"/>
  <c r="P36" i="43"/>
  <c r="S43" i="43" s="1"/>
  <c r="G19" i="37"/>
  <c r="P21" i="57"/>
  <c r="P22" i="42"/>
  <c r="L9" i="37"/>
  <c r="N18" i="37"/>
  <c r="F10" i="37"/>
  <c r="I19" i="37"/>
  <c r="H7" i="37"/>
  <c r="P9" i="2"/>
  <c r="P22" i="2"/>
  <c r="P18" i="56"/>
  <c r="I9" i="37"/>
  <c r="D9" i="37"/>
  <c r="I42" i="56"/>
  <c r="P7" i="62"/>
  <c r="J11" i="2"/>
  <c r="F24" i="2"/>
  <c r="C21" i="2"/>
  <c r="P21" i="2" s="1"/>
  <c r="L40" i="2"/>
  <c r="K42" i="2"/>
  <c r="G40" i="2"/>
  <c r="P37" i="2"/>
  <c r="D11" i="58"/>
  <c r="H11" i="60"/>
  <c r="P39" i="60"/>
  <c r="M24" i="61"/>
  <c r="M43" i="61" s="1"/>
  <c r="S35" i="61" s="1"/>
  <c r="F24" i="63"/>
  <c r="P39" i="47"/>
  <c r="F11" i="46"/>
  <c r="I11" i="45"/>
  <c r="I24" i="54"/>
  <c r="P32" i="52"/>
  <c r="S45" i="52" s="1"/>
  <c r="J11" i="44"/>
  <c r="P39" i="3"/>
  <c r="B36" i="37"/>
  <c r="K22" i="37"/>
  <c r="C11" i="42"/>
  <c r="F19" i="37"/>
  <c r="P10" i="57"/>
  <c r="G7" i="37"/>
  <c r="P18" i="60"/>
  <c r="P23" i="51"/>
  <c r="L42" i="2"/>
  <c r="K24" i="2"/>
  <c r="D24" i="2"/>
  <c r="E24" i="50"/>
  <c r="P37" i="55"/>
  <c r="K24" i="56"/>
  <c r="P33" i="57"/>
  <c r="S46" i="57" s="1"/>
  <c r="P37" i="59"/>
  <c r="E11" i="60"/>
  <c r="I24" i="63"/>
  <c r="E11" i="48"/>
  <c r="K24" i="46"/>
  <c r="O40" i="45"/>
  <c r="S37" i="45" s="1"/>
  <c r="I40" i="43"/>
  <c r="E7" i="37"/>
  <c r="L42" i="58"/>
  <c r="P10" i="56"/>
  <c r="P8" i="51"/>
  <c r="L33" i="37"/>
  <c r="E21" i="37"/>
  <c r="E36" i="37"/>
  <c r="P8" i="58"/>
  <c r="J24" i="2"/>
  <c r="B24" i="2"/>
  <c r="D40" i="2"/>
  <c r="P37" i="46"/>
  <c r="J11" i="54"/>
  <c r="P38" i="54"/>
  <c r="H24" i="51"/>
  <c r="C7" i="37"/>
  <c r="C5" i="37"/>
  <c r="E38" i="37"/>
  <c r="G38" i="37"/>
  <c r="J8" i="37"/>
  <c r="E19" i="37"/>
  <c r="H42" i="3"/>
  <c r="I42" i="2"/>
  <c r="D42" i="3"/>
  <c r="L11" i="2"/>
  <c r="K24" i="50"/>
  <c r="H11" i="50"/>
  <c r="D11" i="55"/>
  <c r="K24" i="58"/>
  <c r="J11" i="58"/>
  <c r="G40" i="59"/>
  <c r="K40" i="61"/>
  <c r="P35" i="61"/>
  <c r="S47" i="61" s="1"/>
  <c r="H40" i="46"/>
  <c r="P36" i="44"/>
  <c r="S43" i="44" s="1"/>
  <c r="F11" i="41"/>
  <c r="K39" i="37"/>
  <c r="P19" i="50"/>
  <c r="P18" i="43"/>
  <c r="C39" i="37"/>
  <c r="K7" i="37"/>
  <c r="L42" i="55"/>
  <c r="L38" i="37"/>
  <c r="P7" i="53"/>
  <c r="P7" i="64"/>
  <c r="F42" i="3"/>
  <c r="D11" i="2"/>
  <c r="I40" i="2"/>
  <c r="F40" i="2"/>
  <c r="F43" i="2" s="1"/>
  <c r="C24" i="50"/>
  <c r="D24" i="57"/>
  <c r="C40" i="58"/>
  <c r="B40" i="58"/>
  <c r="P34" i="59"/>
  <c r="S44" i="59" s="1"/>
  <c r="C40" i="61"/>
  <c r="P39" i="62"/>
  <c r="P32" i="62"/>
  <c r="S45" i="62" s="1"/>
  <c r="P36" i="49"/>
  <c r="S43" i="49" s="1"/>
  <c r="L11" i="48"/>
  <c r="H11" i="47"/>
  <c r="C40" i="44"/>
  <c r="H33" i="37"/>
  <c r="B18" i="37"/>
  <c r="H9" i="37"/>
  <c r="F9" i="37"/>
  <c r="P7" i="56"/>
  <c r="G11" i="2"/>
  <c r="L11" i="50"/>
  <c r="F40" i="50"/>
  <c r="P35" i="50"/>
  <c r="S47" i="50" s="1"/>
  <c r="B24" i="55"/>
  <c r="M24" i="57"/>
  <c r="M43" i="57" s="1"/>
  <c r="H40" i="58"/>
  <c r="H40" i="61"/>
  <c r="H40" i="3"/>
  <c r="J22" i="37"/>
  <c r="F7" i="37"/>
  <c r="F42" i="2"/>
  <c r="N21" i="37"/>
  <c r="D19" i="37"/>
  <c r="P7" i="44"/>
  <c r="B42" i="55"/>
  <c r="I24" i="2"/>
  <c r="D42" i="2"/>
  <c r="P32" i="2"/>
  <c r="S45" i="2" s="1"/>
  <c r="E11" i="50"/>
  <c r="D11" i="50"/>
  <c r="D40" i="50"/>
  <c r="H24" i="56"/>
  <c r="J11" i="57"/>
  <c r="E24" i="47"/>
  <c r="K40" i="45"/>
  <c r="D11" i="53"/>
  <c r="L40" i="44"/>
  <c r="G24" i="42"/>
  <c r="E24" i="57"/>
  <c r="N24" i="59"/>
  <c r="N43" i="59" s="1"/>
  <c r="S36" i="59" s="1"/>
  <c r="H24" i="59"/>
  <c r="F11" i="59"/>
  <c r="C24" i="59"/>
  <c r="J24" i="60"/>
  <c r="F24" i="60"/>
  <c r="E40" i="60"/>
  <c r="D40" i="60"/>
  <c r="E24" i="61"/>
  <c r="E11" i="62"/>
  <c r="E40" i="63"/>
  <c r="D40" i="63"/>
  <c r="K11" i="64"/>
  <c r="H11" i="64"/>
  <c r="F24" i="64"/>
  <c r="E24" i="64"/>
  <c r="C24" i="64"/>
  <c r="I11" i="48"/>
  <c r="G24" i="48"/>
  <c r="F24" i="48"/>
  <c r="D24" i="48"/>
  <c r="L11" i="47"/>
  <c r="K11" i="47"/>
  <c r="E11" i="47"/>
  <c r="H40" i="47"/>
  <c r="M24" i="46"/>
  <c r="M43" i="46" s="1"/>
  <c r="S35" i="46" s="1"/>
  <c r="L24" i="54"/>
  <c r="E24" i="54"/>
  <c r="L40" i="54"/>
  <c r="F40" i="54"/>
  <c r="C40" i="54"/>
  <c r="C46" i="54" s="1"/>
  <c r="C47" i="54" s="1"/>
  <c r="I40" i="53"/>
  <c r="G11" i="52"/>
  <c r="D11" i="52"/>
  <c r="E40" i="44"/>
  <c r="N24" i="43"/>
  <c r="N43" i="43" s="1"/>
  <c r="S36" i="43" s="1"/>
  <c r="J11" i="43"/>
  <c r="C40" i="43"/>
  <c r="D11" i="42"/>
  <c r="P38" i="42"/>
  <c r="P39" i="41"/>
  <c r="P32" i="41"/>
  <c r="S45" i="41" s="1"/>
  <c r="J11" i="51"/>
  <c r="G11" i="51"/>
  <c r="K40" i="51"/>
  <c r="G40" i="51"/>
  <c r="H11" i="3"/>
  <c r="L40" i="3"/>
  <c r="D11" i="64"/>
  <c r="I40" i="64"/>
  <c r="N24" i="49"/>
  <c r="N43" i="49" s="1"/>
  <c r="S36" i="49" s="1"/>
  <c r="L40" i="49"/>
  <c r="J24" i="48"/>
  <c r="I40" i="46"/>
  <c r="D40" i="46"/>
  <c r="K11" i="45"/>
  <c r="I24" i="45"/>
  <c r="H11" i="45"/>
  <c r="E11" i="45"/>
  <c r="P37" i="45"/>
  <c r="K24" i="53"/>
  <c r="D24" i="53"/>
  <c r="E24" i="52"/>
  <c r="P38" i="52"/>
  <c r="C24" i="44"/>
  <c r="P34" i="44"/>
  <c r="S44" i="44" s="1"/>
  <c r="F40" i="44"/>
  <c r="K24" i="43"/>
  <c r="H24" i="43"/>
  <c r="B24" i="43"/>
  <c r="L24" i="42"/>
  <c r="H11" i="42"/>
  <c r="L11" i="41"/>
  <c r="I11" i="41"/>
  <c r="H40" i="41"/>
  <c r="K24" i="51"/>
  <c r="G24" i="51"/>
  <c r="H40" i="51"/>
  <c r="F24" i="55"/>
  <c r="G40" i="55"/>
  <c r="F24" i="59"/>
  <c r="H40" i="59"/>
  <c r="E40" i="59"/>
  <c r="K11" i="60"/>
  <c r="J11" i="61"/>
  <c r="H24" i="61"/>
  <c r="L40" i="61"/>
  <c r="E40" i="61"/>
  <c r="P36" i="61"/>
  <c r="S43" i="61" s="1"/>
  <c r="J11" i="63"/>
  <c r="E24" i="63"/>
  <c r="D11" i="63"/>
  <c r="F11" i="64"/>
  <c r="K24" i="49"/>
  <c r="H11" i="49"/>
  <c r="D40" i="49"/>
  <c r="C40" i="49"/>
  <c r="P38" i="48"/>
  <c r="P39" i="48"/>
  <c r="H24" i="47"/>
  <c r="D11" i="47"/>
  <c r="K40" i="47"/>
  <c r="G24" i="46"/>
  <c r="D24" i="46"/>
  <c r="B24" i="46"/>
  <c r="J11" i="45"/>
  <c r="D11" i="45"/>
  <c r="H40" i="45"/>
  <c r="H24" i="53"/>
  <c r="F11" i="53"/>
  <c r="P39" i="53"/>
  <c r="P32" i="53"/>
  <c r="S45" i="53" s="1"/>
  <c r="P37" i="52"/>
  <c r="I24" i="44"/>
  <c r="G24" i="44"/>
  <c r="D24" i="44"/>
  <c r="B24" i="44"/>
  <c r="K40" i="44"/>
  <c r="I40" i="44"/>
  <c r="G40" i="44"/>
  <c r="D24" i="43"/>
  <c r="H40" i="43"/>
  <c r="K40" i="42"/>
  <c r="P36" i="42"/>
  <c r="S43" i="42" s="1"/>
  <c r="M24" i="51"/>
  <c r="M43" i="51" s="1"/>
  <c r="S35" i="51" s="1"/>
  <c r="F11" i="51"/>
  <c r="E11" i="51"/>
  <c r="P32" i="51"/>
  <c r="S45" i="51" s="1"/>
  <c r="P36" i="3"/>
  <c r="S43" i="3" s="1"/>
  <c r="P39" i="50"/>
  <c r="K24" i="55"/>
  <c r="C40" i="55"/>
  <c r="L40" i="56"/>
  <c r="G40" i="56"/>
  <c r="I11" i="57"/>
  <c r="L11" i="58"/>
  <c r="F11" i="58"/>
  <c r="L11" i="59"/>
  <c r="F40" i="59"/>
  <c r="J11" i="60"/>
  <c r="N24" i="61"/>
  <c r="N43" i="61" s="1"/>
  <c r="S36" i="61" s="1"/>
  <c r="F40" i="61"/>
  <c r="D11" i="62"/>
  <c r="I11" i="63"/>
  <c r="L40" i="63"/>
  <c r="M24" i="64"/>
  <c r="M43" i="64" s="1"/>
  <c r="S35" i="64" s="1"/>
  <c r="J24" i="64"/>
  <c r="K40" i="64"/>
  <c r="G11" i="48"/>
  <c r="E24" i="48"/>
  <c r="K40" i="48"/>
  <c r="P37" i="48"/>
  <c r="G11" i="47"/>
  <c r="B24" i="47"/>
  <c r="N24" i="46"/>
  <c r="N43" i="46" s="1"/>
  <c r="S36" i="46" s="1"/>
  <c r="F24" i="46"/>
  <c r="K40" i="46"/>
  <c r="P36" i="45"/>
  <c r="S43" i="45" s="1"/>
  <c r="H40" i="54"/>
  <c r="C24" i="53"/>
  <c r="L24" i="52"/>
  <c r="K24" i="52"/>
  <c r="F11" i="52"/>
  <c r="C24" i="52"/>
  <c r="J24" i="43"/>
  <c r="I11" i="43"/>
  <c r="G24" i="43"/>
  <c r="P32" i="43"/>
  <c r="S45" i="43" s="1"/>
  <c r="B24" i="42"/>
  <c r="L40" i="42"/>
  <c r="B40" i="42"/>
  <c r="H11" i="41"/>
  <c r="G11" i="41"/>
  <c r="L11" i="51"/>
  <c r="I11" i="51"/>
  <c r="L40" i="51"/>
  <c r="K24" i="3"/>
  <c r="G11" i="3"/>
  <c r="E24" i="3"/>
  <c r="P35" i="3"/>
  <c r="S47" i="3" s="1"/>
  <c r="P38" i="50"/>
  <c r="J11" i="55"/>
  <c r="G11" i="55"/>
  <c r="E24" i="55"/>
  <c r="L40" i="55"/>
  <c r="I40" i="55"/>
  <c r="H11" i="56"/>
  <c r="F24" i="56"/>
  <c r="L11" i="57"/>
  <c r="J24" i="57"/>
  <c r="G24" i="57"/>
  <c r="C24" i="57"/>
  <c r="P36" i="57"/>
  <c r="S43" i="57" s="1"/>
  <c r="F24" i="58"/>
  <c r="L24" i="59"/>
  <c r="J24" i="59"/>
  <c r="H11" i="59"/>
  <c r="K24" i="61"/>
  <c r="E24" i="62"/>
  <c r="K24" i="63"/>
  <c r="G24" i="63"/>
  <c r="G40" i="63"/>
  <c r="E40" i="64"/>
  <c r="D40" i="64"/>
  <c r="I24" i="48"/>
  <c r="P36" i="48"/>
  <c r="S43" i="48" s="1"/>
  <c r="C24" i="47"/>
  <c r="J24" i="46"/>
  <c r="E11" i="46"/>
  <c r="G11" i="45"/>
  <c r="F40" i="45"/>
  <c r="J24" i="54"/>
  <c r="I11" i="54"/>
  <c r="K40" i="54"/>
  <c r="L24" i="53"/>
  <c r="I11" i="53"/>
  <c r="K11" i="44"/>
  <c r="E11" i="44"/>
  <c r="D11" i="44"/>
  <c r="P39" i="44"/>
  <c r="P32" i="44"/>
  <c r="S45" i="44" s="1"/>
  <c r="K24" i="42"/>
  <c r="J24" i="42"/>
  <c r="H24" i="42"/>
  <c r="E24" i="42"/>
  <c r="C40" i="42"/>
  <c r="K11" i="41"/>
  <c r="D11" i="41"/>
  <c r="L40" i="41"/>
  <c r="N24" i="51"/>
  <c r="N43" i="51" s="1"/>
  <c r="S36" i="51" s="1"/>
  <c r="L11" i="3"/>
  <c r="I40" i="3"/>
  <c r="D40" i="3"/>
  <c r="G42" i="50"/>
  <c r="M24" i="55"/>
  <c r="M43" i="55" s="1"/>
  <c r="S35" i="55" s="1"/>
  <c r="L11" i="55"/>
  <c r="C24" i="55"/>
  <c r="H40" i="55"/>
  <c r="B24" i="56"/>
  <c r="P35" i="56"/>
  <c r="S47" i="56" s="1"/>
  <c r="L24" i="57"/>
  <c r="I24" i="57"/>
  <c r="D11" i="57"/>
  <c r="K40" i="58"/>
  <c r="F40" i="58"/>
  <c r="J11" i="59"/>
  <c r="P39" i="59"/>
  <c r="L40" i="60"/>
  <c r="L11" i="61"/>
  <c r="H11" i="61"/>
  <c r="G11" i="62"/>
  <c r="D24" i="62"/>
  <c r="C40" i="63"/>
  <c r="N24" i="64"/>
  <c r="N43" i="64" s="1"/>
  <c r="S36" i="64" s="1"/>
  <c r="K24" i="64"/>
  <c r="P32" i="64"/>
  <c r="S45" i="64" s="1"/>
  <c r="L24" i="49"/>
  <c r="H24" i="49"/>
  <c r="G24" i="49"/>
  <c r="P38" i="49"/>
  <c r="G40" i="48"/>
  <c r="I40" i="47"/>
  <c r="H11" i="46"/>
  <c r="G11" i="46"/>
  <c r="D11" i="46"/>
  <c r="P32" i="46"/>
  <c r="S45" i="46" s="1"/>
  <c r="F24" i="54"/>
  <c r="P36" i="53"/>
  <c r="S43" i="53" s="1"/>
  <c r="J24" i="52"/>
  <c r="G40" i="52"/>
  <c r="P38" i="44"/>
  <c r="F24" i="43"/>
  <c r="E24" i="43"/>
  <c r="D40" i="42"/>
  <c r="L24" i="41"/>
  <c r="I24" i="41"/>
  <c r="E24" i="41"/>
  <c r="C40" i="41"/>
  <c r="G40" i="3"/>
  <c r="E40" i="3"/>
  <c r="I40" i="50"/>
  <c r="E40" i="50"/>
  <c r="F11" i="55"/>
  <c r="I24" i="56"/>
  <c r="E24" i="56"/>
  <c r="F40" i="56"/>
  <c r="D40" i="56"/>
  <c r="L40" i="57"/>
  <c r="G40" i="57"/>
  <c r="P35" i="57"/>
  <c r="S47" i="57" s="1"/>
  <c r="H11" i="58"/>
  <c r="G11" i="58"/>
  <c r="G40" i="58"/>
  <c r="E40" i="58"/>
  <c r="P34" i="58"/>
  <c r="S44" i="58" s="1"/>
  <c r="M24" i="59"/>
  <c r="M43" i="59" s="1"/>
  <c r="S35" i="59" s="1"/>
  <c r="K11" i="59"/>
  <c r="E24" i="59"/>
  <c r="G24" i="60"/>
  <c r="P35" i="60"/>
  <c r="S47" i="60" s="1"/>
  <c r="D11" i="61"/>
  <c r="P39" i="61"/>
  <c r="M24" i="62"/>
  <c r="M43" i="62" s="1"/>
  <c r="S35" i="62" s="1"/>
  <c r="H24" i="62"/>
  <c r="F11" i="62"/>
  <c r="K40" i="62"/>
  <c r="L11" i="63"/>
  <c r="J24" i="63"/>
  <c r="H11" i="63"/>
  <c r="P34" i="63"/>
  <c r="S44" i="63" s="1"/>
  <c r="P38" i="64"/>
  <c r="J11" i="49"/>
  <c r="M24" i="48"/>
  <c r="M43" i="48" s="1"/>
  <c r="S35" i="48" s="1"/>
  <c r="J11" i="48"/>
  <c r="P34" i="48"/>
  <c r="S44" i="48" s="1"/>
  <c r="D24" i="47"/>
  <c r="L24" i="46"/>
  <c r="K11" i="46"/>
  <c r="H24" i="45"/>
  <c r="P38" i="45"/>
  <c r="D11" i="54"/>
  <c r="P39" i="54"/>
  <c r="M24" i="53"/>
  <c r="M43" i="53" s="1"/>
  <c r="S35" i="53" s="1"/>
  <c r="F24" i="53"/>
  <c r="B24" i="53"/>
  <c r="E40" i="53"/>
  <c r="I11" i="52"/>
  <c r="H40" i="52"/>
  <c r="F40" i="52"/>
  <c r="P37" i="44"/>
  <c r="L24" i="43"/>
  <c r="K40" i="43"/>
  <c r="P37" i="43"/>
  <c r="I11" i="42"/>
  <c r="F11" i="42"/>
  <c r="E11" i="42"/>
  <c r="P39" i="42"/>
  <c r="P32" i="42"/>
  <c r="S45" i="42" s="1"/>
  <c r="I24" i="51"/>
  <c r="F24" i="51"/>
  <c r="P36" i="51"/>
  <c r="S43" i="51" s="1"/>
  <c r="J24" i="3"/>
  <c r="I24" i="3"/>
  <c r="F24" i="3"/>
  <c r="C10" i="37"/>
  <c r="C11" i="53"/>
  <c r="M24" i="2"/>
  <c r="P38" i="2"/>
  <c r="F11" i="50"/>
  <c r="J24" i="55"/>
  <c r="F40" i="55"/>
  <c r="B40" i="56"/>
  <c r="P33" i="56"/>
  <c r="N24" i="2"/>
  <c r="H11" i="2"/>
  <c r="S43" i="2"/>
  <c r="J11" i="50"/>
  <c r="G24" i="50"/>
  <c r="S45" i="50"/>
  <c r="P34" i="50"/>
  <c r="L24" i="55"/>
  <c r="G24" i="56"/>
  <c r="S35" i="57"/>
  <c r="H40" i="2"/>
  <c r="E40" i="2"/>
  <c r="C40" i="50"/>
  <c r="B40" i="50"/>
  <c r="P32" i="55"/>
  <c r="K40" i="56"/>
  <c r="P37" i="56"/>
  <c r="S44" i="2"/>
  <c r="P35" i="2"/>
  <c r="H24" i="50"/>
  <c r="P38" i="55"/>
  <c r="P36" i="56"/>
  <c r="H24" i="2"/>
  <c r="J24" i="50"/>
  <c r="N24" i="55"/>
  <c r="N43" i="55" s="1"/>
  <c r="I24" i="55"/>
  <c r="H11" i="55"/>
  <c r="D24" i="55"/>
  <c r="P33" i="55"/>
  <c r="P39" i="57"/>
  <c r="P32" i="57"/>
  <c r="E24" i="2"/>
  <c r="P33" i="2"/>
  <c r="K40" i="50"/>
  <c r="G40" i="50"/>
  <c r="P37" i="50"/>
  <c r="J11" i="56"/>
  <c r="L24" i="2"/>
  <c r="G24" i="2"/>
  <c r="P39" i="2"/>
  <c r="B40" i="2"/>
  <c r="K11" i="50"/>
  <c r="H40" i="50"/>
  <c r="P36" i="50"/>
  <c r="E11" i="55"/>
  <c r="K40" i="55"/>
  <c r="E40" i="55"/>
  <c r="P36" i="55"/>
  <c r="M24" i="56"/>
  <c r="M43" i="56" s="1"/>
  <c r="D24" i="56"/>
  <c r="C24" i="56"/>
  <c r="P39" i="56"/>
  <c r="D40" i="57"/>
  <c r="B40" i="57"/>
  <c r="J24" i="58"/>
  <c r="H24" i="58"/>
  <c r="B24" i="58"/>
  <c r="B46" i="58" s="1"/>
  <c r="I40" i="59"/>
  <c r="P35" i="59"/>
  <c r="P38" i="56"/>
  <c r="K24" i="57"/>
  <c r="L24" i="58"/>
  <c r="K11" i="58"/>
  <c r="P39" i="58"/>
  <c r="I24" i="59"/>
  <c r="K40" i="59"/>
  <c r="L24" i="60"/>
  <c r="D40" i="55"/>
  <c r="N24" i="56"/>
  <c r="N43" i="56" s="1"/>
  <c r="I11" i="56"/>
  <c r="G11" i="56"/>
  <c r="F24" i="57"/>
  <c r="M24" i="58"/>
  <c r="M43" i="58" s="1"/>
  <c r="E24" i="58"/>
  <c r="D40" i="58"/>
  <c r="P37" i="58"/>
  <c r="P38" i="58"/>
  <c r="D40" i="59"/>
  <c r="P33" i="59"/>
  <c r="G40" i="60"/>
  <c r="G11" i="61"/>
  <c r="C20" i="61"/>
  <c r="B24" i="61"/>
  <c r="P38" i="61"/>
  <c r="B40" i="55"/>
  <c r="H40" i="56"/>
  <c r="E40" i="56"/>
  <c r="H24" i="57"/>
  <c r="P37" i="57"/>
  <c r="P38" i="57"/>
  <c r="N24" i="58"/>
  <c r="N43" i="58" s="1"/>
  <c r="P35" i="58"/>
  <c r="P32" i="59"/>
  <c r="K40" i="57"/>
  <c r="I40" i="58"/>
  <c r="P34" i="60"/>
  <c r="C40" i="60"/>
  <c r="D11" i="56"/>
  <c r="K11" i="57"/>
  <c r="H40" i="57"/>
  <c r="F40" i="57"/>
  <c r="D24" i="58"/>
  <c r="K24" i="59"/>
  <c r="P38" i="59"/>
  <c r="I11" i="59"/>
  <c r="L24" i="56"/>
  <c r="P32" i="56"/>
  <c r="F11" i="57"/>
  <c r="E40" i="57"/>
  <c r="P34" i="57"/>
  <c r="P33" i="58"/>
  <c r="B24" i="59"/>
  <c r="P36" i="59"/>
  <c r="C40" i="59"/>
  <c r="P38" i="60"/>
  <c r="L11" i="62"/>
  <c r="I24" i="60"/>
  <c r="D11" i="60"/>
  <c r="J24" i="61"/>
  <c r="J24" i="62"/>
  <c r="G24" i="62"/>
  <c r="P38" i="62"/>
  <c r="P33" i="60"/>
  <c r="C24" i="62"/>
  <c r="B40" i="60"/>
  <c r="P32" i="60"/>
  <c r="F11" i="61"/>
  <c r="P37" i="61"/>
  <c r="L24" i="62"/>
  <c r="K11" i="62"/>
  <c r="I24" i="62"/>
  <c r="L40" i="62"/>
  <c r="E11" i="63"/>
  <c r="P33" i="63"/>
  <c r="B40" i="63"/>
  <c r="G24" i="61"/>
  <c r="F24" i="62"/>
  <c r="P37" i="62"/>
  <c r="L24" i="63"/>
  <c r="B40" i="59"/>
  <c r="H24" i="60"/>
  <c r="G11" i="60"/>
  <c r="D24" i="60"/>
  <c r="I40" i="60"/>
  <c r="H40" i="60"/>
  <c r="G40" i="61"/>
  <c r="N24" i="62"/>
  <c r="N43" i="62" s="1"/>
  <c r="J11" i="62"/>
  <c r="E40" i="62"/>
  <c r="P35" i="62"/>
  <c r="P36" i="62"/>
  <c r="B24" i="60"/>
  <c r="E11" i="61"/>
  <c r="P34" i="61"/>
  <c r="P38" i="63"/>
  <c r="F24" i="61"/>
  <c r="P33" i="61"/>
  <c r="B40" i="61"/>
  <c r="K24" i="62"/>
  <c r="I11" i="62"/>
  <c r="H40" i="63"/>
  <c r="P35" i="63"/>
  <c r="D40" i="62"/>
  <c r="F11" i="63"/>
  <c r="B24" i="63"/>
  <c r="P39" i="63"/>
  <c r="P32" i="63"/>
  <c r="G24" i="64"/>
  <c r="H40" i="64"/>
  <c r="G40" i="64"/>
  <c r="P36" i="64"/>
  <c r="E11" i="49"/>
  <c r="B24" i="49"/>
  <c r="L24" i="48"/>
  <c r="K11" i="48"/>
  <c r="H11" i="48"/>
  <c r="D40" i="61"/>
  <c r="B24" i="62"/>
  <c r="D24" i="64"/>
  <c r="J24" i="49"/>
  <c r="G11" i="49"/>
  <c r="C24" i="48"/>
  <c r="L40" i="48"/>
  <c r="D40" i="48"/>
  <c r="P35" i="48"/>
  <c r="I24" i="47"/>
  <c r="I11" i="46"/>
  <c r="P36" i="46"/>
  <c r="J11" i="64"/>
  <c r="P34" i="64"/>
  <c r="P32" i="47"/>
  <c r="M24" i="63"/>
  <c r="M43" i="63" s="1"/>
  <c r="K40" i="63"/>
  <c r="I40" i="63"/>
  <c r="C40" i="64"/>
  <c r="B40" i="64"/>
  <c r="K40" i="49"/>
  <c r="I40" i="49"/>
  <c r="P37" i="49"/>
  <c r="E40" i="48"/>
  <c r="L40" i="46"/>
  <c r="P33" i="46"/>
  <c r="P32" i="61"/>
  <c r="I40" i="62"/>
  <c r="N24" i="63"/>
  <c r="N43" i="63" s="1"/>
  <c r="D24" i="63"/>
  <c r="P36" i="63"/>
  <c r="G11" i="64"/>
  <c r="B24" i="64"/>
  <c r="M24" i="49"/>
  <c r="M43" i="49" s="1"/>
  <c r="E24" i="49"/>
  <c r="G40" i="49"/>
  <c r="F40" i="49"/>
  <c r="H24" i="48"/>
  <c r="P33" i="48"/>
  <c r="P38" i="47"/>
  <c r="I40" i="61"/>
  <c r="G11" i="63"/>
  <c r="C24" i="63"/>
  <c r="L24" i="64"/>
  <c r="I11" i="64"/>
  <c r="P33" i="64"/>
  <c r="P35" i="49"/>
  <c r="E40" i="47"/>
  <c r="I24" i="49"/>
  <c r="C24" i="49"/>
  <c r="P34" i="49"/>
  <c r="L40" i="64"/>
  <c r="P37" i="64"/>
  <c r="B40" i="49"/>
  <c r="P33" i="49"/>
  <c r="P35" i="47"/>
  <c r="L40" i="47"/>
  <c r="G40" i="46"/>
  <c r="F40" i="46"/>
  <c r="F11" i="45"/>
  <c r="L11" i="54"/>
  <c r="P37" i="47"/>
  <c r="C40" i="46"/>
  <c r="B40" i="46"/>
  <c r="L24" i="45"/>
  <c r="D24" i="45"/>
  <c r="I40" i="45"/>
  <c r="N24" i="54"/>
  <c r="N43" i="54" s="1"/>
  <c r="P36" i="54"/>
  <c r="F40" i="47"/>
  <c r="L11" i="46"/>
  <c r="I24" i="46"/>
  <c r="E24" i="46"/>
  <c r="C24" i="45"/>
  <c r="D40" i="45"/>
  <c r="P34" i="45"/>
  <c r="P35" i="52"/>
  <c r="D40" i="52"/>
  <c r="K24" i="47"/>
  <c r="J11" i="47"/>
  <c r="F11" i="47"/>
  <c r="G40" i="47"/>
  <c r="P39" i="46"/>
  <c r="M24" i="45"/>
  <c r="M43" i="45" s="1"/>
  <c r="K24" i="45"/>
  <c r="P34" i="52"/>
  <c r="G24" i="47"/>
  <c r="P38" i="46"/>
  <c r="C40" i="47"/>
  <c r="P34" i="47"/>
  <c r="H24" i="46"/>
  <c r="N24" i="45"/>
  <c r="N43" i="45" s="1"/>
  <c r="L11" i="45"/>
  <c r="P39" i="45"/>
  <c r="P32" i="45"/>
  <c r="D40" i="51"/>
  <c r="P37" i="51"/>
  <c r="B40" i="47"/>
  <c r="E40" i="46"/>
  <c r="P35" i="46"/>
  <c r="E24" i="45"/>
  <c r="B24" i="45"/>
  <c r="M24" i="54"/>
  <c r="M43" i="54" s="1"/>
  <c r="E11" i="54"/>
  <c r="G40" i="54"/>
  <c r="P34" i="54"/>
  <c r="G11" i="53"/>
  <c r="D40" i="53"/>
  <c r="C40" i="53"/>
  <c r="P34" i="53"/>
  <c r="H11" i="52"/>
  <c r="M24" i="44"/>
  <c r="M43" i="44" s="1"/>
  <c r="E40" i="42"/>
  <c r="P35" i="42"/>
  <c r="P34" i="51"/>
  <c r="E40" i="54"/>
  <c r="D40" i="54"/>
  <c r="E24" i="53"/>
  <c r="P33" i="53"/>
  <c r="K11" i="52"/>
  <c r="F24" i="52"/>
  <c r="P39" i="52"/>
  <c r="F11" i="44"/>
  <c r="K24" i="54"/>
  <c r="I24" i="52"/>
  <c r="N24" i="44"/>
  <c r="N43" i="44" s="1"/>
  <c r="E40" i="45"/>
  <c r="B24" i="54"/>
  <c r="P33" i="54"/>
  <c r="P33" i="52"/>
  <c r="L40" i="45"/>
  <c r="F11" i="54"/>
  <c r="B40" i="54"/>
  <c r="P32" i="54"/>
  <c r="N24" i="53"/>
  <c r="N43" i="53" s="1"/>
  <c r="G24" i="53"/>
  <c r="P37" i="53"/>
  <c r="P38" i="53"/>
  <c r="J11" i="52"/>
  <c r="H24" i="52"/>
  <c r="L40" i="52"/>
  <c r="K40" i="52"/>
  <c r="P36" i="52"/>
  <c r="G40" i="43"/>
  <c r="P34" i="43"/>
  <c r="D40" i="43"/>
  <c r="K11" i="54"/>
  <c r="P37" i="54"/>
  <c r="E40" i="52"/>
  <c r="H24" i="54"/>
  <c r="D24" i="54"/>
  <c r="I40" i="54"/>
  <c r="J11" i="53"/>
  <c r="J43" i="53" s="1"/>
  <c r="G40" i="53"/>
  <c r="F40" i="53"/>
  <c r="P35" i="53"/>
  <c r="G24" i="52"/>
  <c r="C40" i="52"/>
  <c r="B40" i="52"/>
  <c r="E24" i="51"/>
  <c r="N24" i="3"/>
  <c r="N43" i="3" s="1"/>
  <c r="P33" i="44"/>
  <c r="B40" i="44"/>
  <c r="E40" i="43"/>
  <c r="M24" i="42"/>
  <c r="M43" i="42" s="1"/>
  <c r="I24" i="42"/>
  <c r="F24" i="42"/>
  <c r="M24" i="41"/>
  <c r="M43" i="41" s="1"/>
  <c r="J11" i="41"/>
  <c r="P36" i="41"/>
  <c r="E40" i="51"/>
  <c r="B40" i="51"/>
  <c r="L24" i="3"/>
  <c r="B40" i="3"/>
  <c r="P38" i="3"/>
  <c r="C40" i="3"/>
  <c r="P37" i="3"/>
  <c r="H24" i="44"/>
  <c r="E24" i="44"/>
  <c r="P39" i="43"/>
  <c r="N24" i="42"/>
  <c r="N43" i="42" s="1"/>
  <c r="G11" i="42"/>
  <c r="D24" i="42"/>
  <c r="P37" i="42"/>
  <c r="N24" i="41"/>
  <c r="N43" i="41" s="1"/>
  <c r="G24" i="41"/>
  <c r="D24" i="41"/>
  <c r="K40" i="41"/>
  <c r="G40" i="41"/>
  <c r="P34" i="41"/>
  <c r="D40" i="41"/>
  <c r="H11" i="51"/>
  <c r="P39" i="51"/>
  <c r="M24" i="3"/>
  <c r="M43" i="3" s="1"/>
  <c r="H24" i="3"/>
  <c r="B24" i="3"/>
  <c r="J24" i="44"/>
  <c r="P38" i="43"/>
  <c r="L11" i="42"/>
  <c r="F24" i="41"/>
  <c r="P35" i="41"/>
  <c r="P33" i="41"/>
  <c r="E40" i="41"/>
  <c r="L24" i="51"/>
  <c r="C40" i="51"/>
  <c r="P38" i="51"/>
  <c r="D24" i="3"/>
  <c r="F40" i="3"/>
  <c r="P34" i="3"/>
  <c r="P35" i="44"/>
  <c r="H40" i="44"/>
  <c r="I40" i="42"/>
  <c r="F40" i="42"/>
  <c r="P34" i="42"/>
  <c r="C21" i="41"/>
  <c r="B24" i="41"/>
  <c r="D24" i="51"/>
  <c r="P33" i="3"/>
  <c r="F40" i="43"/>
  <c r="P35" i="43"/>
  <c r="P33" i="42"/>
  <c r="G40" i="42"/>
  <c r="P37" i="41"/>
  <c r="I40" i="41"/>
  <c r="F40" i="51"/>
  <c r="P35" i="51"/>
  <c r="P32" i="3"/>
  <c r="C20" i="42"/>
  <c r="B46" i="62" l="1"/>
  <c r="H43" i="53"/>
  <c r="B42" i="37"/>
  <c r="C46" i="43"/>
  <c r="C47" i="43" s="1"/>
  <c r="J43" i="47"/>
  <c r="F43" i="60"/>
  <c r="S28" i="60" s="1"/>
  <c r="L43" i="44"/>
  <c r="S34" i="44" s="1"/>
  <c r="J43" i="54"/>
  <c r="S32" i="54" s="1"/>
  <c r="B46" i="48"/>
  <c r="H43" i="3"/>
  <c r="S30" i="3" s="1"/>
  <c r="C46" i="44"/>
  <c r="C47" i="44" s="1"/>
  <c r="F43" i="43"/>
  <c r="B46" i="47"/>
  <c r="B47" i="47" s="1"/>
  <c r="E43" i="52"/>
  <c r="S27" i="52" s="1"/>
  <c r="G43" i="54"/>
  <c r="S29" i="54" s="1"/>
  <c r="O43" i="62"/>
  <c r="B25" i="62"/>
  <c r="P42" i="54"/>
  <c r="S42" i="54" s="1"/>
  <c r="I43" i="49"/>
  <c r="S31" i="49" s="1"/>
  <c r="C46" i="57"/>
  <c r="C47" i="57" s="1"/>
  <c r="L43" i="53"/>
  <c r="S34" i="53" s="1"/>
  <c r="F43" i="54"/>
  <c r="S28" i="54" s="1"/>
  <c r="D43" i="42"/>
  <c r="S26" i="42" s="1"/>
  <c r="J43" i="3"/>
  <c r="S32" i="3" s="1"/>
  <c r="O43" i="45"/>
  <c r="B25" i="45"/>
  <c r="J43" i="46"/>
  <c r="S32" i="46" s="1"/>
  <c r="P33" i="62"/>
  <c r="S46" i="62" s="1"/>
  <c r="E43" i="44"/>
  <c r="S27" i="44" s="1"/>
  <c r="D43" i="51"/>
  <c r="S26" i="51" s="1"/>
  <c r="H43" i="43"/>
  <c r="S30" i="43" s="1"/>
  <c r="E43" i="43"/>
  <c r="S27" i="43" s="1"/>
  <c r="J43" i="60"/>
  <c r="D43" i="64"/>
  <c r="S26" i="64" s="1"/>
  <c r="L43" i="47"/>
  <c r="S34" i="47" s="1"/>
  <c r="B46" i="2"/>
  <c r="K43" i="61"/>
  <c r="S33" i="61" s="1"/>
  <c r="J43" i="57"/>
  <c r="S32" i="57" s="1"/>
  <c r="I43" i="43"/>
  <c r="S31" i="43" s="1"/>
  <c r="B46" i="43"/>
  <c r="B47" i="43" s="1"/>
  <c r="P35" i="37"/>
  <c r="Q35" i="37" s="1"/>
  <c r="G43" i="45"/>
  <c r="S29" i="45" s="1"/>
  <c r="D43" i="50"/>
  <c r="S26" i="50" s="1"/>
  <c r="B46" i="41"/>
  <c r="D43" i="3"/>
  <c r="S26" i="3" s="1"/>
  <c r="C46" i="55"/>
  <c r="C47" i="55" s="1"/>
  <c r="K43" i="53"/>
  <c r="S33" i="53" s="1"/>
  <c r="C42" i="37"/>
  <c r="G43" i="59"/>
  <c r="S29" i="59" s="1"/>
  <c r="D43" i="59"/>
  <c r="S26" i="59" s="1"/>
  <c r="L43" i="41"/>
  <c r="S34" i="41" s="1"/>
  <c r="H43" i="64"/>
  <c r="S30" i="64" s="1"/>
  <c r="K43" i="3"/>
  <c r="S33" i="3" s="1"/>
  <c r="B46" i="42"/>
  <c r="B47" i="42" s="1"/>
  <c r="K43" i="2"/>
  <c r="S33" i="2" s="1"/>
  <c r="B46" i="51"/>
  <c r="B47" i="51" s="1"/>
  <c r="D43" i="63"/>
  <c r="S26" i="63" s="1"/>
  <c r="H43" i="62"/>
  <c r="S30" i="62" s="1"/>
  <c r="I43" i="53"/>
  <c r="K43" i="49"/>
  <c r="S33" i="49" s="1"/>
  <c r="E43" i="41"/>
  <c r="S27" i="41" s="1"/>
  <c r="J43" i="48"/>
  <c r="S32" i="48" s="1"/>
  <c r="B46" i="44"/>
  <c r="I43" i="58"/>
  <c r="S31" i="58" s="1"/>
  <c r="E43" i="56"/>
  <c r="S27" i="56" s="1"/>
  <c r="F43" i="63"/>
  <c r="S28" i="63" s="1"/>
  <c r="I43" i="45"/>
  <c r="S31" i="45" s="1"/>
  <c r="H43" i="57"/>
  <c r="S30" i="57" s="1"/>
  <c r="F43" i="49"/>
  <c r="S28" i="49" s="1"/>
  <c r="B46" i="52"/>
  <c r="B47" i="52" s="1"/>
  <c r="G43" i="63"/>
  <c r="S29" i="63" s="1"/>
  <c r="J43" i="45"/>
  <c r="S32" i="45" s="1"/>
  <c r="D43" i="44"/>
  <c r="S26" i="44" s="1"/>
  <c r="J43" i="43"/>
  <c r="S32" i="43" s="1"/>
  <c r="I43" i="54"/>
  <c r="S31" i="54" s="1"/>
  <c r="G43" i="60"/>
  <c r="S29" i="60" s="1"/>
  <c r="I43" i="61"/>
  <c r="S31" i="61" s="1"/>
  <c r="J43" i="51"/>
  <c r="S32" i="51" s="1"/>
  <c r="J43" i="59"/>
  <c r="S32" i="59" s="1"/>
  <c r="K43" i="44"/>
  <c r="S33" i="44" s="1"/>
  <c r="I43" i="2"/>
  <c r="S31" i="2" s="1"/>
  <c r="I43" i="41"/>
  <c r="S31" i="41" s="1"/>
  <c r="F43" i="46"/>
  <c r="S28" i="46" s="1"/>
  <c r="I43" i="64"/>
  <c r="S31" i="64" s="1"/>
  <c r="F43" i="62"/>
  <c r="S28" i="62" s="1"/>
  <c r="H43" i="59"/>
  <c r="S30" i="59" s="1"/>
  <c r="F43" i="64"/>
  <c r="S28" i="64" s="1"/>
  <c r="F40" i="37"/>
  <c r="F43" i="51"/>
  <c r="S28" i="51" s="1"/>
  <c r="D43" i="55"/>
  <c r="S26" i="55" s="1"/>
  <c r="I43" i="55"/>
  <c r="J43" i="55"/>
  <c r="S32" i="55" s="1"/>
  <c r="K43" i="43"/>
  <c r="S33" i="43" s="1"/>
  <c r="J43" i="63"/>
  <c r="S32" i="63" s="1"/>
  <c r="F43" i="56"/>
  <c r="S28" i="56" s="1"/>
  <c r="K43" i="60"/>
  <c r="S33" i="60" s="1"/>
  <c r="P42" i="41"/>
  <c r="S42" i="41" s="1"/>
  <c r="D43" i="43"/>
  <c r="E43" i="58"/>
  <c r="S27" i="58" s="1"/>
  <c r="B40" i="45"/>
  <c r="B46" i="45" s="1"/>
  <c r="J43" i="56"/>
  <c r="S32" i="56" s="1"/>
  <c r="I43" i="50"/>
  <c r="S31" i="50" s="1"/>
  <c r="L43" i="50"/>
  <c r="S34" i="50" s="1"/>
  <c r="C46" i="58"/>
  <c r="S41" i="58" s="1"/>
  <c r="K43" i="54"/>
  <c r="S33" i="54" s="1"/>
  <c r="P42" i="42"/>
  <c r="S42" i="42" s="1"/>
  <c r="K43" i="59"/>
  <c r="S33" i="59" s="1"/>
  <c r="L43" i="60"/>
  <c r="S34" i="60" s="1"/>
  <c r="I43" i="3"/>
  <c r="S31" i="3" s="1"/>
  <c r="D43" i="46"/>
  <c r="S26" i="46" s="1"/>
  <c r="D43" i="53"/>
  <c r="S26" i="53" s="1"/>
  <c r="K43" i="47"/>
  <c r="S33" i="47" s="1"/>
  <c r="P42" i="60"/>
  <c r="H43" i="50"/>
  <c r="S30" i="50" s="1"/>
  <c r="J43" i="42"/>
  <c r="S32" i="42" s="1"/>
  <c r="D42" i="37"/>
  <c r="J43" i="52"/>
  <c r="P42" i="49"/>
  <c r="S42" i="49" s="1"/>
  <c r="J43" i="61"/>
  <c r="S32" i="61" s="1"/>
  <c r="H43" i="56"/>
  <c r="S30" i="56" s="1"/>
  <c r="I43" i="56"/>
  <c r="S31" i="56" s="1"/>
  <c r="P42" i="50"/>
  <c r="S42" i="50" s="1"/>
  <c r="P42" i="55"/>
  <c r="S42" i="55" s="1"/>
  <c r="L43" i="55"/>
  <c r="S34" i="55" s="1"/>
  <c r="E43" i="59"/>
  <c r="S27" i="59" s="1"/>
  <c r="F43" i="48"/>
  <c r="S28" i="48" s="1"/>
  <c r="B46" i="3"/>
  <c r="B47" i="3" s="1"/>
  <c r="G43" i="52"/>
  <c r="S29" i="52" s="1"/>
  <c r="J43" i="62"/>
  <c r="S32" i="62" s="1"/>
  <c r="P40" i="59"/>
  <c r="S48" i="59" s="1"/>
  <c r="H43" i="58"/>
  <c r="S30" i="58" s="1"/>
  <c r="B46" i="50"/>
  <c r="B47" i="50" s="1"/>
  <c r="K42" i="37"/>
  <c r="D43" i="2"/>
  <c r="S26" i="2" s="1"/>
  <c r="P24" i="63"/>
  <c r="J43" i="64"/>
  <c r="S32" i="64" s="1"/>
  <c r="P42" i="61"/>
  <c r="S42" i="61" s="1"/>
  <c r="F43" i="3"/>
  <c r="S28" i="3" s="1"/>
  <c r="J43" i="49"/>
  <c r="E43" i="3"/>
  <c r="S27" i="3" s="1"/>
  <c r="P42" i="48"/>
  <c r="S42" i="48" s="1"/>
  <c r="G43" i="44"/>
  <c r="S29" i="44" s="1"/>
  <c r="D43" i="49"/>
  <c r="S26" i="49" s="1"/>
  <c r="G43" i="55"/>
  <c r="S29" i="55" s="1"/>
  <c r="D43" i="52"/>
  <c r="S26" i="52" s="1"/>
  <c r="I43" i="48"/>
  <c r="S31" i="48" s="1"/>
  <c r="F43" i="59"/>
  <c r="S28" i="59" s="1"/>
  <c r="P8" i="37"/>
  <c r="P40" i="42"/>
  <c r="S48" i="42" s="1"/>
  <c r="L43" i="54"/>
  <c r="S34" i="54" s="1"/>
  <c r="H43" i="55"/>
  <c r="S30" i="55" s="1"/>
  <c r="F43" i="53"/>
  <c r="S28" i="53" s="1"/>
  <c r="P42" i="47"/>
  <c r="S42" i="47" s="1"/>
  <c r="H43" i="63"/>
  <c r="S30" i="63" s="1"/>
  <c r="E43" i="57"/>
  <c r="S27" i="57" s="1"/>
  <c r="H43" i="45"/>
  <c r="S30" i="45" s="1"/>
  <c r="K43" i="64"/>
  <c r="S33" i="64" s="1"/>
  <c r="G43" i="57"/>
  <c r="S29" i="57" s="1"/>
  <c r="L42" i="37"/>
  <c r="G42" i="37"/>
  <c r="C46" i="48"/>
  <c r="C47" i="48" s="1"/>
  <c r="B46" i="60"/>
  <c r="B47" i="60" s="1"/>
  <c r="L43" i="63"/>
  <c r="S34" i="63" s="1"/>
  <c r="K43" i="42"/>
  <c r="S33" i="42" s="1"/>
  <c r="P7" i="37"/>
  <c r="L43" i="49"/>
  <c r="S34" i="49" s="1"/>
  <c r="D43" i="47"/>
  <c r="S26" i="47" s="1"/>
  <c r="I40" i="37"/>
  <c r="P19" i="37"/>
  <c r="K43" i="55"/>
  <c r="S33" i="55" s="1"/>
  <c r="B46" i="53"/>
  <c r="B47" i="53" s="1"/>
  <c r="G43" i="62"/>
  <c r="S29" i="62" s="1"/>
  <c r="J43" i="2"/>
  <c r="S32" i="2" s="1"/>
  <c r="P42" i="45"/>
  <c r="S42" i="45" s="1"/>
  <c r="K43" i="63"/>
  <c r="S33" i="63" s="1"/>
  <c r="L43" i="48"/>
  <c r="S34" i="48" s="1"/>
  <c r="I43" i="52"/>
  <c r="S31" i="52" s="1"/>
  <c r="G43" i="3"/>
  <c r="S29" i="3" s="1"/>
  <c r="L43" i="3"/>
  <c r="S34" i="3" s="1"/>
  <c r="I43" i="51"/>
  <c r="S31" i="51" s="1"/>
  <c r="G43" i="43"/>
  <c r="S29" i="43" s="1"/>
  <c r="I43" i="57"/>
  <c r="S31" i="57" s="1"/>
  <c r="I43" i="44"/>
  <c r="S31" i="44" s="1"/>
  <c r="H43" i="49"/>
  <c r="S30" i="49" s="1"/>
  <c r="F43" i="55"/>
  <c r="S28" i="55" s="1"/>
  <c r="K40" i="37"/>
  <c r="D43" i="41"/>
  <c r="S26" i="41" s="1"/>
  <c r="E43" i="45"/>
  <c r="S27" i="45" s="1"/>
  <c r="I43" i="47"/>
  <c r="S31" i="47" s="1"/>
  <c r="P42" i="63"/>
  <c r="P42" i="62"/>
  <c r="S42" i="62" s="1"/>
  <c r="J43" i="58"/>
  <c r="S32" i="58" s="1"/>
  <c r="P11" i="43"/>
  <c r="E43" i="64"/>
  <c r="S27" i="64" s="1"/>
  <c r="F42" i="37"/>
  <c r="K43" i="46"/>
  <c r="S33" i="46" s="1"/>
  <c r="G43" i="48"/>
  <c r="S29" i="48" s="1"/>
  <c r="E43" i="48"/>
  <c r="S27" i="48" s="1"/>
  <c r="I42" i="37"/>
  <c r="L40" i="37"/>
  <c r="E43" i="42"/>
  <c r="S27" i="42" s="1"/>
  <c r="D43" i="57"/>
  <c r="S26" i="57" s="1"/>
  <c r="E43" i="2"/>
  <c r="S27" i="2" s="1"/>
  <c r="H43" i="41"/>
  <c r="S30" i="41" s="1"/>
  <c r="K43" i="51"/>
  <c r="S33" i="51" s="1"/>
  <c r="E42" i="37"/>
  <c r="P10" i="37"/>
  <c r="H43" i="60"/>
  <c r="S30" i="60" s="1"/>
  <c r="G43" i="56"/>
  <c r="S29" i="56" s="1"/>
  <c r="L43" i="43"/>
  <c r="S34" i="43" s="1"/>
  <c r="E43" i="60"/>
  <c r="S27" i="60" s="1"/>
  <c r="P22" i="37"/>
  <c r="L43" i="51"/>
  <c r="S34" i="51" s="1"/>
  <c r="E43" i="50"/>
  <c r="S27" i="50" s="1"/>
  <c r="P23" i="37"/>
  <c r="H42" i="37"/>
  <c r="I43" i="63"/>
  <c r="S31" i="63" s="1"/>
  <c r="P40" i="60"/>
  <c r="S48" i="60" s="1"/>
  <c r="K43" i="56"/>
  <c r="S33" i="56" s="1"/>
  <c r="P11" i="2"/>
  <c r="F43" i="50"/>
  <c r="S28" i="50" s="1"/>
  <c r="C11" i="37"/>
  <c r="P18" i="37"/>
  <c r="J43" i="44"/>
  <c r="S32" i="44" s="1"/>
  <c r="P9" i="37"/>
  <c r="P40" i="64"/>
  <c r="S48" i="64" s="1"/>
  <c r="B46" i="63"/>
  <c r="B47" i="63" s="1"/>
  <c r="P40" i="55"/>
  <c r="T45" i="55" s="1"/>
  <c r="P42" i="58"/>
  <c r="S42" i="58" s="1"/>
  <c r="C24" i="2"/>
  <c r="P24" i="2" s="1"/>
  <c r="L43" i="57"/>
  <c r="S34" i="57" s="1"/>
  <c r="G43" i="41"/>
  <c r="S29" i="41" s="1"/>
  <c r="P40" i="48"/>
  <c r="S48" i="48" s="1"/>
  <c r="P42" i="53"/>
  <c r="S42" i="53" s="1"/>
  <c r="D43" i="54"/>
  <c r="S26" i="54" s="1"/>
  <c r="H43" i="46"/>
  <c r="S30" i="46" s="1"/>
  <c r="D43" i="45"/>
  <c r="S26" i="45" s="1"/>
  <c r="E43" i="47"/>
  <c r="S27" i="47" s="1"/>
  <c r="D43" i="61"/>
  <c r="S26" i="61" s="1"/>
  <c r="D43" i="62"/>
  <c r="S26" i="62" s="1"/>
  <c r="L43" i="56"/>
  <c r="S34" i="56" s="1"/>
  <c r="P40" i="58"/>
  <c r="S48" i="58" s="1"/>
  <c r="L43" i="58"/>
  <c r="S34" i="58" s="1"/>
  <c r="P39" i="37"/>
  <c r="G43" i="58"/>
  <c r="S29" i="58" s="1"/>
  <c r="P42" i="44"/>
  <c r="S42" i="44" s="1"/>
  <c r="H43" i="47"/>
  <c r="S30" i="47" s="1"/>
  <c r="L43" i="64"/>
  <c r="S34" i="64" s="1"/>
  <c r="K43" i="45"/>
  <c r="S33" i="45" s="1"/>
  <c r="L43" i="46"/>
  <c r="S34" i="46" s="1"/>
  <c r="I43" i="60"/>
  <c r="S31" i="60" s="1"/>
  <c r="C43" i="57"/>
  <c r="S25" i="57" s="1"/>
  <c r="P24" i="56"/>
  <c r="P24" i="53"/>
  <c r="P24" i="46"/>
  <c r="H43" i="44"/>
  <c r="S30" i="44" s="1"/>
  <c r="P40" i="44"/>
  <c r="S48" i="44" s="1"/>
  <c r="K24" i="37"/>
  <c r="J24" i="37"/>
  <c r="P42" i="3"/>
  <c r="S42" i="3" s="1"/>
  <c r="F43" i="42"/>
  <c r="S28" i="42" s="1"/>
  <c r="H43" i="54"/>
  <c r="S30" i="54" s="1"/>
  <c r="F11" i="37"/>
  <c r="D40" i="37"/>
  <c r="K43" i="62"/>
  <c r="S33" i="62" s="1"/>
  <c r="P40" i="62"/>
  <c r="S48" i="62" s="1"/>
  <c r="L43" i="2"/>
  <c r="S34" i="2" s="1"/>
  <c r="P11" i="50"/>
  <c r="H43" i="61"/>
  <c r="S30" i="61" s="1"/>
  <c r="P11" i="3"/>
  <c r="L43" i="59"/>
  <c r="S34" i="59" s="1"/>
  <c r="O40" i="37"/>
  <c r="S37" i="37" s="1"/>
  <c r="I43" i="42"/>
  <c r="S31" i="42" s="1"/>
  <c r="P42" i="52"/>
  <c r="S42" i="52" s="1"/>
  <c r="P40" i="53"/>
  <c r="S48" i="53" s="1"/>
  <c r="P42" i="46"/>
  <c r="P40" i="46"/>
  <c r="T43" i="46" s="1"/>
  <c r="P40" i="49"/>
  <c r="T44" i="49" s="1"/>
  <c r="K43" i="48"/>
  <c r="S33" i="48" s="1"/>
  <c r="P42" i="59"/>
  <c r="L43" i="61"/>
  <c r="S34" i="61" s="1"/>
  <c r="F43" i="58"/>
  <c r="S28" i="58" s="1"/>
  <c r="P24" i="43"/>
  <c r="G43" i="51"/>
  <c r="S29" i="51" s="1"/>
  <c r="G40" i="37"/>
  <c r="E43" i="51"/>
  <c r="S27" i="51" s="1"/>
  <c r="G43" i="46"/>
  <c r="S29" i="46" s="1"/>
  <c r="P42" i="64"/>
  <c r="S42" i="64" s="1"/>
  <c r="E43" i="62"/>
  <c r="S27" i="62" s="1"/>
  <c r="H43" i="42"/>
  <c r="S30" i="42" s="1"/>
  <c r="S31" i="55"/>
  <c r="S28" i="43"/>
  <c r="C24" i="42"/>
  <c r="C20" i="37"/>
  <c r="P20" i="42"/>
  <c r="G43" i="42"/>
  <c r="G11" i="37"/>
  <c r="P11" i="42"/>
  <c r="P24" i="45"/>
  <c r="S45" i="61"/>
  <c r="S36" i="62"/>
  <c r="D43" i="60"/>
  <c r="P11" i="60"/>
  <c r="C24" i="61"/>
  <c r="P20" i="61"/>
  <c r="P40" i="57"/>
  <c r="T44" i="57" s="1"/>
  <c r="B46" i="57"/>
  <c r="M24" i="37"/>
  <c r="M43" i="2"/>
  <c r="S32" i="52"/>
  <c r="G43" i="53"/>
  <c r="P11" i="53"/>
  <c r="S44" i="49"/>
  <c r="C46" i="64"/>
  <c r="C47" i="64" s="1"/>
  <c r="I43" i="46"/>
  <c r="I11" i="37"/>
  <c r="P11" i="46"/>
  <c r="S42" i="63"/>
  <c r="S47" i="63"/>
  <c r="S32" i="60"/>
  <c r="I43" i="59"/>
  <c r="P11" i="59"/>
  <c r="P24" i="58"/>
  <c r="G43" i="61"/>
  <c r="S35" i="58"/>
  <c r="S47" i="59"/>
  <c r="S43" i="50"/>
  <c r="S46" i="2"/>
  <c r="H24" i="37"/>
  <c r="S44" i="50"/>
  <c r="P40" i="56"/>
  <c r="T43" i="56" s="1"/>
  <c r="C46" i="51"/>
  <c r="C47" i="51" s="1"/>
  <c r="C46" i="3"/>
  <c r="C40" i="37"/>
  <c r="S45" i="63"/>
  <c r="S47" i="42"/>
  <c r="S35" i="54"/>
  <c r="E43" i="53"/>
  <c r="C43" i="54"/>
  <c r="B46" i="64"/>
  <c r="B46" i="49"/>
  <c r="K43" i="41"/>
  <c r="P40" i="41"/>
  <c r="T47" i="41" s="1"/>
  <c r="S35" i="3"/>
  <c r="P42" i="43"/>
  <c r="S36" i="3"/>
  <c r="P40" i="52"/>
  <c r="T46" i="52" s="1"/>
  <c r="S46" i="52"/>
  <c r="S44" i="54"/>
  <c r="S44" i="47"/>
  <c r="G43" i="47"/>
  <c r="P24" i="47"/>
  <c r="S43" i="54"/>
  <c r="P24" i="49"/>
  <c r="S46" i="48"/>
  <c r="S45" i="47"/>
  <c r="B47" i="48"/>
  <c r="C46" i="59"/>
  <c r="C47" i="59" s="1"/>
  <c r="C46" i="63"/>
  <c r="C47" i="63" s="1"/>
  <c r="P24" i="57"/>
  <c r="P42" i="56"/>
  <c r="S47" i="2"/>
  <c r="S45" i="55"/>
  <c r="B24" i="37"/>
  <c r="P40" i="43"/>
  <c r="T47" i="43" s="1"/>
  <c r="S46" i="49"/>
  <c r="S46" i="44"/>
  <c r="S36" i="44"/>
  <c r="S45" i="45"/>
  <c r="G43" i="64"/>
  <c r="P11" i="64"/>
  <c r="P24" i="48"/>
  <c r="E43" i="49"/>
  <c r="P11" i="49"/>
  <c r="D43" i="48"/>
  <c r="S43" i="59"/>
  <c r="F43" i="57"/>
  <c r="P11" i="57"/>
  <c r="S46" i="59"/>
  <c r="K43" i="58"/>
  <c r="P11" i="58"/>
  <c r="K43" i="50"/>
  <c r="B47" i="2"/>
  <c r="S46" i="55"/>
  <c r="G43" i="50"/>
  <c r="P24" i="50"/>
  <c r="S28" i="2"/>
  <c r="S46" i="56"/>
  <c r="S36" i="42"/>
  <c r="S35" i="42"/>
  <c r="S44" i="52"/>
  <c r="S47" i="52"/>
  <c r="S47" i="47"/>
  <c r="S46" i="42"/>
  <c r="D24" i="37"/>
  <c r="P24" i="3"/>
  <c r="S46" i="41"/>
  <c r="H43" i="51"/>
  <c r="P11" i="51"/>
  <c r="S43" i="41"/>
  <c r="P36" i="37"/>
  <c r="P24" i="54"/>
  <c r="S44" i="43"/>
  <c r="S31" i="53"/>
  <c r="S44" i="51"/>
  <c r="S35" i="44"/>
  <c r="E43" i="54"/>
  <c r="P11" i="54"/>
  <c r="E11" i="37"/>
  <c r="S47" i="46"/>
  <c r="C46" i="45"/>
  <c r="C47" i="45" s="1"/>
  <c r="S32" i="47"/>
  <c r="L43" i="52"/>
  <c r="C46" i="46"/>
  <c r="C47" i="46" s="1"/>
  <c r="S43" i="63"/>
  <c r="S46" i="46"/>
  <c r="S35" i="63"/>
  <c r="B46" i="46"/>
  <c r="S43" i="64"/>
  <c r="I43" i="62"/>
  <c r="P11" i="62"/>
  <c r="S43" i="62"/>
  <c r="P24" i="60"/>
  <c r="C46" i="49"/>
  <c r="B46" i="59"/>
  <c r="S45" i="56"/>
  <c r="K43" i="57"/>
  <c r="C46" i="60"/>
  <c r="C47" i="60" s="1"/>
  <c r="P40" i="2"/>
  <c r="E24" i="37"/>
  <c r="P24" i="55"/>
  <c r="D43" i="58"/>
  <c r="P40" i="50"/>
  <c r="J43" i="50"/>
  <c r="D11" i="37"/>
  <c r="S32" i="53"/>
  <c r="S46" i="45"/>
  <c r="S35" i="49"/>
  <c r="S45" i="60"/>
  <c r="P42" i="57"/>
  <c r="N43" i="2"/>
  <c r="N24" i="37"/>
  <c r="S45" i="3"/>
  <c r="S44" i="3"/>
  <c r="P34" i="37"/>
  <c r="S42" i="46"/>
  <c r="P42" i="51"/>
  <c r="F43" i="44"/>
  <c r="P11" i="44"/>
  <c r="C46" i="47"/>
  <c r="C47" i="47" s="1"/>
  <c r="S44" i="42"/>
  <c r="S47" i="41"/>
  <c r="S36" i="41"/>
  <c r="P24" i="44"/>
  <c r="J43" i="41"/>
  <c r="J11" i="37"/>
  <c r="P11" i="41"/>
  <c r="T47" i="53"/>
  <c r="S47" i="53"/>
  <c r="S43" i="52"/>
  <c r="S36" i="53"/>
  <c r="S46" i="54"/>
  <c r="F43" i="52"/>
  <c r="P24" i="52"/>
  <c r="H43" i="52"/>
  <c r="P11" i="52"/>
  <c r="F43" i="45"/>
  <c r="P11" i="45"/>
  <c r="S47" i="49"/>
  <c r="S44" i="64"/>
  <c r="G43" i="49"/>
  <c r="S44" i="61"/>
  <c r="S47" i="62"/>
  <c r="P24" i="62"/>
  <c r="C46" i="62"/>
  <c r="C47" i="62" s="1"/>
  <c r="S44" i="60"/>
  <c r="S45" i="59"/>
  <c r="S36" i="56"/>
  <c r="B47" i="58"/>
  <c r="S35" i="56"/>
  <c r="P42" i="2"/>
  <c r="S43" i="56"/>
  <c r="C46" i="50"/>
  <c r="C47" i="50" s="1"/>
  <c r="C46" i="56"/>
  <c r="C47" i="56" s="1"/>
  <c r="I24" i="37"/>
  <c r="P32" i="37"/>
  <c r="S35" i="45"/>
  <c r="S32" i="49"/>
  <c r="E43" i="63"/>
  <c r="P11" i="63"/>
  <c r="S44" i="57"/>
  <c r="E43" i="55"/>
  <c r="P11" i="55"/>
  <c r="C21" i="37"/>
  <c r="P21" i="41"/>
  <c r="P21" i="37" s="1"/>
  <c r="L43" i="42"/>
  <c r="L11" i="37"/>
  <c r="S47" i="51"/>
  <c r="C46" i="52"/>
  <c r="C47" i="52" s="1"/>
  <c r="F43" i="47"/>
  <c r="P11" i="47"/>
  <c r="P24" i="51"/>
  <c r="F43" i="41"/>
  <c r="F24" i="37"/>
  <c r="S44" i="41"/>
  <c r="P40" i="3"/>
  <c r="T42" i="3" s="1"/>
  <c r="S35" i="41"/>
  <c r="S30" i="53"/>
  <c r="S45" i="54"/>
  <c r="B46" i="54"/>
  <c r="K43" i="52"/>
  <c r="K11" i="37"/>
  <c r="S44" i="53"/>
  <c r="P40" i="47"/>
  <c r="T47" i="47" s="1"/>
  <c r="S44" i="45"/>
  <c r="S36" i="54"/>
  <c r="S46" i="64"/>
  <c r="S36" i="63"/>
  <c r="H43" i="48"/>
  <c r="P11" i="48"/>
  <c r="P40" i="61"/>
  <c r="T45" i="61" s="1"/>
  <c r="E43" i="61"/>
  <c r="P11" i="61"/>
  <c r="P40" i="63"/>
  <c r="T47" i="63" s="1"/>
  <c r="S46" i="58"/>
  <c r="D43" i="56"/>
  <c r="P11" i="56"/>
  <c r="S47" i="58"/>
  <c r="S43" i="55"/>
  <c r="B46" i="55"/>
  <c r="G24" i="37"/>
  <c r="B46" i="56"/>
  <c r="E40" i="37"/>
  <c r="G43" i="2"/>
  <c r="B47" i="41"/>
  <c r="P40" i="51"/>
  <c r="T47" i="51" s="1"/>
  <c r="S36" i="45"/>
  <c r="S47" i="43"/>
  <c r="S46" i="3"/>
  <c r="S47" i="44"/>
  <c r="P37" i="37"/>
  <c r="C24" i="41"/>
  <c r="P40" i="54"/>
  <c r="S46" i="53"/>
  <c r="C46" i="53"/>
  <c r="L43" i="45"/>
  <c r="E43" i="46"/>
  <c r="S43" i="46"/>
  <c r="S47" i="48"/>
  <c r="T47" i="48"/>
  <c r="P24" i="64"/>
  <c r="S46" i="61"/>
  <c r="S46" i="63"/>
  <c r="F43" i="61"/>
  <c r="S46" i="60"/>
  <c r="L43" i="62"/>
  <c r="S36" i="58"/>
  <c r="B46" i="61"/>
  <c r="P24" i="59"/>
  <c r="L24" i="37"/>
  <c r="S45" i="57"/>
  <c r="S36" i="55"/>
  <c r="H40" i="37"/>
  <c r="H43" i="2"/>
  <c r="H11" i="37"/>
  <c r="P38" i="37"/>
  <c r="P33" i="37" l="1"/>
  <c r="C43" i="43"/>
  <c r="S25" i="43" s="1"/>
  <c r="T44" i="53"/>
  <c r="T45" i="42"/>
  <c r="C43" i="55"/>
  <c r="T46" i="53"/>
  <c r="T45" i="59"/>
  <c r="T42" i="44"/>
  <c r="T43" i="48"/>
  <c r="T42" i="59"/>
  <c r="T45" i="64"/>
  <c r="S41" i="44"/>
  <c r="T44" i="60"/>
  <c r="T46" i="63"/>
  <c r="C43" i="44"/>
  <c r="S25" i="44" s="1"/>
  <c r="T42" i="54"/>
  <c r="T45" i="48"/>
  <c r="T44" i="59"/>
  <c r="T46" i="59"/>
  <c r="T42" i="60"/>
  <c r="S41" i="43"/>
  <c r="T42" i="55"/>
  <c r="T44" i="44"/>
  <c r="T47" i="42"/>
  <c r="T45" i="53"/>
  <c r="T47" i="44"/>
  <c r="T44" i="42"/>
  <c r="T46" i="42"/>
  <c r="T46" i="44"/>
  <c r="T45" i="44"/>
  <c r="T43" i="42"/>
  <c r="T42" i="42"/>
  <c r="T45" i="57"/>
  <c r="T46" i="60"/>
  <c r="T43" i="59"/>
  <c r="T47" i="59"/>
  <c r="T44" i="43"/>
  <c r="B47" i="44"/>
  <c r="T45" i="60"/>
  <c r="T42" i="48"/>
  <c r="T43" i="60"/>
  <c r="S42" i="60"/>
  <c r="S47" i="37"/>
  <c r="C43" i="48"/>
  <c r="S25" i="48" s="1"/>
  <c r="T45" i="54"/>
  <c r="I43" i="37"/>
  <c r="S31" i="37" s="1"/>
  <c r="T46" i="46"/>
  <c r="P43" i="43"/>
  <c r="F44" i="43" s="1"/>
  <c r="T28" i="43" s="1"/>
  <c r="P43" i="57"/>
  <c r="E44" i="57" s="1"/>
  <c r="T27" i="57" s="1"/>
  <c r="S26" i="43"/>
  <c r="C43" i="58"/>
  <c r="S25" i="58" s="1"/>
  <c r="C47" i="58"/>
  <c r="P40" i="45"/>
  <c r="T42" i="45" s="1"/>
  <c r="C43" i="56"/>
  <c r="P43" i="56" s="1"/>
  <c r="D44" i="56" s="1"/>
  <c r="T26" i="56" s="1"/>
  <c r="T47" i="49"/>
  <c r="T43" i="53"/>
  <c r="T42" i="46"/>
  <c r="D43" i="37"/>
  <c r="S26" i="37" s="1"/>
  <c r="S48" i="49"/>
  <c r="T46" i="48"/>
  <c r="T45" i="49"/>
  <c r="T42" i="62"/>
  <c r="T46" i="62"/>
  <c r="T46" i="41"/>
  <c r="T44" i="41"/>
  <c r="T43" i="41"/>
  <c r="T43" i="62"/>
  <c r="T46" i="55"/>
  <c r="T46" i="61"/>
  <c r="F43" i="37"/>
  <c r="S28" i="37" s="1"/>
  <c r="T44" i="52"/>
  <c r="T46" i="49"/>
  <c r="T47" i="55"/>
  <c r="T45" i="62"/>
  <c r="T44" i="48"/>
  <c r="T43" i="52"/>
  <c r="T42" i="52"/>
  <c r="T46" i="3"/>
  <c r="T44" i="62"/>
  <c r="T47" i="62"/>
  <c r="B40" i="37"/>
  <c r="T42" i="49"/>
  <c r="S41" i="48"/>
  <c r="T43" i="44"/>
  <c r="T43" i="55"/>
  <c r="T43" i="49"/>
  <c r="T47" i="52"/>
  <c r="C43" i="45"/>
  <c r="T47" i="46"/>
  <c r="T44" i="64"/>
  <c r="T42" i="58"/>
  <c r="T45" i="58"/>
  <c r="T42" i="53"/>
  <c r="T46" i="58"/>
  <c r="T45" i="56"/>
  <c r="C43" i="46"/>
  <c r="S25" i="46" s="1"/>
  <c r="T44" i="58"/>
  <c r="T46" i="56"/>
  <c r="T46" i="64"/>
  <c r="L43" i="37"/>
  <c r="S34" i="37" s="1"/>
  <c r="T43" i="64"/>
  <c r="T43" i="58"/>
  <c r="T42" i="64"/>
  <c r="T47" i="60"/>
  <c r="T47" i="58"/>
  <c r="H43" i="37"/>
  <c r="T47" i="64"/>
  <c r="K43" i="37"/>
  <c r="S33" i="37" s="1"/>
  <c r="C46" i="2"/>
  <c r="C43" i="2" s="1"/>
  <c r="C43" i="47"/>
  <c r="P43" i="47" s="1"/>
  <c r="F44" i="47" s="1"/>
  <c r="T28" i="47" s="1"/>
  <c r="P20" i="37"/>
  <c r="P40" i="37"/>
  <c r="T44" i="37" s="1"/>
  <c r="S48" i="55"/>
  <c r="T44" i="55"/>
  <c r="C43" i="60"/>
  <c r="P43" i="60" s="1"/>
  <c r="C44" i="60" s="1"/>
  <c r="T25" i="60" s="1"/>
  <c r="B25" i="37"/>
  <c r="O43" i="37"/>
  <c r="S41" i="60"/>
  <c r="S42" i="59"/>
  <c r="S48" i="46"/>
  <c r="T45" i="46"/>
  <c r="T44" i="46"/>
  <c r="C43" i="50"/>
  <c r="S25" i="50" s="1"/>
  <c r="P11" i="37"/>
  <c r="C43" i="59"/>
  <c r="P43" i="59" s="1"/>
  <c r="I44" i="59" s="1"/>
  <c r="T31" i="59" s="1"/>
  <c r="B46" i="37"/>
  <c r="B47" i="37" s="1"/>
  <c r="C47" i="53"/>
  <c r="S41" i="53"/>
  <c r="S29" i="49"/>
  <c r="C47" i="3"/>
  <c r="C43" i="53"/>
  <c r="B47" i="55"/>
  <c r="S41" i="55"/>
  <c r="S26" i="56"/>
  <c r="S30" i="48"/>
  <c r="T46" i="47"/>
  <c r="S48" i="47"/>
  <c r="T43" i="47"/>
  <c r="S48" i="3"/>
  <c r="T43" i="3"/>
  <c r="T47" i="3"/>
  <c r="S25" i="55"/>
  <c r="P43" i="55"/>
  <c r="C44" i="55" s="1"/>
  <c r="T25" i="55" s="1"/>
  <c r="S32" i="41"/>
  <c r="T45" i="3"/>
  <c r="S48" i="2"/>
  <c r="T45" i="2"/>
  <c r="T44" i="2"/>
  <c r="T43" i="2"/>
  <c r="C43" i="63"/>
  <c r="S26" i="48"/>
  <c r="S27" i="49"/>
  <c r="S42" i="56"/>
  <c r="T42" i="56"/>
  <c r="S29" i="47"/>
  <c r="S41" i="64"/>
  <c r="B47" i="64"/>
  <c r="C43" i="51"/>
  <c r="S48" i="56"/>
  <c r="T44" i="56"/>
  <c r="T47" i="56"/>
  <c r="S46" i="37"/>
  <c r="C43" i="64"/>
  <c r="J43" i="37"/>
  <c r="S26" i="60"/>
  <c r="C43" i="62"/>
  <c r="P43" i="62" s="1"/>
  <c r="S42" i="43"/>
  <c r="T42" i="43"/>
  <c r="S29" i="42"/>
  <c r="C24" i="37"/>
  <c r="P24" i="41"/>
  <c r="C46" i="41"/>
  <c r="C43" i="41" s="1"/>
  <c r="S27" i="55"/>
  <c r="S32" i="50"/>
  <c r="S33" i="57"/>
  <c r="S29" i="64"/>
  <c r="T44" i="47"/>
  <c r="S29" i="61"/>
  <c r="S31" i="46"/>
  <c r="S34" i="62"/>
  <c r="S30" i="52"/>
  <c r="S36" i="2"/>
  <c r="N43" i="37"/>
  <c r="S36" i="37" s="1"/>
  <c r="S48" i="50"/>
  <c r="T47" i="50"/>
  <c r="T45" i="50"/>
  <c r="T46" i="50"/>
  <c r="S34" i="52"/>
  <c r="S27" i="54"/>
  <c r="S28" i="57"/>
  <c r="T47" i="2"/>
  <c r="S48" i="41"/>
  <c r="T45" i="41"/>
  <c r="S41" i="52"/>
  <c r="T44" i="50"/>
  <c r="T46" i="2"/>
  <c r="S48" i="51"/>
  <c r="T46" i="51"/>
  <c r="T45" i="51"/>
  <c r="T43" i="51"/>
  <c r="S48" i="63"/>
  <c r="T44" i="63"/>
  <c r="S42" i="57"/>
  <c r="T42" i="57"/>
  <c r="S26" i="58"/>
  <c r="S33" i="58"/>
  <c r="S41" i="47"/>
  <c r="T45" i="45"/>
  <c r="T42" i="61"/>
  <c r="T45" i="47"/>
  <c r="S33" i="41"/>
  <c r="P43" i="54"/>
  <c r="S25" i="54"/>
  <c r="S41" i="57"/>
  <c r="B47" i="57"/>
  <c r="S41" i="51"/>
  <c r="S42" i="51"/>
  <c r="T42" i="51"/>
  <c r="S29" i="2"/>
  <c r="G43" i="37"/>
  <c r="P43" i="44"/>
  <c r="F44" i="44" s="1"/>
  <c r="T28" i="44" s="1"/>
  <c r="S41" i="3"/>
  <c r="S33" i="52"/>
  <c r="S28" i="47"/>
  <c r="S28" i="52"/>
  <c r="S44" i="37"/>
  <c r="S31" i="62"/>
  <c r="S29" i="50"/>
  <c r="S33" i="50"/>
  <c r="S48" i="52"/>
  <c r="T45" i="52"/>
  <c r="S27" i="53"/>
  <c r="T45" i="63"/>
  <c r="T42" i="50"/>
  <c r="T43" i="50"/>
  <c r="S31" i="59"/>
  <c r="T42" i="63"/>
  <c r="T43" i="57"/>
  <c r="S48" i="57"/>
  <c r="T47" i="57"/>
  <c r="T46" i="57"/>
  <c r="P24" i="42"/>
  <c r="C46" i="42"/>
  <c r="S30" i="2"/>
  <c r="S41" i="46"/>
  <c r="B47" i="46"/>
  <c r="S48" i="54"/>
  <c r="T47" i="54"/>
  <c r="S28" i="61"/>
  <c r="S27" i="46"/>
  <c r="T43" i="45"/>
  <c r="S27" i="61"/>
  <c r="S41" i="54"/>
  <c r="B47" i="54"/>
  <c r="C43" i="52"/>
  <c r="S34" i="42"/>
  <c r="S27" i="63"/>
  <c r="T42" i="2"/>
  <c r="S42" i="2"/>
  <c r="P42" i="37"/>
  <c r="T44" i="61"/>
  <c r="S28" i="45"/>
  <c r="S28" i="44"/>
  <c r="T44" i="3"/>
  <c r="T42" i="47"/>
  <c r="S41" i="63"/>
  <c r="T43" i="54"/>
  <c r="S41" i="45"/>
  <c r="B47" i="45"/>
  <c r="T42" i="41"/>
  <c r="C47" i="49"/>
  <c r="C43" i="49"/>
  <c r="S29" i="53"/>
  <c r="B47" i="61"/>
  <c r="S34" i="45"/>
  <c r="S41" i="56"/>
  <c r="B47" i="56"/>
  <c r="S48" i="61"/>
  <c r="T47" i="61"/>
  <c r="T43" i="61"/>
  <c r="S28" i="41"/>
  <c r="S45" i="37"/>
  <c r="T46" i="54"/>
  <c r="S41" i="59"/>
  <c r="B47" i="59"/>
  <c r="T43" i="63"/>
  <c r="T44" i="51"/>
  <c r="S43" i="37"/>
  <c r="S30" i="51"/>
  <c r="E43" i="37"/>
  <c r="S48" i="43"/>
  <c r="T46" i="43"/>
  <c r="T45" i="43"/>
  <c r="T43" i="43"/>
  <c r="T44" i="54"/>
  <c r="S41" i="49"/>
  <c r="B47" i="49"/>
  <c r="C43" i="3"/>
  <c r="S35" i="2"/>
  <c r="M43" i="37"/>
  <c r="P24" i="61"/>
  <c r="C46" i="61"/>
  <c r="C47" i="61" s="1"/>
  <c r="S41" i="50"/>
  <c r="S25" i="47" l="1"/>
  <c r="G44" i="43"/>
  <c r="T29" i="43" s="1"/>
  <c r="M44" i="43"/>
  <c r="T35" i="43" s="1"/>
  <c r="I44" i="43"/>
  <c r="T31" i="43" s="1"/>
  <c r="N44" i="43"/>
  <c r="T36" i="43" s="1"/>
  <c r="J44" i="43"/>
  <c r="T32" i="43" s="1"/>
  <c r="S48" i="45"/>
  <c r="T46" i="45"/>
  <c r="T47" i="45"/>
  <c r="T44" i="45"/>
  <c r="P43" i="45"/>
  <c r="E44" i="45" s="1"/>
  <c r="T27" i="45" s="1"/>
  <c r="P43" i="48"/>
  <c r="H44" i="48" s="1"/>
  <c r="T30" i="48" s="1"/>
  <c r="C44" i="43"/>
  <c r="T25" i="43" s="1"/>
  <c r="L44" i="43"/>
  <c r="T34" i="43" s="1"/>
  <c r="J44" i="57"/>
  <c r="T32" i="57" s="1"/>
  <c r="K44" i="43"/>
  <c r="T33" i="43" s="1"/>
  <c r="D44" i="57"/>
  <c r="T26" i="57" s="1"/>
  <c r="P44" i="43"/>
  <c r="S22" i="43"/>
  <c r="O44" i="43"/>
  <c r="T37" i="43" s="1"/>
  <c r="E44" i="43"/>
  <c r="T27" i="43" s="1"/>
  <c r="D44" i="43"/>
  <c r="T26" i="43" s="1"/>
  <c r="H44" i="43"/>
  <c r="T30" i="43" s="1"/>
  <c r="N44" i="57"/>
  <c r="T36" i="57" s="1"/>
  <c r="L44" i="57"/>
  <c r="T34" i="57" s="1"/>
  <c r="P44" i="57"/>
  <c r="F44" i="57"/>
  <c r="T28" i="57" s="1"/>
  <c r="H44" i="57"/>
  <c r="T30" i="57" s="1"/>
  <c r="G44" i="57"/>
  <c r="T29" i="57" s="1"/>
  <c r="S22" i="57"/>
  <c r="I44" i="57"/>
  <c r="T31" i="57" s="1"/>
  <c r="O44" i="57"/>
  <c r="T37" i="57" s="1"/>
  <c r="M44" i="57"/>
  <c r="T35" i="57" s="1"/>
  <c r="K44" i="57"/>
  <c r="T33" i="57" s="1"/>
  <c r="C44" i="57"/>
  <c r="T25" i="57" s="1"/>
  <c r="S25" i="59"/>
  <c r="P24" i="37"/>
  <c r="C44" i="59"/>
  <c r="T25" i="59" s="1"/>
  <c r="S25" i="56"/>
  <c r="P43" i="58"/>
  <c r="P43" i="46"/>
  <c r="I44" i="46" s="1"/>
  <c r="T31" i="46" s="1"/>
  <c r="S25" i="45"/>
  <c r="C43" i="61"/>
  <c r="P43" i="61" s="1"/>
  <c r="C44" i="61" s="1"/>
  <c r="T25" i="61" s="1"/>
  <c r="C44" i="47"/>
  <c r="T25" i="47" s="1"/>
  <c r="E44" i="55"/>
  <c r="T27" i="55" s="1"/>
  <c r="C44" i="56"/>
  <c r="T25" i="56" s="1"/>
  <c r="S25" i="2"/>
  <c r="P43" i="2"/>
  <c r="S22" i="2" s="1"/>
  <c r="C46" i="37"/>
  <c r="S41" i="37" s="1"/>
  <c r="P43" i="50"/>
  <c r="N44" i="50" s="1"/>
  <c r="T36" i="50" s="1"/>
  <c r="S25" i="60"/>
  <c r="S41" i="62"/>
  <c r="B47" i="62"/>
  <c r="C47" i="2"/>
  <c r="S41" i="2"/>
  <c r="T42" i="37"/>
  <c r="S42" i="37"/>
  <c r="D44" i="60"/>
  <c r="T26" i="60" s="1"/>
  <c r="S48" i="37"/>
  <c r="T47" i="37"/>
  <c r="S32" i="37"/>
  <c r="S35" i="37"/>
  <c r="T43" i="37"/>
  <c r="T45" i="37"/>
  <c r="P43" i="64"/>
  <c r="S25" i="64"/>
  <c r="O44" i="55"/>
  <c r="T37" i="55" s="1"/>
  <c r="P44" i="55"/>
  <c r="S22" i="55"/>
  <c r="M44" i="55"/>
  <c r="T35" i="55" s="1"/>
  <c r="F44" i="55"/>
  <c r="T28" i="55" s="1"/>
  <c r="H44" i="55"/>
  <c r="T30" i="55" s="1"/>
  <c r="N44" i="55"/>
  <c r="T36" i="55" s="1"/>
  <c r="L44" i="55"/>
  <c r="T34" i="55" s="1"/>
  <c r="K44" i="55"/>
  <c r="T33" i="55" s="1"/>
  <c r="J44" i="55"/>
  <c r="T32" i="55" s="1"/>
  <c r="G44" i="55"/>
  <c r="T29" i="55" s="1"/>
  <c r="I44" i="55"/>
  <c r="T31" i="55" s="1"/>
  <c r="D44" i="55"/>
  <c r="T26" i="55" s="1"/>
  <c r="S27" i="37"/>
  <c r="P43" i="63"/>
  <c r="C44" i="63" s="1"/>
  <c r="T25" i="63" s="1"/>
  <c r="S25" i="63"/>
  <c r="O44" i="47"/>
  <c r="T37" i="47" s="1"/>
  <c r="S22" i="47"/>
  <c r="P44" i="47"/>
  <c r="N44" i="47"/>
  <c r="T36" i="47" s="1"/>
  <c r="H44" i="47"/>
  <c r="T30" i="47" s="1"/>
  <c r="M44" i="47"/>
  <c r="T35" i="47" s="1"/>
  <c r="I44" i="47"/>
  <c r="T31" i="47" s="1"/>
  <c r="J44" i="47"/>
  <c r="T32" i="47" s="1"/>
  <c r="D44" i="47"/>
  <c r="T26" i="47" s="1"/>
  <c r="E44" i="47"/>
  <c r="T27" i="47" s="1"/>
  <c r="K44" i="47"/>
  <c r="T33" i="47" s="1"/>
  <c r="L44" i="47"/>
  <c r="T34" i="47" s="1"/>
  <c r="O44" i="44"/>
  <c r="T37" i="44" s="1"/>
  <c r="S22" i="44"/>
  <c r="P44" i="44"/>
  <c r="J44" i="44"/>
  <c r="T32" i="44" s="1"/>
  <c r="L44" i="44"/>
  <c r="T34" i="44" s="1"/>
  <c r="I44" i="44"/>
  <c r="T31" i="44" s="1"/>
  <c r="G44" i="44"/>
  <c r="T29" i="44" s="1"/>
  <c r="N44" i="44"/>
  <c r="T36" i="44" s="1"/>
  <c r="M44" i="44"/>
  <c r="T35" i="44" s="1"/>
  <c r="K44" i="44"/>
  <c r="T33" i="44" s="1"/>
  <c r="E44" i="44"/>
  <c r="T27" i="44" s="1"/>
  <c r="H44" i="44"/>
  <c r="T30" i="44" s="1"/>
  <c r="D44" i="44"/>
  <c r="T26" i="44" s="1"/>
  <c r="S22" i="60"/>
  <c r="O44" i="60"/>
  <c r="T37" i="60" s="1"/>
  <c r="P44" i="60"/>
  <c r="N44" i="60"/>
  <c r="T36" i="60" s="1"/>
  <c r="K44" i="60"/>
  <c r="T33" i="60" s="1"/>
  <c r="M44" i="60"/>
  <c r="T35" i="60" s="1"/>
  <c r="E44" i="60"/>
  <c r="T27" i="60" s="1"/>
  <c r="F44" i="60"/>
  <c r="T28" i="60" s="1"/>
  <c r="H44" i="60"/>
  <c r="T30" i="60" s="1"/>
  <c r="I44" i="60"/>
  <c r="T31" i="60" s="1"/>
  <c r="L44" i="60"/>
  <c r="T34" i="60" s="1"/>
  <c r="G44" i="60"/>
  <c r="T29" i="60" s="1"/>
  <c r="J44" i="60"/>
  <c r="T32" i="60" s="1"/>
  <c r="S30" i="37"/>
  <c r="O44" i="54"/>
  <c r="T37" i="54" s="1"/>
  <c r="S22" i="54"/>
  <c r="P44" i="54"/>
  <c r="J44" i="54"/>
  <c r="T32" i="54" s="1"/>
  <c r="M44" i="54"/>
  <c r="T35" i="54" s="1"/>
  <c r="K44" i="54"/>
  <c r="T33" i="54" s="1"/>
  <c r="H44" i="54"/>
  <c r="T30" i="54" s="1"/>
  <c r="L44" i="54"/>
  <c r="T34" i="54" s="1"/>
  <c r="N44" i="54"/>
  <c r="T36" i="54" s="1"/>
  <c r="D44" i="54"/>
  <c r="T26" i="54" s="1"/>
  <c r="F44" i="54"/>
  <c r="T28" i="54" s="1"/>
  <c r="I44" i="54"/>
  <c r="T31" i="54" s="1"/>
  <c r="G44" i="54"/>
  <c r="T29" i="54" s="1"/>
  <c r="P43" i="41"/>
  <c r="C44" i="41" s="1"/>
  <c r="T25" i="41" s="1"/>
  <c r="S25" i="41"/>
  <c r="T46" i="37"/>
  <c r="G44" i="47"/>
  <c r="T29" i="47" s="1"/>
  <c r="P43" i="3"/>
  <c r="C44" i="3" s="1"/>
  <c r="T25" i="3" s="1"/>
  <c r="S25" i="3"/>
  <c r="S22" i="59"/>
  <c r="O44" i="59"/>
  <c r="T37" i="59" s="1"/>
  <c r="P44" i="59"/>
  <c r="F44" i="59"/>
  <c r="T28" i="59" s="1"/>
  <c r="L44" i="59"/>
  <c r="T34" i="59" s="1"/>
  <c r="E44" i="59"/>
  <c r="T27" i="59" s="1"/>
  <c r="N44" i="59"/>
  <c r="T36" i="59" s="1"/>
  <c r="M44" i="59"/>
  <c r="T35" i="59" s="1"/>
  <c r="K44" i="59"/>
  <c r="T33" i="59" s="1"/>
  <c r="J44" i="59"/>
  <c r="T32" i="59" s="1"/>
  <c r="H44" i="59"/>
  <c r="T30" i="59" s="1"/>
  <c r="D44" i="59"/>
  <c r="T26" i="59" s="1"/>
  <c r="G44" i="59"/>
  <c r="T29" i="59" s="1"/>
  <c r="C44" i="44"/>
  <c r="T25" i="44" s="1"/>
  <c r="C44" i="54"/>
  <c r="T25" i="54" s="1"/>
  <c r="E44" i="54"/>
  <c r="T27" i="54" s="1"/>
  <c r="C47" i="41"/>
  <c r="S41" i="41"/>
  <c r="C44" i="62"/>
  <c r="T25" i="62" s="1"/>
  <c r="S25" i="62"/>
  <c r="P43" i="52"/>
  <c r="C44" i="52" s="1"/>
  <c r="T25" i="52" s="1"/>
  <c r="S25" i="52"/>
  <c r="S29" i="37"/>
  <c r="C43" i="42"/>
  <c r="O44" i="56"/>
  <c r="T37" i="56" s="1"/>
  <c r="S22" i="56"/>
  <c r="P44" i="56"/>
  <c r="L44" i="56"/>
  <c r="T34" i="56" s="1"/>
  <c r="F44" i="56"/>
  <c r="T28" i="56" s="1"/>
  <c r="M44" i="56"/>
  <c r="T35" i="56" s="1"/>
  <c r="G44" i="56"/>
  <c r="T29" i="56" s="1"/>
  <c r="N44" i="56"/>
  <c r="T36" i="56" s="1"/>
  <c r="K44" i="56"/>
  <c r="T33" i="56" s="1"/>
  <c r="H44" i="56"/>
  <c r="T30" i="56" s="1"/>
  <c r="I44" i="56"/>
  <c r="T31" i="56" s="1"/>
  <c r="E44" i="56"/>
  <c r="T27" i="56" s="1"/>
  <c r="J44" i="56"/>
  <c r="T32" i="56" s="1"/>
  <c r="S25" i="51"/>
  <c r="P43" i="51"/>
  <c r="C44" i="51" s="1"/>
  <c r="T25" i="51" s="1"/>
  <c r="P43" i="53"/>
  <c r="C44" i="53" s="1"/>
  <c r="T25" i="53" s="1"/>
  <c r="S25" i="53"/>
  <c r="S25" i="49"/>
  <c r="P43" i="49"/>
  <c r="C44" i="49" s="1"/>
  <c r="T25" i="49" s="1"/>
  <c r="C47" i="42"/>
  <c r="S41" i="42"/>
  <c r="S41" i="61"/>
  <c r="C44" i="45" l="1"/>
  <c r="T25" i="45" s="1"/>
  <c r="F44" i="45"/>
  <c r="T28" i="45" s="1"/>
  <c r="N44" i="45"/>
  <c r="T36" i="45" s="1"/>
  <c r="D44" i="45"/>
  <c r="T26" i="45" s="1"/>
  <c r="G44" i="45"/>
  <c r="T29" i="45" s="1"/>
  <c r="P44" i="45"/>
  <c r="I44" i="45"/>
  <c r="T31" i="45" s="1"/>
  <c r="J44" i="45"/>
  <c r="T32" i="45" s="1"/>
  <c r="K44" i="48"/>
  <c r="T33" i="48" s="1"/>
  <c r="C47" i="37"/>
  <c r="J44" i="48"/>
  <c r="T32" i="48" s="1"/>
  <c r="F44" i="48"/>
  <c r="T28" i="48" s="1"/>
  <c r="N44" i="48"/>
  <c r="T36" i="48" s="1"/>
  <c r="O44" i="48"/>
  <c r="T37" i="48" s="1"/>
  <c r="I44" i="48"/>
  <c r="T31" i="48" s="1"/>
  <c r="M44" i="48"/>
  <c r="T35" i="48" s="1"/>
  <c r="D44" i="48"/>
  <c r="T26" i="48" s="1"/>
  <c r="L44" i="48"/>
  <c r="T34" i="48" s="1"/>
  <c r="S22" i="48"/>
  <c r="E44" i="48"/>
  <c r="T27" i="48" s="1"/>
  <c r="K44" i="45"/>
  <c r="T33" i="45" s="1"/>
  <c r="O44" i="45"/>
  <c r="T37" i="45" s="1"/>
  <c r="S22" i="45"/>
  <c r="H44" i="45"/>
  <c r="T30" i="45" s="1"/>
  <c r="M44" i="45"/>
  <c r="T35" i="45" s="1"/>
  <c r="L44" i="45"/>
  <c r="T34" i="45" s="1"/>
  <c r="G44" i="48"/>
  <c r="T29" i="48" s="1"/>
  <c r="P44" i="48"/>
  <c r="C44" i="48"/>
  <c r="T25" i="48" s="1"/>
  <c r="S25" i="61"/>
  <c r="L44" i="50"/>
  <c r="T34" i="50" s="1"/>
  <c r="D44" i="2"/>
  <c r="T26" i="2" s="1"/>
  <c r="E44" i="2"/>
  <c r="T27" i="2" s="1"/>
  <c r="J44" i="2"/>
  <c r="T32" i="2" s="1"/>
  <c r="P44" i="50"/>
  <c r="O44" i="50"/>
  <c r="T37" i="50" s="1"/>
  <c r="E44" i="50"/>
  <c r="T27" i="50" s="1"/>
  <c r="S22" i="50"/>
  <c r="F44" i="50"/>
  <c r="T28" i="50" s="1"/>
  <c r="D44" i="50"/>
  <c r="T26" i="50" s="1"/>
  <c r="I44" i="50"/>
  <c r="T31" i="50" s="1"/>
  <c r="M44" i="50"/>
  <c r="T35" i="50" s="1"/>
  <c r="L44" i="46"/>
  <c r="T34" i="46" s="1"/>
  <c r="D44" i="46"/>
  <c r="T26" i="46" s="1"/>
  <c r="P44" i="46"/>
  <c r="M44" i="46"/>
  <c r="T35" i="46" s="1"/>
  <c r="C44" i="46"/>
  <c r="T25" i="46" s="1"/>
  <c r="J44" i="46"/>
  <c r="T32" i="46" s="1"/>
  <c r="G44" i="46"/>
  <c r="T29" i="46" s="1"/>
  <c r="N44" i="46"/>
  <c r="T36" i="46" s="1"/>
  <c r="F44" i="46"/>
  <c r="T28" i="46" s="1"/>
  <c r="S22" i="46"/>
  <c r="K44" i="46"/>
  <c r="T33" i="46" s="1"/>
  <c r="O44" i="46"/>
  <c r="T37" i="46" s="1"/>
  <c r="H44" i="46"/>
  <c r="T30" i="46" s="1"/>
  <c r="E44" i="46"/>
  <c r="T27" i="46" s="1"/>
  <c r="H44" i="50"/>
  <c r="T30" i="50" s="1"/>
  <c r="M44" i="58"/>
  <c r="T35" i="58" s="1"/>
  <c r="J44" i="58"/>
  <c r="T32" i="58" s="1"/>
  <c r="K44" i="58"/>
  <c r="T33" i="58" s="1"/>
  <c r="N44" i="58"/>
  <c r="T36" i="58" s="1"/>
  <c r="F44" i="58"/>
  <c r="T28" i="58" s="1"/>
  <c r="O44" i="58"/>
  <c r="T37" i="58" s="1"/>
  <c r="S22" i="58"/>
  <c r="E44" i="58"/>
  <c r="T27" i="58" s="1"/>
  <c r="D44" i="58"/>
  <c r="T26" i="58" s="1"/>
  <c r="C44" i="58"/>
  <c r="T25" i="58" s="1"/>
  <c r="G44" i="58"/>
  <c r="T29" i="58" s="1"/>
  <c r="L44" i="58"/>
  <c r="T34" i="58" s="1"/>
  <c r="H44" i="58"/>
  <c r="T30" i="58" s="1"/>
  <c r="P44" i="58"/>
  <c r="I44" i="58"/>
  <c r="T31" i="58" s="1"/>
  <c r="C43" i="37"/>
  <c r="P43" i="37" s="1"/>
  <c r="S22" i="37" s="1"/>
  <c r="L44" i="2"/>
  <c r="T34" i="2" s="1"/>
  <c r="C44" i="2"/>
  <c r="T25" i="2" s="1"/>
  <c r="O44" i="2"/>
  <c r="T37" i="2" s="1"/>
  <c r="P44" i="2"/>
  <c r="F44" i="2"/>
  <c r="T28" i="2" s="1"/>
  <c r="I44" i="2"/>
  <c r="T31" i="2" s="1"/>
  <c r="K44" i="2"/>
  <c r="T33" i="2" s="1"/>
  <c r="G44" i="50"/>
  <c r="T29" i="50" s="1"/>
  <c r="J44" i="50"/>
  <c r="T32" i="50" s="1"/>
  <c r="K44" i="50"/>
  <c r="T33" i="50" s="1"/>
  <c r="M44" i="2"/>
  <c r="T35" i="2" s="1"/>
  <c r="N44" i="2"/>
  <c r="T36" i="2" s="1"/>
  <c r="G44" i="2"/>
  <c r="T29" i="2" s="1"/>
  <c r="H44" i="2"/>
  <c r="T30" i="2" s="1"/>
  <c r="C44" i="50"/>
  <c r="T25" i="50" s="1"/>
  <c r="O44" i="3"/>
  <c r="T37" i="3" s="1"/>
  <c r="S22" i="3"/>
  <c r="P44" i="3"/>
  <c r="J44" i="3"/>
  <c r="T32" i="3" s="1"/>
  <c r="E44" i="3"/>
  <c r="T27" i="3" s="1"/>
  <c r="K44" i="3"/>
  <c r="T33" i="3" s="1"/>
  <c r="N44" i="3"/>
  <c r="T36" i="3" s="1"/>
  <c r="G44" i="3"/>
  <c r="T29" i="3" s="1"/>
  <c r="H44" i="3"/>
  <c r="T30" i="3" s="1"/>
  <c r="L44" i="3"/>
  <c r="T34" i="3" s="1"/>
  <c r="D44" i="3"/>
  <c r="T26" i="3" s="1"/>
  <c r="M44" i="3"/>
  <c r="T35" i="3" s="1"/>
  <c r="F44" i="3"/>
  <c r="T28" i="3" s="1"/>
  <c r="I44" i="3"/>
  <c r="T31" i="3" s="1"/>
  <c r="S22" i="53"/>
  <c r="O44" i="53"/>
  <c r="T37" i="53" s="1"/>
  <c r="P44" i="53"/>
  <c r="K44" i="53"/>
  <c r="T33" i="53" s="1"/>
  <c r="M44" i="53"/>
  <c r="T35" i="53" s="1"/>
  <c r="D44" i="53"/>
  <c r="T26" i="53" s="1"/>
  <c r="L44" i="53"/>
  <c r="T34" i="53" s="1"/>
  <c r="J44" i="53"/>
  <c r="T32" i="53" s="1"/>
  <c r="I44" i="53"/>
  <c r="T31" i="53" s="1"/>
  <c r="N44" i="53"/>
  <c r="T36" i="53" s="1"/>
  <c r="H44" i="53"/>
  <c r="T30" i="53" s="1"/>
  <c r="F44" i="53"/>
  <c r="T28" i="53" s="1"/>
  <c r="E44" i="53"/>
  <c r="T27" i="53" s="1"/>
  <c r="G44" i="53"/>
  <c r="T29" i="53" s="1"/>
  <c r="P43" i="42"/>
  <c r="S25" i="42"/>
  <c r="O44" i="64"/>
  <c r="T37" i="64" s="1"/>
  <c r="S22" i="64"/>
  <c r="P44" i="64"/>
  <c r="N44" i="64"/>
  <c r="T36" i="64" s="1"/>
  <c r="M44" i="64"/>
  <c r="T35" i="64" s="1"/>
  <c r="E44" i="64"/>
  <c r="T27" i="64" s="1"/>
  <c r="D44" i="64"/>
  <c r="T26" i="64" s="1"/>
  <c r="F44" i="64"/>
  <c r="T28" i="64" s="1"/>
  <c r="L44" i="64"/>
  <c r="T34" i="64" s="1"/>
  <c r="H44" i="64"/>
  <c r="T30" i="64" s="1"/>
  <c r="J44" i="64"/>
  <c r="T32" i="64" s="1"/>
  <c r="I44" i="64"/>
  <c r="T31" i="64" s="1"/>
  <c r="K44" i="64"/>
  <c r="T33" i="64" s="1"/>
  <c r="G44" i="64"/>
  <c r="T29" i="64" s="1"/>
  <c r="S22" i="51"/>
  <c r="O44" i="51"/>
  <c r="T37" i="51" s="1"/>
  <c r="P44" i="51"/>
  <c r="J44" i="51"/>
  <c r="T32" i="51" s="1"/>
  <c r="M44" i="51"/>
  <c r="T35" i="51" s="1"/>
  <c r="N44" i="51"/>
  <c r="T36" i="51" s="1"/>
  <c r="K44" i="51"/>
  <c r="T33" i="51" s="1"/>
  <c r="G44" i="51"/>
  <c r="T29" i="51" s="1"/>
  <c r="I44" i="51"/>
  <c r="T31" i="51" s="1"/>
  <c r="D44" i="51"/>
  <c r="T26" i="51" s="1"/>
  <c r="L44" i="51"/>
  <c r="T34" i="51" s="1"/>
  <c r="F44" i="51"/>
  <c r="T28" i="51" s="1"/>
  <c r="E44" i="51"/>
  <c r="T27" i="51" s="1"/>
  <c r="H44" i="51"/>
  <c r="T30" i="51" s="1"/>
  <c r="C44" i="64"/>
  <c r="T25" i="64" s="1"/>
  <c r="S22" i="62"/>
  <c r="O44" i="62"/>
  <c r="T37" i="62" s="1"/>
  <c r="P44" i="62"/>
  <c r="M44" i="62"/>
  <c r="T35" i="62" s="1"/>
  <c r="H44" i="62"/>
  <c r="T30" i="62" s="1"/>
  <c r="E44" i="62"/>
  <c r="T27" i="62" s="1"/>
  <c r="G44" i="62"/>
  <c r="T29" i="62" s="1"/>
  <c r="F44" i="62"/>
  <c r="T28" i="62" s="1"/>
  <c r="D44" i="62"/>
  <c r="T26" i="62" s="1"/>
  <c r="N44" i="62"/>
  <c r="T36" i="62" s="1"/>
  <c r="K44" i="62"/>
  <c r="T33" i="62" s="1"/>
  <c r="J44" i="62"/>
  <c r="T32" i="62" s="1"/>
  <c r="I44" i="62"/>
  <c r="T31" i="62" s="1"/>
  <c r="L44" i="62"/>
  <c r="T34" i="62" s="1"/>
  <c r="S22" i="61"/>
  <c r="O44" i="61"/>
  <c r="T37" i="61" s="1"/>
  <c r="P44" i="61"/>
  <c r="N44" i="61"/>
  <c r="T36" i="61" s="1"/>
  <c r="K44" i="61"/>
  <c r="T33" i="61" s="1"/>
  <c r="L44" i="61"/>
  <c r="T34" i="61" s="1"/>
  <c r="M44" i="61"/>
  <c r="T35" i="61" s="1"/>
  <c r="H44" i="61"/>
  <c r="T30" i="61" s="1"/>
  <c r="J44" i="61"/>
  <c r="T32" i="61" s="1"/>
  <c r="D44" i="61"/>
  <c r="T26" i="61" s="1"/>
  <c r="I44" i="61"/>
  <c r="T31" i="61" s="1"/>
  <c r="E44" i="61"/>
  <c r="T27" i="61" s="1"/>
  <c r="G44" i="61"/>
  <c r="T29" i="61" s="1"/>
  <c r="F44" i="61"/>
  <c r="T28" i="61" s="1"/>
  <c r="S22" i="52"/>
  <c r="O44" i="52"/>
  <c r="T37" i="52" s="1"/>
  <c r="P44" i="52"/>
  <c r="M44" i="52"/>
  <c r="T35" i="52" s="1"/>
  <c r="N44" i="52"/>
  <c r="T36" i="52" s="1"/>
  <c r="E44" i="52"/>
  <c r="T27" i="52" s="1"/>
  <c r="G44" i="52"/>
  <c r="T29" i="52" s="1"/>
  <c r="D44" i="52"/>
  <c r="T26" i="52" s="1"/>
  <c r="J44" i="52"/>
  <c r="T32" i="52" s="1"/>
  <c r="I44" i="52"/>
  <c r="T31" i="52" s="1"/>
  <c r="H44" i="52"/>
  <c r="T30" i="52" s="1"/>
  <c r="L44" i="52"/>
  <c r="T34" i="52" s="1"/>
  <c r="K44" i="52"/>
  <c r="T33" i="52" s="1"/>
  <c r="F44" i="52"/>
  <c r="T28" i="52" s="1"/>
  <c r="O44" i="49"/>
  <c r="T37" i="49" s="1"/>
  <c r="S22" i="49"/>
  <c r="P44" i="49"/>
  <c r="N44" i="49"/>
  <c r="T36" i="49" s="1"/>
  <c r="I44" i="49"/>
  <c r="T31" i="49" s="1"/>
  <c r="D44" i="49"/>
  <c r="T26" i="49" s="1"/>
  <c r="J44" i="49"/>
  <c r="T32" i="49" s="1"/>
  <c r="L44" i="49"/>
  <c r="T34" i="49" s="1"/>
  <c r="F44" i="49"/>
  <c r="T28" i="49" s="1"/>
  <c r="H44" i="49"/>
  <c r="T30" i="49" s="1"/>
  <c r="K44" i="49"/>
  <c r="T33" i="49" s="1"/>
  <c r="M44" i="49"/>
  <c r="T35" i="49" s="1"/>
  <c r="E44" i="49"/>
  <c r="T27" i="49" s="1"/>
  <c r="G44" i="49"/>
  <c r="T29" i="49" s="1"/>
  <c r="S22" i="41"/>
  <c r="O44" i="41"/>
  <c r="T37" i="41" s="1"/>
  <c r="P44" i="41"/>
  <c r="H44" i="41"/>
  <c r="T30" i="41" s="1"/>
  <c r="E44" i="41"/>
  <c r="T27" i="41" s="1"/>
  <c r="L44" i="41"/>
  <c r="T34" i="41" s="1"/>
  <c r="D44" i="41"/>
  <c r="T26" i="41" s="1"/>
  <c r="N44" i="41"/>
  <c r="T36" i="41" s="1"/>
  <c r="I44" i="41"/>
  <c r="T31" i="41" s="1"/>
  <c r="G44" i="41"/>
  <c r="T29" i="41" s="1"/>
  <c r="M44" i="41"/>
  <c r="T35" i="41" s="1"/>
  <c r="K44" i="41"/>
  <c r="T33" i="41" s="1"/>
  <c r="J44" i="41"/>
  <c r="T32" i="41" s="1"/>
  <c r="F44" i="41"/>
  <c r="T28" i="41" s="1"/>
  <c r="O44" i="63"/>
  <c r="T37" i="63" s="1"/>
  <c r="S22" i="63"/>
  <c r="P44" i="63"/>
  <c r="F44" i="63"/>
  <c r="T28" i="63" s="1"/>
  <c r="L44" i="63"/>
  <c r="T34" i="63" s="1"/>
  <c r="I44" i="63"/>
  <c r="T31" i="63" s="1"/>
  <c r="N44" i="63"/>
  <c r="T36" i="63" s="1"/>
  <c r="K44" i="63"/>
  <c r="T33" i="63" s="1"/>
  <c r="J44" i="63"/>
  <c r="T32" i="63" s="1"/>
  <c r="M44" i="63"/>
  <c r="T35" i="63" s="1"/>
  <c r="D44" i="63"/>
  <c r="T26" i="63" s="1"/>
  <c r="G44" i="63"/>
  <c r="T29" i="63" s="1"/>
  <c r="H44" i="63"/>
  <c r="T30" i="63" s="1"/>
  <c r="E44" i="63"/>
  <c r="T27" i="63" s="1"/>
  <c r="C44" i="37" l="1"/>
  <c r="T25" i="37" s="1"/>
  <c r="S25" i="37"/>
  <c r="O44" i="42"/>
  <c r="T37" i="42" s="1"/>
  <c r="S22" i="42"/>
  <c r="P44" i="42"/>
  <c r="H44" i="42"/>
  <c r="T30" i="42" s="1"/>
  <c r="J44" i="42"/>
  <c r="T32" i="42" s="1"/>
  <c r="K44" i="42"/>
  <c r="T33" i="42" s="1"/>
  <c r="D44" i="42"/>
  <c r="T26" i="42" s="1"/>
  <c r="I44" i="42"/>
  <c r="T31" i="42" s="1"/>
  <c r="E44" i="42"/>
  <c r="T27" i="42" s="1"/>
  <c r="F44" i="42"/>
  <c r="T28" i="42" s="1"/>
  <c r="N44" i="42"/>
  <c r="T36" i="42" s="1"/>
  <c r="M44" i="42"/>
  <c r="T35" i="42" s="1"/>
  <c r="L44" i="42"/>
  <c r="T34" i="42" s="1"/>
  <c r="G44" i="42"/>
  <c r="T29" i="42" s="1"/>
  <c r="O44" i="37"/>
  <c r="T37" i="37" s="1"/>
  <c r="P44" i="37"/>
  <c r="I44" i="37"/>
  <c r="K44" i="37"/>
  <c r="L44" i="37"/>
  <c r="F44" i="37"/>
  <c r="D44" i="37"/>
  <c r="H44" i="37"/>
  <c r="G44" i="37"/>
  <c r="M44" i="37"/>
  <c r="J44" i="37"/>
  <c r="E44" i="37"/>
  <c r="N44" i="37"/>
  <c r="C44" i="42"/>
  <c r="T25" i="42" s="1"/>
  <c r="T29" i="37" l="1"/>
  <c r="T36" i="37"/>
  <c r="T34" i="37"/>
  <c r="T30" i="37"/>
  <c r="T26" i="37"/>
  <c r="T27" i="37"/>
  <c r="T31" i="37"/>
  <c r="T28" i="37"/>
  <c r="T33" i="37"/>
  <c r="T32" i="37"/>
  <c r="T35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Beijer Englund, Ronja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F35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(naturgas) enligt SCB. Ingår ej i KRE.</t>
        </r>
      </text>
    </comment>
    <comment ref="I3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Beijer Englund, Ronja:</t>
        </r>
        <r>
          <rPr>
            <sz val="9"/>
            <color indexed="81"/>
            <rFont val="Tahoma"/>
            <family val="2"/>
          </rPr>
          <t xml:space="preserve">
Fordonsgas (biogas) enligt SCB. Ingår ej i KRE.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E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E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F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F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0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0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1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1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<sst xmlns="http://schemas.openxmlformats.org/spreadsheetml/2006/main" count="3032" uniqueCount="141">
  <si>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</si>
  <si>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</si>
  <si>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</si>
  <si>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</si>
  <si>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</si>
  <si>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</si>
  <si>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</si>
  <si>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</si>
  <si>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</si>
  <si>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</si>
  <si>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</si>
  <si>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</si>
  <si>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</si>
  <si>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</si>
  <si>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</si>
  <si>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</si>
  <si>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</si>
  <si>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</si>
  <si>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</si>
  <si>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</si>
  <si>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</si>
  <si>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</si>
  <si>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</si>
  <si>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</si>
  <si>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</si>
  <si>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</si>
  <si>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</si>
  <si>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</si>
  <si>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</si>
  <si>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</si>
  <si>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</si>
  <si>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</si>
  <si>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</si>
  <si>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</si>
  <si>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</si>
  <si>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</si>
  <si>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</si>
  <si>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</si>
  <si>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</si>
  <si>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</si>
  <si>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</si>
  <si>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</si>
  <si>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</si>
  <si>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</si>
  <si>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</si>
  <si>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</si>
  <si>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</si>
  <si>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</si>
  <si>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</si>
  <si>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</si>
  <si>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</si>
  <si>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</si>
  <si>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</si>
  <si>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</si>
  <si>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</si>
  <si>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</si>
  <si>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</si>
  <si>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</si>
  <si>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</si>
  <si>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</si>
  <si>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</si>
  <si>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</si>
  <si>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</si>
  <si>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</si>
  <si>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</si>
  <si>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</si>
  <si>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</si>
  <si>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</si>
  <si>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</si>
  <si>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</si>
  <si>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</si>
  <si>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RT-flis</t>
  </si>
  <si>
    <t>Stockholms län</t>
  </si>
  <si>
    <t>Olivkärnekross</t>
  </si>
  <si>
    <t>Bränslegas</t>
  </si>
  <si>
    <t>Ånga</t>
  </si>
  <si>
    <t>0127 Botkyrka</t>
  </si>
  <si>
    <t>0162 Danderyd</t>
  </si>
  <si>
    <t>0125 Ekerö</t>
  </si>
  <si>
    <t>0136 Haninge</t>
  </si>
  <si>
    <t>0126 Huddinge</t>
  </si>
  <si>
    <t>0123 Järfälla</t>
  </si>
  <si>
    <t>0186 Lidingö</t>
  </si>
  <si>
    <t>0182 Nacka</t>
  </si>
  <si>
    <t>0188 Norrtälje</t>
  </si>
  <si>
    <t>0140 Nykvarn</t>
  </si>
  <si>
    <t>0192 Nynäshamn</t>
  </si>
  <si>
    <t>0128 Salem</t>
  </si>
  <si>
    <t>0191 Sigtuna</t>
  </si>
  <si>
    <t>0163 Sollentuna</t>
  </si>
  <si>
    <t>0184 Solna</t>
  </si>
  <si>
    <t>0180 Stockholm</t>
  </si>
  <si>
    <t>0183 Sundbyberg</t>
  </si>
  <si>
    <t>0181 Södertälje</t>
  </si>
  <si>
    <t>0138 Tyresö</t>
  </si>
  <si>
    <t>0160 Täby</t>
  </si>
  <si>
    <t>0114 Upplands Väsby</t>
  </si>
  <si>
    <t>0139 Upplands-Bro</t>
  </si>
  <si>
    <t>0115 Vallentuna</t>
  </si>
  <si>
    <t>0187 Vaxholm</t>
  </si>
  <si>
    <t>0120 Värmdö</t>
  </si>
  <si>
    <t>0117 Österåker</t>
  </si>
  <si>
    <t>flytande (förnybara)</t>
  </si>
  <si>
    <t>Import</t>
  </si>
  <si>
    <t>Export</t>
  </si>
  <si>
    <t>Summa import</t>
  </si>
  <si>
    <t>Summa export</t>
  </si>
  <si>
    <t>Stockholm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</si>
  <si>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</si>
  <si>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</si>
  <si>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</si>
  <si>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</si>
  <si>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</si>
  <si>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</si>
  <si>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</si>
  <si>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Juni 2022</t>
  </si>
  <si>
    <t>Ronja Beijer Englund, Cristofer Kindgren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</si>
  <si>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</si>
  <si>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Huddinge</t>
  </si>
  <si>
    <t>Södertälje</t>
  </si>
  <si>
    <t>Botkyrka</t>
  </si>
  <si>
    <t>Salem</t>
  </si>
  <si>
    <t>Nykvarn</t>
  </si>
  <si>
    <t>Tyresö</t>
  </si>
  <si>
    <t>Haninge</t>
  </si>
  <si>
    <t>Järfälla</t>
  </si>
  <si>
    <t>Täby</t>
  </si>
  <si>
    <t>Upplands Väsby</t>
  </si>
  <si>
    <t>Sollentuna</t>
  </si>
  <si>
    <t>Lidingö</t>
  </si>
  <si>
    <t>Nacka</t>
  </si>
  <si>
    <t>Sigtuna</t>
  </si>
  <si>
    <t>Solna</t>
  </si>
  <si>
    <t>Sundbyberg</t>
  </si>
  <si>
    <t>Danderyd</t>
  </si>
  <si>
    <t>Upplands-Bro</t>
  </si>
  <si>
    <t>Lisa Rehnström</t>
  </si>
  <si>
    <t>lisa.rehnstrom@lansstyrelsen.se</t>
  </si>
  <si>
    <t>Varav ånga</t>
  </si>
  <si>
    <t>varav ånga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</si>
  <si>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 xml:space="preserve">text om indirekt metod använts, t.ex. beräkning av genomsnittet av en viss uppgift mellan tidigare års statistik; den röda texten har gjorts kursiv/understruken om blandning av direkt och indirekt metod används.
Flyttad rökgaskondensering  till kraftvärmeverk eller fristående värmeverk indikeras med </t>
    </r>
    <r>
      <rPr>
        <sz val="11"/>
        <color rgb="FF00B0F0"/>
        <rFont val="Calibri  "/>
      </rPr>
      <t xml:space="preserve">blå </t>
    </r>
    <r>
      <rPr>
        <sz val="11"/>
        <color theme="1"/>
        <rFont val="Calibri  "/>
      </rPr>
      <t xml:space="preserve">text.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</si>
</sst>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_(* #,##0.00_);_(* \(#,##0.00\);_(* &quot;-&quot;??_);_(@_)"/>
    <numFmt numFmtId="167" formatCode="#,##0.000"/>
  </numFmts>
  <fonts count="7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u/>
      <sz val="11"/>
      <name val="Calibri"/>
      <family val="2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u/>
      <sz val="11"/>
      <color rgb="FFFF0000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</font>
    <font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B0F0"/>
      <name val="Calibri"/>
      <family val="2"/>
    </font>
    <font>
      <sz val="11"/>
      <color rgb="FF00B0F0"/>
      <name val="Calibri"/>
      <family val="2"/>
      <scheme val="minor"/>
    </font>
    <font>
      <sz val="11"/>
      <color rgb="FF00B0F0"/>
      <name val="Calibri  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7" fillId="3" borderId="0" applyNumberFormat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19">
    <xf numFmtId="0" fontId="0" fillId="0" borderId="0" xfId="0"/>
    <xf numFmtId="3" fontId="0" fillId="0" borderId="0" xfId="0" applyNumberFormat="1"/>
    <xf numFmtId="0" fontId="18" fillId="0" borderId="0" xfId="0" applyFont="1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5" fillId="0" borderId="1" xfId="1" applyNumberFormat="1" applyFont="1" applyFill="1" applyBorder="1" applyProtection="1"/>
    <xf numFmtId="3" fontId="11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0" fontId="8" fillId="0" borderId="1" xfId="0" applyFont="1" applyBorder="1"/>
    <xf numFmtId="0" fontId="10" fillId="0" borderId="1" xfId="0" applyFont="1" applyBorder="1"/>
    <xf numFmtId="3" fontId="12" fillId="0" borderId="1" xfId="1" applyNumberFormat="1" applyFont="1" applyBorder="1"/>
    <xf numFmtId="9" fontId="12" fillId="0" borderId="1" xfId="2" applyFont="1" applyBorder="1"/>
    <xf numFmtId="9" fontId="12" fillId="0" borderId="1" xfId="2" applyNumberFormat="1" applyFont="1" applyBorder="1"/>
    <xf numFmtId="0" fontId="23" fillId="0" borderId="1" xfId="1" applyFont="1" applyFill="1" applyBorder="1" applyProtection="1"/>
    <xf numFmtId="0" fontId="22" fillId="0" borderId="1" xfId="1" applyFont="1" applyFill="1" applyBorder="1" applyProtection="1"/>
    <xf numFmtId="0" fontId="24" fillId="0" borderId="1" xfId="0" applyFont="1" applyFill="1" applyBorder="1" applyProtection="1"/>
    <xf numFmtId="0" fontId="7" fillId="0" borderId="2" xfId="1" applyFont="1" applyBorder="1"/>
    <xf numFmtId="0" fontId="24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2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2" fillId="0" borderId="9" xfId="1" applyFont="1" applyFill="1" applyBorder="1" applyProtection="1"/>
    <xf numFmtId="0" fontId="5" fillId="0" borderId="8" xfId="1" applyFont="1" applyBorder="1"/>
    <xf numFmtId="164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5" fillId="0" borderId="1" xfId="1" applyFont="1" applyBorder="1"/>
    <xf numFmtId="3" fontId="25" fillId="0" borderId="1" xfId="1" applyNumberFormat="1" applyFont="1" applyBorder="1"/>
    <xf numFmtId="3" fontId="9" fillId="0" borderId="1" xfId="1" applyNumberFormat="1" applyFont="1" applyBorder="1"/>
    <xf numFmtId="164" fontId="2" fillId="0" borderId="1" xfId="2" applyNumberFormat="1" applyFont="1" applyBorder="1"/>
    <xf numFmtId="9" fontId="2" fillId="0" borderId="1" xfId="2" applyFont="1" applyBorder="1"/>
    <xf numFmtId="0" fontId="2" fillId="0" borderId="1" xfId="0" applyFont="1" applyFill="1" applyBorder="1" applyProtection="1"/>
    <xf numFmtId="3" fontId="2" fillId="0" borderId="1" xfId="0" applyNumberFormat="1" applyFont="1" applyFill="1" applyBorder="1" applyProtection="1"/>
    <xf numFmtId="4" fontId="5" fillId="0" borderId="1" xfId="1" applyNumberFormat="1" applyFont="1" applyBorder="1"/>
    <xf numFmtId="10" fontId="5" fillId="0" borderId="9" xfId="1" applyNumberFormat="1" applyFont="1" applyBorder="1"/>
    <xf numFmtId="0" fontId="5" fillId="0" borderId="9" xfId="1" applyFont="1" applyBorder="1"/>
    <xf numFmtId="165" fontId="5" fillId="0" borderId="1" xfId="1" applyNumberFormat="1" applyFont="1" applyBorder="1"/>
    <xf numFmtId="0" fontId="5" fillId="0" borderId="2" xfId="1" applyFont="1" applyFill="1" applyBorder="1" applyProtection="1"/>
    <xf numFmtId="0" fontId="5" fillId="0" borderId="10" xfId="1" applyFont="1" applyBorder="1"/>
    <xf numFmtId="164" fontId="5" fillId="0" borderId="11" xfId="1" applyNumberFormat="1" applyFont="1" applyBorder="1"/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1" fillId="0" borderId="1" xfId="0" applyFont="1" applyFill="1" applyBorder="1" applyProtection="1"/>
    <xf numFmtId="0" fontId="23" fillId="0" borderId="1" xfId="1" applyFont="1" applyFill="1" applyBorder="1" applyAlignment="1" applyProtection="1">
      <alignment horizontal="right"/>
    </xf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3" fontId="7" fillId="0" borderId="1" xfId="1" applyNumberFormat="1" applyFont="1" applyBorder="1"/>
    <xf numFmtId="0" fontId="28" fillId="0" borderId="1" xfId="1" applyFont="1" applyFill="1" applyBorder="1" applyAlignment="1" applyProtection="1">
      <alignment horizontal="right"/>
    </xf>
    <xf numFmtId="0" fontId="30" fillId="0" borderId="1" xfId="0" applyFont="1" applyFill="1" applyBorder="1" applyProtection="1"/>
    <xf numFmtId="0" fontId="29" fillId="0" borderId="1" xfId="1" applyFont="1" applyFill="1" applyBorder="1" applyProtection="1"/>
    <xf numFmtId="0" fontId="28" fillId="0" borderId="1" xfId="1" applyFont="1" applyFill="1" applyBorder="1" applyProtection="1"/>
    <xf numFmtId="3" fontId="5" fillId="0" borderId="2" xfId="1" applyNumberFormat="1" applyFont="1" applyBorder="1"/>
    <xf numFmtId="164" fontId="5" fillId="0" borderId="9" xfId="243" applyNumberFormat="1" applyFont="1" applyBorder="1"/>
    <xf numFmtId="3" fontId="26" fillId="0" borderId="1" xfId="1" applyNumberFormat="1" applyFont="1" applyFill="1" applyBorder="1" applyAlignment="1" applyProtection="1">
      <alignment horizontal="center"/>
    </xf>
    <xf numFmtId="3" fontId="27" fillId="0" borderId="1" xfId="1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18" fillId="0" borderId="0" xfId="0" applyNumberFormat="1" applyFont="1"/>
    <xf numFmtId="0" fontId="18" fillId="0" borderId="12" xfId="0" applyFont="1" applyBorder="1"/>
    <xf numFmtId="0" fontId="18" fillId="0" borderId="13" xfId="0" applyFon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4" xfId="0" applyBorder="1"/>
    <xf numFmtId="0" fontId="18" fillId="0" borderId="16" xfId="0" applyFont="1" applyBorder="1"/>
    <xf numFmtId="3" fontId="18" fillId="0" borderId="17" xfId="0" applyNumberFormat="1" applyFont="1" applyBorder="1"/>
    <xf numFmtId="0" fontId="18" fillId="0" borderId="0" xfId="0" applyFont="1" applyBorder="1"/>
    <xf numFmtId="0" fontId="0" fillId="0" borderId="0" xfId="0" applyAlignment="1">
      <alignment horizontal="left"/>
    </xf>
    <xf numFmtId="0" fontId="0" fillId="5" borderId="15" xfId="0" applyFill="1" applyBorder="1"/>
    <xf numFmtId="0" fontId="0" fillId="5" borderId="17" xfId="0" applyFill="1" applyBorder="1"/>
    <xf numFmtId="0" fontId="13" fillId="0" borderId="0" xfId="244"/>
    <xf numFmtId="0" fontId="40" fillId="0" borderId="0" xfId="0" applyFont="1" applyAlignment="1">
      <alignment vertical="center"/>
    </xf>
    <xf numFmtId="0" fontId="0" fillId="0" borderId="0" xfId="0" applyFill="1"/>
    <xf numFmtId="0" fontId="26" fillId="0" borderId="1" xfId="1" applyFont="1" applyFill="1" applyBorder="1" applyAlignment="1" applyProtection="1">
      <alignment horizontal="center"/>
    </xf>
    <xf numFmtId="0" fontId="26" fillId="0" borderId="1" xfId="1" applyFont="1" applyFill="1" applyBorder="1" applyProtection="1"/>
    <xf numFmtId="3" fontId="26" fillId="0" borderId="1" xfId="1" applyNumberFormat="1" applyFont="1" applyBorder="1" applyAlignment="1">
      <alignment horizontal="center" wrapText="1"/>
    </xf>
    <xf numFmtId="3" fontId="26" fillId="0" borderId="1" xfId="1" applyNumberFormat="1" applyFont="1" applyFill="1" applyBorder="1" applyAlignment="1">
      <alignment horizontal="center" wrapText="1"/>
    </xf>
    <xf numFmtId="0" fontId="26" fillId="0" borderId="1" xfId="1" applyFont="1" applyFill="1" applyBorder="1" applyAlignment="1">
      <alignment horizontal="center" wrapText="1"/>
    </xf>
    <xf numFmtId="0" fontId="44" fillId="0" borderId="1" xfId="1" applyFont="1" applyFill="1" applyBorder="1" applyProtection="1"/>
    <xf numFmtId="3" fontId="44" fillId="4" borderId="1" xfId="1" applyNumberFormat="1" applyFont="1" applyFill="1" applyBorder="1" applyAlignment="1">
      <alignment horizontal="center" wrapText="1"/>
    </xf>
    <xf numFmtId="3" fontId="44" fillId="0" borderId="1" xfId="1" applyNumberFormat="1" applyFont="1" applyBorder="1" applyAlignment="1">
      <alignment horizontal="center" wrapText="1"/>
    </xf>
    <xf numFmtId="3" fontId="44" fillId="0" borderId="1" xfId="1" applyNumberFormat="1" applyFont="1" applyFill="1" applyBorder="1" applyAlignment="1">
      <alignment horizontal="center" wrapText="1"/>
    </xf>
    <xf numFmtId="0" fontId="44" fillId="4" borderId="1" xfId="1" applyFont="1" applyFill="1" applyBorder="1" applyAlignment="1">
      <alignment horizontal="center" wrapText="1"/>
    </xf>
    <xf numFmtId="3" fontId="45" fillId="0" borderId="1" xfId="1" applyNumberFormat="1" applyFont="1" applyFill="1" applyBorder="1" applyAlignment="1" applyProtection="1">
      <alignment horizontal="center"/>
    </xf>
    <xf numFmtId="3" fontId="26" fillId="0" borderId="1" xfId="1" applyNumberFormat="1" applyFont="1" applyFill="1" applyBorder="1" applyAlignment="1">
      <alignment horizontal="center"/>
    </xf>
    <xf numFmtId="3" fontId="44" fillId="4" borderId="1" xfId="1" applyNumberFormat="1" applyFont="1" applyFill="1" applyBorder="1" applyAlignment="1">
      <alignment horizontal="center"/>
    </xf>
    <xf numFmtId="3" fontId="46" fillId="0" borderId="1" xfId="0" applyNumberFormat="1" applyFont="1" applyFill="1" applyBorder="1" applyAlignment="1" applyProtection="1">
      <alignment horizontal="center"/>
    </xf>
    <xf numFmtId="3" fontId="26" fillId="0" borderId="1" xfId="1" applyNumberFormat="1" applyFont="1" applyBorder="1" applyAlignment="1">
      <alignment horizontal="center"/>
    </xf>
    <xf numFmtId="3" fontId="26" fillId="2" borderId="1" xfId="1" applyNumberFormat="1" applyFont="1" applyFill="1" applyBorder="1" applyAlignment="1">
      <alignment horizontal="center"/>
    </xf>
    <xf numFmtId="164" fontId="26" fillId="0" borderId="1" xfId="1" applyNumberFormat="1" applyFont="1" applyBorder="1" applyAlignment="1">
      <alignment horizontal="center"/>
    </xf>
    <xf numFmtId="3" fontId="26" fillId="0" borderId="1" xfId="0" applyNumberFormat="1" applyFont="1" applyFill="1" applyBorder="1" applyAlignment="1" applyProtection="1">
      <alignment horizontal="center"/>
    </xf>
    <xf numFmtId="9" fontId="26" fillId="3" borderId="1" xfId="233" applyNumberFormat="1" applyFont="1" applyBorder="1" applyAlignment="1">
      <alignment horizontal="center"/>
    </xf>
    <xf numFmtId="9" fontId="26" fillId="0" borderId="1" xfId="243" applyFont="1" applyFill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26" fillId="0" borderId="1" xfId="0" applyFont="1" applyFill="1" applyBorder="1"/>
    <xf numFmtId="0" fontId="48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/>
    <xf numFmtId="3" fontId="31" fillId="0" borderId="1" xfId="0" applyNumberFormat="1" applyFont="1" applyBorder="1"/>
    <xf numFmtId="0" fontId="26" fillId="0" borderId="1" xfId="1" applyFont="1" applyBorder="1" applyAlignment="1">
      <alignment horizontal="center"/>
    </xf>
    <xf numFmtId="164" fontId="49" fillId="0" borderId="1" xfId="2" applyNumberFormat="1" applyFont="1" applyBorder="1"/>
    <xf numFmtId="1" fontId="26" fillId="0" borderId="1" xfId="1" applyNumberFormat="1" applyFont="1" applyBorder="1" applyAlignment="1">
      <alignment horizontal="center"/>
    </xf>
    <xf numFmtId="1" fontId="26" fillId="0" borderId="1" xfId="1" applyNumberFormat="1" applyFont="1" applyFill="1" applyBorder="1" applyAlignment="1">
      <alignment horizontal="center"/>
    </xf>
    <xf numFmtId="3" fontId="26" fillId="0" borderId="1" xfId="1" applyNumberFormat="1" applyFont="1" applyBorder="1"/>
    <xf numFmtId="3" fontId="26" fillId="0" borderId="1" xfId="1" applyNumberFormat="1" applyFont="1" applyFill="1" applyBorder="1"/>
    <xf numFmtId="0" fontId="26" fillId="0" borderId="1" xfId="1" applyFont="1" applyFill="1" applyBorder="1"/>
    <xf numFmtId="0" fontId="26" fillId="0" borderId="1" xfId="1" applyFont="1" applyFill="1" applyBorder="1" applyAlignment="1">
      <alignment horizontal="center"/>
    </xf>
    <xf numFmtId="0" fontId="26" fillId="0" borderId="1" xfId="1" applyFont="1" applyBorder="1"/>
    <xf numFmtId="3" fontId="50" fillId="0" borderId="1" xfId="1" applyNumberFormat="1" applyFont="1" applyBorder="1" applyAlignment="1">
      <alignment horizontal="center"/>
    </xf>
    <xf numFmtId="3" fontId="50" fillId="0" borderId="1" xfId="1" applyNumberFormat="1" applyFont="1" applyFill="1" applyBorder="1" applyAlignment="1">
      <alignment horizontal="center"/>
    </xf>
    <xf numFmtId="3" fontId="51" fillId="4" borderId="1" xfId="1" applyNumberFormat="1" applyFont="1" applyFill="1" applyBorder="1" applyAlignment="1">
      <alignment horizontal="center" wrapText="1"/>
    </xf>
    <xf numFmtId="3" fontId="51" fillId="0" borderId="1" xfId="1" applyNumberFormat="1" applyFont="1" applyBorder="1" applyAlignment="1">
      <alignment horizontal="center"/>
    </xf>
    <xf numFmtId="3" fontId="51" fillId="0" borderId="1" xfId="1" applyNumberFormat="1" applyFont="1" applyBorder="1" applyAlignment="1">
      <alignment horizontal="center" wrapText="1"/>
    </xf>
    <xf numFmtId="3" fontId="51" fillId="0" borderId="1" xfId="1" applyNumberFormat="1" applyFont="1" applyFill="1" applyBorder="1" applyAlignment="1">
      <alignment horizontal="center" wrapText="1"/>
    </xf>
    <xf numFmtId="0" fontId="51" fillId="4" borderId="1" xfId="1" applyFont="1" applyFill="1" applyBorder="1" applyAlignment="1">
      <alignment horizontal="center" wrapText="1"/>
    </xf>
    <xf numFmtId="3" fontId="51" fillId="4" borderId="1" xfId="1" applyNumberFormat="1" applyFont="1" applyFill="1" applyBorder="1" applyAlignment="1">
      <alignment horizontal="center"/>
    </xf>
    <xf numFmtId="3" fontId="47" fillId="0" borderId="1" xfId="1" applyNumberFormat="1" applyFont="1" applyFill="1" applyBorder="1" applyAlignment="1">
      <alignment horizontal="center"/>
    </xf>
    <xf numFmtId="9" fontId="48" fillId="0" borderId="1" xfId="243" applyFont="1" applyBorder="1" applyAlignment="1">
      <alignment horizontal="center"/>
    </xf>
    <xf numFmtId="3" fontId="48" fillId="0" borderId="1" xfId="0" applyNumberFormat="1" applyFont="1" applyBorder="1" applyAlignment="1">
      <alignment horizontal="center"/>
    </xf>
    <xf numFmtId="3" fontId="44" fillId="0" borderId="1" xfId="1" applyNumberFormat="1" applyFont="1" applyBorder="1" applyAlignment="1">
      <alignment horizontal="center"/>
    </xf>
    <xf numFmtId="3" fontId="31" fillId="0" borderId="1" xfId="0" applyNumberFormat="1" applyFont="1" applyFill="1" applyBorder="1" applyAlignment="1" applyProtection="1">
      <alignment horizontal="center"/>
    </xf>
    <xf numFmtId="3" fontId="31" fillId="0" borderId="1" xfId="1" applyNumberFormat="1" applyFont="1" applyBorder="1" applyAlignment="1">
      <alignment horizontal="center"/>
    </xf>
    <xf numFmtId="3" fontId="31" fillId="0" borderId="1" xfId="1" applyNumberFormat="1" applyFont="1" applyFill="1" applyBorder="1" applyAlignment="1">
      <alignment horizontal="center"/>
    </xf>
    <xf numFmtId="3" fontId="31" fillId="2" borderId="1" xfId="1" applyNumberFormat="1" applyFont="1" applyFill="1" applyBorder="1" applyAlignment="1">
      <alignment horizontal="center"/>
    </xf>
    <xf numFmtId="3" fontId="48" fillId="0" borderId="1" xfId="1" applyNumberFormat="1" applyFont="1" applyFill="1" applyBorder="1" applyAlignment="1">
      <alignment horizontal="center"/>
    </xf>
    <xf numFmtId="3" fontId="31" fillId="5" borderId="1" xfId="1" applyNumberFormat="1" applyFont="1" applyFill="1" applyBorder="1" applyAlignment="1">
      <alignment horizontal="center"/>
    </xf>
    <xf numFmtId="3" fontId="26" fillId="0" borderId="1" xfId="0" applyNumberFormat="1" applyFont="1" applyBorder="1"/>
    <xf numFmtId="9" fontId="47" fillId="0" borderId="1" xfId="243" applyFont="1" applyBorder="1" applyAlignment="1">
      <alignment horizontal="center"/>
    </xf>
    <xf numFmtId="3" fontId="26" fillId="5" borderId="1" xfId="1" applyNumberFormat="1" applyFont="1" applyFill="1" applyBorder="1" applyAlignment="1">
      <alignment horizontal="center"/>
    </xf>
    <xf numFmtId="3" fontId="26" fillId="4" borderId="1" xfId="1" applyNumberFormat="1" applyFont="1" applyFill="1" applyBorder="1" applyAlignment="1">
      <alignment horizontal="center" wrapText="1"/>
    </xf>
    <xf numFmtId="3" fontId="26" fillId="4" borderId="1" xfId="1" applyNumberFormat="1" applyFont="1" applyFill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" fontId="26" fillId="0" borderId="1" xfId="0" applyNumberFormat="1" applyFont="1" applyFill="1" applyBorder="1" applyAlignment="1">
      <alignment horizontal="center"/>
    </xf>
    <xf numFmtId="3" fontId="47" fillId="0" borderId="1" xfId="0" applyNumberFormat="1" applyFont="1" applyBorder="1" applyAlignment="1">
      <alignment horizontal="center"/>
    </xf>
    <xf numFmtId="167" fontId="48" fillId="0" borderId="1" xfId="0" applyNumberFormat="1" applyFont="1" applyBorder="1" applyAlignment="1">
      <alignment horizontal="center"/>
    </xf>
    <xf numFmtId="3" fontId="26" fillId="0" borderId="1" xfId="0" applyNumberFormat="1" applyFont="1" applyFill="1" applyBorder="1" applyAlignment="1">
      <alignment horizontal="center"/>
    </xf>
    <xf numFmtId="3" fontId="48" fillId="0" borderId="1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/>
    </xf>
    <xf numFmtId="0" fontId="9" fillId="6" borderId="1" xfId="1" applyFont="1" applyFill="1" applyBorder="1" applyProtection="1"/>
    <xf numFmtId="3" fontId="0" fillId="0" borderId="0" xfId="0" applyNumberFormat="1" applyFill="1" applyBorder="1"/>
    <xf numFmtId="3" fontId="52" fillId="0" borderId="15" xfId="0" applyNumberFormat="1" applyFont="1" applyBorder="1"/>
    <xf numFmtId="0" fontId="52" fillId="0" borderId="0" xfId="0" applyFont="1"/>
    <xf numFmtId="3" fontId="0" fillId="0" borderId="15" xfId="0" applyNumberFormat="1" applyFont="1" applyBorder="1"/>
    <xf numFmtId="0" fontId="0" fillId="0" borderId="0" xfId="0" applyFont="1"/>
    <xf numFmtId="0" fontId="0" fillId="0" borderId="15" xfId="0" applyFont="1" applyBorder="1"/>
    <xf numFmtId="3" fontId="52" fillId="0" borderId="0" xfId="0" applyNumberFormat="1" applyFont="1" applyBorder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ont="1" applyBorder="1"/>
    <xf numFmtId="3" fontId="0" fillId="0" borderId="0" xfId="0" applyNumberFormat="1" applyFill="1"/>
    <xf numFmtId="0" fontId="0" fillId="0" borderId="0" xfId="0" applyFill="1" applyBorder="1"/>
    <xf numFmtId="3" fontId="53" fillId="0" borderId="0" xfId="0" applyNumberFormat="1" applyFont="1" applyFill="1"/>
    <xf numFmtId="0" fontId="53" fillId="0" borderId="0" xfId="0" applyFont="1" applyFill="1"/>
    <xf numFmtId="0" fontId="18" fillId="0" borderId="12" xfId="0" applyFont="1" applyFill="1" applyBorder="1"/>
    <xf numFmtId="0" fontId="0" fillId="0" borderId="14" xfId="0" applyFill="1" applyBorder="1"/>
    <xf numFmtId="3" fontId="54" fillId="0" borderId="1" xfId="1" applyNumberFormat="1" applyFont="1" applyFill="1" applyBorder="1" applyAlignment="1" applyProtection="1">
      <alignment horizontal="center"/>
    </xf>
    <xf numFmtId="3" fontId="3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right"/>
    </xf>
    <xf numFmtId="14" fontId="0" fillId="0" borderId="19" xfId="0" quotePrefix="1" applyNumberFormat="1" applyFill="1" applyBorder="1" applyAlignment="1">
      <alignment horizontal="left"/>
    </xf>
    <xf numFmtId="0" fontId="31" fillId="0" borderId="14" xfId="0" applyFont="1" applyFill="1" applyBorder="1" applyAlignment="1">
      <alignment horizontal="right"/>
    </xf>
    <xf numFmtId="14" fontId="0" fillId="0" borderId="15" xfId="0" applyNumberFormat="1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left"/>
    </xf>
    <xf numFmtId="0" fontId="13" fillId="0" borderId="15" xfId="244" applyFill="1" applyBorder="1" applyAlignment="1">
      <alignment horizontal="left"/>
    </xf>
    <xf numFmtId="0" fontId="0" fillId="0" borderId="16" xfId="0" applyFill="1" applyBorder="1" applyAlignment="1">
      <alignment horizontal="right"/>
    </xf>
    <xf numFmtId="0" fontId="13" fillId="0" borderId="17" xfId="244" applyFill="1" applyBorder="1"/>
    <xf numFmtId="0" fontId="0" fillId="5" borderId="14" xfId="0" applyFill="1" applyBorder="1"/>
    <xf numFmtId="0" fontId="0" fillId="5" borderId="16" xfId="0" applyFill="1" applyBorder="1"/>
    <xf numFmtId="3" fontId="56" fillId="0" borderId="1" xfId="1" applyNumberFormat="1" applyFont="1" applyFill="1" applyBorder="1" applyAlignment="1" applyProtection="1">
      <alignment horizontal="center"/>
    </xf>
    <xf numFmtId="3" fontId="56" fillId="0" borderId="1" xfId="0" applyNumberFormat="1" applyFont="1" applyFill="1" applyBorder="1" applyAlignment="1" applyProtection="1">
      <alignment horizontal="center"/>
    </xf>
    <xf numFmtId="3" fontId="55" fillId="0" borderId="1" xfId="1" applyNumberFormat="1" applyFont="1" applyFill="1" applyBorder="1" applyAlignment="1" applyProtection="1">
      <alignment horizontal="center"/>
    </xf>
    <xf numFmtId="3" fontId="55" fillId="0" borderId="1" xfId="0" applyNumberFormat="1" applyFont="1" applyFill="1" applyBorder="1" applyAlignment="1" applyProtection="1">
      <alignment horizontal="center"/>
    </xf>
    <xf numFmtId="3" fontId="1" fillId="0" borderId="1" xfId="1" applyNumberFormat="1" applyFont="1" applyFill="1" applyBorder="1" applyAlignment="1" applyProtection="1">
      <alignment horizontal="center"/>
    </xf>
    <xf numFmtId="3" fontId="57" fillId="0" borderId="1" xfId="1" applyNumberFormat="1" applyFont="1" applyFill="1" applyBorder="1" applyAlignment="1" applyProtection="1">
      <alignment horizontal="center"/>
    </xf>
    <xf numFmtId="3" fontId="58" fillId="0" borderId="1" xfId="0" applyNumberFormat="1" applyFont="1" applyFill="1" applyBorder="1" applyAlignment="1" applyProtection="1">
      <alignment horizontal="center"/>
    </xf>
    <xf numFmtId="3" fontId="58" fillId="0" borderId="1" xfId="1" applyNumberFormat="1" applyFont="1" applyFill="1" applyBorder="1" applyAlignment="1" applyProtection="1">
      <alignment horizontal="center"/>
    </xf>
    <xf numFmtId="3" fontId="59" fillId="0" borderId="1" xfId="0" applyNumberFormat="1" applyFont="1" applyFill="1" applyBorder="1" applyAlignment="1" applyProtection="1">
      <alignment horizontal="center"/>
    </xf>
    <xf numFmtId="3" fontId="59" fillId="0" borderId="1" xfId="1" applyNumberFormat="1" applyFont="1" applyFill="1" applyBorder="1" applyAlignment="1" applyProtection="1">
      <alignment horizontal="center"/>
    </xf>
    <xf numFmtId="3" fontId="60" fillId="0" borderId="1" xfId="1" applyNumberFormat="1" applyFont="1" applyFill="1" applyBorder="1" applyAlignment="1" applyProtection="1">
      <alignment horizontal="center"/>
    </xf>
    <xf numFmtId="3" fontId="27" fillId="0" borderId="1" xfId="0" applyNumberFormat="1" applyFont="1" applyFill="1" applyBorder="1" applyAlignment="1" applyProtection="1">
      <alignment horizontal="center"/>
    </xf>
    <xf numFmtId="3" fontId="61" fillId="0" borderId="1" xfId="0" applyNumberFormat="1" applyFont="1" applyFill="1" applyBorder="1" applyAlignment="1" applyProtection="1">
      <alignment horizontal="center"/>
    </xf>
    <xf numFmtId="3" fontId="61" fillId="0" borderId="1" xfId="1" applyNumberFormat="1" applyFont="1" applyFill="1" applyBorder="1" applyAlignment="1" applyProtection="1">
      <alignment horizontal="center"/>
    </xf>
    <xf numFmtId="3" fontId="62" fillId="0" borderId="1" xfId="1" applyNumberFormat="1" applyFont="1" applyFill="1" applyBorder="1" applyAlignment="1" applyProtection="1">
      <alignment horizontal="center"/>
    </xf>
    <xf numFmtId="3" fontId="62" fillId="5" borderId="1" xfId="0" applyNumberFormat="1" applyFont="1" applyFill="1" applyBorder="1" applyAlignment="1" applyProtection="1">
      <alignment horizontal="center"/>
    </xf>
    <xf numFmtId="3" fontId="63" fillId="0" borderId="1" xfId="1" applyNumberFormat="1" applyFont="1" applyFill="1" applyBorder="1" applyAlignment="1" applyProtection="1">
      <alignment horizontal="center"/>
    </xf>
    <xf numFmtId="3" fontId="64" fillId="0" borderId="1" xfId="1" applyNumberFormat="1" applyFont="1" applyFill="1" applyBorder="1" applyAlignment="1" applyProtection="1">
      <alignment horizontal="center"/>
    </xf>
    <xf numFmtId="3" fontId="60" fillId="0" borderId="1" xfId="0" applyNumberFormat="1" applyFont="1" applyFill="1" applyBorder="1" applyAlignment="1" applyProtection="1">
      <alignment horizontal="center"/>
    </xf>
    <xf numFmtId="3" fontId="65" fillId="0" borderId="1" xfId="1" applyNumberFormat="1" applyFont="1" applyFill="1" applyBorder="1" applyAlignment="1" applyProtection="1">
      <alignment horizontal="center"/>
    </xf>
    <xf numFmtId="3" fontId="66" fillId="0" borderId="1" xfId="1" applyNumberFormat="1" applyFont="1" applyFill="1" applyBorder="1" applyAlignment="1" applyProtection="1">
      <alignment horizontal="center"/>
    </xf>
    <xf numFmtId="3" fontId="67" fillId="0" borderId="1" xfId="1" applyNumberFormat="1" applyFont="1" applyFill="1" applyBorder="1" applyAlignment="1" applyProtection="1">
      <alignment horizontal="center"/>
    </xf>
    <xf numFmtId="3" fontId="27" fillId="0" borderId="1" xfId="0" applyNumberFormat="1" applyFont="1" applyBorder="1" applyAlignment="1">
      <alignment horizontal="center"/>
    </xf>
    <xf numFmtId="3" fontId="63" fillId="0" borderId="1" xfId="0" applyNumberFormat="1" applyFont="1" applyFill="1" applyBorder="1" applyAlignment="1" applyProtection="1">
      <alignment horizontal="center"/>
    </xf>
    <xf numFmtId="3" fontId="61" fillId="0" borderId="1" xfId="0" applyNumberFormat="1" applyFont="1" applyBorder="1" applyAlignment="1">
      <alignment horizontal="center"/>
    </xf>
    <xf numFmtId="3" fontId="64" fillId="0" borderId="1" xfId="0" applyNumberFormat="1" applyFont="1" applyFill="1" applyBorder="1" applyAlignment="1" applyProtection="1">
      <alignment horizontal="center"/>
    </xf>
    <xf numFmtId="3" fontId="64" fillId="0" borderId="1" xfId="0" applyNumberFormat="1" applyFont="1" applyBorder="1" applyAlignment="1">
      <alignment horizontal="center"/>
    </xf>
    <xf numFmtId="3" fontId="68" fillId="0" borderId="1" xfId="1" applyNumberFormat="1" applyFont="1" applyFill="1" applyBorder="1" applyAlignment="1" applyProtection="1">
      <alignment horizontal="center"/>
    </xf>
    <xf numFmtId="3" fontId="69" fillId="0" borderId="1" xfId="0" applyNumberFormat="1" applyFont="1" applyFill="1" applyBorder="1" applyAlignment="1" applyProtection="1">
      <alignment horizontal="center"/>
    </xf>
    <xf numFmtId="0" fontId="34" fillId="5" borderId="18" xfId="0" applyFont="1" applyFill="1" applyBorder="1" applyAlignment="1">
      <alignment vertical="center" wrapText="1"/>
    </xf>
    <xf numFmtId="0" fontId="34" fillId="5" borderId="19" xfId="0" applyFont="1" applyFill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34" fillId="0" borderId="22" xfId="0" applyFont="1" applyBorder="1" applyAlignment="1">
      <alignment vertical="center" wrapText="1"/>
    </xf>
    <xf numFmtId="0" fontId="34" fillId="0" borderId="23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%20export_import%20fj&#228;rrv&#228;r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Stockholm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t (2)"/>
      <sheetName val="Totalt"/>
      <sheetName val="Totalt (Ronja)"/>
      <sheetName val="STEX - Sammanställning"/>
      <sheetName val="STEX - Anläggningar per kommun"/>
      <sheetName val="Vattenfall"/>
      <sheetName val="Söderenergi"/>
      <sheetName val="Norrnergi"/>
      <sheetName val="Antaganden_Resterande kommuner"/>
    </sheetNames>
    <sheetDataSet>
      <sheetData sheetId="0"/>
      <sheetData sheetId="1">
        <row r="21">
          <cell r="B21">
            <v>19822</v>
          </cell>
          <cell r="C21"/>
        </row>
        <row r="22">
          <cell r="B22">
            <v>177431.61000000002</v>
          </cell>
          <cell r="C22">
            <v>21441</v>
          </cell>
        </row>
        <row r="23">
          <cell r="B23">
            <v>290976</v>
          </cell>
          <cell r="C23"/>
        </row>
        <row r="24">
          <cell r="B24">
            <v>3645890.9484210527</v>
          </cell>
          <cell r="C24">
            <v>3782332.3039999995</v>
          </cell>
        </row>
        <row r="25">
          <cell r="B25">
            <v>159249.26199999999</v>
          </cell>
          <cell r="C25"/>
        </row>
        <row r="26">
          <cell r="B26">
            <v>214686.76900000012</v>
          </cell>
          <cell r="C26"/>
        </row>
        <row r="27">
          <cell r="B27">
            <v>218502.86399999994</v>
          </cell>
          <cell r="C27">
            <v>774872</v>
          </cell>
        </row>
        <row r="28">
          <cell r="B28">
            <v>1837.69</v>
          </cell>
          <cell r="C28">
            <v>273600</v>
          </cell>
        </row>
        <row r="29">
          <cell r="B29"/>
        </row>
        <row r="30">
          <cell r="B30">
            <v>146762</v>
          </cell>
          <cell r="C30"/>
        </row>
        <row r="31">
          <cell r="B31"/>
          <cell r="C31">
            <v>146762</v>
          </cell>
        </row>
        <row r="32">
          <cell r="B32">
            <v>26718</v>
          </cell>
          <cell r="C32">
            <v>1419860</v>
          </cell>
        </row>
        <row r="33">
          <cell r="B33">
            <v>380697</v>
          </cell>
          <cell r="C33"/>
        </row>
        <row r="34">
          <cell r="B34">
            <v>555769</v>
          </cell>
          <cell r="C34"/>
        </row>
        <row r="35">
          <cell r="B35">
            <v>44417</v>
          </cell>
          <cell r="C35"/>
        </row>
        <row r="36">
          <cell r="B36">
            <v>71224.108999999997</v>
          </cell>
        </row>
        <row r="37">
          <cell r="B37">
            <v>265000</v>
          </cell>
        </row>
        <row r="38">
          <cell r="B38">
            <v>75000</v>
          </cell>
        </row>
        <row r="40">
          <cell r="B40">
            <v>24241.05263157895</v>
          </cell>
        </row>
        <row r="41">
          <cell r="B41">
            <v>100641.99894736843</v>
          </cell>
          <cell r="C41"/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Kontaktuppgifter kommuner"/>
      <sheetName val="Kontakt fjv import_export"/>
      <sheetName val="Personlig kontakt"/>
      <sheetName val="Biogasproduktion och fordonsgas"/>
      <sheetName val="Gas hushåll"/>
      <sheetName val="Solceller"/>
      <sheetName val="Miljörapporter"/>
      <sheetName val="Vindkraftproduktion"/>
      <sheetName val="Mindre vattenkraft"/>
      <sheetName val="Länsstyrelsen 2017"/>
      <sheetName val="Länsstyrelsen 2020"/>
      <sheetName val="KVV miljörapport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4">
          <cell r="Q44"/>
          <cell r="U44"/>
          <cell r="V44"/>
        </row>
        <row r="45">
          <cell r="N45">
            <v>0</v>
          </cell>
        </row>
        <row r="46">
          <cell r="R46"/>
          <cell r="T46"/>
        </row>
        <row r="47">
          <cell r="S47"/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2">
          <cell r="Q52"/>
          <cell r="U52"/>
          <cell r="V52"/>
        </row>
        <row r="53">
          <cell r="N53">
            <v>0</v>
          </cell>
        </row>
        <row r="54">
          <cell r="R54"/>
          <cell r="T54"/>
        </row>
        <row r="55">
          <cell r="S55"/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/>
          <cell r="T70"/>
        </row>
        <row r="71">
          <cell r="S71"/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Q108"/>
          <cell r="U108"/>
          <cell r="V108"/>
        </row>
        <row r="109">
          <cell r="N109">
            <v>0</v>
          </cell>
        </row>
        <row r="110">
          <cell r="R110"/>
          <cell r="T110"/>
        </row>
        <row r="111">
          <cell r="S111"/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/>
          <cell r="T126"/>
        </row>
        <row r="127">
          <cell r="S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</row>
        <row r="144">
          <cell r="N144">
            <v>0</v>
          </cell>
        </row>
        <row r="146">
          <cell r="N146">
            <v>3547.1833469387825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Q164"/>
          <cell r="U164"/>
          <cell r="V164"/>
        </row>
        <row r="165">
          <cell r="N165">
            <v>0</v>
          </cell>
        </row>
        <row r="166">
          <cell r="R166"/>
          <cell r="T166"/>
        </row>
        <row r="167">
          <cell r="S167"/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/>
          <cell r="T182"/>
        </row>
        <row r="183">
          <cell r="S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</row>
        <row r="192">
          <cell r="N192">
            <v>0</v>
          </cell>
        </row>
        <row r="202">
          <cell r="N202">
            <v>118459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</row>
        <row r="216">
          <cell r="N216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Q220"/>
          <cell r="U220"/>
          <cell r="V220"/>
        </row>
        <row r="221">
          <cell r="N221">
            <v>0</v>
          </cell>
        </row>
        <row r="222">
          <cell r="R222"/>
          <cell r="T222"/>
        </row>
        <row r="223">
          <cell r="S223"/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/>
          <cell r="U284"/>
          <cell r="V284"/>
        </row>
        <row r="285">
          <cell r="N285">
            <v>0</v>
          </cell>
        </row>
        <row r="286">
          <cell r="R286"/>
          <cell r="T286"/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</row>
        <row r="312">
          <cell r="N312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Q332"/>
          <cell r="U332"/>
          <cell r="V332"/>
        </row>
        <row r="333">
          <cell r="N333">
            <v>0</v>
          </cell>
        </row>
        <row r="334">
          <cell r="R334"/>
          <cell r="T334"/>
        </row>
        <row r="335">
          <cell r="S335"/>
        </row>
        <row r="336">
          <cell r="N336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/>
        </row>
        <row r="352">
          <cell r="N352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Q388"/>
          <cell r="U388"/>
          <cell r="V388"/>
        </row>
        <row r="389">
          <cell r="N389">
            <v>0</v>
          </cell>
        </row>
        <row r="390">
          <cell r="R390"/>
          <cell r="T390"/>
        </row>
        <row r="391">
          <cell r="S391"/>
        </row>
        <row r="392">
          <cell r="N392">
            <v>0</v>
          </cell>
        </row>
        <row r="402">
          <cell r="N402">
            <v>69182.34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/>
          <cell r="T406"/>
        </row>
        <row r="407">
          <cell r="S407"/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</row>
        <row r="432">
          <cell r="N432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Q444"/>
          <cell r="U444"/>
          <cell r="V444"/>
        </row>
        <row r="445">
          <cell r="N445">
            <v>0</v>
          </cell>
        </row>
        <row r="446">
          <cell r="R446"/>
          <cell r="T446"/>
        </row>
        <row r="447">
          <cell r="S447"/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</row>
        <row r="456">
          <cell r="N456">
            <v>0</v>
          </cell>
        </row>
        <row r="458">
          <cell r="N458">
            <v>1104</v>
          </cell>
        </row>
        <row r="459">
          <cell r="N459">
            <v>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/>
          <cell r="T462"/>
        </row>
        <row r="463">
          <cell r="S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</row>
        <row r="496">
          <cell r="N496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Q500"/>
          <cell r="U500"/>
          <cell r="V500"/>
        </row>
        <row r="501">
          <cell r="N501">
            <v>0</v>
          </cell>
        </row>
        <row r="502">
          <cell r="R502"/>
          <cell r="T502"/>
        </row>
        <row r="503">
          <cell r="S503"/>
        </row>
        <row r="504">
          <cell r="N504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</row>
        <row r="512">
          <cell r="N512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/>
          <cell r="T566"/>
        </row>
        <row r="567">
          <cell r="S567"/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</row>
        <row r="592">
          <cell r="N592">
            <v>0</v>
          </cell>
        </row>
        <row r="602">
          <cell r="N602">
            <v>0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</row>
        <row r="608">
          <cell r="N608">
            <v>0</v>
          </cell>
        </row>
        <row r="610">
          <cell r="N610">
            <v>0</v>
          </cell>
        </row>
        <row r="611">
          <cell r="N611">
            <v>0</v>
          </cell>
        </row>
        <row r="612">
          <cell r="Q612"/>
          <cell r="U612"/>
          <cell r="V612"/>
        </row>
        <row r="613">
          <cell r="N613">
            <v>0</v>
          </cell>
        </row>
        <row r="614">
          <cell r="R614"/>
          <cell r="T614"/>
        </row>
        <row r="615">
          <cell r="S615"/>
        </row>
        <row r="616">
          <cell r="N616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</row>
        <row r="624">
          <cell r="N624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/>
          <cell r="T630"/>
        </row>
        <row r="631">
          <cell r="S631"/>
        </row>
        <row r="632">
          <cell r="N632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</row>
        <row r="656">
          <cell r="N656">
            <v>0</v>
          </cell>
        </row>
        <row r="658">
          <cell r="N658">
            <v>0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</row>
        <row r="664">
          <cell r="N664">
            <v>0</v>
          </cell>
        </row>
        <row r="666">
          <cell r="N666">
            <v>0</v>
          </cell>
        </row>
        <row r="667">
          <cell r="N667">
            <v>0</v>
          </cell>
        </row>
        <row r="668">
          <cell r="Q668"/>
          <cell r="U668"/>
          <cell r="V668"/>
        </row>
        <row r="669">
          <cell r="N669">
            <v>0</v>
          </cell>
        </row>
        <row r="670">
          <cell r="R670"/>
          <cell r="T670"/>
        </row>
        <row r="671">
          <cell r="S671"/>
        </row>
        <row r="672">
          <cell r="N672">
            <v>0</v>
          </cell>
        </row>
        <row r="682">
          <cell r="N682">
            <v>730859</v>
          </cell>
        </row>
        <row r="683">
          <cell r="N683">
            <v>0</v>
          </cell>
        </row>
        <row r="684">
          <cell r="Q684"/>
          <cell r="U684"/>
          <cell r="V684"/>
        </row>
        <row r="685">
          <cell r="N685">
            <v>0</v>
          </cell>
        </row>
        <row r="686">
          <cell r="R686"/>
          <cell r="T686"/>
        </row>
        <row r="687">
          <cell r="S687"/>
        </row>
        <row r="688">
          <cell r="N688">
            <v>0</v>
          </cell>
        </row>
        <row r="690">
          <cell r="N690">
            <v>165</v>
          </cell>
        </row>
        <row r="691">
          <cell r="N691">
            <v>927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</row>
        <row r="712">
          <cell r="N712">
            <v>0</v>
          </cell>
        </row>
        <row r="722">
          <cell r="N722">
            <v>373391</v>
          </cell>
        </row>
        <row r="723">
          <cell r="N723">
            <v>0</v>
          </cell>
        </row>
        <row r="724">
          <cell r="Q724"/>
          <cell r="U724"/>
          <cell r="V724"/>
        </row>
        <row r="725">
          <cell r="N725">
            <v>0</v>
          </cell>
        </row>
        <row r="726">
          <cell r="R726"/>
          <cell r="T726"/>
        </row>
        <row r="727">
          <cell r="S727"/>
        </row>
        <row r="728">
          <cell r="N728">
            <v>0</v>
          </cell>
        </row>
        <row r="730">
          <cell r="N730">
            <v>0</v>
          </cell>
        </row>
        <row r="731">
          <cell r="N731">
            <v>0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R734"/>
          <cell r="T734"/>
        </row>
        <row r="735">
          <cell r="S735"/>
        </row>
        <row r="736">
          <cell r="N736">
            <v>0</v>
          </cell>
        </row>
        <row r="738">
          <cell r="N738">
            <v>0</v>
          </cell>
        </row>
        <row r="739">
          <cell r="N739">
            <v>0</v>
          </cell>
        </row>
        <row r="740">
          <cell r="Q740"/>
          <cell r="U740"/>
          <cell r="V740"/>
        </row>
        <row r="741">
          <cell r="N741">
            <v>0</v>
          </cell>
        </row>
        <row r="742">
          <cell r="R742"/>
          <cell r="T742"/>
        </row>
        <row r="743">
          <cell r="S743"/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</row>
        <row r="752">
          <cell r="N752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</row>
        <row r="776">
          <cell r="N776">
            <v>0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Q780"/>
          <cell r="U780"/>
          <cell r="V780"/>
        </row>
        <row r="781">
          <cell r="N781">
            <v>0</v>
          </cell>
        </row>
        <row r="782">
          <cell r="R782"/>
          <cell r="T782"/>
        </row>
        <row r="783">
          <cell r="S783"/>
        </row>
        <row r="784">
          <cell r="N784">
            <v>0</v>
          </cell>
        </row>
        <row r="786">
          <cell r="N786">
            <v>0</v>
          </cell>
        </row>
        <row r="787">
          <cell r="N787">
            <v>0</v>
          </cell>
        </row>
        <row r="788">
          <cell r="Q788"/>
          <cell r="U788"/>
          <cell r="V788"/>
        </row>
        <row r="789">
          <cell r="N789">
            <v>0</v>
          </cell>
        </row>
        <row r="790">
          <cell r="R790"/>
          <cell r="T790"/>
        </row>
        <row r="791">
          <cell r="S791"/>
        </row>
        <row r="792">
          <cell r="N792">
            <v>0</v>
          </cell>
        </row>
        <row r="802">
          <cell r="N802">
            <v>0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</row>
        <row r="806">
          <cell r="R806"/>
          <cell r="T806"/>
        </row>
        <row r="807">
          <cell r="S807"/>
        </row>
        <row r="808">
          <cell r="N808">
            <v>0</v>
          </cell>
        </row>
        <row r="810">
          <cell r="N810">
            <v>0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</row>
        <row r="814">
          <cell r="R814"/>
          <cell r="T814"/>
        </row>
        <row r="815">
          <cell r="S815"/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</row>
        <row r="822">
          <cell r="R822"/>
          <cell r="T822"/>
        </row>
        <row r="823">
          <cell r="S823"/>
        </row>
        <row r="824">
          <cell r="N824">
            <v>0</v>
          </cell>
        </row>
        <row r="826">
          <cell r="N826">
            <v>0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</row>
        <row r="830">
          <cell r="R830"/>
          <cell r="T830"/>
        </row>
        <row r="831">
          <cell r="S831"/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4">
          <cell r="Q844"/>
          <cell r="U844"/>
          <cell r="V844"/>
        </row>
        <row r="845">
          <cell r="N845">
            <v>0</v>
          </cell>
        </row>
        <row r="846">
          <cell r="R846"/>
          <cell r="T846"/>
        </row>
        <row r="847">
          <cell r="S847"/>
        </row>
        <row r="848">
          <cell r="N848">
            <v>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Q852"/>
          <cell r="U852"/>
          <cell r="V852"/>
        </row>
        <row r="853">
          <cell r="N853">
            <v>0</v>
          </cell>
        </row>
        <row r="854">
          <cell r="R854"/>
          <cell r="T854"/>
        </row>
        <row r="855">
          <cell r="S855"/>
        </row>
        <row r="856">
          <cell r="N856">
            <v>0</v>
          </cell>
        </row>
        <row r="858">
          <cell r="N858">
            <v>0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</row>
        <row r="872">
          <cell r="N872">
            <v>0</v>
          </cell>
        </row>
        <row r="882">
          <cell r="N882">
            <v>0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</row>
        <row r="888">
          <cell r="N888">
            <v>0</v>
          </cell>
        </row>
        <row r="890">
          <cell r="N890">
            <v>0</v>
          </cell>
        </row>
        <row r="891">
          <cell r="N891">
            <v>0</v>
          </cell>
        </row>
        <row r="892">
          <cell r="Q892"/>
          <cell r="U892"/>
          <cell r="V892"/>
        </row>
        <row r="893">
          <cell r="N893">
            <v>0</v>
          </cell>
        </row>
        <row r="894">
          <cell r="R894"/>
          <cell r="T894"/>
        </row>
        <row r="895">
          <cell r="S895"/>
        </row>
        <row r="896">
          <cell r="N896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Q900"/>
          <cell r="U900"/>
          <cell r="V900"/>
        </row>
        <row r="901">
          <cell r="N901">
            <v>0</v>
          </cell>
        </row>
        <row r="902">
          <cell r="R902"/>
          <cell r="T902"/>
        </row>
        <row r="903">
          <cell r="S903"/>
        </row>
        <row r="904">
          <cell r="N904">
            <v>0</v>
          </cell>
        </row>
        <row r="906">
          <cell r="N906">
            <v>0</v>
          </cell>
        </row>
        <row r="907">
          <cell r="N907">
            <v>0</v>
          </cell>
        </row>
        <row r="908">
          <cell r="Q908"/>
          <cell r="U908"/>
          <cell r="V908"/>
        </row>
        <row r="909">
          <cell r="N909">
            <v>0</v>
          </cell>
        </row>
        <row r="910">
          <cell r="R910"/>
          <cell r="T910"/>
        </row>
        <row r="911">
          <cell r="S911"/>
        </row>
        <row r="912">
          <cell r="N912">
            <v>0</v>
          </cell>
        </row>
        <row r="922">
          <cell r="N922">
            <v>0</v>
          </cell>
        </row>
        <row r="923">
          <cell r="N923">
            <v>0</v>
          </cell>
        </row>
        <row r="924">
          <cell r="Q924"/>
          <cell r="U924"/>
          <cell r="V924"/>
        </row>
        <row r="925">
          <cell r="N925">
            <v>0</v>
          </cell>
        </row>
        <row r="926">
          <cell r="R926"/>
          <cell r="T926"/>
        </row>
        <row r="927">
          <cell r="S927"/>
        </row>
        <row r="928">
          <cell r="N928">
            <v>0</v>
          </cell>
        </row>
        <row r="930">
          <cell r="N930">
            <v>0</v>
          </cell>
        </row>
        <row r="931">
          <cell r="N931">
            <v>0</v>
          </cell>
        </row>
        <row r="932">
          <cell r="Q932"/>
          <cell r="U932"/>
          <cell r="V932"/>
        </row>
        <row r="933">
          <cell r="N933">
            <v>0</v>
          </cell>
        </row>
        <row r="934">
          <cell r="R934"/>
          <cell r="T934"/>
        </row>
        <row r="935">
          <cell r="S935"/>
        </row>
        <row r="936">
          <cell r="N936">
            <v>0</v>
          </cell>
        </row>
        <row r="938">
          <cell r="N938">
            <v>0</v>
          </cell>
        </row>
        <row r="939">
          <cell r="N939">
            <v>0</v>
          </cell>
        </row>
        <row r="940">
          <cell r="Q940"/>
          <cell r="U940"/>
          <cell r="V940"/>
        </row>
        <row r="941">
          <cell r="N941">
            <v>0</v>
          </cell>
        </row>
        <row r="942">
          <cell r="R942"/>
          <cell r="T942"/>
        </row>
        <row r="943">
          <cell r="S943"/>
        </row>
        <row r="944">
          <cell r="N944">
            <v>0</v>
          </cell>
        </row>
        <row r="946">
          <cell r="N946">
            <v>295.59861224489862</v>
          </cell>
        </row>
        <row r="947">
          <cell r="N947">
            <v>0</v>
          </cell>
        </row>
        <row r="948">
          <cell r="Q948"/>
          <cell r="U948"/>
          <cell r="V948"/>
        </row>
        <row r="949">
          <cell r="N949">
            <v>0</v>
          </cell>
        </row>
        <row r="950">
          <cell r="R950"/>
          <cell r="T950"/>
        </row>
        <row r="951">
          <cell r="S951"/>
        </row>
        <row r="952">
          <cell r="N952">
            <v>0</v>
          </cell>
        </row>
        <row r="962">
          <cell r="N962">
            <v>12621</v>
          </cell>
        </row>
        <row r="963">
          <cell r="N963">
            <v>0</v>
          </cell>
        </row>
        <row r="964">
          <cell r="Q964"/>
          <cell r="U964"/>
          <cell r="V964"/>
        </row>
        <row r="965">
          <cell r="N965">
            <v>0</v>
          </cell>
        </row>
        <row r="966">
          <cell r="R966"/>
          <cell r="T966"/>
        </row>
        <row r="967">
          <cell r="S967"/>
        </row>
        <row r="968">
          <cell r="N968">
            <v>0</v>
          </cell>
        </row>
        <row r="970">
          <cell r="N970">
            <v>890</v>
          </cell>
        </row>
        <row r="971">
          <cell r="N971">
            <v>3590</v>
          </cell>
        </row>
        <row r="972">
          <cell r="Q972"/>
          <cell r="U972"/>
          <cell r="V972"/>
        </row>
        <row r="973">
          <cell r="N973">
            <v>0</v>
          </cell>
        </row>
        <row r="974">
          <cell r="R974"/>
          <cell r="T974"/>
        </row>
        <row r="975">
          <cell r="S975"/>
        </row>
        <row r="976">
          <cell r="N976">
            <v>0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Q980"/>
          <cell r="U980"/>
          <cell r="V980"/>
        </row>
        <row r="981">
          <cell r="N981">
            <v>0</v>
          </cell>
        </row>
        <row r="982">
          <cell r="R982"/>
          <cell r="T982"/>
        </row>
        <row r="983">
          <cell r="S983"/>
        </row>
        <row r="984">
          <cell r="N984">
            <v>0</v>
          </cell>
        </row>
        <row r="986">
          <cell r="N986">
            <v>68578.878040816475</v>
          </cell>
        </row>
        <row r="987">
          <cell r="N987">
            <v>0</v>
          </cell>
        </row>
        <row r="988">
          <cell r="Q988"/>
          <cell r="U988"/>
          <cell r="V988"/>
        </row>
        <row r="989">
          <cell r="N989">
            <v>0</v>
          </cell>
        </row>
        <row r="990">
          <cell r="R990"/>
          <cell r="T990"/>
        </row>
        <row r="991">
          <cell r="S991"/>
        </row>
        <row r="992">
          <cell r="N992">
            <v>0</v>
          </cell>
        </row>
        <row r="1002">
          <cell r="N1002">
            <v>160300</v>
          </cell>
        </row>
        <row r="1003">
          <cell r="N1003">
            <v>0</v>
          </cell>
        </row>
        <row r="1004">
          <cell r="Q1004"/>
          <cell r="U1004"/>
          <cell r="V1004"/>
        </row>
        <row r="1005">
          <cell r="N1005">
            <v>0</v>
          </cell>
        </row>
        <row r="1006">
          <cell r="R1006"/>
          <cell r="T1006"/>
        </row>
        <row r="1007">
          <cell r="S1007"/>
        </row>
        <row r="1008">
          <cell r="N1008">
            <v>0</v>
          </cell>
        </row>
        <row r="1010">
          <cell r="N1010">
            <v>0</v>
          </cell>
        </row>
        <row r="1011">
          <cell r="N1011">
            <v>0</v>
          </cell>
        </row>
        <row r="1012">
          <cell r="Q1012"/>
          <cell r="U1012"/>
          <cell r="V1012"/>
        </row>
        <row r="1013">
          <cell r="N1013">
            <v>0</v>
          </cell>
        </row>
        <row r="1014">
          <cell r="R1014"/>
          <cell r="T1014"/>
        </row>
        <row r="1015">
          <cell r="S1015"/>
        </row>
        <row r="1016">
          <cell r="N1016">
            <v>0</v>
          </cell>
        </row>
        <row r="1018">
          <cell r="N1018">
            <v>0</v>
          </cell>
        </row>
        <row r="1019">
          <cell r="N1019">
            <v>0</v>
          </cell>
        </row>
        <row r="1020">
          <cell r="Q1020"/>
          <cell r="U1020"/>
          <cell r="V1020"/>
        </row>
        <row r="1021">
          <cell r="N1021">
            <v>0</v>
          </cell>
        </row>
        <row r="1022">
          <cell r="R1022"/>
          <cell r="T1022"/>
        </row>
        <row r="1023">
          <cell r="S1023"/>
        </row>
        <row r="1024">
          <cell r="N1024">
            <v>0</v>
          </cell>
        </row>
        <row r="1026">
          <cell r="N1026">
            <v>0</v>
          </cell>
        </row>
        <row r="1027">
          <cell r="N1027">
            <v>0</v>
          </cell>
        </row>
        <row r="1028">
          <cell r="Q1028"/>
          <cell r="U1028"/>
          <cell r="V1028"/>
        </row>
        <row r="1029">
          <cell r="N1029">
            <v>0</v>
          </cell>
        </row>
        <row r="1030">
          <cell r="R1030"/>
          <cell r="T1030"/>
        </row>
        <row r="1031">
          <cell r="S1031"/>
        </row>
        <row r="1032">
          <cell r="N1032">
            <v>0</v>
          </cell>
        </row>
        <row r="1042">
          <cell r="N1042">
            <v>440</v>
          </cell>
        </row>
        <row r="1043">
          <cell r="N1043">
            <v>0</v>
          </cell>
        </row>
        <row r="1044">
          <cell r="Q1044"/>
          <cell r="U1044"/>
          <cell r="V1044"/>
        </row>
        <row r="1045">
          <cell r="N1045">
            <v>0</v>
          </cell>
        </row>
        <row r="1046">
          <cell r="R1046"/>
          <cell r="T1046"/>
        </row>
        <row r="1047">
          <cell r="S1047"/>
        </row>
        <row r="1048">
          <cell r="N1048">
            <v>0</v>
          </cell>
        </row>
        <row r="1050">
          <cell r="N1050">
            <v>0</v>
          </cell>
        </row>
        <row r="1051">
          <cell r="N1051">
            <v>0</v>
          </cell>
        </row>
        <row r="1052">
          <cell r="Q1052"/>
          <cell r="U1052"/>
          <cell r="V1052"/>
        </row>
        <row r="1053">
          <cell r="N1053">
            <v>0</v>
          </cell>
        </row>
        <row r="1054">
          <cell r="R1054"/>
          <cell r="T1054"/>
        </row>
        <row r="1055">
          <cell r="S1055"/>
        </row>
        <row r="1056">
          <cell r="N1056">
            <v>0</v>
          </cell>
        </row>
        <row r="1058">
          <cell r="N1058">
            <v>0</v>
          </cell>
        </row>
        <row r="1059">
          <cell r="N1059">
            <v>0</v>
          </cell>
        </row>
        <row r="1060">
          <cell r="Q1060"/>
          <cell r="U1060"/>
          <cell r="V1060"/>
        </row>
        <row r="1061">
          <cell r="N1061">
            <v>0</v>
          </cell>
        </row>
        <row r="1062">
          <cell r="R1062"/>
          <cell r="T1062"/>
        </row>
        <row r="1063">
          <cell r="S1063"/>
        </row>
        <row r="1064">
          <cell r="N1064">
            <v>0</v>
          </cell>
        </row>
        <row r="1066">
          <cell r="N1066">
            <v>0</v>
          </cell>
        </row>
        <row r="1067">
          <cell r="N1067">
            <v>0</v>
          </cell>
        </row>
        <row r="1068">
          <cell r="Q1068"/>
          <cell r="U1068"/>
          <cell r="V1068"/>
        </row>
        <row r="1069">
          <cell r="N1069">
            <v>0</v>
          </cell>
        </row>
        <row r="1070">
          <cell r="R1070"/>
          <cell r="T1070"/>
        </row>
        <row r="1071">
          <cell r="S1071"/>
        </row>
        <row r="1072">
          <cell r="N107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0">
          <cell r="Q60"/>
          <cell r="U60"/>
          <cell r="V60"/>
        </row>
        <row r="61">
          <cell r="N61">
            <v>0</v>
          </cell>
        </row>
        <row r="62">
          <cell r="R62"/>
          <cell r="T62"/>
        </row>
        <row r="63">
          <cell r="S63"/>
          <cell r="W63"/>
          <cell r="X63"/>
        </row>
        <row r="64">
          <cell r="N64">
            <v>0</v>
          </cell>
        </row>
        <row r="66">
          <cell r="N66">
            <v>9267</v>
          </cell>
        </row>
        <row r="67">
          <cell r="N67">
            <v>0</v>
          </cell>
        </row>
        <row r="68">
          <cell r="Q68"/>
          <cell r="U68"/>
          <cell r="V68"/>
        </row>
        <row r="69">
          <cell r="N69">
            <v>0</v>
          </cell>
        </row>
        <row r="70">
          <cell r="R70">
            <v>11209</v>
          </cell>
          <cell r="T70"/>
        </row>
        <row r="71">
          <cell r="S71"/>
          <cell r="W71"/>
          <cell r="X71"/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Q76"/>
          <cell r="U76"/>
          <cell r="V76"/>
        </row>
        <row r="77">
          <cell r="N77">
            <v>0</v>
          </cell>
        </row>
        <row r="78">
          <cell r="R78"/>
          <cell r="T78"/>
        </row>
        <row r="79">
          <cell r="S79"/>
          <cell r="W79"/>
          <cell r="X79"/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Q84"/>
          <cell r="U84"/>
          <cell r="V84"/>
        </row>
        <row r="85">
          <cell r="N85">
            <v>0</v>
          </cell>
        </row>
        <row r="86">
          <cell r="R86"/>
          <cell r="T86"/>
        </row>
        <row r="87">
          <cell r="S87"/>
          <cell r="W87"/>
          <cell r="X87"/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Q92"/>
          <cell r="U92"/>
          <cell r="V92"/>
        </row>
        <row r="93">
          <cell r="N93">
            <v>0</v>
          </cell>
        </row>
        <row r="94">
          <cell r="R94"/>
          <cell r="T94"/>
        </row>
        <row r="95">
          <cell r="S95"/>
          <cell r="W95"/>
          <cell r="X95"/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Q100"/>
          <cell r="U100"/>
          <cell r="V100"/>
        </row>
        <row r="101">
          <cell r="N101">
            <v>0</v>
          </cell>
        </row>
        <row r="102">
          <cell r="R102"/>
          <cell r="T102"/>
        </row>
        <row r="103">
          <cell r="S103"/>
          <cell r="W103"/>
          <cell r="X103"/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Q116"/>
          <cell r="U116"/>
          <cell r="V116"/>
        </row>
        <row r="117">
          <cell r="N117">
            <v>0</v>
          </cell>
        </row>
        <row r="118">
          <cell r="R118"/>
          <cell r="T118"/>
        </row>
        <row r="119">
          <cell r="S119"/>
          <cell r="W119"/>
          <cell r="X119"/>
        </row>
        <row r="120">
          <cell r="N120">
            <v>0</v>
          </cell>
        </row>
        <row r="122">
          <cell r="N122">
            <v>41272</v>
          </cell>
        </row>
        <row r="123">
          <cell r="N123">
            <v>0</v>
          </cell>
        </row>
        <row r="124">
          <cell r="Q124"/>
          <cell r="U124"/>
          <cell r="V124"/>
        </row>
        <row r="125">
          <cell r="N125">
            <v>0</v>
          </cell>
        </row>
        <row r="126">
          <cell r="R126">
            <v>4620</v>
          </cell>
          <cell r="T126"/>
        </row>
        <row r="127">
          <cell r="S127">
            <v>38106</v>
          </cell>
          <cell r="W127"/>
          <cell r="X127"/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Q132"/>
          <cell r="U132"/>
          <cell r="V132"/>
        </row>
        <row r="133">
          <cell r="N133">
            <v>0</v>
          </cell>
        </row>
        <row r="134">
          <cell r="R134"/>
          <cell r="T134"/>
        </row>
        <row r="135">
          <cell r="S135"/>
          <cell r="W135"/>
          <cell r="X135"/>
        </row>
        <row r="136">
          <cell r="N136">
            <v>0</v>
          </cell>
        </row>
        <row r="138">
          <cell r="N138">
            <v>20912</v>
          </cell>
        </row>
        <row r="139">
          <cell r="N139">
            <v>0</v>
          </cell>
        </row>
        <row r="140">
          <cell r="Q140"/>
          <cell r="U140"/>
          <cell r="V140"/>
        </row>
        <row r="141">
          <cell r="N141">
            <v>0</v>
          </cell>
        </row>
        <row r="142">
          <cell r="R142"/>
          <cell r="T142"/>
        </row>
        <row r="143">
          <cell r="S143"/>
          <cell r="W143"/>
          <cell r="X143"/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Q148"/>
          <cell r="U148"/>
          <cell r="V148"/>
        </row>
        <row r="149">
          <cell r="N149">
            <v>0</v>
          </cell>
        </row>
        <row r="150">
          <cell r="R150"/>
          <cell r="T150"/>
        </row>
        <row r="151">
          <cell r="S151"/>
          <cell r="W151"/>
          <cell r="X151"/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Q156"/>
          <cell r="U156"/>
          <cell r="V156"/>
        </row>
        <row r="157">
          <cell r="N157">
            <v>0</v>
          </cell>
        </row>
        <row r="158">
          <cell r="R158"/>
          <cell r="T158"/>
        </row>
        <row r="159">
          <cell r="S159"/>
          <cell r="W159"/>
          <cell r="X159"/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Q172"/>
          <cell r="U172"/>
          <cell r="V172"/>
        </row>
        <row r="173">
          <cell r="N173">
            <v>0</v>
          </cell>
        </row>
        <row r="174">
          <cell r="R174"/>
          <cell r="T174"/>
        </row>
        <row r="175">
          <cell r="S175"/>
          <cell r="W175"/>
          <cell r="X175"/>
        </row>
        <row r="176">
          <cell r="N176">
            <v>0</v>
          </cell>
        </row>
        <row r="178">
          <cell r="N178">
            <v>54327</v>
          </cell>
        </row>
        <row r="179">
          <cell r="N179">
            <v>40</v>
          </cell>
        </row>
        <row r="180">
          <cell r="Q180"/>
          <cell r="U180"/>
          <cell r="V180"/>
        </row>
        <row r="181">
          <cell r="N181">
            <v>0</v>
          </cell>
        </row>
        <row r="182">
          <cell r="R182">
            <v>3840</v>
          </cell>
          <cell r="T182"/>
        </row>
        <row r="183">
          <cell r="S183">
            <v>62055</v>
          </cell>
          <cell r="W183"/>
          <cell r="X183"/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Q188"/>
          <cell r="U188"/>
          <cell r="V188"/>
        </row>
        <row r="189">
          <cell r="N189">
            <v>0</v>
          </cell>
        </row>
        <row r="190">
          <cell r="R190"/>
          <cell r="T190"/>
        </row>
        <row r="191">
          <cell r="S191"/>
          <cell r="W191"/>
          <cell r="X191"/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Q196"/>
          <cell r="U196"/>
          <cell r="V196"/>
        </row>
        <row r="197">
          <cell r="N197">
            <v>0</v>
          </cell>
        </row>
        <row r="198">
          <cell r="R198"/>
          <cell r="T198"/>
        </row>
        <row r="199">
          <cell r="S199"/>
          <cell r="W199"/>
          <cell r="X199"/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Q204"/>
          <cell r="U204"/>
          <cell r="V204"/>
        </row>
        <row r="205">
          <cell r="N205">
            <v>0</v>
          </cell>
        </row>
        <row r="206">
          <cell r="R206"/>
          <cell r="T206"/>
        </row>
        <row r="207">
          <cell r="S207"/>
          <cell r="W207"/>
          <cell r="X207"/>
        </row>
        <row r="208">
          <cell r="N208">
            <v>0</v>
          </cell>
        </row>
        <row r="210">
          <cell r="N210">
            <v>11830</v>
          </cell>
        </row>
        <row r="211">
          <cell r="N211">
            <v>0</v>
          </cell>
        </row>
        <row r="212">
          <cell r="Q212"/>
          <cell r="U212"/>
          <cell r="V212"/>
        </row>
        <row r="213">
          <cell r="N213">
            <v>0</v>
          </cell>
        </row>
        <row r="214">
          <cell r="R214"/>
          <cell r="T214"/>
        </row>
        <row r="215">
          <cell r="S215"/>
          <cell r="W215"/>
          <cell r="X215"/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Q228"/>
          <cell r="U228"/>
          <cell r="V228"/>
        </row>
        <row r="229">
          <cell r="N229">
            <v>0</v>
          </cell>
        </row>
        <row r="230">
          <cell r="R230"/>
          <cell r="T230"/>
        </row>
        <row r="231">
          <cell r="S231"/>
          <cell r="W231"/>
          <cell r="X231"/>
        </row>
        <row r="232">
          <cell r="N232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Q236"/>
          <cell r="U236"/>
          <cell r="V236"/>
        </row>
        <row r="237">
          <cell r="N237">
            <v>0</v>
          </cell>
        </row>
        <row r="238">
          <cell r="R238"/>
          <cell r="T238"/>
        </row>
        <row r="239">
          <cell r="S239"/>
          <cell r="W239"/>
          <cell r="X239"/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Q244"/>
          <cell r="U244"/>
          <cell r="V244"/>
        </row>
        <row r="245">
          <cell r="N245">
            <v>0</v>
          </cell>
        </row>
        <row r="246">
          <cell r="R246"/>
          <cell r="T246"/>
        </row>
        <row r="247">
          <cell r="S247"/>
          <cell r="W247"/>
          <cell r="X247"/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Q252"/>
          <cell r="U252"/>
          <cell r="V252"/>
        </row>
        <row r="253">
          <cell r="N253">
            <v>0</v>
          </cell>
        </row>
        <row r="254">
          <cell r="R254"/>
          <cell r="T254"/>
        </row>
        <row r="255">
          <cell r="S255"/>
          <cell r="W255"/>
          <cell r="X255"/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Q260"/>
          <cell r="U260"/>
          <cell r="V260"/>
        </row>
        <row r="261">
          <cell r="N261">
            <v>0</v>
          </cell>
        </row>
        <row r="262">
          <cell r="R262"/>
          <cell r="T262"/>
        </row>
        <row r="263">
          <cell r="S263"/>
          <cell r="W263"/>
          <cell r="X263"/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Q268"/>
          <cell r="U268"/>
          <cell r="V268"/>
        </row>
        <row r="269">
          <cell r="N269">
            <v>0</v>
          </cell>
        </row>
        <row r="270">
          <cell r="R270"/>
          <cell r="T270"/>
        </row>
        <row r="271">
          <cell r="S271"/>
          <cell r="W271"/>
          <cell r="X271"/>
        </row>
        <row r="272">
          <cell r="N272">
            <v>0</v>
          </cell>
        </row>
        <row r="282">
          <cell r="N282">
            <v>549920</v>
          </cell>
        </row>
        <row r="283">
          <cell r="N283">
            <v>0</v>
          </cell>
        </row>
        <row r="284">
          <cell r="Q284"/>
          <cell r="U284"/>
          <cell r="V284">
            <v>630193.19999999995</v>
          </cell>
        </row>
        <row r="285">
          <cell r="N285">
            <v>0</v>
          </cell>
        </row>
        <row r="286">
          <cell r="R286">
            <v>2970</v>
          </cell>
          <cell r="T286"/>
        </row>
        <row r="287">
          <cell r="S287">
            <v>0</v>
          </cell>
          <cell r="W287"/>
          <cell r="X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Q292"/>
          <cell r="U292"/>
          <cell r="V292"/>
        </row>
        <row r="293">
          <cell r="N293">
            <v>0</v>
          </cell>
        </row>
        <row r="294">
          <cell r="R294"/>
          <cell r="T294"/>
        </row>
        <row r="295">
          <cell r="S295"/>
          <cell r="W295"/>
          <cell r="X295"/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Q300"/>
          <cell r="U300"/>
          <cell r="V300"/>
        </row>
        <row r="301">
          <cell r="N301">
            <v>0</v>
          </cell>
        </row>
        <row r="302">
          <cell r="R302"/>
          <cell r="T302"/>
        </row>
        <row r="303">
          <cell r="S303"/>
          <cell r="W303"/>
          <cell r="X303"/>
        </row>
        <row r="304">
          <cell r="N304">
            <v>0</v>
          </cell>
        </row>
        <row r="306">
          <cell r="N306">
            <v>111340</v>
          </cell>
        </row>
        <row r="307">
          <cell r="N307">
            <v>0</v>
          </cell>
        </row>
        <row r="308">
          <cell r="Q308"/>
          <cell r="U308"/>
          <cell r="V308"/>
        </row>
        <row r="309">
          <cell r="N309">
            <v>0</v>
          </cell>
        </row>
        <row r="310">
          <cell r="R310"/>
          <cell r="T310"/>
        </row>
        <row r="311">
          <cell r="S311"/>
          <cell r="W311"/>
          <cell r="X311"/>
        </row>
        <row r="312">
          <cell r="N312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Q316"/>
          <cell r="U316"/>
          <cell r="V316"/>
        </row>
        <row r="317">
          <cell r="N317">
            <v>0</v>
          </cell>
        </row>
        <row r="318">
          <cell r="R318"/>
          <cell r="T318"/>
        </row>
        <row r="319">
          <cell r="S319"/>
          <cell r="W319"/>
          <cell r="X319"/>
        </row>
        <row r="320">
          <cell r="N320">
            <v>0</v>
          </cell>
        </row>
        <row r="322">
          <cell r="N322">
            <v>60066</v>
          </cell>
        </row>
        <row r="323">
          <cell r="N323">
            <v>0</v>
          </cell>
        </row>
        <row r="324">
          <cell r="Q324"/>
          <cell r="U324"/>
          <cell r="V324"/>
        </row>
        <row r="325">
          <cell r="N325">
            <v>0</v>
          </cell>
        </row>
        <row r="326">
          <cell r="R326"/>
          <cell r="T326"/>
        </row>
        <row r="327">
          <cell r="S327"/>
          <cell r="W327"/>
          <cell r="X327"/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Q340"/>
          <cell r="U340"/>
          <cell r="V340"/>
        </row>
        <row r="341">
          <cell r="N341">
            <v>0</v>
          </cell>
        </row>
        <row r="342">
          <cell r="R342"/>
          <cell r="T342"/>
        </row>
        <row r="343">
          <cell r="S343"/>
          <cell r="W343"/>
          <cell r="X343"/>
        </row>
        <row r="344">
          <cell r="N344">
            <v>0</v>
          </cell>
        </row>
        <row r="346">
          <cell r="N346">
            <v>6550</v>
          </cell>
        </row>
        <row r="347">
          <cell r="N347">
            <v>209</v>
          </cell>
        </row>
        <row r="348">
          <cell r="Q348"/>
          <cell r="U348"/>
          <cell r="V348"/>
        </row>
        <row r="349">
          <cell r="N349">
            <v>0</v>
          </cell>
        </row>
        <row r="350">
          <cell r="R350"/>
          <cell r="T350"/>
        </row>
        <row r="351">
          <cell r="S351">
            <v>6984</v>
          </cell>
          <cell r="W351"/>
          <cell r="X351"/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Q356"/>
          <cell r="U356"/>
          <cell r="V356"/>
        </row>
        <row r="357">
          <cell r="N357">
            <v>0</v>
          </cell>
        </row>
        <row r="358">
          <cell r="R358"/>
          <cell r="T358"/>
        </row>
        <row r="359">
          <cell r="S359"/>
          <cell r="W359"/>
          <cell r="X359"/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Q364"/>
          <cell r="U364"/>
          <cell r="V364"/>
        </row>
        <row r="365">
          <cell r="N365">
            <v>0</v>
          </cell>
        </row>
        <row r="366">
          <cell r="R366"/>
          <cell r="T366"/>
        </row>
        <row r="367">
          <cell r="S367"/>
          <cell r="W367"/>
          <cell r="X367"/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Q372"/>
          <cell r="U372"/>
          <cell r="V372"/>
        </row>
        <row r="373">
          <cell r="N373">
            <v>0</v>
          </cell>
        </row>
        <row r="374">
          <cell r="R374"/>
          <cell r="T374"/>
        </row>
        <row r="375">
          <cell r="S375"/>
          <cell r="W375"/>
          <cell r="X375"/>
        </row>
        <row r="376">
          <cell r="N376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Q380"/>
          <cell r="U380"/>
          <cell r="V380"/>
        </row>
        <row r="381">
          <cell r="N381">
            <v>0</v>
          </cell>
        </row>
        <row r="382">
          <cell r="R382"/>
          <cell r="T382"/>
        </row>
        <row r="383">
          <cell r="S383"/>
          <cell r="W383"/>
          <cell r="X383"/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Q396"/>
          <cell r="U396"/>
          <cell r="V396"/>
        </row>
        <row r="397">
          <cell r="N397">
            <v>0</v>
          </cell>
        </row>
        <row r="398">
          <cell r="R398"/>
          <cell r="T398"/>
        </row>
        <row r="399">
          <cell r="S399"/>
          <cell r="W399"/>
          <cell r="X399"/>
        </row>
        <row r="400">
          <cell r="N400">
            <v>0</v>
          </cell>
        </row>
        <row r="402">
          <cell r="N402">
            <v>2071</v>
          </cell>
        </row>
        <row r="403">
          <cell r="N403">
            <v>0</v>
          </cell>
        </row>
        <row r="404">
          <cell r="Q404"/>
          <cell r="U404"/>
          <cell r="V404"/>
        </row>
        <row r="405">
          <cell r="N405">
            <v>0</v>
          </cell>
        </row>
        <row r="406">
          <cell r="R406">
            <v>279</v>
          </cell>
          <cell r="T406"/>
        </row>
        <row r="407">
          <cell r="S407"/>
          <cell r="W407"/>
          <cell r="X407"/>
        </row>
        <row r="408">
          <cell r="N408">
            <v>2227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Q412"/>
          <cell r="U412"/>
          <cell r="V412"/>
        </row>
        <row r="413">
          <cell r="N413">
            <v>0</v>
          </cell>
        </row>
        <row r="414">
          <cell r="R414"/>
          <cell r="T414"/>
        </row>
        <row r="415">
          <cell r="S415"/>
          <cell r="W415"/>
          <cell r="X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Q420"/>
          <cell r="U420"/>
          <cell r="V420"/>
        </row>
        <row r="421">
          <cell r="N421">
            <v>0</v>
          </cell>
        </row>
        <row r="422">
          <cell r="R422"/>
          <cell r="T422"/>
        </row>
        <row r="423">
          <cell r="S423"/>
          <cell r="W423"/>
          <cell r="X423"/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Q428"/>
          <cell r="U428"/>
          <cell r="V428"/>
        </row>
        <row r="429">
          <cell r="N429">
            <v>0</v>
          </cell>
        </row>
        <row r="430">
          <cell r="R430"/>
          <cell r="T430"/>
        </row>
        <row r="431">
          <cell r="S431"/>
          <cell r="W431"/>
          <cell r="X431"/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Q436"/>
          <cell r="U436"/>
          <cell r="V436"/>
        </row>
        <row r="437">
          <cell r="N437">
            <v>0</v>
          </cell>
        </row>
        <row r="438">
          <cell r="R438"/>
          <cell r="T438"/>
        </row>
        <row r="439">
          <cell r="S439"/>
          <cell r="W439"/>
          <cell r="X439"/>
        </row>
        <row r="440">
          <cell r="N440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Q452"/>
          <cell r="U452"/>
          <cell r="V452"/>
        </row>
        <row r="453">
          <cell r="N453">
            <v>0</v>
          </cell>
        </row>
        <row r="454">
          <cell r="R454"/>
          <cell r="T454"/>
        </row>
        <row r="455">
          <cell r="S455"/>
          <cell r="W455"/>
          <cell r="X455"/>
        </row>
        <row r="456">
          <cell r="N456">
            <v>0</v>
          </cell>
        </row>
        <row r="458">
          <cell r="N458">
            <v>46880</v>
          </cell>
        </row>
        <row r="459">
          <cell r="N459">
            <v>2690</v>
          </cell>
        </row>
        <row r="460">
          <cell r="Q460"/>
          <cell r="U460"/>
          <cell r="V460"/>
        </row>
        <row r="461">
          <cell r="N461">
            <v>0</v>
          </cell>
        </row>
        <row r="462">
          <cell r="R462">
            <v>2803</v>
          </cell>
          <cell r="T462"/>
        </row>
        <row r="463">
          <cell r="S463">
            <v>48400</v>
          </cell>
          <cell r="W463"/>
          <cell r="X463"/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</row>
        <row r="469">
          <cell r="N469">
            <v>0</v>
          </cell>
        </row>
        <row r="470">
          <cell r="R470"/>
          <cell r="T470"/>
        </row>
        <row r="471">
          <cell r="S471"/>
          <cell r="W471"/>
          <cell r="X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</row>
        <row r="477">
          <cell r="N477">
            <v>0</v>
          </cell>
        </row>
        <row r="478">
          <cell r="R478"/>
          <cell r="T478"/>
        </row>
        <row r="479">
          <cell r="S479"/>
          <cell r="W479"/>
          <cell r="X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</row>
        <row r="485">
          <cell r="N485">
            <v>0</v>
          </cell>
        </row>
        <row r="486">
          <cell r="R486"/>
          <cell r="T486"/>
        </row>
        <row r="487">
          <cell r="S487"/>
          <cell r="W487"/>
          <cell r="X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</row>
        <row r="493">
          <cell r="N493">
            <v>0</v>
          </cell>
        </row>
        <row r="494">
          <cell r="R494"/>
          <cell r="T494"/>
        </row>
        <row r="495">
          <cell r="S495"/>
          <cell r="W495"/>
          <cell r="X495"/>
        </row>
        <row r="496">
          <cell r="N496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Q508"/>
          <cell r="U508"/>
          <cell r="V508"/>
        </row>
        <row r="509">
          <cell r="N509">
            <v>0</v>
          </cell>
        </row>
        <row r="510">
          <cell r="R510"/>
          <cell r="T510"/>
        </row>
        <row r="511">
          <cell r="S511"/>
          <cell r="W511"/>
          <cell r="X511"/>
        </row>
        <row r="512">
          <cell r="N512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Q516"/>
          <cell r="U516"/>
          <cell r="V516"/>
        </row>
        <row r="517">
          <cell r="N517">
            <v>0</v>
          </cell>
        </row>
        <row r="518">
          <cell r="R518"/>
          <cell r="T518"/>
        </row>
        <row r="519">
          <cell r="S519"/>
          <cell r="W519"/>
          <cell r="X519"/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4">
          <cell r="Q524"/>
          <cell r="U524"/>
          <cell r="V524"/>
        </row>
        <row r="525">
          <cell r="N525">
            <v>0</v>
          </cell>
        </row>
        <row r="526">
          <cell r="R526"/>
          <cell r="T526"/>
        </row>
        <row r="527">
          <cell r="S527"/>
          <cell r="W527"/>
          <cell r="X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</row>
        <row r="533">
          <cell r="N533">
            <v>0</v>
          </cell>
        </row>
        <row r="534">
          <cell r="R534"/>
          <cell r="T534"/>
        </row>
        <row r="535">
          <cell r="S535"/>
          <cell r="W535"/>
          <cell r="X535"/>
        </row>
        <row r="536">
          <cell r="N536">
            <v>0</v>
          </cell>
        </row>
        <row r="538">
          <cell r="N538">
            <v>0</v>
          </cell>
        </row>
        <row r="539">
          <cell r="N539">
            <v>0</v>
          </cell>
        </row>
        <row r="540">
          <cell r="Q540"/>
          <cell r="U540"/>
          <cell r="V540"/>
        </row>
        <row r="541">
          <cell r="N541">
            <v>0</v>
          </cell>
        </row>
        <row r="542">
          <cell r="R542"/>
          <cell r="T542"/>
        </row>
        <row r="543">
          <cell r="S543"/>
          <cell r="W543"/>
          <cell r="X543"/>
        </row>
        <row r="544">
          <cell r="N544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Q548"/>
          <cell r="U548"/>
          <cell r="V548"/>
        </row>
        <row r="549">
          <cell r="N549">
            <v>0</v>
          </cell>
        </row>
        <row r="550">
          <cell r="R550"/>
          <cell r="T550"/>
        </row>
        <row r="551">
          <cell r="S551"/>
          <cell r="W551"/>
          <cell r="X551"/>
        </row>
        <row r="552">
          <cell r="N552">
            <v>0</v>
          </cell>
        </row>
        <row r="562">
          <cell r="N562">
            <v>460191</v>
          </cell>
        </row>
        <row r="563">
          <cell r="N563">
            <v>0</v>
          </cell>
        </row>
        <row r="564">
          <cell r="Q564"/>
          <cell r="U564"/>
          <cell r="V564"/>
        </row>
        <row r="565">
          <cell r="N565">
            <v>0</v>
          </cell>
        </row>
        <row r="566">
          <cell r="R566">
            <v>14604</v>
          </cell>
          <cell r="T566"/>
        </row>
        <row r="567">
          <cell r="S567">
            <v>119946</v>
          </cell>
          <cell r="W567">
            <v>434265</v>
          </cell>
          <cell r="X567"/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Q572"/>
          <cell r="U572"/>
          <cell r="V572"/>
        </row>
        <row r="573">
          <cell r="N573">
            <v>0</v>
          </cell>
        </row>
        <row r="574">
          <cell r="R574"/>
          <cell r="T574"/>
        </row>
        <row r="575">
          <cell r="S575"/>
          <cell r="W575"/>
          <cell r="X575"/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</row>
        <row r="581">
          <cell r="N581">
            <v>0</v>
          </cell>
        </row>
        <row r="582">
          <cell r="R582"/>
          <cell r="T582"/>
        </row>
        <row r="583">
          <cell r="S583"/>
          <cell r="W583"/>
          <cell r="X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</row>
        <row r="589">
          <cell r="N589">
            <v>0</v>
          </cell>
        </row>
        <row r="590">
          <cell r="R590"/>
          <cell r="T590"/>
        </row>
        <row r="591">
          <cell r="S591"/>
          <cell r="W591"/>
          <cell r="X591"/>
        </row>
        <row r="592">
          <cell r="N592">
            <v>0</v>
          </cell>
        </row>
        <row r="594">
          <cell r="N594">
            <v>5125</v>
          </cell>
        </row>
        <row r="595">
          <cell r="N595">
            <v>0</v>
          </cell>
        </row>
        <row r="596">
          <cell r="Q596"/>
          <cell r="U596"/>
          <cell r="V596"/>
        </row>
        <row r="597">
          <cell r="N597">
            <v>0</v>
          </cell>
        </row>
        <row r="598">
          <cell r="R598"/>
          <cell r="T598"/>
        </row>
        <row r="599">
          <cell r="S599"/>
          <cell r="W599"/>
          <cell r="X599"/>
        </row>
        <row r="600">
          <cell r="N600">
            <v>0</v>
          </cell>
        </row>
        <row r="602">
          <cell r="N602">
            <v>49256.5</v>
          </cell>
        </row>
        <row r="603">
          <cell r="N603">
            <v>0</v>
          </cell>
        </row>
        <row r="604">
          <cell r="Q604"/>
          <cell r="U604"/>
          <cell r="V604"/>
        </row>
        <row r="605">
          <cell r="N605">
            <v>0</v>
          </cell>
        </row>
        <row r="606">
          <cell r="R606"/>
          <cell r="T606"/>
        </row>
        <row r="607">
          <cell r="S607"/>
          <cell r="W607"/>
          <cell r="X607"/>
        </row>
        <row r="608">
          <cell r="N608">
            <v>0</v>
          </cell>
        </row>
        <row r="618">
          <cell r="N618">
            <v>0</v>
          </cell>
        </row>
        <row r="619">
          <cell r="N619">
            <v>0</v>
          </cell>
        </row>
        <row r="620">
          <cell r="Q620"/>
          <cell r="U620"/>
          <cell r="V620"/>
        </row>
        <row r="621">
          <cell r="N621">
            <v>0</v>
          </cell>
        </row>
        <row r="622">
          <cell r="R622"/>
          <cell r="T622"/>
        </row>
        <row r="623">
          <cell r="S623"/>
          <cell r="W623"/>
          <cell r="X623"/>
        </row>
        <row r="624">
          <cell r="N624">
            <v>0</v>
          </cell>
        </row>
        <row r="626">
          <cell r="N626">
            <v>346</v>
          </cell>
        </row>
        <row r="627">
          <cell r="N627">
            <v>0</v>
          </cell>
        </row>
        <row r="628">
          <cell r="Q628"/>
          <cell r="U628"/>
          <cell r="V628"/>
        </row>
        <row r="629">
          <cell r="N629">
            <v>0</v>
          </cell>
        </row>
        <row r="630">
          <cell r="R630">
            <v>371</v>
          </cell>
          <cell r="T630"/>
        </row>
        <row r="631">
          <cell r="S631"/>
          <cell r="W631"/>
          <cell r="X631"/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/>
          <cell r="U636"/>
          <cell r="V636"/>
        </row>
        <row r="637">
          <cell r="N637">
            <v>0</v>
          </cell>
        </row>
        <row r="638">
          <cell r="R638"/>
          <cell r="T638"/>
        </row>
        <row r="639">
          <cell r="S639"/>
          <cell r="W639"/>
          <cell r="X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</row>
        <row r="645">
          <cell r="N645">
            <v>0</v>
          </cell>
        </row>
        <row r="646">
          <cell r="R646"/>
          <cell r="T646"/>
        </row>
        <row r="647">
          <cell r="S647"/>
          <cell r="W647"/>
          <cell r="X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</row>
        <row r="653">
          <cell r="N653">
            <v>0</v>
          </cell>
        </row>
        <row r="654">
          <cell r="R654"/>
          <cell r="T654"/>
        </row>
        <row r="655">
          <cell r="S655"/>
          <cell r="W655"/>
          <cell r="X655"/>
        </row>
        <row r="656">
          <cell r="N656">
            <v>0</v>
          </cell>
        </row>
        <row r="658">
          <cell r="N658">
            <v>0</v>
          </cell>
        </row>
        <row r="659">
          <cell r="N659">
            <v>0</v>
          </cell>
        </row>
        <row r="660">
          <cell r="Q660"/>
          <cell r="U660"/>
          <cell r="V660"/>
        </row>
        <row r="661">
          <cell r="N661">
            <v>0</v>
          </cell>
        </row>
        <row r="662">
          <cell r="R662"/>
          <cell r="T662"/>
        </row>
        <row r="663">
          <cell r="S663"/>
          <cell r="W663"/>
          <cell r="X663"/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6">
          <cell r="Q676"/>
          <cell r="U676"/>
          <cell r="V676"/>
        </row>
        <row r="677">
          <cell r="N677">
            <v>0</v>
          </cell>
        </row>
        <row r="678">
          <cell r="R678"/>
          <cell r="T678"/>
        </row>
        <row r="679">
          <cell r="S679"/>
          <cell r="W679"/>
          <cell r="X679"/>
        </row>
        <row r="680">
          <cell r="N680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Q684"/>
          <cell r="U684"/>
          <cell r="V684"/>
        </row>
        <row r="685">
          <cell r="N685">
            <v>0</v>
          </cell>
        </row>
        <row r="686">
          <cell r="R686"/>
          <cell r="T686"/>
        </row>
        <row r="687">
          <cell r="S687"/>
          <cell r="W687"/>
          <cell r="X687"/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</row>
        <row r="693">
          <cell r="N693">
            <v>0</v>
          </cell>
        </row>
        <row r="694">
          <cell r="R694"/>
          <cell r="T694"/>
        </row>
        <row r="695">
          <cell r="S695"/>
          <cell r="W695"/>
          <cell r="X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</row>
        <row r="701">
          <cell r="N701">
            <v>0</v>
          </cell>
        </row>
        <row r="702">
          <cell r="R702"/>
          <cell r="T702"/>
        </row>
        <row r="703">
          <cell r="S703"/>
          <cell r="W703"/>
          <cell r="X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</row>
        <row r="709">
          <cell r="N709">
            <v>0</v>
          </cell>
        </row>
        <row r="710">
          <cell r="R710"/>
          <cell r="T710"/>
        </row>
        <row r="711">
          <cell r="S711"/>
          <cell r="W711"/>
          <cell r="X711"/>
        </row>
        <row r="712">
          <cell r="N712">
            <v>0</v>
          </cell>
        </row>
        <row r="714">
          <cell r="N714">
            <v>0</v>
          </cell>
        </row>
        <row r="715">
          <cell r="N715">
            <v>0</v>
          </cell>
        </row>
        <row r="716">
          <cell r="Q716"/>
          <cell r="U716"/>
          <cell r="V716"/>
        </row>
        <row r="717">
          <cell r="N717">
            <v>0</v>
          </cell>
        </row>
        <row r="718">
          <cell r="R718"/>
          <cell r="T718"/>
        </row>
        <row r="719">
          <cell r="S719"/>
          <cell r="W719"/>
          <cell r="X719"/>
        </row>
        <row r="720">
          <cell r="N720">
            <v>0</v>
          </cell>
        </row>
        <row r="730">
          <cell r="N730">
            <v>0</v>
          </cell>
        </row>
        <row r="731">
          <cell r="N731">
            <v>0</v>
          </cell>
        </row>
        <row r="732">
          <cell r="Q732"/>
          <cell r="U732"/>
          <cell r="V732"/>
        </row>
        <row r="733">
          <cell r="N733">
            <v>0</v>
          </cell>
        </row>
        <row r="734">
          <cell r="R734"/>
          <cell r="T734"/>
        </row>
        <row r="735">
          <cell r="S735"/>
          <cell r="W735"/>
          <cell r="X735"/>
        </row>
        <row r="736">
          <cell r="N736">
            <v>0</v>
          </cell>
        </row>
        <row r="738">
          <cell r="N738">
            <v>0</v>
          </cell>
        </row>
        <row r="739">
          <cell r="N739">
            <v>0</v>
          </cell>
        </row>
        <row r="740">
          <cell r="Q740"/>
          <cell r="U740"/>
          <cell r="V740"/>
        </row>
        <row r="741">
          <cell r="N741">
            <v>0</v>
          </cell>
        </row>
        <row r="742">
          <cell r="R742"/>
          <cell r="T742"/>
        </row>
        <row r="743">
          <cell r="S743"/>
          <cell r="W743"/>
          <cell r="X743"/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8">
          <cell r="Q748"/>
          <cell r="U748"/>
          <cell r="V748"/>
        </row>
        <row r="749">
          <cell r="N749">
            <v>0</v>
          </cell>
        </row>
        <row r="750">
          <cell r="R750"/>
          <cell r="T750"/>
        </row>
        <row r="751">
          <cell r="S751"/>
          <cell r="W751"/>
          <cell r="X751"/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6">
          <cell r="Q756"/>
          <cell r="U756"/>
          <cell r="V756"/>
        </row>
        <row r="757">
          <cell r="N757">
            <v>0</v>
          </cell>
        </row>
        <row r="758">
          <cell r="R758"/>
          <cell r="T758"/>
        </row>
        <row r="759">
          <cell r="S759"/>
          <cell r="W759"/>
          <cell r="X759"/>
        </row>
        <row r="760">
          <cell r="N760">
            <v>0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Q764"/>
          <cell r="U764"/>
          <cell r="V764"/>
        </row>
        <row r="765">
          <cell r="N765">
            <v>0</v>
          </cell>
        </row>
        <row r="766">
          <cell r="R766"/>
          <cell r="T766"/>
        </row>
        <row r="767">
          <cell r="S767"/>
          <cell r="W767"/>
          <cell r="X767"/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Q772"/>
          <cell r="U772"/>
          <cell r="V772"/>
        </row>
        <row r="773">
          <cell r="N773">
            <v>0</v>
          </cell>
        </row>
        <row r="774">
          <cell r="R774"/>
          <cell r="T774"/>
        </row>
        <row r="775">
          <cell r="S775"/>
          <cell r="W775"/>
          <cell r="X775"/>
        </row>
        <row r="776">
          <cell r="N776">
            <v>0</v>
          </cell>
        </row>
        <row r="786">
          <cell r="N786">
            <v>0</v>
          </cell>
        </row>
        <row r="787">
          <cell r="N787">
            <v>0</v>
          </cell>
        </row>
        <row r="788">
          <cell r="Q788"/>
          <cell r="U788"/>
          <cell r="V788"/>
        </row>
        <row r="789">
          <cell r="N789">
            <v>0</v>
          </cell>
        </row>
        <row r="790">
          <cell r="R790"/>
          <cell r="T790"/>
        </row>
        <row r="791">
          <cell r="S791"/>
          <cell r="W791"/>
          <cell r="X791"/>
        </row>
        <row r="792">
          <cell r="N792">
            <v>0</v>
          </cell>
        </row>
        <row r="794">
          <cell r="N794">
            <v>106578</v>
          </cell>
        </row>
        <row r="795">
          <cell r="N795">
            <v>358</v>
          </cell>
        </row>
        <row r="796">
          <cell r="Q796"/>
          <cell r="U796"/>
          <cell r="V796"/>
        </row>
        <row r="797">
          <cell r="N797">
            <v>0</v>
          </cell>
        </row>
        <row r="798">
          <cell r="R798">
            <v>20551</v>
          </cell>
          <cell r="T798"/>
        </row>
        <row r="799">
          <cell r="S799">
            <v>101602</v>
          </cell>
          <cell r="W799"/>
          <cell r="X799"/>
        </row>
        <row r="800">
          <cell r="N800">
            <v>0</v>
          </cell>
        </row>
        <row r="802">
          <cell r="N802">
            <v>7415</v>
          </cell>
        </row>
        <row r="803">
          <cell r="N803">
            <v>0</v>
          </cell>
        </row>
        <row r="804">
          <cell r="Q804"/>
          <cell r="U804"/>
          <cell r="V804"/>
        </row>
        <row r="805">
          <cell r="N805">
            <v>0</v>
          </cell>
        </row>
        <row r="806">
          <cell r="R806"/>
          <cell r="T806"/>
        </row>
        <row r="807">
          <cell r="S807"/>
          <cell r="W807"/>
          <cell r="X807"/>
        </row>
        <row r="808">
          <cell r="N808">
            <v>0</v>
          </cell>
        </row>
        <row r="810">
          <cell r="N810">
            <v>18321</v>
          </cell>
        </row>
        <row r="811">
          <cell r="N811">
            <v>0</v>
          </cell>
        </row>
        <row r="812">
          <cell r="Q812"/>
          <cell r="U812"/>
          <cell r="V812"/>
        </row>
        <row r="813">
          <cell r="N813">
            <v>0</v>
          </cell>
        </row>
        <row r="814">
          <cell r="R814"/>
          <cell r="T814"/>
        </row>
        <row r="815">
          <cell r="S815"/>
          <cell r="W815"/>
          <cell r="X815"/>
        </row>
        <row r="816">
          <cell r="N816">
            <v>0</v>
          </cell>
        </row>
        <row r="818">
          <cell r="N818">
            <v>0</v>
          </cell>
        </row>
        <row r="819">
          <cell r="N819">
            <v>0</v>
          </cell>
        </row>
        <row r="820">
          <cell r="Q820"/>
          <cell r="U820"/>
          <cell r="V820"/>
        </row>
        <row r="821">
          <cell r="N821">
            <v>0</v>
          </cell>
        </row>
        <row r="822">
          <cell r="R822"/>
          <cell r="T822"/>
        </row>
        <row r="823">
          <cell r="S823"/>
          <cell r="W823"/>
          <cell r="X823"/>
        </row>
        <row r="824">
          <cell r="N824">
            <v>0</v>
          </cell>
        </row>
        <row r="826">
          <cell r="N826">
            <v>13988</v>
          </cell>
        </row>
        <row r="827">
          <cell r="N827">
            <v>0</v>
          </cell>
        </row>
        <row r="828">
          <cell r="Q828"/>
          <cell r="U828"/>
          <cell r="V828"/>
        </row>
        <row r="829">
          <cell r="N829">
            <v>0</v>
          </cell>
        </row>
        <row r="830">
          <cell r="R830"/>
          <cell r="T830"/>
        </row>
        <row r="831">
          <cell r="S831"/>
          <cell r="W831"/>
          <cell r="X831"/>
        </row>
        <row r="832">
          <cell r="N832">
            <v>0</v>
          </cell>
        </row>
        <row r="842">
          <cell r="N842">
            <v>0</v>
          </cell>
        </row>
        <row r="843">
          <cell r="N843">
            <v>0</v>
          </cell>
        </row>
        <row r="844">
          <cell r="Q844"/>
          <cell r="U844"/>
          <cell r="V844"/>
        </row>
        <row r="845">
          <cell r="N845">
            <v>0</v>
          </cell>
        </row>
        <row r="846">
          <cell r="R846"/>
          <cell r="T846"/>
        </row>
        <row r="847">
          <cell r="S847"/>
          <cell r="W847"/>
          <cell r="X847"/>
        </row>
        <row r="848">
          <cell r="N848">
            <v>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Q852"/>
          <cell r="U852"/>
          <cell r="V852"/>
        </row>
        <row r="853">
          <cell r="N853">
            <v>0</v>
          </cell>
        </row>
        <row r="854">
          <cell r="R854"/>
          <cell r="T854"/>
        </row>
        <row r="855">
          <cell r="S855"/>
          <cell r="W855"/>
          <cell r="X855"/>
        </row>
        <row r="856">
          <cell r="N856">
            <v>0</v>
          </cell>
        </row>
        <row r="858">
          <cell r="N858">
            <v>0</v>
          </cell>
        </row>
        <row r="859">
          <cell r="N859">
            <v>0</v>
          </cell>
        </row>
        <row r="860">
          <cell r="Q860"/>
          <cell r="U860"/>
          <cell r="V860"/>
        </row>
        <row r="861">
          <cell r="N861">
            <v>0</v>
          </cell>
        </row>
        <row r="862">
          <cell r="R862"/>
          <cell r="T862"/>
        </row>
        <row r="863">
          <cell r="S863"/>
          <cell r="W863"/>
          <cell r="X863"/>
        </row>
        <row r="864">
          <cell r="N864">
            <v>0</v>
          </cell>
        </row>
        <row r="866">
          <cell r="N866">
            <v>0</v>
          </cell>
        </row>
        <row r="867">
          <cell r="N867">
            <v>0</v>
          </cell>
        </row>
        <row r="868">
          <cell r="Q868"/>
          <cell r="U868"/>
          <cell r="V868"/>
        </row>
        <row r="869">
          <cell r="N869">
            <v>0</v>
          </cell>
        </row>
        <row r="870">
          <cell r="R870"/>
          <cell r="T870"/>
        </row>
        <row r="871">
          <cell r="S871"/>
          <cell r="W871"/>
          <cell r="X871"/>
        </row>
        <row r="872">
          <cell r="N872">
            <v>0</v>
          </cell>
        </row>
        <row r="874">
          <cell r="N874">
            <v>0</v>
          </cell>
        </row>
        <row r="875">
          <cell r="N875">
            <v>0</v>
          </cell>
        </row>
        <row r="876">
          <cell r="Q876"/>
          <cell r="U876"/>
          <cell r="V876"/>
        </row>
        <row r="877">
          <cell r="N877">
            <v>0</v>
          </cell>
        </row>
        <row r="878">
          <cell r="R878"/>
          <cell r="T878"/>
        </row>
        <row r="879">
          <cell r="S879"/>
          <cell r="W879"/>
          <cell r="X879"/>
        </row>
        <row r="880">
          <cell r="N880">
            <v>0</v>
          </cell>
        </row>
        <row r="882">
          <cell r="N882">
            <v>0</v>
          </cell>
        </row>
        <row r="883">
          <cell r="N883">
            <v>0</v>
          </cell>
        </row>
        <row r="884">
          <cell r="Q884"/>
          <cell r="U884"/>
          <cell r="V884"/>
        </row>
        <row r="885">
          <cell r="N885">
            <v>0</v>
          </cell>
        </row>
        <row r="886">
          <cell r="R886"/>
          <cell r="T886"/>
        </row>
        <row r="887">
          <cell r="S887"/>
          <cell r="W887"/>
          <cell r="X887"/>
        </row>
        <row r="888">
          <cell r="N888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Q900"/>
          <cell r="U900"/>
          <cell r="V900"/>
        </row>
        <row r="901">
          <cell r="N901">
            <v>0</v>
          </cell>
        </row>
        <row r="902">
          <cell r="R902"/>
          <cell r="T902"/>
        </row>
        <row r="903">
          <cell r="S903"/>
          <cell r="W903"/>
          <cell r="X903"/>
        </row>
        <row r="904">
          <cell r="N904">
            <v>0</v>
          </cell>
        </row>
        <row r="906">
          <cell r="N906">
            <v>34</v>
          </cell>
        </row>
        <row r="907">
          <cell r="N907">
            <v>40</v>
          </cell>
        </row>
        <row r="908">
          <cell r="Q908"/>
          <cell r="U908"/>
          <cell r="V908"/>
        </row>
        <row r="909">
          <cell r="N909">
            <v>0</v>
          </cell>
        </row>
        <row r="910">
          <cell r="R910"/>
          <cell r="T910"/>
        </row>
        <row r="911">
          <cell r="S911"/>
          <cell r="W911"/>
          <cell r="X911"/>
        </row>
        <row r="912">
          <cell r="N912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Q916"/>
          <cell r="U916"/>
          <cell r="V916"/>
        </row>
        <row r="917">
          <cell r="N917">
            <v>0</v>
          </cell>
        </row>
        <row r="918">
          <cell r="R918"/>
          <cell r="T918"/>
        </row>
        <row r="919">
          <cell r="S919"/>
          <cell r="W919"/>
          <cell r="X919"/>
        </row>
        <row r="920">
          <cell r="N920">
            <v>0</v>
          </cell>
        </row>
        <row r="922">
          <cell r="N922">
            <v>7715</v>
          </cell>
        </row>
        <row r="923">
          <cell r="N923">
            <v>0</v>
          </cell>
        </row>
        <row r="924">
          <cell r="Q924"/>
          <cell r="U924"/>
          <cell r="V924"/>
        </row>
        <row r="925">
          <cell r="N925">
            <v>0</v>
          </cell>
        </row>
        <row r="926">
          <cell r="R926"/>
          <cell r="T926"/>
        </row>
        <row r="927">
          <cell r="S927"/>
          <cell r="W927"/>
          <cell r="X927"/>
        </row>
        <row r="928">
          <cell r="N928">
            <v>0</v>
          </cell>
        </row>
        <row r="930">
          <cell r="N930">
            <v>0</v>
          </cell>
        </row>
        <row r="931">
          <cell r="N931">
            <v>0</v>
          </cell>
        </row>
        <row r="932">
          <cell r="Q932"/>
          <cell r="U932"/>
          <cell r="V932"/>
        </row>
        <row r="933">
          <cell r="N933">
            <v>0</v>
          </cell>
        </row>
        <row r="934">
          <cell r="R934"/>
          <cell r="T934"/>
        </row>
        <row r="935">
          <cell r="S935"/>
          <cell r="W935"/>
          <cell r="X935"/>
        </row>
        <row r="936">
          <cell r="N936">
            <v>0</v>
          </cell>
        </row>
        <row r="938">
          <cell r="N938">
            <v>0</v>
          </cell>
        </row>
        <row r="939">
          <cell r="N939">
            <v>0</v>
          </cell>
        </row>
        <row r="940">
          <cell r="Q940"/>
          <cell r="U940"/>
          <cell r="V940"/>
        </row>
        <row r="941">
          <cell r="N941">
            <v>0</v>
          </cell>
        </row>
        <row r="942">
          <cell r="R942"/>
          <cell r="T942"/>
        </row>
        <row r="943">
          <cell r="S943"/>
          <cell r="W943"/>
          <cell r="X943"/>
        </row>
        <row r="944">
          <cell r="N944">
            <v>0</v>
          </cell>
        </row>
        <row r="954">
          <cell r="N954">
            <v>3261427</v>
          </cell>
        </row>
        <row r="955">
          <cell r="N955">
            <v>58518</v>
          </cell>
        </row>
        <row r="956">
          <cell r="Q956">
            <v>3000</v>
          </cell>
          <cell r="U956"/>
          <cell r="V956">
            <v>1551357.2</v>
          </cell>
        </row>
        <row r="957">
          <cell r="N957">
            <v>0</v>
          </cell>
        </row>
        <row r="958">
          <cell r="R958">
            <v>44591</v>
          </cell>
          <cell r="T958"/>
        </row>
        <row r="959">
          <cell r="S959">
            <v>1766237.0559999999</v>
          </cell>
          <cell r="W959">
            <v>750373.2</v>
          </cell>
          <cell r="X959">
            <v>9000</v>
          </cell>
        </row>
        <row r="960">
          <cell r="N960">
            <v>0</v>
          </cell>
        </row>
        <row r="962">
          <cell r="N962">
            <v>55630</v>
          </cell>
        </row>
        <row r="963">
          <cell r="N963">
            <v>4251</v>
          </cell>
        </row>
        <row r="964">
          <cell r="Q964"/>
          <cell r="U964"/>
          <cell r="V964"/>
        </row>
        <row r="965">
          <cell r="N965">
            <v>0</v>
          </cell>
        </row>
        <row r="966">
          <cell r="R966">
            <v>57560</v>
          </cell>
          <cell r="T966"/>
        </row>
        <row r="967">
          <cell r="S967"/>
          <cell r="W967"/>
          <cell r="X967"/>
        </row>
        <row r="968">
          <cell r="N968">
            <v>0</v>
          </cell>
        </row>
        <row r="970">
          <cell r="N970">
            <v>72434</v>
          </cell>
        </row>
        <row r="971">
          <cell r="N971">
            <v>0</v>
          </cell>
        </row>
        <row r="972">
          <cell r="Q972"/>
          <cell r="U972"/>
          <cell r="V972"/>
        </row>
        <row r="973">
          <cell r="N973">
            <v>0</v>
          </cell>
        </row>
        <row r="974">
          <cell r="R974"/>
          <cell r="T974"/>
        </row>
        <row r="975">
          <cell r="S975"/>
          <cell r="W975"/>
          <cell r="X975"/>
        </row>
        <row r="976">
          <cell r="N976">
            <v>0</v>
          </cell>
        </row>
        <row r="978">
          <cell r="N978">
            <v>1903603</v>
          </cell>
        </row>
        <row r="979">
          <cell r="N979">
            <v>0</v>
          </cell>
        </row>
        <row r="980">
          <cell r="Q980"/>
          <cell r="U980"/>
          <cell r="V980"/>
        </row>
        <row r="981">
          <cell r="N981">
            <v>0</v>
          </cell>
        </row>
        <row r="982">
          <cell r="R982"/>
          <cell r="T982"/>
        </row>
        <row r="983">
          <cell r="S983"/>
          <cell r="W983"/>
          <cell r="X983"/>
        </row>
        <row r="984">
          <cell r="N984">
            <v>0</v>
          </cell>
        </row>
        <row r="986">
          <cell r="N986">
            <v>37747</v>
          </cell>
        </row>
        <row r="987">
          <cell r="N987">
            <v>0</v>
          </cell>
        </row>
        <row r="988">
          <cell r="Q988"/>
          <cell r="U988"/>
          <cell r="V988"/>
        </row>
        <row r="989">
          <cell r="N989">
            <v>0</v>
          </cell>
        </row>
        <row r="990">
          <cell r="R990"/>
          <cell r="T990"/>
        </row>
        <row r="991">
          <cell r="S991"/>
          <cell r="W991"/>
          <cell r="X991"/>
        </row>
        <row r="992">
          <cell r="N992">
            <v>0</v>
          </cell>
        </row>
        <row r="994">
          <cell r="N994">
            <v>775676</v>
          </cell>
        </row>
        <row r="995">
          <cell r="N995">
            <v>0</v>
          </cell>
        </row>
        <row r="996">
          <cell r="Q996"/>
          <cell r="U996"/>
          <cell r="V996"/>
        </row>
        <row r="997">
          <cell r="N997">
            <v>0</v>
          </cell>
        </row>
        <row r="998">
          <cell r="R998"/>
          <cell r="T998"/>
        </row>
        <row r="999">
          <cell r="S999"/>
          <cell r="W999"/>
          <cell r="X999"/>
        </row>
        <row r="1000">
          <cell r="N1000">
            <v>0</v>
          </cell>
        </row>
        <row r="1010">
          <cell r="N1010">
            <v>891335</v>
          </cell>
        </row>
        <row r="1011">
          <cell r="N1011">
            <v>5175</v>
          </cell>
        </row>
        <row r="1012">
          <cell r="Q1012"/>
          <cell r="U1012"/>
          <cell r="V1012">
            <v>1007177.0833333334</v>
          </cell>
        </row>
        <row r="1013">
          <cell r="N1013">
            <v>0</v>
          </cell>
        </row>
        <row r="1014">
          <cell r="R1014"/>
          <cell r="T1014"/>
        </row>
        <row r="1015">
          <cell r="S1015">
            <v>469677.91666666663</v>
          </cell>
          <cell r="W1015"/>
          <cell r="X1015"/>
        </row>
        <row r="1016">
          <cell r="N1016">
            <v>0</v>
          </cell>
        </row>
        <row r="1018">
          <cell r="N1018">
            <v>875626</v>
          </cell>
        </row>
        <row r="1019">
          <cell r="N1019">
            <v>7749</v>
          </cell>
        </row>
        <row r="1020">
          <cell r="Q1020"/>
          <cell r="U1020"/>
          <cell r="V1020">
            <v>818583.33333333337</v>
          </cell>
        </row>
        <row r="1021">
          <cell r="N1021">
            <v>0</v>
          </cell>
        </row>
        <row r="1022">
          <cell r="R1022">
            <v>7577</v>
          </cell>
          <cell r="T1022"/>
        </row>
        <row r="1023">
          <cell r="S1023">
            <v>60688.666666666628</v>
          </cell>
          <cell r="W1023"/>
          <cell r="X1023"/>
        </row>
        <row r="1024">
          <cell r="N1024">
            <v>1079</v>
          </cell>
        </row>
        <row r="1026">
          <cell r="N1026">
            <v>0</v>
          </cell>
        </row>
        <row r="1027">
          <cell r="N1027">
            <v>0</v>
          </cell>
        </row>
        <row r="1028">
          <cell r="Q1028"/>
          <cell r="U1028"/>
          <cell r="V1028"/>
        </row>
        <row r="1029">
          <cell r="N1029">
            <v>0</v>
          </cell>
        </row>
        <row r="1030">
          <cell r="R1030"/>
          <cell r="T1030"/>
        </row>
        <row r="1031">
          <cell r="S1031"/>
          <cell r="W1031"/>
          <cell r="X1031"/>
        </row>
        <row r="1032">
          <cell r="N1032">
            <v>0</v>
          </cell>
        </row>
        <row r="1034">
          <cell r="N1034">
            <v>0</v>
          </cell>
        </row>
        <row r="1035">
          <cell r="N1035">
            <v>0</v>
          </cell>
        </row>
        <row r="1036">
          <cell r="Q1036"/>
          <cell r="U1036"/>
          <cell r="V1036"/>
        </row>
        <row r="1037">
          <cell r="N1037">
            <v>0</v>
          </cell>
        </row>
        <row r="1038">
          <cell r="R1038"/>
          <cell r="T1038"/>
        </row>
        <row r="1039">
          <cell r="S1039"/>
          <cell r="W1039"/>
          <cell r="X1039"/>
        </row>
        <row r="1040">
          <cell r="N1040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Q1044"/>
          <cell r="U1044"/>
          <cell r="V1044"/>
        </row>
        <row r="1045">
          <cell r="N1045">
            <v>0</v>
          </cell>
        </row>
        <row r="1046">
          <cell r="R1046"/>
          <cell r="T1046"/>
        </row>
        <row r="1047">
          <cell r="S1047"/>
          <cell r="W1047"/>
          <cell r="X1047"/>
        </row>
        <row r="1048">
          <cell r="N1048">
            <v>0</v>
          </cell>
        </row>
        <row r="1050">
          <cell r="N1050">
            <v>282202</v>
          </cell>
        </row>
        <row r="1051">
          <cell r="N1051">
            <v>0</v>
          </cell>
        </row>
        <row r="1052">
          <cell r="Q1052"/>
          <cell r="U1052"/>
          <cell r="V1052"/>
        </row>
        <row r="1053">
          <cell r="N1053">
            <v>0</v>
          </cell>
        </row>
        <row r="1054">
          <cell r="R1054"/>
          <cell r="T1054"/>
        </row>
        <row r="1055">
          <cell r="S1055"/>
          <cell r="W1055"/>
          <cell r="X1055"/>
        </row>
        <row r="1056">
          <cell r="N1056">
            <v>0</v>
          </cell>
        </row>
        <row r="1066">
          <cell r="N1066">
            <v>0</v>
          </cell>
        </row>
        <row r="1067">
          <cell r="N1067">
            <v>0</v>
          </cell>
        </row>
        <row r="1068">
          <cell r="Q1068"/>
          <cell r="U1068"/>
          <cell r="V1068"/>
        </row>
        <row r="1069">
          <cell r="N1069">
            <v>0</v>
          </cell>
        </row>
        <row r="1070">
          <cell r="R1070"/>
          <cell r="T1070"/>
        </row>
        <row r="1071">
          <cell r="S1071"/>
          <cell r="W1071"/>
          <cell r="X1071"/>
        </row>
        <row r="1072">
          <cell r="N1072">
            <v>0</v>
          </cell>
        </row>
        <row r="1074">
          <cell r="N1074">
            <v>1226</v>
          </cell>
        </row>
        <row r="1075">
          <cell r="N1075">
            <v>0</v>
          </cell>
        </row>
        <row r="1076">
          <cell r="Q1076"/>
          <cell r="U1076"/>
          <cell r="V1076"/>
        </row>
        <row r="1077">
          <cell r="N1077">
            <v>0</v>
          </cell>
        </row>
        <row r="1078">
          <cell r="R1078">
            <v>640</v>
          </cell>
          <cell r="T1078"/>
        </row>
        <row r="1079">
          <cell r="S1079">
            <v>963</v>
          </cell>
          <cell r="W1079"/>
          <cell r="X1079"/>
        </row>
        <row r="1080">
          <cell r="N1080">
            <v>0</v>
          </cell>
        </row>
        <row r="1082">
          <cell r="N1082">
            <v>0</v>
          </cell>
        </row>
        <row r="1083">
          <cell r="N1083">
            <v>0</v>
          </cell>
        </row>
        <row r="1084">
          <cell r="Q1084"/>
          <cell r="U1084"/>
          <cell r="V1084"/>
        </row>
        <row r="1085">
          <cell r="N1085">
            <v>0</v>
          </cell>
        </row>
        <row r="1086">
          <cell r="R1086"/>
          <cell r="T1086"/>
        </row>
        <row r="1087">
          <cell r="S1087"/>
          <cell r="W1087"/>
          <cell r="X1087"/>
        </row>
        <row r="1088">
          <cell r="N1088">
            <v>0</v>
          </cell>
        </row>
        <row r="1090">
          <cell r="N1090">
            <v>0</v>
          </cell>
        </row>
        <row r="1091">
          <cell r="N1091">
            <v>0</v>
          </cell>
        </row>
        <row r="1092">
          <cell r="Q1092"/>
          <cell r="U1092"/>
          <cell r="V1092"/>
        </row>
        <row r="1093">
          <cell r="N1093">
            <v>0</v>
          </cell>
        </row>
        <row r="1094">
          <cell r="R1094"/>
          <cell r="T1094"/>
        </row>
        <row r="1095">
          <cell r="S1095"/>
          <cell r="W1095"/>
          <cell r="X1095"/>
        </row>
        <row r="1096">
          <cell r="N1096">
            <v>0</v>
          </cell>
        </row>
        <row r="1098">
          <cell r="N1098">
            <v>0</v>
          </cell>
        </row>
        <row r="1099">
          <cell r="N1099">
            <v>0</v>
          </cell>
        </row>
        <row r="1100">
          <cell r="Q1100"/>
          <cell r="U1100"/>
          <cell r="V1100"/>
        </row>
        <row r="1101">
          <cell r="N1101">
            <v>0</v>
          </cell>
        </row>
        <row r="1102">
          <cell r="R1102"/>
          <cell r="T1102"/>
        </row>
        <row r="1103">
          <cell r="S1103"/>
          <cell r="W1103"/>
          <cell r="X1103"/>
        </row>
        <row r="1104">
          <cell r="N1104">
            <v>0</v>
          </cell>
        </row>
        <row r="1106">
          <cell r="N1106">
            <v>0</v>
          </cell>
        </row>
        <row r="1107">
          <cell r="N1107">
            <v>0</v>
          </cell>
        </row>
        <row r="1108">
          <cell r="Q1108"/>
          <cell r="U1108"/>
          <cell r="V1108"/>
        </row>
        <row r="1109">
          <cell r="N1109">
            <v>0</v>
          </cell>
        </row>
        <row r="1110">
          <cell r="R1110"/>
          <cell r="T1110"/>
        </row>
        <row r="1111">
          <cell r="S1111"/>
          <cell r="W1111"/>
          <cell r="X1111"/>
        </row>
        <row r="1112">
          <cell r="N1112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Q1124"/>
          <cell r="U1124"/>
          <cell r="V1124"/>
        </row>
        <row r="1125">
          <cell r="N1125">
            <v>0</v>
          </cell>
        </row>
        <row r="1126">
          <cell r="R1126"/>
          <cell r="T1126"/>
        </row>
        <row r="1127">
          <cell r="S1127"/>
          <cell r="W1127"/>
          <cell r="X1127"/>
        </row>
        <row r="1128">
          <cell r="N1128">
            <v>0</v>
          </cell>
        </row>
        <row r="1130">
          <cell r="N1130">
            <v>2138</v>
          </cell>
        </row>
        <row r="1131">
          <cell r="N1131">
            <v>0</v>
          </cell>
        </row>
        <row r="1132">
          <cell r="Q1132"/>
          <cell r="U1132"/>
          <cell r="V1132"/>
        </row>
        <row r="1133">
          <cell r="N1133">
            <v>0</v>
          </cell>
        </row>
        <row r="1134">
          <cell r="R1134">
            <v>2257</v>
          </cell>
          <cell r="T1134"/>
        </row>
        <row r="1135">
          <cell r="S1135"/>
          <cell r="W1135"/>
          <cell r="X1135"/>
        </row>
        <row r="1136">
          <cell r="N1136">
            <v>0</v>
          </cell>
        </row>
        <row r="1138">
          <cell r="N1138">
            <v>0</v>
          </cell>
        </row>
        <row r="1139">
          <cell r="N1139">
            <v>0</v>
          </cell>
        </row>
        <row r="1140">
          <cell r="Q1140"/>
          <cell r="U1140"/>
          <cell r="V1140"/>
        </row>
        <row r="1141">
          <cell r="N1141">
            <v>0</v>
          </cell>
        </row>
        <row r="1142">
          <cell r="R1142"/>
          <cell r="T1142"/>
        </row>
        <row r="1143">
          <cell r="S1143"/>
          <cell r="W1143"/>
          <cell r="X1143"/>
        </row>
        <row r="1144">
          <cell r="N1144">
            <v>0</v>
          </cell>
        </row>
        <row r="1146">
          <cell r="N1146">
            <v>0</v>
          </cell>
        </row>
        <row r="1147">
          <cell r="N1147">
            <v>0</v>
          </cell>
        </row>
        <row r="1148">
          <cell r="Q1148"/>
          <cell r="U1148"/>
          <cell r="V1148"/>
        </row>
        <row r="1149">
          <cell r="N1149">
            <v>0</v>
          </cell>
        </row>
        <row r="1150">
          <cell r="R1150"/>
          <cell r="T1150"/>
        </row>
        <row r="1151">
          <cell r="S1151"/>
          <cell r="W1151"/>
          <cell r="X1151"/>
        </row>
        <row r="1152">
          <cell r="N1152">
            <v>0</v>
          </cell>
        </row>
        <row r="1154">
          <cell r="N1154">
            <v>0</v>
          </cell>
        </row>
        <row r="1155">
          <cell r="N1155">
            <v>0</v>
          </cell>
        </row>
        <row r="1156">
          <cell r="Q1156"/>
          <cell r="U1156"/>
          <cell r="V1156"/>
        </row>
        <row r="1157">
          <cell r="N1157">
            <v>0</v>
          </cell>
        </row>
        <row r="1158">
          <cell r="R1158"/>
          <cell r="T1158"/>
        </row>
        <row r="1159">
          <cell r="S1159"/>
          <cell r="W1159"/>
          <cell r="X1159"/>
        </row>
        <row r="1160">
          <cell r="N1160">
            <v>0</v>
          </cell>
        </row>
        <row r="1162">
          <cell r="N1162">
            <v>0</v>
          </cell>
        </row>
        <row r="1163">
          <cell r="N1163">
            <v>0</v>
          </cell>
        </row>
        <row r="1164">
          <cell r="Q1164"/>
          <cell r="U1164"/>
          <cell r="V1164"/>
        </row>
        <row r="1165">
          <cell r="N1165">
            <v>0</v>
          </cell>
        </row>
        <row r="1166">
          <cell r="R1166"/>
          <cell r="T1166"/>
        </row>
        <row r="1167">
          <cell r="S1167"/>
          <cell r="W1167"/>
          <cell r="X1167"/>
        </row>
        <row r="1168">
          <cell r="N1168">
            <v>0</v>
          </cell>
        </row>
        <row r="1178">
          <cell r="N1178">
            <v>0</v>
          </cell>
        </row>
        <row r="1179">
          <cell r="N1179">
            <v>0</v>
          </cell>
        </row>
        <row r="1180">
          <cell r="Q1180"/>
          <cell r="U1180"/>
          <cell r="V1180"/>
        </row>
        <row r="1181">
          <cell r="N1181">
            <v>0</v>
          </cell>
        </row>
        <row r="1182">
          <cell r="R1182"/>
          <cell r="T1182"/>
        </row>
        <row r="1183">
          <cell r="S1183"/>
          <cell r="W1183"/>
          <cell r="X1183"/>
        </row>
        <row r="1184">
          <cell r="N1184">
            <v>0</v>
          </cell>
        </row>
        <row r="1186">
          <cell r="N1186">
            <v>76284</v>
          </cell>
        </row>
        <row r="1187">
          <cell r="N1187">
            <v>1432</v>
          </cell>
        </row>
        <row r="1188">
          <cell r="Q1188"/>
          <cell r="U1188"/>
          <cell r="V1188"/>
        </row>
        <row r="1189">
          <cell r="N1189">
            <v>0</v>
          </cell>
        </row>
        <row r="1190">
          <cell r="R1190">
            <v>1372</v>
          </cell>
          <cell r="T1190"/>
        </row>
        <row r="1191">
          <cell r="S1191">
            <v>79918</v>
          </cell>
          <cell r="W1191"/>
          <cell r="X1191"/>
        </row>
        <row r="1192">
          <cell r="N1192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Q1196"/>
          <cell r="U1196"/>
          <cell r="V1196"/>
        </row>
        <row r="1197">
          <cell r="N1197">
            <v>0</v>
          </cell>
        </row>
        <row r="1198">
          <cell r="R1198"/>
          <cell r="T1198"/>
        </row>
        <row r="1199">
          <cell r="S1199"/>
          <cell r="W1199"/>
          <cell r="X1199"/>
        </row>
        <row r="1200">
          <cell r="N1200">
            <v>0</v>
          </cell>
        </row>
        <row r="1202">
          <cell r="N1202">
            <v>450718</v>
          </cell>
        </row>
        <row r="1203">
          <cell r="N1203">
            <v>0</v>
          </cell>
        </row>
        <row r="1204">
          <cell r="Q1204"/>
          <cell r="U1204"/>
          <cell r="V1204"/>
        </row>
        <row r="1205">
          <cell r="N1205">
            <v>0</v>
          </cell>
        </row>
        <row r="1206">
          <cell r="R1206"/>
          <cell r="T1206"/>
        </row>
        <row r="1207">
          <cell r="S1207"/>
          <cell r="W1207"/>
          <cell r="X1207"/>
        </row>
        <row r="1208">
          <cell r="N1208">
            <v>0</v>
          </cell>
        </row>
        <row r="1210">
          <cell r="N1210">
            <v>0</v>
          </cell>
        </row>
        <row r="1211">
          <cell r="N1211">
            <v>0</v>
          </cell>
        </row>
        <row r="1212">
          <cell r="Q1212"/>
          <cell r="U1212"/>
          <cell r="V1212"/>
        </row>
        <row r="1213">
          <cell r="N1213">
            <v>0</v>
          </cell>
        </row>
        <row r="1214">
          <cell r="R1214"/>
          <cell r="T1214"/>
        </row>
        <row r="1215">
          <cell r="S1215"/>
          <cell r="W1215"/>
          <cell r="X1215"/>
        </row>
        <row r="1216">
          <cell r="N1216">
            <v>0</v>
          </cell>
        </row>
        <row r="1218">
          <cell r="N1218">
            <v>0</v>
          </cell>
        </row>
        <row r="1219">
          <cell r="N1219">
            <v>0</v>
          </cell>
        </row>
        <row r="1220">
          <cell r="Q1220"/>
          <cell r="U1220"/>
          <cell r="V1220"/>
        </row>
        <row r="1221">
          <cell r="N1221">
            <v>0</v>
          </cell>
        </row>
        <row r="1222">
          <cell r="R1222"/>
          <cell r="T1222"/>
        </row>
        <row r="1223">
          <cell r="S1223"/>
          <cell r="W1223"/>
          <cell r="X1223"/>
        </row>
        <row r="1224">
          <cell r="N1224">
            <v>0</v>
          </cell>
        </row>
        <row r="1234">
          <cell r="N1234">
            <v>0</v>
          </cell>
        </row>
        <row r="1235">
          <cell r="N1235">
            <v>0</v>
          </cell>
        </row>
        <row r="1236">
          <cell r="Q1236"/>
          <cell r="U1236"/>
          <cell r="V1236"/>
        </row>
        <row r="1237">
          <cell r="N1237">
            <v>0</v>
          </cell>
        </row>
        <row r="1238">
          <cell r="R1238"/>
          <cell r="T1238"/>
        </row>
        <row r="1239">
          <cell r="S1239"/>
          <cell r="W1239"/>
          <cell r="X1239"/>
        </row>
        <row r="1240">
          <cell r="N1240">
            <v>0</v>
          </cell>
        </row>
        <row r="1242">
          <cell r="N1242">
            <v>198</v>
          </cell>
        </row>
        <row r="1243">
          <cell r="N1243">
            <v>320</v>
          </cell>
        </row>
        <row r="1244">
          <cell r="Q1244"/>
          <cell r="U1244"/>
          <cell r="V1244"/>
        </row>
        <row r="1245">
          <cell r="N1245">
            <v>0</v>
          </cell>
        </row>
        <row r="1246">
          <cell r="R1246"/>
          <cell r="T1246"/>
        </row>
        <row r="1247">
          <cell r="S1247">
            <v>0</v>
          </cell>
          <cell r="W1247"/>
          <cell r="X1247"/>
        </row>
        <row r="1248">
          <cell r="N1248">
            <v>0</v>
          </cell>
        </row>
        <row r="1250">
          <cell r="N1250">
            <v>0</v>
          </cell>
        </row>
        <row r="1251">
          <cell r="N1251">
            <v>0</v>
          </cell>
        </row>
        <row r="1252">
          <cell r="Q1252"/>
          <cell r="U1252"/>
          <cell r="V1252"/>
        </row>
        <row r="1253">
          <cell r="N1253">
            <v>0</v>
          </cell>
        </row>
        <row r="1254">
          <cell r="R1254"/>
          <cell r="T1254"/>
        </row>
        <row r="1255">
          <cell r="S1255"/>
          <cell r="W1255"/>
          <cell r="X1255"/>
        </row>
        <row r="1256">
          <cell r="N1256">
            <v>0</v>
          </cell>
        </row>
        <row r="1258">
          <cell r="N1258">
            <v>3596</v>
          </cell>
        </row>
        <row r="1259">
          <cell r="N1259">
            <v>0</v>
          </cell>
        </row>
        <row r="1260">
          <cell r="Q1260"/>
          <cell r="U1260"/>
          <cell r="V1260"/>
        </row>
        <row r="1261">
          <cell r="N1261">
            <v>0</v>
          </cell>
        </row>
        <row r="1262">
          <cell r="R1262"/>
          <cell r="T1262"/>
        </row>
        <row r="1263">
          <cell r="S1263"/>
          <cell r="W1263"/>
          <cell r="X1263"/>
        </row>
        <row r="1264">
          <cell r="N1264">
            <v>0</v>
          </cell>
        </row>
        <row r="1266">
          <cell r="N1266">
            <v>0</v>
          </cell>
        </row>
        <row r="1267">
          <cell r="N1267">
            <v>0</v>
          </cell>
        </row>
        <row r="1268">
          <cell r="Q1268"/>
          <cell r="U1268"/>
          <cell r="V1268"/>
        </row>
        <row r="1269">
          <cell r="N1269">
            <v>0</v>
          </cell>
        </row>
        <row r="1270">
          <cell r="R1270"/>
          <cell r="T1270"/>
        </row>
        <row r="1271">
          <cell r="S1271"/>
          <cell r="W1271"/>
          <cell r="X1271"/>
        </row>
        <row r="1272">
          <cell r="N1272">
            <v>0</v>
          </cell>
        </row>
        <row r="1274">
          <cell r="N1274">
            <v>0</v>
          </cell>
        </row>
        <row r="1275">
          <cell r="N1275">
            <v>0</v>
          </cell>
        </row>
        <row r="1276">
          <cell r="Q1276"/>
          <cell r="U1276"/>
          <cell r="V1276"/>
        </row>
        <row r="1277">
          <cell r="N1277">
            <v>0</v>
          </cell>
        </row>
        <row r="1278">
          <cell r="R1278"/>
          <cell r="T1278"/>
        </row>
        <row r="1279">
          <cell r="S1279"/>
          <cell r="W1279"/>
          <cell r="X1279"/>
        </row>
        <row r="1280">
          <cell r="N1280">
            <v>0</v>
          </cell>
        </row>
        <row r="1290">
          <cell r="N1290">
            <v>0</v>
          </cell>
        </row>
        <row r="1291">
          <cell r="N1291">
            <v>0</v>
          </cell>
        </row>
        <row r="1292">
          <cell r="Q1292"/>
          <cell r="U1292"/>
          <cell r="V1292"/>
        </row>
        <row r="1293">
          <cell r="N1293">
            <v>0</v>
          </cell>
        </row>
        <row r="1294">
          <cell r="R1294"/>
          <cell r="T1294"/>
        </row>
        <row r="1295">
          <cell r="S1295"/>
          <cell r="W1295"/>
          <cell r="X1295"/>
        </row>
        <row r="1296">
          <cell r="N1296">
            <v>0</v>
          </cell>
        </row>
        <row r="1298">
          <cell r="N1298">
            <v>21380</v>
          </cell>
        </row>
        <row r="1299">
          <cell r="N1299">
            <v>119</v>
          </cell>
        </row>
        <row r="1300">
          <cell r="Q1300"/>
          <cell r="U1300"/>
          <cell r="V1300"/>
        </row>
        <row r="1301">
          <cell r="N1301">
            <v>0</v>
          </cell>
        </row>
        <row r="1302">
          <cell r="R1302">
            <v>255</v>
          </cell>
          <cell r="T1302"/>
        </row>
        <row r="1303">
          <cell r="S1303">
            <v>23983</v>
          </cell>
          <cell r="W1303"/>
          <cell r="X1303"/>
        </row>
        <row r="1304">
          <cell r="N1304">
            <v>0</v>
          </cell>
        </row>
        <row r="1306">
          <cell r="N1306">
            <v>0</v>
          </cell>
        </row>
        <row r="1307">
          <cell r="N1307">
            <v>0</v>
          </cell>
        </row>
        <row r="1308">
          <cell r="Q1308"/>
          <cell r="U1308"/>
          <cell r="V1308"/>
        </row>
        <row r="1309">
          <cell r="N1309">
            <v>0</v>
          </cell>
        </row>
        <row r="1310">
          <cell r="R1310"/>
          <cell r="T1310"/>
        </row>
        <row r="1311">
          <cell r="S1311"/>
          <cell r="W1311"/>
          <cell r="X1311"/>
        </row>
        <row r="1312">
          <cell r="N1312">
            <v>0</v>
          </cell>
        </row>
        <row r="1314">
          <cell r="N1314">
            <v>0</v>
          </cell>
        </row>
        <row r="1315">
          <cell r="N1315">
            <v>0</v>
          </cell>
        </row>
        <row r="1316">
          <cell r="Q1316"/>
          <cell r="U1316"/>
          <cell r="V1316"/>
        </row>
        <row r="1317">
          <cell r="N1317">
            <v>0</v>
          </cell>
        </row>
        <row r="1318">
          <cell r="R1318"/>
          <cell r="T1318"/>
        </row>
        <row r="1319">
          <cell r="S1319"/>
          <cell r="W1319"/>
          <cell r="X1319"/>
        </row>
        <row r="1320">
          <cell r="N1320">
            <v>0</v>
          </cell>
        </row>
        <row r="1322">
          <cell r="N1322">
            <v>0</v>
          </cell>
        </row>
        <row r="1323">
          <cell r="N1323">
            <v>0</v>
          </cell>
        </row>
        <row r="1324">
          <cell r="Q1324"/>
          <cell r="U1324"/>
          <cell r="V1324"/>
        </row>
        <row r="1325">
          <cell r="N1325">
            <v>0</v>
          </cell>
        </row>
        <row r="1326">
          <cell r="R1326"/>
          <cell r="T1326"/>
        </row>
        <row r="1327">
          <cell r="S1327"/>
          <cell r="W1327"/>
          <cell r="X1327"/>
        </row>
        <row r="1328">
          <cell r="N1328">
            <v>0</v>
          </cell>
        </row>
        <row r="1330">
          <cell r="N1330">
            <v>3070</v>
          </cell>
        </row>
        <row r="1331">
          <cell r="N1331">
            <v>0</v>
          </cell>
        </row>
        <row r="1332">
          <cell r="Q1332"/>
          <cell r="U1332"/>
          <cell r="V1332"/>
        </row>
        <row r="1333">
          <cell r="N1333">
            <v>0</v>
          </cell>
        </row>
        <row r="1334">
          <cell r="R1334"/>
          <cell r="T1334"/>
        </row>
        <row r="1335">
          <cell r="S1335"/>
          <cell r="W1335"/>
          <cell r="X1335"/>
        </row>
        <row r="1336">
          <cell r="N1336">
            <v>0</v>
          </cell>
        </row>
        <row r="1346">
          <cell r="N1346">
            <v>101554</v>
          </cell>
        </row>
        <row r="1347">
          <cell r="N1347">
            <v>10</v>
          </cell>
        </row>
        <row r="1348">
          <cell r="Q1348"/>
          <cell r="U1348"/>
          <cell r="V1348"/>
        </row>
        <row r="1349">
          <cell r="N1349">
            <v>0</v>
          </cell>
        </row>
        <row r="1350">
          <cell r="R1350"/>
          <cell r="T1350"/>
        </row>
        <row r="1351">
          <cell r="S1351">
            <v>140346</v>
          </cell>
          <cell r="W1351"/>
          <cell r="X1351"/>
        </row>
        <row r="1352">
          <cell r="N1352">
            <v>0</v>
          </cell>
        </row>
        <row r="1354">
          <cell r="N1354">
            <v>21201</v>
          </cell>
        </row>
        <row r="1355">
          <cell r="N1355">
            <v>0</v>
          </cell>
        </row>
        <row r="1356">
          <cell r="Q1356"/>
          <cell r="U1356"/>
          <cell r="V1356"/>
        </row>
        <row r="1357">
          <cell r="N1357">
            <v>0</v>
          </cell>
        </row>
        <row r="1358">
          <cell r="R1358">
            <v>972</v>
          </cell>
          <cell r="T1358"/>
        </row>
        <row r="1359">
          <cell r="S1359">
            <v>26590</v>
          </cell>
          <cell r="W1359"/>
          <cell r="X1359"/>
        </row>
        <row r="1360">
          <cell r="N1360">
            <v>0</v>
          </cell>
        </row>
        <row r="1362">
          <cell r="N1362">
            <v>0</v>
          </cell>
        </row>
        <row r="1363">
          <cell r="N1363">
            <v>0</v>
          </cell>
        </row>
        <row r="1364">
          <cell r="Q1364"/>
          <cell r="U1364"/>
          <cell r="V1364"/>
        </row>
        <row r="1365">
          <cell r="N1365">
            <v>0</v>
          </cell>
        </row>
        <row r="1366">
          <cell r="R1366"/>
          <cell r="T1366"/>
        </row>
        <row r="1367">
          <cell r="S1367"/>
          <cell r="W1367"/>
          <cell r="X1367"/>
        </row>
        <row r="1368">
          <cell r="N1368">
            <v>0</v>
          </cell>
        </row>
        <row r="1370">
          <cell r="N1370">
            <v>0</v>
          </cell>
        </row>
        <row r="1371">
          <cell r="N1371">
            <v>0</v>
          </cell>
        </row>
        <row r="1372">
          <cell r="Q1372"/>
          <cell r="U1372"/>
          <cell r="V1372"/>
        </row>
        <row r="1373">
          <cell r="N1373">
            <v>0</v>
          </cell>
        </row>
        <row r="1374">
          <cell r="R1374"/>
          <cell r="T1374"/>
        </row>
        <row r="1375">
          <cell r="S1375"/>
          <cell r="W1375"/>
          <cell r="X1375"/>
        </row>
        <row r="1376">
          <cell r="N1376">
            <v>0</v>
          </cell>
        </row>
        <row r="1378">
          <cell r="N1378">
            <v>9258</v>
          </cell>
        </row>
        <row r="1379">
          <cell r="N1379">
            <v>0</v>
          </cell>
        </row>
        <row r="1380">
          <cell r="Q1380"/>
          <cell r="U1380"/>
          <cell r="V1380"/>
        </row>
        <row r="1381">
          <cell r="N1381">
            <v>0</v>
          </cell>
        </row>
        <row r="1382">
          <cell r="R1382"/>
          <cell r="T1382"/>
        </row>
        <row r="1383">
          <cell r="S1383"/>
          <cell r="W1383"/>
          <cell r="X1383"/>
        </row>
        <row r="1384">
          <cell r="N1384">
            <v>0</v>
          </cell>
        </row>
        <row r="1386">
          <cell r="N1386">
            <v>26545</v>
          </cell>
        </row>
        <row r="1387">
          <cell r="N1387">
            <v>0</v>
          </cell>
        </row>
        <row r="1388">
          <cell r="Q1388"/>
          <cell r="U1388"/>
          <cell r="V1388"/>
        </row>
        <row r="1389">
          <cell r="N1389">
            <v>0</v>
          </cell>
        </row>
        <row r="1390">
          <cell r="R1390"/>
          <cell r="T1390"/>
        </row>
        <row r="1391">
          <cell r="S1391"/>
          <cell r="W1391"/>
          <cell r="X1391"/>
        </row>
        <row r="1392">
          <cell r="N1392">
            <v>0</v>
          </cell>
        </row>
        <row r="1402">
          <cell r="N1402">
            <v>843300</v>
          </cell>
        </row>
        <row r="1403">
          <cell r="N1403">
            <v>11950</v>
          </cell>
        </row>
        <row r="1404">
          <cell r="Q1404"/>
          <cell r="U1404"/>
          <cell r="V1404">
            <v>620500</v>
          </cell>
        </row>
        <row r="1405">
          <cell r="N1405">
            <v>0</v>
          </cell>
        </row>
        <row r="1406">
          <cell r="R1406"/>
          <cell r="T1406"/>
        </row>
        <row r="1407">
          <cell r="S1407">
            <v>480700</v>
          </cell>
          <cell r="W1407"/>
          <cell r="X1407"/>
        </row>
        <row r="1408">
          <cell r="N1408">
            <v>0</v>
          </cell>
        </row>
        <row r="1410">
          <cell r="N1410">
            <v>26</v>
          </cell>
        </row>
        <row r="1411">
          <cell r="N1411">
            <v>40</v>
          </cell>
        </row>
        <row r="1412">
          <cell r="Q1412"/>
          <cell r="U1412"/>
          <cell r="V1412"/>
        </row>
        <row r="1413">
          <cell r="N1413">
            <v>0</v>
          </cell>
        </row>
        <row r="1414">
          <cell r="R1414"/>
          <cell r="T1414"/>
        </row>
        <row r="1415">
          <cell r="S1415"/>
          <cell r="W1415"/>
          <cell r="X1415"/>
        </row>
        <row r="1416">
          <cell r="N1416">
            <v>0</v>
          </cell>
        </row>
        <row r="1418">
          <cell r="N1418">
            <v>0</v>
          </cell>
        </row>
        <row r="1419">
          <cell r="N1419">
            <v>0</v>
          </cell>
        </row>
        <row r="1420">
          <cell r="Q1420"/>
          <cell r="U1420"/>
          <cell r="V1420"/>
        </row>
        <row r="1421">
          <cell r="N1421">
            <v>0</v>
          </cell>
        </row>
        <row r="1422">
          <cell r="R1422"/>
          <cell r="T1422"/>
        </row>
        <row r="1423">
          <cell r="S1423"/>
          <cell r="W1423"/>
          <cell r="X1423"/>
        </row>
        <row r="1424">
          <cell r="N1424">
            <v>0</v>
          </cell>
        </row>
        <row r="1426">
          <cell r="N1426">
            <v>6354</v>
          </cell>
        </row>
        <row r="1427">
          <cell r="N1427">
            <v>0</v>
          </cell>
        </row>
        <row r="1428">
          <cell r="Q1428"/>
          <cell r="U1428"/>
          <cell r="V1428"/>
        </row>
        <row r="1429">
          <cell r="N1429">
            <v>0</v>
          </cell>
        </row>
        <row r="1430">
          <cell r="R1430"/>
          <cell r="T1430"/>
        </row>
        <row r="1431">
          <cell r="S1431"/>
          <cell r="W1431"/>
          <cell r="X1431"/>
        </row>
        <row r="1432">
          <cell r="N1432">
            <v>0</v>
          </cell>
        </row>
        <row r="1434">
          <cell r="N1434">
            <v>0</v>
          </cell>
        </row>
        <row r="1435">
          <cell r="N1435">
            <v>0</v>
          </cell>
        </row>
        <row r="1436">
          <cell r="Q1436"/>
          <cell r="U1436"/>
          <cell r="V1436"/>
        </row>
        <row r="1437">
          <cell r="N1437">
            <v>0</v>
          </cell>
        </row>
        <row r="1438">
          <cell r="R1438"/>
          <cell r="T1438"/>
        </row>
        <row r="1439">
          <cell r="S1439"/>
          <cell r="W1439"/>
          <cell r="X1439"/>
        </row>
        <row r="1440">
          <cell r="N1440">
            <v>0</v>
          </cell>
        </row>
        <row r="1442">
          <cell r="N1442">
            <v>158500</v>
          </cell>
        </row>
        <row r="1443">
          <cell r="N1443">
            <v>0</v>
          </cell>
        </row>
        <row r="1444">
          <cell r="Q1444"/>
          <cell r="U1444"/>
          <cell r="V1444"/>
        </row>
        <row r="1445">
          <cell r="N1445">
            <v>0</v>
          </cell>
        </row>
        <row r="1446">
          <cell r="R1446"/>
          <cell r="T1446"/>
        </row>
        <row r="1447">
          <cell r="S1447"/>
          <cell r="W1447"/>
          <cell r="X1447"/>
        </row>
        <row r="1448">
          <cell r="N1448">
            <v>0</v>
          </cell>
        </row>
        <row r="1458">
          <cell r="N1458">
            <v>130280</v>
          </cell>
        </row>
        <row r="1459">
          <cell r="N1459">
            <v>6585</v>
          </cell>
        </row>
        <row r="1460">
          <cell r="Q1460"/>
          <cell r="U1460"/>
          <cell r="V1460"/>
        </row>
        <row r="1461">
          <cell r="N1461">
            <v>0</v>
          </cell>
        </row>
        <row r="1462">
          <cell r="R1462"/>
          <cell r="T1462"/>
        </row>
        <row r="1463">
          <cell r="S1463">
            <v>153770</v>
          </cell>
          <cell r="W1463"/>
          <cell r="X1463"/>
        </row>
        <row r="1464">
          <cell r="N1464">
            <v>0</v>
          </cell>
        </row>
        <row r="1466">
          <cell r="N1466">
            <v>12131</v>
          </cell>
        </row>
        <row r="1467">
          <cell r="N1467">
            <v>2000</v>
          </cell>
        </row>
        <row r="1468">
          <cell r="Q1468"/>
          <cell r="U1468"/>
          <cell r="V1468"/>
        </row>
        <row r="1469">
          <cell r="N1469">
            <v>0</v>
          </cell>
        </row>
        <row r="1470">
          <cell r="R1470"/>
          <cell r="T1470"/>
        </row>
        <row r="1471">
          <cell r="S1471">
            <v>11773</v>
          </cell>
          <cell r="W1471"/>
          <cell r="X1471"/>
        </row>
        <row r="1472">
          <cell r="N1472">
            <v>0</v>
          </cell>
        </row>
        <row r="1474">
          <cell r="N1474">
            <v>22724</v>
          </cell>
        </row>
        <row r="1476">
          <cell r="Q1476"/>
          <cell r="U1476"/>
          <cell r="V1476"/>
        </row>
        <row r="1477">
          <cell r="N1477">
            <v>0</v>
          </cell>
        </row>
        <row r="1478">
          <cell r="R1478"/>
          <cell r="T1478"/>
        </row>
        <row r="1479">
          <cell r="S1479"/>
          <cell r="W1479"/>
          <cell r="X1479"/>
        </row>
        <row r="1480">
          <cell r="N1480">
            <v>0</v>
          </cell>
        </row>
        <row r="1482">
          <cell r="N1482">
            <v>0</v>
          </cell>
        </row>
        <row r="1483">
          <cell r="N1483">
            <v>0</v>
          </cell>
        </row>
        <row r="1484">
          <cell r="Q1484"/>
          <cell r="U1484"/>
          <cell r="V1484"/>
        </row>
        <row r="1485">
          <cell r="N1485">
            <v>0</v>
          </cell>
        </row>
        <row r="1486">
          <cell r="R1486"/>
          <cell r="T1486"/>
        </row>
        <row r="1487">
          <cell r="S1487"/>
          <cell r="W1487"/>
          <cell r="X1487"/>
        </row>
        <row r="1488">
          <cell r="N1488">
            <v>0</v>
          </cell>
        </row>
        <row r="1490">
          <cell r="N1490">
            <v>25370</v>
          </cell>
        </row>
        <row r="1491">
          <cell r="N1491">
            <v>0</v>
          </cell>
        </row>
        <row r="1492">
          <cell r="Q1492"/>
          <cell r="U1492"/>
          <cell r="V1492"/>
        </row>
        <row r="1493">
          <cell r="N1493">
            <v>0</v>
          </cell>
        </row>
        <row r="1494">
          <cell r="R1494"/>
          <cell r="T1494"/>
        </row>
        <row r="1495">
          <cell r="S1495"/>
          <cell r="W1495"/>
          <cell r="X1495"/>
        </row>
        <row r="1496">
          <cell r="N1496">
            <v>0</v>
          </cell>
        </row>
        <row r="1498">
          <cell r="N1498">
            <v>27183</v>
          </cell>
        </row>
        <row r="1499">
          <cell r="N1499">
            <v>0</v>
          </cell>
        </row>
        <row r="1500">
          <cell r="Q1500"/>
          <cell r="U1500"/>
          <cell r="V1500"/>
        </row>
        <row r="1501">
          <cell r="N1501">
            <v>0</v>
          </cell>
        </row>
        <row r="1502">
          <cell r="R1502"/>
          <cell r="T1502"/>
        </row>
        <row r="1503">
          <cell r="S1503"/>
          <cell r="W1503"/>
          <cell r="X1503"/>
        </row>
        <row r="1504">
          <cell r="N1504">
            <v>0</v>
          </cell>
        </row>
      </sheetData>
      <sheetData sheetId="2">
        <row r="83">
          <cell r="N83">
            <v>1476</v>
          </cell>
        </row>
        <row r="84">
          <cell r="Q84"/>
          <cell r="T84"/>
          <cell r="U84"/>
        </row>
        <row r="85">
          <cell r="N85">
            <v>0</v>
          </cell>
        </row>
        <row r="86">
          <cell r="N86">
            <v>303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2567</v>
          </cell>
        </row>
        <row r="92">
          <cell r="N92">
            <v>994</v>
          </cell>
        </row>
        <row r="93">
          <cell r="Q93"/>
          <cell r="T93"/>
          <cell r="U93"/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4486</v>
          </cell>
        </row>
        <row r="99">
          <cell r="N99">
            <v>71899</v>
          </cell>
        </row>
        <row r="101">
          <cell r="N101">
            <v>69</v>
          </cell>
        </row>
        <row r="102">
          <cell r="Q102"/>
          <cell r="T102"/>
          <cell r="U102"/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11779</v>
          </cell>
        </row>
        <row r="108">
          <cell r="N108">
            <v>37266</v>
          </cell>
        </row>
        <row r="110">
          <cell r="N110">
            <v>348535</v>
          </cell>
        </row>
        <row r="111">
          <cell r="Q111"/>
          <cell r="T111"/>
          <cell r="U111"/>
        </row>
        <row r="112">
          <cell r="N112">
            <v>0</v>
          </cell>
        </row>
        <row r="113">
          <cell r="N113">
            <v>70036.653494723141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424</v>
          </cell>
        </row>
        <row r="119">
          <cell r="N119">
            <v>7916</v>
          </cell>
        </row>
        <row r="120">
          <cell r="Q120"/>
          <cell r="T120"/>
          <cell r="U120"/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32561</v>
          </cell>
        </row>
        <row r="126">
          <cell r="N126">
            <v>92113</v>
          </cell>
        </row>
        <row r="128">
          <cell r="N128">
            <v>245</v>
          </cell>
        </row>
        <row r="129">
          <cell r="Q129"/>
          <cell r="T129"/>
          <cell r="U129"/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5033</v>
          </cell>
        </row>
        <row r="133">
          <cell r="N133">
            <v>0</v>
          </cell>
        </row>
        <row r="134">
          <cell r="N134">
            <v>2013</v>
          </cell>
        </row>
        <row r="135">
          <cell r="N135">
            <v>97981.096505276859</v>
          </cell>
        </row>
        <row r="137">
          <cell r="N137">
            <v>128</v>
          </cell>
        </row>
        <row r="138">
          <cell r="Q138"/>
          <cell r="T138"/>
          <cell r="U138"/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105152</v>
          </cell>
        </row>
        <row r="144">
          <cell r="N144">
            <v>25150</v>
          </cell>
        </row>
        <row r="146">
          <cell r="N146">
            <v>0</v>
          </cell>
        </row>
        <row r="147">
          <cell r="Q147"/>
          <cell r="T147"/>
          <cell r="U147"/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1121.25</v>
          </cell>
        </row>
        <row r="164">
          <cell r="N164">
            <v>5247</v>
          </cell>
        </row>
        <row r="165">
          <cell r="Q165"/>
          <cell r="T165"/>
          <cell r="U165"/>
        </row>
        <row r="166">
          <cell r="N166">
            <v>0</v>
          </cell>
        </row>
        <row r="167">
          <cell r="N167">
            <v>1240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4658</v>
          </cell>
        </row>
        <row r="173">
          <cell r="N173">
            <v>1608.6920469840377</v>
          </cell>
        </row>
        <row r="174">
          <cell r="Q174"/>
          <cell r="T174"/>
          <cell r="U174"/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3297.9780000000001</v>
          </cell>
        </row>
        <row r="180">
          <cell r="N180">
            <v>12042</v>
          </cell>
        </row>
        <row r="182">
          <cell r="N182">
            <v>0</v>
          </cell>
        </row>
        <row r="183">
          <cell r="Q183"/>
          <cell r="T183"/>
          <cell r="U183"/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13932.737999999999</v>
          </cell>
        </row>
        <row r="189">
          <cell r="N189">
            <v>22228</v>
          </cell>
        </row>
        <row r="191">
          <cell r="N191">
            <v>170021.30795301596</v>
          </cell>
        </row>
        <row r="192">
          <cell r="Q192"/>
          <cell r="T192"/>
          <cell r="U192"/>
        </row>
        <row r="193">
          <cell r="N193">
            <v>0</v>
          </cell>
        </row>
        <row r="194">
          <cell r="N194">
            <v>35628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1810</v>
          </cell>
        </row>
        <row r="200">
          <cell r="N200">
            <v>21</v>
          </cell>
        </row>
        <row r="201">
          <cell r="Q201"/>
          <cell r="T201"/>
          <cell r="U201"/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44474</v>
          </cell>
        </row>
        <row r="209">
          <cell r="N209">
            <v>399</v>
          </cell>
        </row>
        <row r="210">
          <cell r="Q210"/>
          <cell r="T210"/>
          <cell r="U210"/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14663</v>
          </cell>
        </row>
        <row r="214">
          <cell r="N214">
            <v>0</v>
          </cell>
        </row>
        <row r="215">
          <cell r="N215">
            <v>7697.8389999999999</v>
          </cell>
        </row>
        <row r="216">
          <cell r="N216">
            <v>131895</v>
          </cell>
        </row>
        <row r="218">
          <cell r="N218">
            <v>116</v>
          </cell>
        </row>
        <row r="219">
          <cell r="Q219"/>
          <cell r="T219"/>
          <cell r="U219"/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30594.911</v>
          </cell>
        </row>
        <row r="225">
          <cell r="N225">
            <v>9653</v>
          </cell>
        </row>
        <row r="227">
          <cell r="N227">
            <v>0</v>
          </cell>
        </row>
        <row r="228">
          <cell r="Q228"/>
          <cell r="T228"/>
          <cell r="U228"/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40</v>
          </cell>
        </row>
        <row r="245">
          <cell r="N245">
            <v>976</v>
          </cell>
        </row>
        <row r="246">
          <cell r="Q246"/>
          <cell r="T246"/>
          <cell r="U246"/>
        </row>
        <row r="247">
          <cell r="N247">
            <v>0</v>
          </cell>
        </row>
        <row r="248">
          <cell r="N248">
            <v>119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3652.75</v>
          </cell>
        </row>
        <row r="254">
          <cell r="N254">
            <v>621.33333333333337</v>
          </cell>
        </row>
        <row r="255">
          <cell r="Q255"/>
          <cell r="T255"/>
          <cell r="U255"/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4540.3410000000003</v>
          </cell>
        </row>
        <row r="261">
          <cell r="N261">
            <v>7137.25</v>
          </cell>
        </row>
        <row r="263">
          <cell r="N263">
            <v>5816</v>
          </cell>
        </row>
        <row r="264">
          <cell r="Q264"/>
          <cell r="T264"/>
          <cell r="U264"/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19288.873</v>
          </cell>
        </row>
        <row r="270">
          <cell r="N270">
            <v>17102</v>
          </cell>
        </row>
        <row r="272">
          <cell r="N272">
            <v>223238.66666666666</v>
          </cell>
        </row>
        <row r="273">
          <cell r="Q273"/>
          <cell r="T273"/>
          <cell r="U273"/>
        </row>
        <row r="274">
          <cell r="N274">
            <v>0</v>
          </cell>
        </row>
        <row r="275">
          <cell r="N275">
            <v>42606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3709</v>
          </cell>
        </row>
        <row r="281">
          <cell r="N281">
            <v>891</v>
          </cell>
        </row>
        <row r="282">
          <cell r="Q282"/>
          <cell r="T282"/>
          <cell r="U282"/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71085</v>
          </cell>
        </row>
        <row r="290">
          <cell r="N290">
            <v>625</v>
          </cell>
        </row>
        <row r="291">
          <cell r="Q291"/>
          <cell r="T291"/>
          <cell r="U291"/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21436</v>
          </cell>
        </row>
        <row r="295">
          <cell r="N295">
            <v>0</v>
          </cell>
        </row>
        <row r="296">
          <cell r="N296">
            <v>3435.1979999999999</v>
          </cell>
        </row>
        <row r="297">
          <cell r="N297">
            <v>184595</v>
          </cell>
        </row>
        <row r="299">
          <cell r="N299">
            <v>33</v>
          </cell>
        </row>
        <row r="300">
          <cell r="Q300"/>
          <cell r="T300"/>
          <cell r="U300"/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30790.471000000001</v>
          </cell>
        </row>
        <row r="306">
          <cell r="N306">
            <v>12337</v>
          </cell>
        </row>
        <row r="308">
          <cell r="N308">
            <v>0</v>
          </cell>
        </row>
        <row r="309">
          <cell r="Q309"/>
          <cell r="T309"/>
          <cell r="U309"/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58205</v>
          </cell>
        </row>
        <row r="326">
          <cell r="N326">
            <v>1326</v>
          </cell>
        </row>
        <row r="327">
          <cell r="Q327"/>
          <cell r="T327"/>
          <cell r="U327"/>
        </row>
        <row r="328">
          <cell r="N328">
            <v>0</v>
          </cell>
        </row>
        <row r="329">
          <cell r="N329">
            <v>285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3048</v>
          </cell>
        </row>
        <row r="335">
          <cell r="N335">
            <v>379</v>
          </cell>
        </row>
        <row r="336">
          <cell r="Q336"/>
          <cell r="T336"/>
          <cell r="U336"/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20982.796667664777</v>
          </cell>
        </row>
        <row r="344">
          <cell r="N344">
            <v>2474</v>
          </cell>
        </row>
        <row r="345">
          <cell r="Q345"/>
          <cell r="T345"/>
          <cell r="U345"/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21850</v>
          </cell>
        </row>
        <row r="353">
          <cell r="N353">
            <v>244722.20333233522</v>
          </cell>
        </row>
        <row r="354">
          <cell r="Q354"/>
          <cell r="T354"/>
          <cell r="U354"/>
        </row>
        <row r="355">
          <cell r="N355">
            <v>0</v>
          </cell>
        </row>
        <row r="356">
          <cell r="N356">
            <v>64670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2425</v>
          </cell>
        </row>
        <row r="362">
          <cell r="N362">
            <v>1013</v>
          </cell>
        </row>
        <row r="363">
          <cell r="Q363"/>
          <cell r="T363"/>
          <cell r="U363"/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96119</v>
          </cell>
        </row>
        <row r="371">
          <cell r="N371">
            <v>625</v>
          </cell>
        </row>
        <row r="372">
          <cell r="Q372"/>
          <cell r="T372"/>
          <cell r="U372"/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20386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148691</v>
          </cell>
        </row>
        <row r="380">
          <cell r="N380">
            <v>235</v>
          </cell>
        </row>
        <row r="381">
          <cell r="Q381"/>
          <cell r="T381"/>
          <cell r="U381"/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12333</v>
          </cell>
        </row>
        <row r="389">
          <cell r="N389">
            <v>0</v>
          </cell>
        </row>
        <row r="390">
          <cell r="Q390"/>
          <cell r="T390"/>
          <cell r="U390"/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124533</v>
          </cell>
        </row>
        <row r="407">
          <cell r="N407">
            <v>158</v>
          </cell>
        </row>
        <row r="408">
          <cell r="Q408"/>
          <cell r="T408"/>
          <cell r="U408"/>
        </row>
        <row r="409">
          <cell r="N409">
            <v>0</v>
          </cell>
        </row>
        <row r="410">
          <cell r="N410">
            <v>4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631</v>
          </cell>
        </row>
        <row r="416">
          <cell r="N416">
            <v>719</v>
          </cell>
        </row>
        <row r="417">
          <cell r="Q417"/>
          <cell r="T417"/>
          <cell r="U417"/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25082</v>
          </cell>
        </row>
        <row r="423">
          <cell r="N423">
            <v>85041</v>
          </cell>
        </row>
        <row r="425">
          <cell r="N425">
            <v>0</v>
          </cell>
        </row>
        <row r="426">
          <cell r="Q426"/>
          <cell r="T426"/>
          <cell r="U426"/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32197</v>
          </cell>
        </row>
        <row r="432">
          <cell r="N432">
            <v>58897</v>
          </cell>
        </row>
        <row r="434">
          <cell r="N434">
            <v>358751</v>
          </cell>
        </row>
        <row r="435">
          <cell r="Q435"/>
          <cell r="T435"/>
          <cell r="U435"/>
        </row>
        <row r="436">
          <cell r="N436">
            <v>0</v>
          </cell>
        </row>
        <row r="437">
          <cell r="N437">
            <v>103141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2254</v>
          </cell>
        </row>
        <row r="443">
          <cell r="N443">
            <v>1874</v>
          </cell>
        </row>
        <row r="444">
          <cell r="Q444"/>
          <cell r="T444"/>
          <cell r="U444"/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25916</v>
          </cell>
        </row>
        <row r="450">
          <cell r="N450">
            <v>248018</v>
          </cell>
        </row>
        <row r="452">
          <cell r="N452">
            <v>232</v>
          </cell>
        </row>
        <row r="453">
          <cell r="Q453"/>
          <cell r="T453"/>
          <cell r="U453"/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9998</v>
          </cell>
        </row>
        <row r="457">
          <cell r="N457">
            <v>0</v>
          </cell>
        </row>
        <row r="458">
          <cell r="N458">
            <v>4268</v>
          </cell>
        </row>
        <row r="459">
          <cell r="N459">
            <v>178923</v>
          </cell>
        </row>
        <row r="461">
          <cell r="N461">
            <v>0</v>
          </cell>
        </row>
        <row r="462">
          <cell r="Q462"/>
          <cell r="T462"/>
          <cell r="U462"/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166264</v>
          </cell>
        </row>
        <row r="468">
          <cell r="N468">
            <v>41622</v>
          </cell>
        </row>
        <row r="470">
          <cell r="N470">
            <v>0</v>
          </cell>
        </row>
        <row r="471">
          <cell r="Q471"/>
          <cell r="T471"/>
          <cell r="U471"/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55</v>
          </cell>
        </row>
        <row r="488">
          <cell r="N488">
            <v>4161</v>
          </cell>
        </row>
        <row r="489">
          <cell r="Q489"/>
          <cell r="T489"/>
          <cell r="U489"/>
        </row>
        <row r="490">
          <cell r="N490">
            <v>0</v>
          </cell>
        </row>
        <row r="491">
          <cell r="N491">
            <v>843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7">
          <cell r="N497">
            <v>3877.7588637985755</v>
          </cell>
        </row>
        <row r="498">
          <cell r="Q498">
            <v>982</v>
          </cell>
          <cell r="T498"/>
          <cell r="U498"/>
        </row>
        <row r="499">
          <cell r="N499">
            <v>0</v>
          </cell>
        </row>
        <row r="500">
          <cell r="N500">
            <v>746.24113620142452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16912</v>
          </cell>
        </row>
        <row r="506">
          <cell r="N506">
            <v>10527</v>
          </cell>
        </row>
        <row r="507">
          <cell r="Q507"/>
          <cell r="T507"/>
          <cell r="U507"/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402</v>
          </cell>
        </row>
        <row r="513">
          <cell r="N513">
            <v>26361</v>
          </cell>
        </row>
        <row r="515">
          <cell r="N515">
            <v>198396</v>
          </cell>
        </row>
        <row r="516">
          <cell r="Q516"/>
          <cell r="T516"/>
          <cell r="U516"/>
        </row>
        <row r="517">
          <cell r="N517">
            <v>0</v>
          </cell>
        </row>
        <row r="518">
          <cell r="N518">
            <v>73790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638</v>
          </cell>
        </row>
        <row r="524">
          <cell r="N524">
            <v>925</v>
          </cell>
        </row>
        <row r="525">
          <cell r="Q525"/>
          <cell r="T525"/>
          <cell r="U525"/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0</v>
          </cell>
        </row>
        <row r="531">
          <cell r="N531">
            <v>86536</v>
          </cell>
        </row>
        <row r="533">
          <cell r="N533">
            <v>509.24113620142452</v>
          </cell>
        </row>
        <row r="534">
          <cell r="Q534"/>
          <cell r="T534"/>
          <cell r="U534"/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15957.758863798575</v>
          </cell>
        </row>
        <row r="538">
          <cell r="N538">
            <v>0</v>
          </cell>
        </row>
        <row r="539">
          <cell r="N539">
            <v>3838</v>
          </cell>
        </row>
        <row r="540">
          <cell r="N540">
            <v>144053</v>
          </cell>
        </row>
        <row r="542">
          <cell r="N542">
            <v>297</v>
          </cell>
        </row>
        <row r="543">
          <cell r="Q543"/>
          <cell r="T543"/>
          <cell r="U543"/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599</v>
          </cell>
        </row>
        <row r="549">
          <cell r="N549">
            <v>9709</v>
          </cell>
        </row>
        <row r="551">
          <cell r="N551">
            <v>0</v>
          </cell>
        </row>
        <row r="552">
          <cell r="Q552"/>
          <cell r="T552"/>
          <cell r="U552"/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0</v>
          </cell>
        </row>
        <row r="569">
          <cell r="N569">
            <v>2074</v>
          </cell>
        </row>
        <row r="570">
          <cell r="Q570"/>
          <cell r="T570"/>
          <cell r="U570"/>
        </row>
        <row r="571">
          <cell r="N571">
            <v>0</v>
          </cell>
        </row>
        <row r="572">
          <cell r="N572">
            <v>57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1218</v>
          </cell>
        </row>
        <row r="578">
          <cell r="N578">
            <v>1782</v>
          </cell>
        </row>
        <row r="579">
          <cell r="Q579"/>
          <cell r="T579"/>
          <cell r="U579"/>
        </row>
        <row r="580">
          <cell r="N580">
            <v>2635</v>
          </cell>
        </row>
        <row r="581">
          <cell r="N581">
            <v>1581.8377124460699</v>
          </cell>
        </row>
        <row r="582">
          <cell r="N582">
            <v>9</v>
          </cell>
        </row>
        <row r="583">
          <cell r="N583">
            <v>0</v>
          </cell>
        </row>
        <row r="584">
          <cell r="N584">
            <v>51270</v>
          </cell>
        </row>
        <row r="585">
          <cell r="N585">
            <v>67565.649617392803</v>
          </cell>
        </row>
        <row r="587">
          <cell r="N587">
            <v>79</v>
          </cell>
        </row>
        <row r="588">
          <cell r="Q588"/>
          <cell r="T588"/>
          <cell r="U588"/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88889</v>
          </cell>
        </row>
        <row r="594">
          <cell r="N594">
            <v>80467</v>
          </cell>
        </row>
        <row r="596">
          <cell r="N596">
            <v>614325</v>
          </cell>
        </row>
        <row r="597">
          <cell r="Q597"/>
          <cell r="T597"/>
          <cell r="U597"/>
        </row>
        <row r="598">
          <cell r="N598">
            <v>0</v>
          </cell>
        </row>
        <row r="599">
          <cell r="N599">
            <v>101752.51267016119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1924</v>
          </cell>
        </row>
        <row r="605">
          <cell r="N605">
            <v>7765</v>
          </cell>
        </row>
        <row r="606">
          <cell r="Q606"/>
          <cell r="T606"/>
          <cell r="U606"/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32540</v>
          </cell>
        </row>
        <row r="612">
          <cell r="N612">
            <v>290613</v>
          </cell>
        </row>
        <row r="614">
          <cell r="N614">
            <v>906</v>
          </cell>
        </row>
        <row r="615">
          <cell r="Q615"/>
          <cell r="T615"/>
          <cell r="U615"/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20373</v>
          </cell>
        </row>
        <row r="619">
          <cell r="N619">
            <v>0</v>
          </cell>
        </row>
        <row r="620">
          <cell r="N620">
            <v>43780</v>
          </cell>
        </row>
        <row r="621">
          <cell r="N621">
            <v>267484</v>
          </cell>
        </row>
        <row r="623">
          <cell r="N623">
            <v>104</v>
          </cell>
        </row>
        <row r="624">
          <cell r="Q624"/>
          <cell r="T624"/>
          <cell r="U624"/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227090</v>
          </cell>
        </row>
        <row r="630">
          <cell r="N630">
            <v>34175</v>
          </cell>
        </row>
        <row r="632">
          <cell r="N632">
            <v>0</v>
          </cell>
        </row>
        <row r="633">
          <cell r="Q633"/>
          <cell r="T633"/>
          <cell r="U633"/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17856</v>
          </cell>
        </row>
        <row r="650">
          <cell r="N650">
            <v>2228</v>
          </cell>
        </row>
        <row r="651">
          <cell r="Q651"/>
          <cell r="T651"/>
          <cell r="U651"/>
        </row>
        <row r="652">
          <cell r="N652">
            <v>0</v>
          </cell>
        </row>
        <row r="653">
          <cell r="N653">
            <v>503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4120</v>
          </cell>
        </row>
        <row r="659">
          <cell r="N659">
            <v>7863.9114961845917</v>
          </cell>
        </row>
        <row r="660">
          <cell r="Q660"/>
          <cell r="T660"/>
          <cell r="U660"/>
        </row>
        <row r="661">
          <cell r="N661">
            <v>6689.5</v>
          </cell>
        </row>
        <row r="662">
          <cell r="N662">
            <v>0</v>
          </cell>
        </row>
        <row r="663">
          <cell r="N663">
            <v>0</v>
          </cell>
        </row>
        <row r="664">
          <cell r="N664">
            <v>0</v>
          </cell>
        </row>
        <row r="665">
          <cell r="N665">
            <v>31576</v>
          </cell>
        </row>
        <row r="666">
          <cell r="N666">
            <v>90392.588503815408</v>
          </cell>
        </row>
        <row r="668">
          <cell r="N668">
            <v>943</v>
          </cell>
        </row>
        <row r="669">
          <cell r="Q669"/>
          <cell r="T669"/>
          <cell r="U669"/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41821</v>
          </cell>
        </row>
        <row r="675">
          <cell r="N675">
            <v>101281</v>
          </cell>
        </row>
        <row r="677">
          <cell r="N677">
            <v>301105</v>
          </cell>
        </row>
        <row r="678">
          <cell r="Q678"/>
          <cell r="T678"/>
          <cell r="U678"/>
        </row>
        <row r="679">
          <cell r="N679">
            <v>0</v>
          </cell>
        </row>
        <row r="680">
          <cell r="N680">
            <v>57164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4090</v>
          </cell>
        </row>
        <row r="686">
          <cell r="N686">
            <v>7196</v>
          </cell>
        </row>
        <row r="687">
          <cell r="Q687"/>
          <cell r="T687"/>
          <cell r="U687"/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27240</v>
          </cell>
        </row>
        <row r="693">
          <cell r="N693">
            <v>159726</v>
          </cell>
        </row>
        <row r="695">
          <cell r="N695">
            <v>347</v>
          </cell>
        </row>
        <row r="696">
          <cell r="Q696"/>
          <cell r="T696"/>
          <cell r="U696"/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12263</v>
          </cell>
        </row>
        <row r="700">
          <cell r="N700">
            <v>0</v>
          </cell>
        </row>
        <row r="701">
          <cell r="N701">
            <v>79590</v>
          </cell>
        </row>
        <row r="702">
          <cell r="N702">
            <v>133846</v>
          </cell>
        </row>
        <row r="704">
          <cell r="N704">
            <v>29</v>
          </cell>
        </row>
        <row r="705">
          <cell r="Q705"/>
          <cell r="T705"/>
          <cell r="U705"/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200625</v>
          </cell>
        </row>
        <row r="711">
          <cell r="N711">
            <v>43230</v>
          </cell>
        </row>
        <row r="713">
          <cell r="N713">
            <v>0</v>
          </cell>
        </row>
        <row r="714">
          <cell r="Q714"/>
          <cell r="T714"/>
          <cell r="U714"/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11696</v>
          </cell>
        </row>
        <row r="731">
          <cell r="N731">
            <v>904</v>
          </cell>
        </row>
        <row r="732">
          <cell r="Q732"/>
          <cell r="T732"/>
          <cell r="U732"/>
        </row>
        <row r="733">
          <cell r="N733">
            <v>0</v>
          </cell>
        </row>
        <row r="734">
          <cell r="N734">
            <v>220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80</v>
          </cell>
        </row>
        <row r="740">
          <cell r="N740">
            <v>0</v>
          </cell>
        </row>
        <row r="741">
          <cell r="Q741"/>
          <cell r="T741"/>
          <cell r="U741"/>
        </row>
        <row r="742">
          <cell r="N742">
            <v>0</v>
          </cell>
        </row>
        <row r="743">
          <cell r="N743">
            <v>0</v>
          </cell>
        </row>
        <row r="744">
          <cell r="N744">
            <v>0</v>
          </cell>
        </row>
        <row r="745">
          <cell r="N745">
            <v>0</v>
          </cell>
        </row>
        <row r="746">
          <cell r="N746">
            <v>419</v>
          </cell>
        </row>
        <row r="747">
          <cell r="N747">
            <v>948.83481113033463</v>
          </cell>
        </row>
        <row r="749">
          <cell r="N749">
            <v>0</v>
          </cell>
        </row>
        <row r="750">
          <cell r="Q750"/>
          <cell r="T750"/>
          <cell r="U750"/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6613</v>
          </cell>
        </row>
        <row r="756">
          <cell r="N756">
            <v>9915</v>
          </cell>
        </row>
        <row r="758">
          <cell r="N758">
            <v>50812</v>
          </cell>
        </row>
        <row r="759">
          <cell r="Q759"/>
          <cell r="T759"/>
          <cell r="U759"/>
        </row>
        <row r="760">
          <cell r="N760">
            <v>0</v>
          </cell>
        </row>
        <row r="761">
          <cell r="N761">
            <v>6976.1651888696651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186</v>
          </cell>
        </row>
        <row r="767">
          <cell r="N767">
            <v>307</v>
          </cell>
        </row>
        <row r="768">
          <cell r="Q768"/>
          <cell r="T768"/>
          <cell r="U768"/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1358</v>
          </cell>
        </row>
        <row r="774">
          <cell r="N774">
            <v>10879</v>
          </cell>
        </row>
        <row r="776">
          <cell r="N776">
            <v>98</v>
          </cell>
        </row>
        <row r="777">
          <cell r="Q777"/>
          <cell r="T777"/>
          <cell r="U777"/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1672</v>
          </cell>
        </row>
        <row r="781">
          <cell r="N781">
            <v>0</v>
          </cell>
        </row>
        <row r="782">
          <cell r="N782">
            <v>6719</v>
          </cell>
        </row>
        <row r="783">
          <cell r="N783">
            <v>51463</v>
          </cell>
        </row>
        <row r="785">
          <cell r="N785">
            <v>0</v>
          </cell>
        </row>
        <row r="786">
          <cell r="Q786"/>
          <cell r="T786"/>
          <cell r="U786"/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28364</v>
          </cell>
        </row>
        <row r="792">
          <cell r="N792">
            <v>6077</v>
          </cell>
        </row>
        <row r="794">
          <cell r="N794">
            <v>0</v>
          </cell>
        </row>
        <row r="795">
          <cell r="Q795"/>
          <cell r="T795"/>
          <cell r="U795"/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962</v>
          </cell>
        </row>
        <row r="812">
          <cell r="N812">
            <v>2362</v>
          </cell>
        </row>
        <row r="813">
          <cell r="Q813"/>
          <cell r="T813"/>
          <cell r="U813"/>
        </row>
        <row r="814">
          <cell r="N814">
            <v>0</v>
          </cell>
        </row>
        <row r="815">
          <cell r="N815">
            <v>441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6937</v>
          </cell>
        </row>
        <row r="821">
          <cell r="N821">
            <v>1538.9065052768565</v>
          </cell>
        </row>
        <row r="822">
          <cell r="Q822"/>
          <cell r="T822"/>
          <cell r="U822"/>
        </row>
        <row r="823">
          <cell r="N823">
            <v>19</v>
          </cell>
        </row>
        <row r="824">
          <cell r="N824">
            <v>0</v>
          </cell>
        </row>
        <row r="825">
          <cell r="N825">
            <v>2034</v>
          </cell>
        </row>
        <row r="826">
          <cell r="N826">
            <v>0</v>
          </cell>
        </row>
        <row r="827">
          <cell r="N827">
            <v>12895.868219793585</v>
          </cell>
        </row>
        <row r="828">
          <cell r="N828">
            <v>38233.468447179082</v>
          </cell>
        </row>
        <row r="830">
          <cell r="N830">
            <v>3464.6534947231412</v>
          </cell>
        </row>
        <row r="831">
          <cell r="Q831"/>
          <cell r="T831"/>
          <cell r="U831"/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16419.346505276859</v>
          </cell>
        </row>
        <row r="837">
          <cell r="N837">
            <v>26518</v>
          </cell>
        </row>
        <row r="839">
          <cell r="N839">
            <v>366126</v>
          </cell>
        </row>
        <row r="840">
          <cell r="Q840"/>
          <cell r="T840"/>
          <cell r="U840"/>
        </row>
        <row r="841">
          <cell r="N841">
            <v>0</v>
          </cell>
        </row>
        <row r="842">
          <cell r="N842">
            <v>106547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4021</v>
          </cell>
        </row>
        <row r="848">
          <cell r="N848">
            <v>318</v>
          </cell>
        </row>
        <row r="849">
          <cell r="Q849"/>
          <cell r="T849"/>
          <cell r="U849"/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72183.468447179126</v>
          </cell>
        </row>
        <row r="855">
          <cell r="N855">
            <v>312036.53155282087</v>
          </cell>
        </row>
        <row r="857">
          <cell r="N857">
            <v>375.44000000000005</v>
          </cell>
        </row>
        <row r="858">
          <cell r="Q858"/>
          <cell r="T858"/>
          <cell r="U858"/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33261</v>
          </cell>
        </row>
        <row r="862">
          <cell r="N862">
            <v>0</v>
          </cell>
        </row>
        <row r="863">
          <cell r="N863">
            <v>3987.56</v>
          </cell>
        </row>
        <row r="864">
          <cell r="N864">
            <v>198857</v>
          </cell>
        </row>
        <row r="866">
          <cell r="N866">
            <v>41</v>
          </cell>
        </row>
        <row r="867">
          <cell r="Q867"/>
          <cell r="T867"/>
          <cell r="U867"/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192344.75682775042</v>
          </cell>
        </row>
        <row r="873">
          <cell r="N873">
            <v>23920</v>
          </cell>
        </row>
        <row r="875">
          <cell r="N875">
            <v>0</v>
          </cell>
        </row>
        <row r="876">
          <cell r="Q876"/>
          <cell r="T876"/>
          <cell r="U876"/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45422</v>
          </cell>
        </row>
        <row r="893">
          <cell r="N893">
            <v>46</v>
          </cell>
        </row>
        <row r="894">
          <cell r="Q894"/>
          <cell r="T894"/>
          <cell r="U894"/>
        </row>
        <row r="895">
          <cell r="N895">
            <v>0</v>
          </cell>
        </row>
        <row r="896">
          <cell r="N896">
            <v>1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381</v>
          </cell>
        </row>
        <row r="902">
          <cell r="N902">
            <v>2963.4800000000105</v>
          </cell>
        </row>
        <row r="903">
          <cell r="Q903"/>
          <cell r="T903"/>
          <cell r="U903"/>
        </row>
        <row r="904">
          <cell r="N904">
            <v>0</v>
          </cell>
        </row>
        <row r="905">
          <cell r="N905">
            <v>0</v>
          </cell>
        </row>
        <row r="906">
          <cell r="N906">
            <v>0</v>
          </cell>
        </row>
        <row r="907">
          <cell r="N907">
            <v>0</v>
          </cell>
        </row>
        <row r="908">
          <cell r="N908">
            <v>4720.5362269304542</v>
          </cell>
        </row>
        <row r="909">
          <cell r="N909">
            <v>19801.983773069536</v>
          </cell>
        </row>
        <row r="911">
          <cell r="N911">
            <v>324</v>
          </cell>
        </row>
        <row r="912">
          <cell r="Q912"/>
          <cell r="T912"/>
          <cell r="U912"/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6428.347720919126</v>
          </cell>
        </row>
        <row r="918">
          <cell r="N918">
            <v>25092</v>
          </cell>
        </row>
        <row r="920">
          <cell r="N920">
            <v>136080</v>
          </cell>
        </row>
        <row r="921">
          <cell r="Q921"/>
          <cell r="T921"/>
          <cell r="U921"/>
        </row>
        <row r="922">
          <cell r="N922">
            <v>0</v>
          </cell>
        </row>
        <row r="923">
          <cell r="N923">
            <v>50888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1308</v>
          </cell>
        </row>
        <row r="929">
          <cell r="N929">
            <v>0</v>
          </cell>
        </row>
        <row r="930">
          <cell r="Q930"/>
          <cell r="T930"/>
          <cell r="U930"/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29814.180178959232</v>
          </cell>
        </row>
        <row r="936">
          <cell r="N936">
            <v>71497.016226930471</v>
          </cell>
        </row>
        <row r="938">
          <cell r="N938">
            <v>248.51999999999998</v>
          </cell>
        </row>
        <row r="939">
          <cell r="Q939"/>
          <cell r="T939"/>
          <cell r="U939"/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17529</v>
          </cell>
        </row>
        <row r="943">
          <cell r="N943">
            <v>0</v>
          </cell>
        </row>
        <row r="944">
          <cell r="N944">
            <v>1663.48</v>
          </cell>
        </row>
        <row r="945">
          <cell r="N945">
            <v>137260</v>
          </cell>
        </row>
        <row r="947">
          <cell r="N947">
            <v>98</v>
          </cell>
        </row>
        <row r="948">
          <cell r="Q948"/>
          <cell r="T948"/>
          <cell r="U948"/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72955.455873191197</v>
          </cell>
        </row>
        <row r="954">
          <cell r="N954">
            <v>16349</v>
          </cell>
        </row>
        <row r="956">
          <cell r="N956">
            <v>0</v>
          </cell>
        </row>
        <row r="957">
          <cell r="Q957"/>
          <cell r="T957"/>
          <cell r="U957"/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15787</v>
          </cell>
        </row>
        <row r="974">
          <cell r="N974">
            <v>17878</v>
          </cell>
        </row>
        <row r="975">
          <cell r="Q975"/>
          <cell r="T975"/>
          <cell r="U975"/>
        </row>
        <row r="976">
          <cell r="N976">
            <v>0</v>
          </cell>
        </row>
        <row r="977">
          <cell r="N977">
            <v>1414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4204</v>
          </cell>
        </row>
        <row r="983">
          <cell r="N983">
            <v>25854</v>
          </cell>
        </row>
        <row r="984">
          <cell r="Q984"/>
          <cell r="T984"/>
          <cell r="U984"/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6785.22</v>
          </cell>
        </row>
        <row r="990">
          <cell r="N990">
            <v>27696</v>
          </cell>
        </row>
        <row r="992">
          <cell r="N992">
            <v>3737</v>
          </cell>
        </row>
        <row r="993">
          <cell r="Q993"/>
          <cell r="T993"/>
          <cell r="U993"/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28349.368999999999</v>
          </cell>
        </row>
        <row r="999">
          <cell r="N999">
            <v>25155</v>
          </cell>
        </row>
        <row r="1001">
          <cell r="N1001">
            <v>154953</v>
          </cell>
        </row>
        <row r="1002">
          <cell r="Q1002"/>
          <cell r="T1002"/>
          <cell r="U1002"/>
        </row>
        <row r="1003">
          <cell r="N1003">
            <v>0</v>
          </cell>
        </row>
        <row r="1004">
          <cell r="N1004">
            <v>24060.25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3869</v>
          </cell>
        </row>
        <row r="1010">
          <cell r="N1010">
            <v>1026</v>
          </cell>
        </row>
        <row r="1011">
          <cell r="Q1011"/>
          <cell r="T1011"/>
          <cell r="U1011"/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3450.4690000000001</v>
          </cell>
        </row>
        <row r="1017">
          <cell r="N1017">
            <v>83256</v>
          </cell>
        </row>
        <row r="1019">
          <cell r="N1019">
            <v>39</v>
          </cell>
        </row>
        <row r="1020">
          <cell r="Q1020"/>
          <cell r="T1020"/>
          <cell r="U1020"/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6913</v>
          </cell>
        </row>
        <row r="1024">
          <cell r="N1024">
            <v>0</v>
          </cell>
        </row>
        <row r="1025">
          <cell r="N1025">
            <v>1346.5300000000002</v>
          </cell>
        </row>
        <row r="1026">
          <cell r="N1026">
            <v>75142</v>
          </cell>
        </row>
        <row r="1028">
          <cell r="N1028">
            <v>0</v>
          </cell>
        </row>
        <row r="1029">
          <cell r="Q1029"/>
          <cell r="T1029"/>
          <cell r="U1029"/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55678.311000000002</v>
          </cell>
        </row>
        <row r="1035">
          <cell r="N1035">
            <v>13148</v>
          </cell>
        </row>
        <row r="1037">
          <cell r="N1037">
            <v>0</v>
          </cell>
        </row>
        <row r="1038">
          <cell r="Q1038"/>
          <cell r="T1038"/>
          <cell r="U1038"/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8421.75</v>
          </cell>
        </row>
        <row r="1055">
          <cell r="N1055">
            <v>1442</v>
          </cell>
        </row>
        <row r="1056">
          <cell r="Q1056"/>
          <cell r="T1056"/>
          <cell r="U1056"/>
        </row>
        <row r="1057">
          <cell r="N1057">
            <v>0</v>
          </cell>
        </row>
        <row r="1058">
          <cell r="N1058">
            <v>334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2368</v>
          </cell>
        </row>
        <row r="1064">
          <cell r="N1064">
            <v>0</v>
          </cell>
        </row>
        <row r="1065">
          <cell r="Q1065"/>
          <cell r="T1065"/>
          <cell r="U1065"/>
        </row>
        <row r="1066">
          <cell r="N1066">
            <v>0</v>
          </cell>
        </row>
        <row r="1067">
          <cell r="N1067">
            <v>0</v>
          </cell>
        </row>
        <row r="1068">
          <cell r="N1068">
            <v>731.40349472292291</v>
          </cell>
        </row>
        <row r="1069">
          <cell r="N1069">
            <v>0</v>
          </cell>
        </row>
        <row r="1070">
          <cell r="N1070">
            <v>3130</v>
          </cell>
        </row>
        <row r="1071">
          <cell r="N1071">
            <v>6191</v>
          </cell>
        </row>
        <row r="1073">
          <cell r="N1073">
            <v>0</v>
          </cell>
        </row>
        <row r="1074">
          <cell r="Q1074"/>
          <cell r="T1074"/>
          <cell r="U1074"/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3982</v>
          </cell>
        </row>
        <row r="1080">
          <cell r="N1080">
            <v>4532.7129474250687</v>
          </cell>
        </row>
        <row r="1082">
          <cell r="N1082">
            <v>155791</v>
          </cell>
        </row>
        <row r="1083">
          <cell r="Q1083"/>
          <cell r="T1083"/>
          <cell r="U1083"/>
        </row>
        <row r="1084">
          <cell r="N1084">
            <v>0</v>
          </cell>
        </row>
        <row r="1085">
          <cell r="N1085">
            <v>24485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11</v>
          </cell>
        </row>
        <row r="1091">
          <cell r="N1091">
            <v>1476</v>
          </cell>
        </row>
        <row r="1092">
          <cell r="Q1092"/>
          <cell r="T1092"/>
          <cell r="U1092"/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5445</v>
          </cell>
        </row>
        <row r="1098">
          <cell r="N1098">
            <v>15206</v>
          </cell>
        </row>
        <row r="1100">
          <cell r="N1100">
            <v>485</v>
          </cell>
        </row>
        <row r="1101">
          <cell r="Q1101"/>
          <cell r="T1101"/>
          <cell r="U1101"/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6284.5965052770771</v>
          </cell>
        </row>
        <row r="1105">
          <cell r="N1105">
            <v>0</v>
          </cell>
        </row>
        <row r="1106">
          <cell r="N1106">
            <v>909</v>
          </cell>
        </row>
        <row r="1107">
          <cell r="N1107">
            <v>43668.403494722923</v>
          </cell>
        </row>
        <row r="1109">
          <cell r="N1109">
            <v>177</v>
          </cell>
        </row>
        <row r="1110">
          <cell r="Q1110"/>
          <cell r="T1110"/>
          <cell r="U1110"/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9563</v>
          </cell>
        </row>
        <row r="1116">
          <cell r="N1116">
            <v>4968.883557852002</v>
          </cell>
        </row>
        <row r="1118">
          <cell r="N1118">
            <v>0</v>
          </cell>
        </row>
        <row r="1119">
          <cell r="Q1119"/>
          <cell r="T1119"/>
          <cell r="U1119"/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3487</v>
          </cell>
        </row>
        <row r="1136">
          <cell r="N1136">
            <v>524</v>
          </cell>
        </row>
        <row r="1137">
          <cell r="Q1137"/>
          <cell r="T1137"/>
          <cell r="U1137"/>
        </row>
        <row r="1138">
          <cell r="N1138">
            <v>0</v>
          </cell>
        </row>
        <row r="1139">
          <cell r="N1139">
            <v>60</v>
          </cell>
        </row>
        <row r="1140">
          <cell r="N1140">
            <v>0</v>
          </cell>
        </row>
        <row r="1141">
          <cell r="N1141">
            <v>0</v>
          </cell>
        </row>
        <row r="1142">
          <cell r="N1142">
            <v>0</v>
          </cell>
        </row>
        <row r="1143">
          <cell r="N1143">
            <v>17</v>
          </cell>
        </row>
        <row r="1145">
          <cell r="N1145">
            <v>626</v>
          </cell>
        </row>
        <row r="1146">
          <cell r="Q1146"/>
          <cell r="T1146"/>
          <cell r="U1146"/>
        </row>
        <row r="1147">
          <cell r="N1147">
            <v>690</v>
          </cell>
        </row>
        <row r="1148">
          <cell r="N1148">
            <v>254</v>
          </cell>
        </row>
        <row r="1149">
          <cell r="N1149">
            <v>0</v>
          </cell>
        </row>
        <row r="1150">
          <cell r="N1150">
            <v>0</v>
          </cell>
        </row>
        <row r="1151">
          <cell r="N1151">
            <v>775</v>
          </cell>
        </row>
        <row r="1152">
          <cell r="N1152">
            <v>28126</v>
          </cell>
        </row>
        <row r="1154">
          <cell r="N1154">
            <v>1129</v>
          </cell>
        </row>
        <row r="1155">
          <cell r="Q1155"/>
          <cell r="T1155"/>
          <cell r="U1155"/>
        </row>
        <row r="1156">
          <cell r="N1156">
            <v>0</v>
          </cell>
        </row>
        <row r="1157">
          <cell r="N1157">
            <v>0</v>
          </cell>
        </row>
        <row r="1158">
          <cell r="N1158">
            <v>0</v>
          </cell>
        </row>
        <row r="1159">
          <cell r="N1159">
            <v>0</v>
          </cell>
        </row>
        <row r="1160">
          <cell r="N1160">
            <v>18974</v>
          </cell>
        </row>
        <row r="1161">
          <cell r="N1161">
            <v>42614</v>
          </cell>
        </row>
        <row r="1163">
          <cell r="N1163">
            <v>371807</v>
          </cell>
        </row>
        <row r="1164">
          <cell r="Q1164"/>
          <cell r="T1164"/>
          <cell r="U1164"/>
        </row>
        <row r="1165">
          <cell r="N1165">
            <v>0</v>
          </cell>
        </row>
        <row r="1166">
          <cell r="N1166">
            <v>58629</v>
          </cell>
        </row>
        <row r="1167">
          <cell r="N1167">
            <v>0</v>
          </cell>
        </row>
        <row r="1168">
          <cell r="N1168">
            <v>0</v>
          </cell>
        </row>
        <row r="1169">
          <cell r="N1169">
            <v>0</v>
          </cell>
        </row>
        <row r="1170">
          <cell r="N1170">
            <v>5929</v>
          </cell>
        </row>
        <row r="1172">
          <cell r="N1172">
            <v>971</v>
          </cell>
        </row>
        <row r="1173">
          <cell r="Q1173"/>
          <cell r="T1173"/>
          <cell r="U1173"/>
        </row>
        <row r="1174">
          <cell r="N1174">
            <v>0</v>
          </cell>
        </row>
        <row r="1175">
          <cell r="N1175">
            <v>0</v>
          </cell>
        </row>
        <row r="1176">
          <cell r="N1176">
            <v>0</v>
          </cell>
        </row>
        <row r="1177">
          <cell r="N1177">
            <v>0</v>
          </cell>
        </row>
        <row r="1178">
          <cell r="N1178">
            <v>23468</v>
          </cell>
        </row>
        <row r="1179">
          <cell r="N1179">
            <v>171892</v>
          </cell>
        </row>
        <row r="1181">
          <cell r="N1181">
            <v>745</v>
          </cell>
        </row>
        <row r="1182">
          <cell r="Q1182"/>
          <cell r="T1182"/>
          <cell r="U1182"/>
        </row>
        <row r="1183">
          <cell r="N1183">
            <v>0</v>
          </cell>
        </row>
        <row r="1184">
          <cell r="N1184">
            <v>0</v>
          </cell>
        </row>
        <row r="1185">
          <cell r="N1185">
            <v>15887</v>
          </cell>
        </row>
        <row r="1186">
          <cell r="N1186">
            <v>0</v>
          </cell>
        </row>
        <row r="1187">
          <cell r="N1187">
            <v>0</v>
          </cell>
        </row>
        <row r="1188">
          <cell r="N1188">
            <v>254791</v>
          </cell>
        </row>
        <row r="1190">
          <cell r="N1190">
            <v>106</v>
          </cell>
        </row>
        <row r="1191">
          <cell r="Q1191"/>
          <cell r="T1191"/>
          <cell r="U1191"/>
        </row>
        <row r="1192">
          <cell r="N1192">
            <v>0</v>
          </cell>
        </row>
        <row r="1193">
          <cell r="N1193">
            <v>0</v>
          </cell>
        </row>
        <row r="1194">
          <cell r="N1194">
            <v>0</v>
          </cell>
        </row>
        <row r="1195">
          <cell r="N1195">
            <v>0</v>
          </cell>
        </row>
        <row r="1196">
          <cell r="N1196">
            <v>64038</v>
          </cell>
        </row>
        <row r="1197">
          <cell r="N1197">
            <v>48100</v>
          </cell>
        </row>
        <row r="1199">
          <cell r="N1199">
            <v>0</v>
          </cell>
        </row>
        <row r="1200">
          <cell r="Q1200"/>
          <cell r="T1200"/>
          <cell r="U1200"/>
        </row>
        <row r="1201">
          <cell r="N1201">
            <v>0</v>
          </cell>
        </row>
        <row r="1202">
          <cell r="N1202">
            <v>0</v>
          </cell>
        </row>
        <row r="1203">
          <cell r="N1203">
            <v>0</v>
          </cell>
        </row>
        <row r="1204">
          <cell r="N1204">
            <v>0</v>
          </cell>
        </row>
        <row r="1205">
          <cell r="N1205">
            <v>0</v>
          </cell>
        </row>
        <row r="1206">
          <cell r="N1206">
            <v>0</v>
          </cell>
        </row>
        <row r="1217">
          <cell r="N1217">
            <v>9</v>
          </cell>
        </row>
        <row r="1218">
          <cell r="Q1218"/>
          <cell r="T1218"/>
          <cell r="U1218"/>
        </row>
        <row r="1220">
          <cell r="N1220">
            <v>0</v>
          </cell>
        </row>
        <row r="1221">
          <cell r="N1221">
            <v>0</v>
          </cell>
        </row>
        <row r="1222">
          <cell r="N1222">
            <v>0</v>
          </cell>
        </row>
        <row r="1223">
          <cell r="N1223">
            <v>0</v>
          </cell>
        </row>
        <row r="1224">
          <cell r="N1224">
            <v>630</v>
          </cell>
        </row>
        <row r="1226">
          <cell r="N1226">
            <v>809</v>
          </cell>
        </row>
        <row r="1227">
          <cell r="Q1227"/>
          <cell r="T1227"/>
          <cell r="U1227"/>
        </row>
        <row r="1229">
          <cell r="N1229">
            <v>0</v>
          </cell>
        </row>
        <row r="1230">
          <cell r="N1230">
            <v>0</v>
          </cell>
        </row>
        <row r="1231">
          <cell r="N1231">
            <v>0</v>
          </cell>
        </row>
        <row r="1232">
          <cell r="N1232">
            <v>698</v>
          </cell>
        </row>
        <row r="1233">
          <cell r="N1233">
            <v>6835</v>
          </cell>
        </row>
        <row r="1235">
          <cell r="N1235">
            <v>88</v>
          </cell>
        </row>
        <row r="1236">
          <cell r="Q1236"/>
          <cell r="T1236"/>
          <cell r="U1236"/>
        </row>
        <row r="1238">
          <cell r="N1238">
            <v>0</v>
          </cell>
        </row>
        <row r="1239">
          <cell r="N1239">
            <v>0</v>
          </cell>
        </row>
        <row r="1240">
          <cell r="N1240">
            <v>0</v>
          </cell>
        </row>
        <row r="1241">
          <cell r="N1241">
            <v>24291</v>
          </cell>
        </row>
        <row r="1242">
          <cell r="N1242">
            <v>57501</v>
          </cell>
        </row>
        <row r="1244">
          <cell r="N1244">
            <v>111015</v>
          </cell>
        </row>
        <row r="1245">
          <cell r="Q1245"/>
          <cell r="T1245"/>
          <cell r="U1245"/>
        </row>
        <row r="1247">
          <cell r="N1247">
            <v>14087</v>
          </cell>
        </row>
        <row r="1248">
          <cell r="N1248">
            <v>0</v>
          </cell>
        </row>
        <row r="1249">
          <cell r="N1249">
            <v>0</v>
          </cell>
        </row>
        <row r="1250">
          <cell r="N1250">
            <v>0</v>
          </cell>
        </row>
        <row r="1251">
          <cell r="N1251">
            <v>8985</v>
          </cell>
        </row>
        <row r="1253">
          <cell r="N1253">
            <v>241</v>
          </cell>
        </row>
        <row r="1254">
          <cell r="Q1254"/>
          <cell r="T1254"/>
          <cell r="U1254"/>
        </row>
        <row r="1256">
          <cell r="N1256">
            <v>0</v>
          </cell>
        </row>
        <row r="1257">
          <cell r="N1257">
            <v>0</v>
          </cell>
        </row>
        <row r="1258">
          <cell r="N1258">
            <v>0</v>
          </cell>
        </row>
        <row r="1259">
          <cell r="N1259">
            <v>11811</v>
          </cell>
        </row>
        <row r="1260">
          <cell r="N1260">
            <v>63500</v>
          </cell>
        </row>
        <row r="1262">
          <cell r="N1262">
            <v>900</v>
          </cell>
        </row>
        <row r="1263">
          <cell r="Q1263"/>
          <cell r="T1263"/>
          <cell r="U1263"/>
        </row>
        <row r="1265">
          <cell r="N1265">
            <v>0</v>
          </cell>
        </row>
        <row r="1266">
          <cell r="N1266">
            <v>8000</v>
          </cell>
        </row>
        <row r="1267">
          <cell r="N1267">
            <v>0</v>
          </cell>
        </row>
        <row r="1268">
          <cell r="N1268">
            <v>243</v>
          </cell>
        </row>
        <row r="1269">
          <cell r="N1269">
            <v>161296</v>
          </cell>
        </row>
        <row r="1271">
          <cell r="N1271">
            <v>1537</v>
          </cell>
        </row>
        <row r="1272">
          <cell r="Q1272"/>
          <cell r="T1272"/>
          <cell r="U1272"/>
        </row>
        <row r="1274">
          <cell r="N1274">
            <v>0</v>
          </cell>
        </row>
        <row r="1275">
          <cell r="N1275">
            <v>0</v>
          </cell>
        </row>
        <row r="1276">
          <cell r="N1276">
            <v>0</v>
          </cell>
        </row>
        <row r="1277">
          <cell r="N1277">
            <v>31835</v>
          </cell>
        </row>
        <row r="1278">
          <cell r="N1278">
            <v>12669</v>
          </cell>
        </row>
        <row r="1280">
          <cell r="N1280">
            <v>0</v>
          </cell>
        </row>
        <row r="1281">
          <cell r="Q1281"/>
          <cell r="T1281"/>
          <cell r="U1281"/>
        </row>
        <row r="1283">
          <cell r="N1283">
            <v>0</v>
          </cell>
        </row>
        <row r="1284">
          <cell r="N1284">
            <v>0</v>
          </cell>
        </row>
        <row r="1285">
          <cell r="N1285">
            <v>0</v>
          </cell>
        </row>
        <row r="1286">
          <cell r="N1286">
            <v>0</v>
          </cell>
        </row>
        <row r="1287">
          <cell r="N1287">
            <v>30</v>
          </cell>
        </row>
        <row r="1298">
          <cell r="N1298">
            <v>207</v>
          </cell>
        </row>
        <row r="1299">
          <cell r="Q1299"/>
          <cell r="T1299"/>
          <cell r="U1299"/>
        </row>
        <row r="1300">
          <cell r="N1300">
            <v>0</v>
          </cell>
        </row>
        <row r="1301">
          <cell r="N1301">
            <v>46</v>
          </cell>
        </row>
        <row r="1302">
          <cell r="N1302">
            <v>0</v>
          </cell>
        </row>
        <row r="1303">
          <cell r="N1303">
            <v>0</v>
          </cell>
        </row>
        <row r="1304">
          <cell r="N1304">
            <v>0</v>
          </cell>
        </row>
        <row r="1305">
          <cell r="N1305">
            <v>220</v>
          </cell>
        </row>
        <row r="1307">
          <cell r="N1307">
            <v>556.97418415650782</v>
          </cell>
        </row>
        <row r="1308">
          <cell r="Q1308"/>
          <cell r="T1308"/>
          <cell r="U1308"/>
        </row>
        <row r="1309">
          <cell r="N1309">
            <v>5</v>
          </cell>
        </row>
        <row r="1310">
          <cell r="N1310">
            <v>16939.025815843492</v>
          </cell>
        </row>
        <row r="1311">
          <cell r="N1311">
            <v>0</v>
          </cell>
        </row>
        <row r="1312">
          <cell r="N1312">
            <v>0</v>
          </cell>
        </row>
        <row r="1313">
          <cell r="N1313">
            <v>4276</v>
          </cell>
        </row>
        <row r="1314">
          <cell r="N1314">
            <v>51775</v>
          </cell>
        </row>
        <row r="1316">
          <cell r="N1316">
            <v>88</v>
          </cell>
        </row>
        <row r="1317">
          <cell r="Q1317"/>
          <cell r="T1317"/>
          <cell r="U1317"/>
        </row>
        <row r="1318">
          <cell r="N1318">
            <v>0</v>
          </cell>
        </row>
        <row r="1319">
          <cell r="N1319">
            <v>0</v>
          </cell>
        </row>
        <row r="1320">
          <cell r="N1320">
            <v>0</v>
          </cell>
        </row>
        <row r="1321">
          <cell r="N1321">
            <v>0</v>
          </cell>
        </row>
        <row r="1322">
          <cell r="N1322">
            <v>20409</v>
          </cell>
        </row>
        <row r="1323">
          <cell r="N1323">
            <v>23319</v>
          </cell>
        </row>
        <row r="1325">
          <cell r="N1325">
            <v>356370.02581584349</v>
          </cell>
        </row>
        <row r="1326">
          <cell r="Q1326"/>
          <cell r="T1326"/>
          <cell r="U1326"/>
        </row>
        <row r="1327">
          <cell r="N1327">
            <v>0</v>
          </cell>
        </row>
        <row r="1328">
          <cell r="N1328">
            <v>66314.699595208745</v>
          </cell>
        </row>
        <row r="1329">
          <cell r="N1329">
            <v>0</v>
          </cell>
        </row>
        <row r="1330">
          <cell r="N1330">
            <v>0</v>
          </cell>
        </row>
        <row r="1331">
          <cell r="N1331">
            <v>0</v>
          </cell>
        </row>
        <row r="1332">
          <cell r="N1332">
            <v>154756.27458894777</v>
          </cell>
        </row>
        <row r="1334">
          <cell r="N1334">
            <v>349</v>
          </cell>
        </row>
        <row r="1335">
          <cell r="Q1335"/>
          <cell r="T1335"/>
          <cell r="U1335"/>
        </row>
        <row r="1336">
          <cell r="N1336">
            <v>0</v>
          </cell>
        </row>
        <row r="1337">
          <cell r="N1337">
            <v>0</v>
          </cell>
        </row>
        <row r="1338">
          <cell r="N1338">
            <v>0</v>
          </cell>
        </row>
        <row r="1339">
          <cell r="N1339">
            <v>0</v>
          </cell>
        </row>
        <row r="1340">
          <cell r="N1340">
            <v>17632</v>
          </cell>
        </row>
        <row r="1341">
          <cell r="N1341">
            <v>130079</v>
          </cell>
        </row>
        <row r="1343">
          <cell r="N1343">
            <v>774</v>
          </cell>
        </row>
        <row r="1344">
          <cell r="Q1344"/>
          <cell r="T1344"/>
          <cell r="U1344"/>
        </row>
        <row r="1345">
          <cell r="N1345">
            <v>0</v>
          </cell>
        </row>
        <row r="1346">
          <cell r="N1346">
            <v>0</v>
          </cell>
        </row>
        <row r="1347">
          <cell r="N1347">
            <v>13175</v>
          </cell>
        </row>
        <row r="1348">
          <cell r="N1348">
            <v>0</v>
          </cell>
        </row>
        <row r="1349">
          <cell r="N1349">
            <v>24125</v>
          </cell>
        </row>
        <row r="1350">
          <cell r="N1350">
            <v>197216</v>
          </cell>
        </row>
        <row r="1352">
          <cell r="N1352">
            <v>69</v>
          </cell>
        </row>
        <row r="1353">
          <cell r="Q1353"/>
          <cell r="T1353"/>
          <cell r="U1353"/>
        </row>
        <row r="1354">
          <cell r="N1354">
            <v>0</v>
          </cell>
        </row>
        <row r="1355">
          <cell r="N1355">
            <v>0</v>
          </cell>
        </row>
        <row r="1356">
          <cell r="N1356">
            <v>0</v>
          </cell>
        </row>
        <row r="1357">
          <cell r="N1357">
            <v>0</v>
          </cell>
        </row>
        <row r="1358">
          <cell r="N1358">
            <v>199194</v>
          </cell>
        </row>
        <row r="1359">
          <cell r="N1359">
            <v>41092</v>
          </cell>
        </row>
        <row r="1361">
          <cell r="N1361">
            <v>0</v>
          </cell>
        </row>
        <row r="1362">
          <cell r="Q1362"/>
          <cell r="T1362"/>
          <cell r="U1362"/>
        </row>
        <row r="1363">
          <cell r="N1363">
            <v>0</v>
          </cell>
        </row>
        <row r="1364">
          <cell r="N1364">
            <v>0</v>
          </cell>
        </row>
        <row r="1365">
          <cell r="N1365">
            <v>0</v>
          </cell>
        </row>
        <row r="1366">
          <cell r="N1366">
            <v>0</v>
          </cell>
        </row>
        <row r="1367">
          <cell r="N1367">
            <v>0</v>
          </cell>
        </row>
        <row r="1368">
          <cell r="N1368">
            <v>284</v>
          </cell>
        </row>
        <row r="1379">
          <cell r="N1379">
            <v>1284</v>
          </cell>
        </row>
        <row r="1380">
          <cell r="Q1380"/>
          <cell r="T1380"/>
          <cell r="U1380"/>
        </row>
        <row r="1381">
          <cell r="N1381">
            <v>0</v>
          </cell>
        </row>
        <row r="1382">
          <cell r="N1382">
            <v>34</v>
          </cell>
        </row>
        <row r="1383">
          <cell r="N1383">
            <v>0</v>
          </cell>
        </row>
        <row r="1384">
          <cell r="N1384">
            <v>0</v>
          </cell>
        </row>
        <row r="1385">
          <cell r="N1385">
            <v>0</v>
          </cell>
        </row>
        <row r="1386">
          <cell r="N1386">
            <v>40</v>
          </cell>
        </row>
        <row r="1388">
          <cell r="N1388">
            <v>5142</v>
          </cell>
        </row>
        <row r="1389">
          <cell r="Q1389"/>
          <cell r="T1389"/>
          <cell r="U1389"/>
        </row>
        <row r="1390">
          <cell r="N1390">
            <v>1135</v>
          </cell>
        </row>
        <row r="1391">
          <cell r="N1391">
            <v>0</v>
          </cell>
        </row>
        <row r="1392">
          <cell r="N1392">
            <v>165.86220529067754</v>
          </cell>
        </row>
        <row r="1393">
          <cell r="N1393">
            <v>550</v>
          </cell>
        </row>
        <row r="1394">
          <cell r="N1394">
            <v>147906</v>
          </cell>
        </row>
        <row r="1395">
          <cell r="N1395">
            <v>214807.74056569068</v>
          </cell>
        </row>
        <row r="1397">
          <cell r="N1397">
            <v>2913</v>
          </cell>
        </row>
        <row r="1398">
          <cell r="Q1398"/>
          <cell r="T1398"/>
          <cell r="U1398"/>
        </row>
        <row r="1399">
          <cell r="N1399">
            <v>0</v>
          </cell>
        </row>
        <row r="1400">
          <cell r="N1400">
            <v>0</v>
          </cell>
        </row>
        <row r="1401">
          <cell r="N1401">
            <v>0</v>
          </cell>
        </row>
        <row r="1402">
          <cell r="N1402">
            <v>0</v>
          </cell>
        </row>
        <row r="1403">
          <cell r="N1403">
            <v>415830</v>
          </cell>
        </row>
        <row r="1404">
          <cell r="N1404">
            <v>421275</v>
          </cell>
        </row>
        <row r="1406">
          <cell r="N1406">
            <v>1919596</v>
          </cell>
        </row>
        <row r="1407">
          <cell r="Q1407"/>
          <cell r="T1407"/>
          <cell r="U1407"/>
        </row>
        <row r="1408">
          <cell r="N1408">
            <v>0</v>
          </cell>
        </row>
        <row r="1409">
          <cell r="N1409">
            <v>480752.74056569068</v>
          </cell>
        </row>
        <row r="1410">
          <cell r="N1410">
            <v>0</v>
          </cell>
        </row>
        <row r="1411">
          <cell r="N1411">
            <v>0</v>
          </cell>
        </row>
        <row r="1412">
          <cell r="N1412">
            <v>0</v>
          </cell>
        </row>
        <row r="1413">
          <cell r="N1413">
            <v>442264.25943430932</v>
          </cell>
        </row>
        <row r="1415">
          <cell r="N1415">
            <v>58611</v>
          </cell>
        </row>
        <row r="1416">
          <cell r="Q1416"/>
          <cell r="T1416"/>
          <cell r="U1416"/>
        </row>
        <row r="1417">
          <cell r="N1417">
            <v>0</v>
          </cell>
        </row>
        <row r="1418">
          <cell r="N1418">
            <v>0</v>
          </cell>
        </row>
        <row r="1419">
          <cell r="N1419">
            <v>0</v>
          </cell>
        </row>
        <row r="1420">
          <cell r="N1420">
            <v>0</v>
          </cell>
        </row>
        <row r="1421">
          <cell r="N1421">
            <v>1195320</v>
          </cell>
        </row>
        <row r="1422">
          <cell r="N1422">
            <v>3912526</v>
          </cell>
        </row>
        <row r="1424">
          <cell r="N1424">
            <v>3863</v>
          </cell>
        </row>
        <row r="1425">
          <cell r="Q1425"/>
          <cell r="T1425"/>
          <cell r="U1425"/>
        </row>
        <row r="1426">
          <cell r="N1426">
            <v>0</v>
          </cell>
        </row>
        <row r="1427">
          <cell r="N1427">
            <v>0</v>
          </cell>
        </row>
        <row r="1428">
          <cell r="N1428">
            <v>40752.397229018417</v>
          </cell>
        </row>
        <row r="1429">
          <cell r="N1429">
            <v>0</v>
          </cell>
        </row>
        <row r="1430">
          <cell r="N1430">
            <v>146977</v>
          </cell>
        </row>
        <row r="1431">
          <cell r="N1431">
            <v>581454</v>
          </cell>
        </row>
        <row r="1433">
          <cell r="N1433">
            <v>5565</v>
          </cell>
        </row>
        <row r="1434">
          <cell r="Q1434"/>
          <cell r="T1434"/>
          <cell r="U1434"/>
        </row>
        <row r="1435">
          <cell r="N1435">
            <v>0</v>
          </cell>
        </row>
        <row r="1436">
          <cell r="N1436">
            <v>0</v>
          </cell>
        </row>
        <row r="1437">
          <cell r="N1437">
            <v>0</v>
          </cell>
        </row>
        <row r="1438">
          <cell r="N1438">
            <v>0</v>
          </cell>
        </row>
        <row r="1439">
          <cell r="N1439">
            <v>4026742</v>
          </cell>
        </row>
        <row r="1440">
          <cell r="N1440">
            <v>1158636</v>
          </cell>
        </row>
        <row r="1442">
          <cell r="N1442">
            <v>0</v>
          </cell>
        </row>
        <row r="1443">
          <cell r="Q1443"/>
          <cell r="T1443"/>
          <cell r="U1443"/>
        </row>
        <row r="1444">
          <cell r="N1444">
            <v>0</v>
          </cell>
        </row>
        <row r="1445">
          <cell r="N1445">
            <v>0</v>
          </cell>
        </row>
        <row r="1446">
          <cell r="N1446">
            <v>0</v>
          </cell>
        </row>
        <row r="1447">
          <cell r="N1447">
            <v>0</v>
          </cell>
        </row>
        <row r="1448">
          <cell r="N1448">
            <v>0</v>
          </cell>
        </row>
        <row r="1449">
          <cell r="N1449">
            <v>78</v>
          </cell>
        </row>
        <row r="1460">
          <cell r="N1460">
            <v>7070</v>
          </cell>
        </row>
        <row r="1461">
          <cell r="Q1461"/>
          <cell r="T1461"/>
          <cell r="U1461"/>
        </row>
        <row r="1462">
          <cell r="N1462">
            <v>0</v>
          </cell>
        </row>
        <row r="1463">
          <cell r="N1463">
            <v>1534</v>
          </cell>
        </row>
        <row r="1464">
          <cell r="N1464">
            <v>0</v>
          </cell>
        </row>
        <row r="1465">
          <cell r="N1465">
            <v>0</v>
          </cell>
        </row>
        <row r="1466">
          <cell r="N1466">
            <v>0</v>
          </cell>
        </row>
        <row r="1467">
          <cell r="N1467">
            <v>14669.25</v>
          </cell>
        </row>
        <row r="1469">
          <cell r="N1469">
            <v>35000</v>
          </cell>
        </row>
        <row r="1470">
          <cell r="Q1470">
            <v>0</v>
          </cell>
          <cell r="T1470"/>
          <cell r="U1470"/>
        </row>
        <row r="1471">
          <cell r="N1471">
            <v>20674.018298107665</v>
          </cell>
        </row>
        <row r="1472">
          <cell r="N1472">
            <v>0</v>
          </cell>
        </row>
        <row r="1473">
          <cell r="N1473">
            <v>655.73429998639949</v>
          </cell>
        </row>
        <row r="1474">
          <cell r="N1474">
            <v>0</v>
          </cell>
        </row>
        <row r="1475">
          <cell r="N1475">
            <v>230208</v>
          </cell>
          <cell r="V1475">
            <v>66776</v>
          </cell>
        </row>
        <row r="1476">
          <cell r="N1476">
            <v>473351.24740190594</v>
          </cell>
        </row>
        <row r="1478">
          <cell r="N1478">
            <v>80</v>
          </cell>
        </row>
        <row r="1479">
          <cell r="Q1479"/>
          <cell r="T1479"/>
          <cell r="U1479"/>
        </row>
        <row r="1480">
          <cell r="N1480">
            <v>0</v>
          </cell>
        </row>
        <row r="1481">
          <cell r="N1481">
            <v>0</v>
          </cell>
        </row>
        <row r="1482">
          <cell r="N1482">
            <v>0</v>
          </cell>
        </row>
        <row r="1483">
          <cell r="N1483">
            <v>0</v>
          </cell>
        </row>
        <row r="1484">
          <cell r="N1484">
            <v>61332</v>
          </cell>
        </row>
        <row r="1485">
          <cell r="N1485">
            <v>58465.75</v>
          </cell>
        </row>
        <row r="1487">
          <cell r="N1487">
            <v>913334.24740190594</v>
          </cell>
        </row>
        <row r="1488">
          <cell r="Q1488"/>
          <cell r="T1488"/>
          <cell r="U1488"/>
        </row>
        <row r="1489">
          <cell r="N1489">
            <v>0</v>
          </cell>
        </row>
        <row r="1490">
          <cell r="N1490">
            <v>639337</v>
          </cell>
        </row>
        <row r="1491">
          <cell r="N1491">
            <v>0</v>
          </cell>
        </row>
        <row r="1492">
          <cell r="N1492">
            <v>0</v>
          </cell>
        </row>
        <row r="1493">
          <cell r="N1493">
            <v>0</v>
          </cell>
        </row>
        <row r="1494">
          <cell r="N1494">
            <v>90886.752598094055</v>
          </cell>
        </row>
        <row r="1496">
          <cell r="N1496">
            <v>3026</v>
          </cell>
        </row>
        <row r="1497">
          <cell r="Q1497"/>
          <cell r="T1497"/>
          <cell r="U1497"/>
        </row>
        <row r="1498">
          <cell r="N1498">
            <v>0</v>
          </cell>
        </row>
        <row r="1499">
          <cell r="N1499">
            <v>0</v>
          </cell>
        </row>
        <row r="1500">
          <cell r="N1500">
            <v>0</v>
          </cell>
        </row>
        <row r="1501">
          <cell r="N1501">
            <v>0</v>
          </cell>
        </row>
        <row r="1502">
          <cell r="N1502">
            <v>64576</v>
          </cell>
        </row>
        <row r="1503">
          <cell r="N1503">
            <v>332962</v>
          </cell>
        </row>
        <row r="1505">
          <cell r="N1505">
            <v>900.75259809407362</v>
          </cell>
        </row>
        <row r="1506">
          <cell r="Q1506"/>
          <cell r="T1506"/>
          <cell r="U1506"/>
        </row>
        <row r="1507">
          <cell r="N1507">
            <v>0</v>
          </cell>
        </row>
        <row r="1508">
          <cell r="N1508">
            <v>0</v>
          </cell>
        </row>
        <row r="1509">
          <cell r="N1509">
            <v>19275.247401905926</v>
          </cell>
        </row>
        <row r="1510">
          <cell r="N1510">
            <v>0</v>
          </cell>
        </row>
        <row r="1511">
          <cell r="N1511">
            <v>18850</v>
          </cell>
        </row>
        <row r="1512">
          <cell r="N1512">
            <v>175571</v>
          </cell>
        </row>
        <row r="1514">
          <cell r="N1514">
            <v>76</v>
          </cell>
        </row>
        <row r="1515">
          <cell r="Q1515"/>
          <cell r="T1515"/>
          <cell r="U1515"/>
        </row>
        <row r="1516">
          <cell r="N1516">
            <v>0</v>
          </cell>
        </row>
        <row r="1517">
          <cell r="N1517">
            <v>0</v>
          </cell>
        </row>
        <row r="1518">
          <cell r="N1518">
            <v>0</v>
          </cell>
        </row>
        <row r="1519">
          <cell r="N1519">
            <v>0</v>
          </cell>
        </row>
        <row r="1520">
          <cell r="N1520">
            <v>278278</v>
          </cell>
        </row>
        <row r="1521">
          <cell r="N1521">
            <v>63177</v>
          </cell>
        </row>
        <row r="1523">
          <cell r="N1523">
            <v>0</v>
          </cell>
        </row>
        <row r="1524">
          <cell r="Q1524"/>
          <cell r="T1524"/>
          <cell r="U1524"/>
        </row>
        <row r="1525">
          <cell r="N1525">
            <v>0</v>
          </cell>
        </row>
        <row r="1526">
          <cell r="N1526">
            <v>0</v>
          </cell>
        </row>
        <row r="1527">
          <cell r="N1527">
            <v>0</v>
          </cell>
        </row>
        <row r="1528">
          <cell r="N1528">
            <v>0</v>
          </cell>
        </row>
        <row r="1529">
          <cell r="N1529">
            <v>0</v>
          </cell>
        </row>
        <row r="1530">
          <cell r="N1530">
            <v>16995</v>
          </cell>
        </row>
        <row r="1541">
          <cell r="N1541">
            <v>812</v>
          </cell>
        </row>
        <row r="1542">
          <cell r="Q1542"/>
          <cell r="T1542"/>
          <cell r="U1542"/>
        </row>
        <row r="1543">
          <cell r="N1543">
            <v>0</v>
          </cell>
        </row>
        <row r="1544">
          <cell r="N1544">
            <v>19</v>
          </cell>
        </row>
        <row r="1545">
          <cell r="N1545">
            <v>0</v>
          </cell>
        </row>
        <row r="1546">
          <cell r="N1546">
            <v>0</v>
          </cell>
        </row>
        <row r="1547">
          <cell r="N1547">
            <v>0</v>
          </cell>
        </row>
        <row r="1548">
          <cell r="N1548">
            <v>2001</v>
          </cell>
        </row>
        <row r="1550">
          <cell r="N1550">
            <v>148.10466449098604</v>
          </cell>
        </row>
        <row r="1551">
          <cell r="Q1551"/>
          <cell r="T1551"/>
          <cell r="U1551"/>
        </row>
        <row r="1552">
          <cell r="N1552">
            <v>4</v>
          </cell>
        </row>
        <row r="1553">
          <cell r="N1553">
            <v>204.89533550901396</v>
          </cell>
        </row>
        <row r="1554">
          <cell r="N1554">
            <v>0</v>
          </cell>
        </row>
        <row r="1555">
          <cell r="N1555">
            <v>0</v>
          </cell>
        </row>
        <row r="1556">
          <cell r="N1556">
            <v>7141</v>
          </cell>
        </row>
        <row r="1557">
          <cell r="N1557">
            <v>29372</v>
          </cell>
        </row>
        <row r="1559">
          <cell r="N1559">
            <v>0</v>
          </cell>
        </row>
        <row r="1560">
          <cell r="Q1560"/>
          <cell r="T1560"/>
          <cell r="U1560"/>
        </row>
        <row r="1561">
          <cell r="N1561">
            <v>0</v>
          </cell>
        </row>
        <row r="1562">
          <cell r="N1562">
            <v>0</v>
          </cell>
        </row>
        <row r="1563">
          <cell r="N1563">
            <v>0</v>
          </cell>
        </row>
        <row r="1564">
          <cell r="N1564">
            <v>0</v>
          </cell>
        </row>
        <row r="1565">
          <cell r="N1565">
            <v>21101</v>
          </cell>
        </row>
        <row r="1566">
          <cell r="N1566">
            <v>116102</v>
          </cell>
        </row>
        <row r="1568">
          <cell r="N1568">
            <v>354782.89533550903</v>
          </cell>
        </row>
        <row r="1569">
          <cell r="Q1569"/>
          <cell r="T1569"/>
          <cell r="U1569"/>
        </row>
        <row r="1570">
          <cell r="N1570">
            <v>0</v>
          </cell>
        </row>
        <row r="1571">
          <cell r="N1571">
            <v>68783.104664490966</v>
          </cell>
        </row>
        <row r="1572">
          <cell r="N1572">
            <v>0</v>
          </cell>
        </row>
        <row r="1573">
          <cell r="N1573">
            <v>0</v>
          </cell>
        </row>
        <row r="1574">
          <cell r="N1574">
            <v>0</v>
          </cell>
        </row>
        <row r="1575">
          <cell r="N1575">
            <v>4366</v>
          </cell>
        </row>
        <row r="1577">
          <cell r="N1577">
            <v>217547</v>
          </cell>
        </row>
        <row r="1578">
          <cell r="Q1578"/>
          <cell r="T1578"/>
          <cell r="U1578"/>
        </row>
        <row r="1579">
          <cell r="N1579">
            <v>0</v>
          </cell>
        </row>
        <row r="1580">
          <cell r="N1580">
            <v>0</v>
          </cell>
        </row>
        <row r="1581">
          <cell r="N1581">
            <v>0</v>
          </cell>
        </row>
        <row r="1582">
          <cell r="N1582">
            <v>0</v>
          </cell>
        </row>
        <row r="1583">
          <cell r="N1583">
            <v>43588</v>
          </cell>
        </row>
        <row r="1584">
          <cell r="N1584">
            <v>219239</v>
          </cell>
        </row>
        <row r="1586">
          <cell r="N1586">
            <v>919</v>
          </cell>
        </row>
        <row r="1587">
          <cell r="Q1587"/>
          <cell r="T1587"/>
          <cell r="U1587"/>
        </row>
        <row r="1588">
          <cell r="N1588">
            <v>0</v>
          </cell>
        </row>
        <row r="1589">
          <cell r="N1589">
            <v>0</v>
          </cell>
        </row>
        <row r="1590">
          <cell r="N1590">
            <v>23591</v>
          </cell>
        </row>
        <row r="1591">
          <cell r="N1591">
            <v>0</v>
          </cell>
        </row>
        <row r="1592">
          <cell r="N1592">
            <v>2101</v>
          </cell>
        </row>
        <row r="1593">
          <cell r="N1593">
            <v>263635</v>
          </cell>
        </row>
        <row r="1595">
          <cell r="N1595">
            <v>1254</v>
          </cell>
        </row>
        <row r="1596">
          <cell r="Q1596"/>
          <cell r="T1596"/>
          <cell r="U1596"/>
        </row>
        <row r="1597">
          <cell r="N1597">
            <v>0</v>
          </cell>
        </row>
        <row r="1598">
          <cell r="N1598">
            <v>0</v>
          </cell>
        </row>
        <row r="1599">
          <cell r="N1599">
            <v>0</v>
          </cell>
        </row>
        <row r="1600">
          <cell r="N1600">
            <v>0</v>
          </cell>
        </row>
        <row r="1601">
          <cell r="N1601">
            <v>140756</v>
          </cell>
        </row>
        <row r="1602">
          <cell r="N1602">
            <v>56030</v>
          </cell>
        </row>
        <row r="1604">
          <cell r="N1604">
            <v>0</v>
          </cell>
        </row>
        <row r="1605">
          <cell r="Q1605"/>
          <cell r="T1605"/>
          <cell r="U1605"/>
        </row>
        <row r="1606">
          <cell r="N1606">
            <v>0</v>
          </cell>
        </row>
        <row r="1607">
          <cell r="N1607">
            <v>0</v>
          </cell>
        </row>
        <row r="1608">
          <cell r="N1608">
            <v>0</v>
          </cell>
        </row>
        <row r="1609">
          <cell r="N1609">
            <v>0</v>
          </cell>
        </row>
        <row r="1610">
          <cell r="N1610">
            <v>0</v>
          </cell>
        </row>
        <row r="1611">
          <cell r="N1611">
            <v>7097</v>
          </cell>
        </row>
        <row r="1622">
          <cell r="N1622">
            <v>185</v>
          </cell>
        </row>
        <row r="1623">
          <cell r="Q1623"/>
          <cell r="T1623"/>
          <cell r="U1623"/>
        </row>
        <row r="1624">
          <cell r="N1624">
            <v>0</v>
          </cell>
        </row>
        <row r="1625">
          <cell r="N1625">
            <v>5</v>
          </cell>
        </row>
        <row r="1626">
          <cell r="N1626">
            <v>0</v>
          </cell>
        </row>
        <row r="1627">
          <cell r="N1627">
            <v>0</v>
          </cell>
        </row>
        <row r="1628">
          <cell r="N1628">
            <v>0</v>
          </cell>
        </row>
        <row r="1629">
          <cell r="N1629">
            <v>0</v>
          </cell>
        </row>
        <row r="1631">
          <cell r="N1631">
            <v>0</v>
          </cell>
        </row>
        <row r="1632">
          <cell r="Q1632"/>
          <cell r="T1632"/>
          <cell r="U1632"/>
        </row>
        <row r="1633">
          <cell r="N1633">
            <v>0</v>
          </cell>
        </row>
        <row r="1634">
          <cell r="N1634">
            <v>0</v>
          </cell>
        </row>
        <row r="1635">
          <cell r="N1635">
            <v>0</v>
          </cell>
        </row>
        <row r="1636">
          <cell r="N1636">
            <v>0</v>
          </cell>
        </row>
        <row r="1637">
          <cell r="N1637">
            <v>1236</v>
          </cell>
        </row>
        <row r="1638">
          <cell r="N1638">
            <v>8935.7593057724298</v>
          </cell>
        </row>
        <row r="1640">
          <cell r="N1640">
            <v>602</v>
          </cell>
        </row>
        <row r="1641">
          <cell r="Q1641"/>
          <cell r="T1641"/>
          <cell r="U1641"/>
        </row>
        <row r="1642">
          <cell r="N1642">
            <v>0</v>
          </cell>
        </row>
        <row r="1643">
          <cell r="N1643">
            <v>0</v>
          </cell>
        </row>
        <row r="1644">
          <cell r="N1644">
            <v>0</v>
          </cell>
        </row>
        <row r="1645">
          <cell r="N1645">
            <v>0</v>
          </cell>
        </row>
        <row r="1646">
          <cell r="N1646">
            <v>14511</v>
          </cell>
        </row>
        <row r="1647">
          <cell r="N1647">
            <v>19631</v>
          </cell>
        </row>
        <row r="1649">
          <cell r="N1649">
            <v>93372</v>
          </cell>
        </row>
        <row r="1650">
          <cell r="Q1650"/>
          <cell r="T1650"/>
          <cell r="U1650"/>
        </row>
        <row r="1651">
          <cell r="N1651">
            <v>0</v>
          </cell>
        </row>
        <row r="1652">
          <cell r="N1652">
            <v>12625.240694227577</v>
          </cell>
        </row>
        <row r="1653">
          <cell r="N1653">
            <v>0</v>
          </cell>
        </row>
        <row r="1654">
          <cell r="N1654">
            <v>0</v>
          </cell>
        </row>
        <row r="1655">
          <cell r="N1655">
            <v>0</v>
          </cell>
        </row>
        <row r="1656">
          <cell r="N1656">
            <v>7716</v>
          </cell>
        </row>
        <row r="1658">
          <cell r="N1658">
            <v>25</v>
          </cell>
        </row>
        <row r="1659">
          <cell r="Q1659"/>
          <cell r="T1659"/>
          <cell r="U1659"/>
        </row>
        <row r="1660">
          <cell r="N1660">
            <v>0</v>
          </cell>
        </row>
        <row r="1661">
          <cell r="N1661">
            <v>0</v>
          </cell>
        </row>
        <row r="1662">
          <cell r="N1662">
            <v>0</v>
          </cell>
        </row>
        <row r="1663">
          <cell r="N1663">
            <v>0</v>
          </cell>
        </row>
        <row r="1664">
          <cell r="N1664">
            <v>31092</v>
          </cell>
        </row>
        <row r="1665">
          <cell r="N1665">
            <v>126790</v>
          </cell>
        </row>
        <row r="1667">
          <cell r="N1667">
            <v>91</v>
          </cell>
        </row>
        <row r="1668">
          <cell r="Q1668"/>
          <cell r="T1668"/>
          <cell r="U1668"/>
        </row>
        <row r="1669">
          <cell r="N1669">
            <v>0</v>
          </cell>
        </row>
        <row r="1670">
          <cell r="N1670">
            <v>0</v>
          </cell>
        </row>
        <row r="1671">
          <cell r="N1671">
            <v>1492</v>
          </cell>
        </row>
        <row r="1672">
          <cell r="N1672">
            <v>0</v>
          </cell>
        </row>
        <row r="1673">
          <cell r="N1673">
            <v>1679</v>
          </cell>
        </row>
        <row r="1674">
          <cell r="N1674">
            <v>20338</v>
          </cell>
        </row>
        <row r="1676">
          <cell r="N1676">
            <v>118</v>
          </cell>
        </row>
        <row r="1677">
          <cell r="Q1677"/>
          <cell r="T1677"/>
          <cell r="U1677"/>
        </row>
        <row r="1678">
          <cell r="N1678">
            <v>0</v>
          </cell>
        </row>
        <row r="1679">
          <cell r="N1679">
            <v>0</v>
          </cell>
        </row>
        <row r="1680">
          <cell r="N1680">
            <v>0</v>
          </cell>
        </row>
        <row r="1681">
          <cell r="N1681">
            <v>0</v>
          </cell>
        </row>
        <row r="1682">
          <cell r="N1682">
            <v>203424</v>
          </cell>
        </row>
        <row r="1683">
          <cell r="N1683">
            <v>35447</v>
          </cell>
        </row>
        <row r="1685">
          <cell r="N1685">
            <v>0</v>
          </cell>
        </row>
        <row r="1686">
          <cell r="Q1686"/>
          <cell r="T1686"/>
          <cell r="U1686"/>
        </row>
        <row r="1687">
          <cell r="N1687">
            <v>0</v>
          </cell>
        </row>
        <row r="1688">
          <cell r="N1688">
            <v>0</v>
          </cell>
        </row>
        <row r="1689">
          <cell r="N1689">
            <v>0</v>
          </cell>
        </row>
        <row r="1690">
          <cell r="N1690">
            <v>0</v>
          </cell>
        </row>
        <row r="1691">
          <cell r="N1691">
            <v>0</v>
          </cell>
        </row>
        <row r="1692">
          <cell r="N1692">
            <v>13</v>
          </cell>
        </row>
        <row r="1703">
          <cell r="N1703">
            <v>134</v>
          </cell>
        </row>
        <row r="1704">
          <cell r="Q1704"/>
          <cell r="T1704"/>
          <cell r="U1704"/>
        </row>
        <row r="1705">
          <cell r="N1705">
            <v>0</v>
          </cell>
        </row>
        <row r="1706">
          <cell r="N1706">
            <v>0</v>
          </cell>
        </row>
        <row r="1707">
          <cell r="N1707">
            <v>0</v>
          </cell>
        </row>
        <row r="1708">
          <cell r="N1708">
            <v>0</v>
          </cell>
        </row>
        <row r="1709">
          <cell r="N1709">
            <v>0</v>
          </cell>
        </row>
        <row r="1710">
          <cell r="N1710">
            <v>1859</v>
          </cell>
        </row>
        <row r="1712">
          <cell r="N1712">
            <v>413</v>
          </cell>
        </row>
        <row r="1713">
          <cell r="Q1713">
            <v>0</v>
          </cell>
          <cell r="T1713"/>
          <cell r="U1713"/>
        </row>
        <row r="1714">
          <cell r="N1714">
            <v>0</v>
          </cell>
        </row>
        <row r="1715">
          <cell r="N1715">
            <v>0</v>
          </cell>
        </row>
        <row r="1716">
          <cell r="N1716">
            <v>0</v>
          </cell>
        </row>
        <row r="1717">
          <cell r="N1717">
            <v>0</v>
          </cell>
        </row>
        <row r="1718">
          <cell r="N1718">
            <v>6009</v>
          </cell>
        </row>
        <row r="1719">
          <cell r="N1719">
            <v>34334.999999999447</v>
          </cell>
        </row>
        <row r="1721">
          <cell r="N1721">
            <v>0</v>
          </cell>
        </row>
        <row r="1722">
          <cell r="Q1722"/>
          <cell r="T1722"/>
          <cell r="U1722"/>
        </row>
        <row r="1723">
          <cell r="N1723">
            <v>0</v>
          </cell>
        </row>
        <row r="1724">
          <cell r="N1724">
            <v>0</v>
          </cell>
        </row>
        <row r="1725">
          <cell r="N1725">
            <v>0</v>
          </cell>
        </row>
        <row r="1726">
          <cell r="N1726">
            <v>0</v>
          </cell>
        </row>
        <row r="1727">
          <cell r="N1727">
            <v>51296</v>
          </cell>
        </row>
        <row r="1728">
          <cell r="N1728">
            <v>127385</v>
          </cell>
        </row>
        <row r="1730">
          <cell r="N1730">
            <v>264441</v>
          </cell>
        </row>
        <row r="1731">
          <cell r="Q1731"/>
          <cell r="T1731"/>
          <cell r="U1731"/>
        </row>
        <row r="1732">
          <cell r="N1732">
            <v>0</v>
          </cell>
        </row>
        <row r="1733">
          <cell r="N1733">
            <v>36183</v>
          </cell>
        </row>
        <row r="1734">
          <cell r="N1734">
            <v>0</v>
          </cell>
        </row>
        <row r="1735">
          <cell r="N1735">
            <v>0</v>
          </cell>
        </row>
        <row r="1736">
          <cell r="N1736">
            <v>0</v>
          </cell>
        </row>
        <row r="1737">
          <cell r="N1737">
            <v>20189</v>
          </cell>
        </row>
        <row r="1739">
          <cell r="N1739">
            <v>72</v>
          </cell>
        </row>
        <row r="1740">
          <cell r="Q1740"/>
          <cell r="T1740"/>
          <cell r="U1740"/>
        </row>
        <row r="1741">
          <cell r="N1741">
            <v>0</v>
          </cell>
        </row>
        <row r="1742">
          <cell r="N1742">
            <v>0</v>
          </cell>
        </row>
        <row r="1743">
          <cell r="N1743">
            <v>0</v>
          </cell>
        </row>
        <row r="1744">
          <cell r="N1744">
            <v>0</v>
          </cell>
        </row>
        <row r="1745">
          <cell r="N1745">
            <v>149655</v>
          </cell>
        </row>
        <row r="1746">
          <cell r="N1746">
            <v>524623</v>
          </cell>
        </row>
        <row r="1748">
          <cell r="N1748">
            <v>79</v>
          </cell>
        </row>
        <row r="1749">
          <cell r="Q1749"/>
          <cell r="T1749"/>
          <cell r="U1749"/>
        </row>
        <row r="1750">
          <cell r="N1750">
            <v>0</v>
          </cell>
        </row>
        <row r="1751">
          <cell r="N1751">
            <v>0</v>
          </cell>
        </row>
        <row r="1752">
          <cell r="N1752">
            <v>786</v>
          </cell>
        </row>
        <row r="1753">
          <cell r="N1753">
            <v>0</v>
          </cell>
        </row>
        <row r="1754">
          <cell r="N1754">
            <v>8110</v>
          </cell>
        </row>
        <row r="1755">
          <cell r="N1755">
            <v>8573</v>
          </cell>
        </row>
        <row r="1757">
          <cell r="N1757">
            <v>235</v>
          </cell>
        </row>
        <row r="1758">
          <cell r="Q1758"/>
          <cell r="T1758"/>
          <cell r="U1758"/>
        </row>
        <row r="1759">
          <cell r="N1759">
            <v>0</v>
          </cell>
        </row>
        <row r="1760">
          <cell r="N1760">
            <v>0</v>
          </cell>
        </row>
        <row r="1761">
          <cell r="N1761">
            <v>0</v>
          </cell>
        </row>
        <row r="1762">
          <cell r="N1762">
            <v>0</v>
          </cell>
        </row>
        <row r="1763">
          <cell r="N1763">
            <v>332150</v>
          </cell>
        </row>
        <row r="1764">
          <cell r="N1764">
            <v>57500</v>
          </cell>
        </row>
        <row r="1766">
          <cell r="N1766">
            <v>0</v>
          </cell>
        </row>
        <row r="1767">
          <cell r="Q1767"/>
          <cell r="T1767"/>
          <cell r="U1767"/>
        </row>
        <row r="1768">
          <cell r="N1768">
            <v>0</v>
          </cell>
        </row>
        <row r="1769">
          <cell r="N1769">
            <v>0</v>
          </cell>
        </row>
        <row r="1770">
          <cell r="N1770">
            <v>0</v>
          </cell>
        </row>
        <row r="1771">
          <cell r="N1771">
            <v>0</v>
          </cell>
        </row>
        <row r="1772">
          <cell r="N1772">
            <v>0</v>
          </cell>
        </row>
        <row r="1773">
          <cell r="N1773">
            <v>303</v>
          </cell>
        </row>
        <row r="1784">
          <cell r="N1784">
            <v>52</v>
          </cell>
        </row>
        <row r="1785">
          <cell r="Q1785"/>
          <cell r="T1785"/>
          <cell r="U1785"/>
        </row>
        <row r="1786">
          <cell r="N1786">
            <v>0</v>
          </cell>
        </row>
        <row r="1787">
          <cell r="N1787">
            <v>1</v>
          </cell>
        </row>
        <row r="1788">
          <cell r="N1788">
            <v>0</v>
          </cell>
        </row>
        <row r="1789">
          <cell r="N1789">
            <v>0</v>
          </cell>
        </row>
        <row r="1790">
          <cell r="N1790">
            <v>0</v>
          </cell>
        </row>
        <row r="1791">
          <cell r="N1791">
            <v>0</v>
          </cell>
        </row>
        <row r="1793">
          <cell r="N1793">
            <v>510</v>
          </cell>
        </row>
        <row r="1794">
          <cell r="Q1794"/>
          <cell r="T1794"/>
          <cell r="U1794"/>
        </row>
        <row r="1795">
          <cell r="N1795">
            <v>0</v>
          </cell>
        </row>
        <row r="1796">
          <cell r="N1796">
            <v>0</v>
          </cell>
        </row>
        <row r="1797">
          <cell r="N1797">
            <v>0</v>
          </cell>
        </row>
        <row r="1798">
          <cell r="N1798">
            <v>0</v>
          </cell>
        </row>
        <row r="1799">
          <cell r="N1799">
            <v>1495</v>
          </cell>
        </row>
        <row r="1800">
          <cell r="N1800">
            <v>5618</v>
          </cell>
        </row>
        <row r="1802">
          <cell r="N1802">
            <v>0</v>
          </cell>
        </row>
        <row r="1803">
          <cell r="Q1803"/>
          <cell r="T1803"/>
          <cell r="U1803"/>
        </row>
        <row r="1804">
          <cell r="N1804">
            <v>0</v>
          </cell>
        </row>
        <row r="1805">
          <cell r="N1805">
            <v>0</v>
          </cell>
        </row>
        <row r="1806">
          <cell r="N1806">
            <v>0</v>
          </cell>
        </row>
        <row r="1807">
          <cell r="N1807">
            <v>0</v>
          </cell>
        </row>
        <row r="1808">
          <cell r="N1808">
            <v>20179.040000000008</v>
          </cell>
        </row>
        <row r="1809">
          <cell r="N1809">
            <v>63615</v>
          </cell>
        </row>
        <row r="1811">
          <cell r="N1811">
            <v>146230</v>
          </cell>
        </row>
        <row r="1812">
          <cell r="Q1812"/>
          <cell r="T1812"/>
          <cell r="U1812"/>
        </row>
        <row r="1813">
          <cell r="N1813">
            <v>0</v>
          </cell>
        </row>
        <row r="1814">
          <cell r="N1814">
            <v>17981</v>
          </cell>
        </row>
        <row r="1815">
          <cell r="N1815">
            <v>0</v>
          </cell>
        </row>
        <row r="1816">
          <cell r="N1816">
            <v>0</v>
          </cell>
        </row>
        <row r="1817">
          <cell r="N1817">
            <v>0</v>
          </cell>
        </row>
        <row r="1818">
          <cell r="N1818">
            <v>1716</v>
          </cell>
        </row>
        <row r="1820">
          <cell r="N1820">
            <v>334</v>
          </cell>
        </row>
        <row r="1821">
          <cell r="Q1821"/>
          <cell r="T1821"/>
          <cell r="U1821"/>
        </row>
        <row r="1822">
          <cell r="N1822">
            <v>0</v>
          </cell>
        </row>
        <row r="1823">
          <cell r="N1823">
            <v>0</v>
          </cell>
        </row>
        <row r="1824">
          <cell r="N1824">
            <v>0</v>
          </cell>
        </row>
        <row r="1825">
          <cell r="N1825">
            <v>0</v>
          </cell>
        </row>
        <row r="1826">
          <cell r="N1826">
            <v>18151</v>
          </cell>
        </row>
        <row r="1827">
          <cell r="N1827">
            <v>81298</v>
          </cell>
        </row>
        <row r="1829">
          <cell r="N1829">
            <v>665</v>
          </cell>
        </row>
        <row r="1830">
          <cell r="Q1830"/>
          <cell r="T1830"/>
          <cell r="U1830"/>
        </row>
        <row r="1831">
          <cell r="N1831">
            <v>0</v>
          </cell>
        </row>
        <row r="1832">
          <cell r="N1832">
            <v>0</v>
          </cell>
        </row>
        <row r="1833">
          <cell r="N1833">
            <v>4613</v>
          </cell>
        </row>
        <row r="1834">
          <cell r="N1834">
            <v>0</v>
          </cell>
        </row>
        <row r="1835">
          <cell r="N1835">
            <v>16232.959999999992</v>
          </cell>
        </row>
        <row r="1836">
          <cell r="N1836">
            <v>141501</v>
          </cell>
        </row>
        <row r="1838">
          <cell r="N1838">
            <v>363</v>
          </cell>
        </row>
        <row r="1839">
          <cell r="Q1839"/>
          <cell r="T1839"/>
          <cell r="U1839"/>
        </row>
        <row r="1840">
          <cell r="N1840">
            <v>0</v>
          </cell>
        </row>
        <row r="1841">
          <cell r="N1841">
            <v>0</v>
          </cell>
        </row>
        <row r="1842">
          <cell r="N1842">
            <v>0</v>
          </cell>
        </row>
        <row r="1843">
          <cell r="N1843">
            <v>0</v>
          </cell>
        </row>
        <row r="1844">
          <cell r="N1844">
            <v>106618</v>
          </cell>
        </row>
        <row r="1845">
          <cell r="N1845">
            <v>34570</v>
          </cell>
        </row>
        <row r="1847">
          <cell r="N1847">
            <v>0</v>
          </cell>
        </row>
        <row r="1848">
          <cell r="Q1848"/>
          <cell r="T1848"/>
          <cell r="U1848"/>
        </row>
        <row r="1849">
          <cell r="N1849">
            <v>0</v>
          </cell>
        </row>
        <row r="1850">
          <cell r="N1850">
            <v>0</v>
          </cell>
        </row>
        <row r="1851">
          <cell r="N1851">
            <v>0</v>
          </cell>
        </row>
        <row r="1852">
          <cell r="N1852">
            <v>0</v>
          </cell>
        </row>
        <row r="1853">
          <cell r="N1853">
            <v>0</v>
          </cell>
        </row>
        <row r="1854">
          <cell r="N1854">
            <v>0</v>
          </cell>
        </row>
        <row r="1865">
          <cell r="N1865">
            <v>119</v>
          </cell>
        </row>
        <row r="1866">
          <cell r="Q1866"/>
          <cell r="T1866"/>
          <cell r="U1866"/>
        </row>
        <row r="1867">
          <cell r="N1867">
            <v>0</v>
          </cell>
        </row>
        <row r="1868">
          <cell r="N1868">
            <v>27</v>
          </cell>
        </row>
        <row r="1869">
          <cell r="N1869">
            <v>0</v>
          </cell>
        </row>
        <row r="1870">
          <cell r="N1870">
            <v>0</v>
          </cell>
        </row>
        <row r="1871">
          <cell r="N1871">
            <v>0</v>
          </cell>
        </row>
        <row r="1872">
          <cell r="N1872">
            <v>446</v>
          </cell>
        </row>
        <row r="1874">
          <cell r="N1874">
            <v>116.83890577507599</v>
          </cell>
        </row>
        <row r="1875">
          <cell r="Q1875"/>
          <cell r="T1875"/>
          <cell r="U1875"/>
        </row>
        <row r="1876">
          <cell r="N1876">
            <v>0</v>
          </cell>
        </row>
        <row r="1877">
          <cell r="N1877">
            <v>0</v>
          </cell>
        </row>
        <row r="1878">
          <cell r="N1878">
            <v>0</v>
          </cell>
        </row>
        <row r="1879">
          <cell r="N1879">
            <v>0</v>
          </cell>
        </row>
        <row r="1880">
          <cell r="N1880">
            <v>0</v>
          </cell>
        </row>
        <row r="1881">
          <cell r="N1881">
            <v>1095</v>
          </cell>
        </row>
        <row r="1883">
          <cell r="N1883">
            <v>7866</v>
          </cell>
        </row>
        <row r="1884">
          <cell r="Q1884"/>
          <cell r="T1884"/>
          <cell r="U1884"/>
        </row>
        <row r="1885">
          <cell r="N1885">
            <v>0</v>
          </cell>
        </row>
        <row r="1886">
          <cell r="N1886">
            <v>0</v>
          </cell>
        </row>
        <row r="1887">
          <cell r="N1887">
            <v>0</v>
          </cell>
        </row>
        <row r="1888">
          <cell r="N1888">
            <v>0</v>
          </cell>
        </row>
        <row r="1889">
          <cell r="N1889">
            <v>0</v>
          </cell>
        </row>
        <row r="1890">
          <cell r="N1890">
            <v>10909</v>
          </cell>
        </row>
        <row r="1892">
          <cell r="N1892">
            <v>32777</v>
          </cell>
        </row>
        <row r="1893">
          <cell r="Q1893"/>
          <cell r="T1893"/>
          <cell r="U1893"/>
        </row>
        <row r="1894">
          <cell r="N1894">
            <v>0</v>
          </cell>
        </row>
        <row r="1895">
          <cell r="N1895">
            <v>3934</v>
          </cell>
        </row>
        <row r="1896">
          <cell r="N1896">
            <v>0</v>
          </cell>
        </row>
        <row r="1897">
          <cell r="N1897">
            <v>0</v>
          </cell>
        </row>
        <row r="1898">
          <cell r="N1898">
            <v>0</v>
          </cell>
        </row>
        <row r="1899">
          <cell r="N1899">
            <v>4</v>
          </cell>
        </row>
        <row r="1901">
          <cell r="N1901">
            <v>0</v>
          </cell>
        </row>
        <row r="1902">
          <cell r="Q1902"/>
          <cell r="T1902"/>
          <cell r="U1902"/>
        </row>
        <row r="1903">
          <cell r="N1903">
            <v>0</v>
          </cell>
        </row>
        <row r="1904">
          <cell r="N1904">
            <v>0</v>
          </cell>
        </row>
        <row r="1905">
          <cell r="N1905">
            <v>0</v>
          </cell>
        </row>
        <row r="1906">
          <cell r="N1906">
            <v>0</v>
          </cell>
        </row>
        <row r="1907">
          <cell r="N1907">
            <v>21326</v>
          </cell>
        </row>
        <row r="1908">
          <cell r="N1908">
            <v>19792</v>
          </cell>
        </row>
        <row r="1910">
          <cell r="N1910">
            <v>131.16109422492403</v>
          </cell>
        </row>
        <row r="1911">
          <cell r="Q1911"/>
          <cell r="T1911"/>
          <cell r="U1911"/>
        </row>
        <row r="1912">
          <cell r="N1912">
            <v>0</v>
          </cell>
        </row>
        <row r="1913">
          <cell r="N1913">
            <v>0</v>
          </cell>
        </row>
        <row r="1914">
          <cell r="N1914">
            <v>4657</v>
          </cell>
        </row>
        <row r="1915">
          <cell r="N1915">
            <v>0</v>
          </cell>
        </row>
        <row r="1916">
          <cell r="N1916">
            <v>0</v>
          </cell>
        </row>
        <row r="1917">
          <cell r="N1917">
            <v>41587</v>
          </cell>
        </row>
        <row r="1919">
          <cell r="N1919">
            <v>20</v>
          </cell>
        </row>
        <row r="1920">
          <cell r="Q1920"/>
          <cell r="T1920"/>
          <cell r="U1920"/>
        </row>
        <row r="1921">
          <cell r="N1921">
            <v>0</v>
          </cell>
        </row>
        <row r="1922">
          <cell r="N1922">
            <v>0</v>
          </cell>
        </row>
        <row r="1923">
          <cell r="N1923">
            <v>0</v>
          </cell>
        </row>
        <row r="1924">
          <cell r="N1924">
            <v>0</v>
          </cell>
        </row>
        <row r="1925">
          <cell r="N1925">
            <v>0</v>
          </cell>
        </row>
        <row r="1926">
          <cell r="N1926">
            <v>6355</v>
          </cell>
        </row>
        <row r="1928">
          <cell r="N1928">
            <v>0</v>
          </cell>
        </row>
        <row r="1929">
          <cell r="Q1929"/>
          <cell r="T1929"/>
          <cell r="U1929"/>
        </row>
        <row r="1930">
          <cell r="N1930">
            <v>0</v>
          </cell>
        </row>
        <row r="1931">
          <cell r="N1931">
            <v>0</v>
          </cell>
        </row>
        <row r="1932">
          <cell r="N1932">
            <v>0</v>
          </cell>
        </row>
        <row r="1933">
          <cell r="N1933">
            <v>0</v>
          </cell>
        </row>
        <row r="1934">
          <cell r="N1934">
            <v>0</v>
          </cell>
        </row>
        <row r="1935">
          <cell r="N1935">
            <v>20657</v>
          </cell>
        </row>
        <row r="1946">
          <cell r="N1946">
            <v>13977</v>
          </cell>
        </row>
        <row r="1947">
          <cell r="Q1947"/>
          <cell r="T1947"/>
          <cell r="U1947"/>
        </row>
        <row r="1948">
          <cell r="N1948">
            <v>0</v>
          </cell>
        </row>
        <row r="1949">
          <cell r="N1949">
            <v>2833</v>
          </cell>
        </row>
        <row r="1950">
          <cell r="N1950">
            <v>0</v>
          </cell>
        </row>
        <row r="1951">
          <cell r="N1951">
            <v>0</v>
          </cell>
        </row>
        <row r="1952">
          <cell r="N1952">
            <v>0</v>
          </cell>
        </row>
        <row r="1953">
          <cell r="N1953">
            <v>26912</v>
          </cell>
        </row>
        <row r="1955">
          <cell r="N1955">
            <v>7380</v>
          </cell>
        </row>
        <row r="1956">
          <cell r="Q1956"/>
          <cell r="T1956"/>
          <cell r="U1956"/>
        </row>
        <row r="1957">
          <cell r="N1957">
            <v>3232.1148285204545</v>
          </cell>
        </row>
        <row r="1958">
          <cell r="N1958">
            <v>4</v>
          </cell>
        </row>
        <row r="1959">
          <cell r="N1959">
            <v>1988</v>
          </cell>
        </row>
        <row r="1960">
          <cell r="N1960">
            <v>0</v>
          </cell>
        </row>
        <row r="1961">
          <cell r="N1961">
            <v>3252</v>
          </cell>
        </row>
        <row r="1962">
          <cell r="N1962">
            <v>1349246.5</v>
          </cell>
        </row>
        <row r="1964">
          <cell r="N1964">
            <v>7048</v>
          </cell>
        </row>
        <row r="1965">
          <cell r="Q1965"/>
          <cell r="T1965"/>
          <cell r="U1965"/>
        </row>
        <row r="1966">
          <cell r="N1966">
            <v>0</v>
          </cell>
        </row>
        <row r="1967">
          <cell r="N1967">
            <v>0</v>
          </cell>
        </row>
        <row r="1968">
          <cell r="N1968">
            <v>0</v>
          </cell>
        </row>
        <row r="1969">
          <cell r="N1969">
            <v>0</v>
          </cell>
        </row>
        <row r="1970">
          <cell r="N1970">
            <v>36206</v>
          </cell>
        </row>
        <row r="1971">
          <cell r="N1971">
            <v>52261</v>
          </cell>
        </row>
        <row r="1973">
          <cell r="N1973">
            <v>458429</v>
          </cell>
        </row>
        <row r="1974">
          <cell r="Q1974"/>
          <cell r="T1974"/>
          <cell r="U1974"/>
        </row>
        <row r="1975">
          <cell r="N1975">
            <v>0</v>
          </cell>
        </row>
        <row r="1976">
          <cell r="N1976">
            <v>75198</v>
          </cell>
        </row>
        <row r="1977">
          <cell r="N1977">
            <v>0</v>
          </cell>
        </row>
        <row r="1978">
          <cell r="N1978">
            <v>0</v>
          </cell>
        </row>
        <row r="1979">
          <cell r="N1979">
            <v>0</v>
          </cell>
        </row>
        <row r="1980">
          <cell r="N1980">
            <v>1919</v>
          </cell>
        </row>
        <row r="1982">
          <cell r="N1982">
            <v>2294</v>
          </cell>
        </row>
        <row r="1983">
          <cell r="Q1983"/>
          <cell r="T1983"/>
          <cell r="U1983"/>
        </row>
        <row r="1984">
          <cell r="N1984">
            <v>0</v>
          </cell>
        </row>
        <row r="1985">
          <cell r="N1985">
            <v>0</v>
          </cell>
        </row>
        <row r="1986">
          <cell r="N1986">
            <v>0</v>
          </cell>
        </row>
        <row r="1987">
          <cell r="N1987">
            <v>0</v>
          </cell>
        </row>
        <row r="1988">
          <cell r="N1988">
            <v>19052</v>
          </cell>
        </row>
        <row r="1989">
          <cell r="N1989">
            <v>139148</v>
          </cell>
        </row>
        <row r="1991">
          <cell r="N1991">
            <v>1017.8851714795769</v>
          </cell>
        </row>
        <row r="1992">
          <cell r="Q1992"/>
          <cell r="T1992"/>
          <cell r="U1992"/>
        </row>
        <row r="1993">
          <cell r="N1993">
            <v>0</v>
          </cell>
        </row>
        <row r="1994">
          <cell r="N1994">
            <v>0</v>
          </cell>
        </row>
        <row r="1995">
          <cell r="N1995">
            <v>63011</v>
          </cell>
        </row>
        <row r="1996">
          <cell r="N1996">
            <v>0</v>
          </cell>
        </row>
        <row r="1997">
          <cell r="N1997">
            <v>5188</v>
          </cell>
        </row>
        <row r="1998">
          <cell r="N1998">
            <v>229531.5</v>
          </cell>
        </row>
        <row r="2000">
          <cell r="N2000">
            <v>255</v>
          </cell>
        </row>
        <row r="2001">
          <cell r="Q2001"/>
          <cell r="T2001"/>
          <cell r="U2001"/>
        </row>
        <row r="2002">
          <cell r="N2002">
            <v>0</v>
          </cell>
        </row>
        <row r="2003">
          <cell r="N2003">
            <v>0</v>
          </cell>
        </row>
        <row r="2004">
          <cell r="N2004">
            <v>0</v>
          </cell>
        </row>
        <row r="2005">
          <cell r="N2005">
            <v>0</v>
          </cell>
        </row>
        <row r="2006">
          <cell r="N2006">
            <v>75088</v>
          </cell>
        </row>
        <row r="2007">
          <cell r="N2007">
            <v>22098</v>
          </cell>
        </row>
        <row r="2009">
          <cell r="N2009">
            <v>0</v>
          </cell>
        </row>
        <row r="2010">
          <cell r="Q2010"/>
          <cell r="T2010"/>
          <cell r="U2010"/>
        </row>
        <row r="2011">
          <cell r="N2011">
            <v>0</v>
          </cell>
        </row>
        <row r="2012">
          <cell r="N2012">
            <v>0</v>
          </cell>
        </row>
        <row r="2013">
          <cell r="N2013">
            <v>0</v>
          </cell>
        </row>
        <row r="2014">
          <cell r="N2014">
            <v>0</v>
          </cell>
        </row>
        <row r="2015">
          <cell r="N2015">
            <v>0</v>
          </cell>
        </row>
        <row r="2016">
          <cell r="N2016">
            <v>171309</v>
          </cell>
        </row>
        <row r="2027">
          <cell r="N2027">
            <v>6194</v>
          </cell>
        </row>
        <row r="2028">
          <cell r="Q2028"/>
          <cell r="T2028"/>
          <cell r="U2028"/>
        </row>
        <row r="2029">
          <cell r="N2029">
            <v>0</v>
          </cell>
        </row>
        <row r="2030">
          <cell r="N2030">
            <v>1488</v>
          </cell>
        </row>
        <row r="2031">
          <cell r="N2031">
            <v>0</v>
          </cell>
        </row>
        <row r="2032">
          <cell r="N2032">
            <v>0</v>
          </cell>
        </row>
        <row r="2033">
          <cell r="N2033">
            <v>0</v>
          </cell>
        </row>
        <row r="2034">
          <cell r="N2034">
            <v>8998</v>
          </cell>
        </row>
        <row r="2036">
          <cell r="N2036">
            <v>941</v>
          </cell>
        </row>
        <row r="2037">
          <cell r="Q2037"/>
          <cell r="T2037"/>
          <cell r="U2037"/>
        </row>
        <row r="2038">
          <cell r="N2038">
            <v>0</v>
          </cell>
        </row>
        <row r="2039">
          <cell r="N2039">
            <v>280</v>
          </cell>
        </row>
        <row r="2040">
          <cell r="N2040">
            <v>0</v>
          </cell>
        </row>
        <row r="2041">
          <cell r="N2041">
            <v>0</v>
          </cell>
        </row>
        <row r="2042">
          <cell r="N2042">
            <v>14040</v>
          </cell>
        </row>
        <row r="2043">
          <cell r="N2043">
            <v>35241.547779751338</v>
          </cell>
        </row>
        <row r="2045">
          <cell r="N2045">
            <v>865</v>
          </cell>
        </row>
        <row r="2046">
          <cell r="Q2046"/>
          <cell r="T2046"/>
          <cell r="U2046"/>
        </row>
        <row r="2047">
          <cell r="N2047">
            <v>0</v>
          </cell>
        </row>
        <row r="2048">
          <cell r="N2048">
            <v>0</v>
          </cell>
        </row>
        <row r="2049">
          <cell r="N2049">
            <v>0</v>
          </cell>
        </row>
        <row r="2050">
          <cell r="N2050">
            <v>0</v>
          </cell>
        </row>
        <row r="2051">
          <cell r="N2051">
            <v>14365</v>
          </cell>
        </row>
        <row r="2052">
          <cell r="N2052">
            <v>34881</v>
          </cell>
        </row>
        <row r="2054">
          <cell r="N2054">
            <v>383156</v>
          </cell>
        </row>
        <row r="2055">
          <cell r="Q2055"/>
          <cell r="T2055"/>
          <cell r="U2055"/>
        </row>
        <row r="2056">
          <cell r="N2056">
            <v>0</v>
          </cell>
        </row>
        <row r="2057">
          <cell r="N2057">
            <v>91828</v>
          </cell>
        </row>
        <row r="2058">
          <cell r="N2058">
            <v>0</v>
          </cell>
        </row>
        <row r="2059">
          <cell r="N2059">
            <v>0</v>
          </cell>
        </row>
        <row r="2060">
          <cell r="N2060">
            <v>0</v>
          </cell>
        </row>
        <row r="2061">
          <cell r="N2061">
            <v>1940</v>
          </cell>
        </row>
        <row r="2063">
          <cell r="N2063">
            <v>4667</v>
          </cell>
        </row>
        <row r="2064">
          <cell r="Q2064"/>
          <cell r="T2064"/>
          <cell r="U2064"/>
        </row>
        <row r="2065">
          <cell r="N2065">
            <v>0</v>
          </cell>
        </row>
        <row r="2066">
          <cell r="N2066">
            <v>0</v>
          </cell>
        </row>
        <row r="2067">
          <cell r="N2067">
            <v>0</v>
          </cell>
        </row>
        <row r="2068">
          <cell r="N2068">
            <v>0</v>
          </cell>
        </row>
        <row r="2069">
          <cell r="N2069">
            <v>161129</v>
          </cell>
        </row>
        <row r="2070">
          <cell r="N2070">
            <v>444009.45222024864</v>
          </cell>
        </row>
        <row r="2072">
          <cell r="N2072">
            <v>276</v>
          </cell>
        </row>
        <row r="2073">
          <cell r="Q2073"/>
          <cell r="T2073"/>
          <cell r="U2073"/>
        </row>
        <row r="2074">
          <cell r="N2074">
            <v>0</v>
          </cell>
        </row>
        <row r="2075">
          <cell r="N2075">
            <v>0</v>
          </cell>
        </row>
        <row r="2076">
          <cell r="N2076">
            <v>11899</v>
          </cell>
        </row>
        <row r="2077">
          <cell r="N2077">
            <v>0</v>
          </cell>
        </row>
        <row r="2078">
          <cell r="N2078">
            <v>2327</v>
          </cell>
        </row>
        <row r="2079">
          <cell r="N2079">
            <v>92176</v>
          </cell>
        </row>
        <row r="2081">
          <cell r="N2081">
            <v>618</v>
          </cell>
        </row>
        <row r="2082">
          <cell r="Q2082"/>
          <cell r="T2082"/>
          <cell r="U2082"/>
        </row>
        <row r="2083">
          <cell r="N2083">
            <v>0</v>
          </cell>
        </row>
        <row r="2084">
          <cell r="N2084">
            <v>0</v>
          </cell>
        </row>
        <row r="2085">
          <cell r="N2085">
            <v>0</v>
          </cell>
        </row>
        <row r="2086">
          <cell r="N2086">
            <v>0</v>
          </cell>
        </row>
        <row r="2087">
          <cell r="N2087">
            <v>83586</v>
          </cell>
        </row>
        <row r="2088">
          <cell r="N2088">
            <v>22209</v>
          </cell>
        </row>
        <row r="2090">
          <cell r="N2090">
            <v>0</v>
          </cell>
        </row>
        <row r="2091">
          <cell r="Q2091"/>
          <cell r="T2091"/>
          <cell r="U2091"/>
        </row>
        <row r="2092">
          <cell r="N2092">
            <v>0</v>
          </cell>
        </row>
        <row r="2093">
          <cell r="N2093">
            <v>0</v>
          </cell>
        </row>
        <row r="2094">
          <cell r="N2094">
            <v>0</v>
          </cell>
        </row>
        <row r="2095">
          <cell r="N2095">
            <v>0</v>
          </cell>
        </row>
        <row r="2096">
          <cell r="N2096">
            <v>0</v>
          </cell>
        </row>
        <row r="2097">
          <cell r="N2097">
            <v>5556</v>
          </cell>
        </row>
        <row r="2108">
          <cell r="N2108">
            <v>2777</v>
          </cell>
        </row>
        <row r="2109">
          <cell r="Q2109"/>
          <cell r="T2109"/>
          <cell r="U2109"/>
        </row>
        <row r="2110">
          <cell r="N2110">
            <v>0</v>
          </cell>
        </row>
        <row r="2111">
          <cell r="N2111">
            <v>600</v>
          </cell>
        </row>
        <row r="2112">
          <cell r="N2112">
            <v>0</v>
          </cell>
        </row>
        <row r="2113">
          <cell r="N2113">
            <v>0</v>
          </cell>
        </row>
        <row r="2114">
          <cell r="N2114">
            <v>0</v>
          </cell>
        </row>
        <row r="2115">
          <cell r="N2115">
            <v>3780</v>
          </cell>
        </row>
        <row r="2117">
          <cell r="N2117">
            <v>255067</v>
          </cell>
        </row>
        <row r="2118">
          <cell r="Q2118"/>
          <cell r="T2118"/>
          <cell r="U2118"/>
        </row>
        <row r="2119">
          <cell r="N2119">
            <v>287517.36687337188</v>
          </cell>
          <cell r="S2119">
            <v>32930</v>
          </cell>
        </row>
        <row r="2120">
          <cell r="N2120">
            <v>0</v>
          </cell>
        </row>
        <row r="2121">
          <cell r="N2121">
            <v>0</v>
          </cell>
        </row>
        <row r="2122">
          <cell r="N2122">
            <v>0</v>
          </cell>
        </row>
        <row r="2123">
          <cell r="N2123">
            <v>123835</v>
          </cell>
          <cell r="V2123">
            <v>123500</v>
          </cell>
        </row>
        <row r="2124">
          <cell r="N2124">
            <v>82259.633126628119</v>
          </cell>
        </row>
        <row r="2126">
          <cell r="N2126">
            <v>620.34650527685881</v>
          </cell>
        </row>
        <row r="2127">
          <cell r="Q2127"/>
          <cell r="T2127"/>
          <cell r="U2127"/>
        </row>
        <row r="2128">
          <cell r="N2128">
            <v>0</v>
          </cell>
        </row>
        <row r="2129">
          <cell r="N2129">
            <v>0</v>
          </cell>
        </row>
        <row r="2130">
          <cell r="N2130">
            <v>0</v>
          </cell>
        </row>
        <row r="2131">
          <cell r="N2131">
            <v>0</v>
          </cell>
        </row>
        <row r="2132">
          <cell r="N2132">
            <v>7812</v>
          </cell>
        </row>
        <row r="2133">
          <cell r="N2133">
            <v>25771.537052575033</v>
          </cell>
        </row>
        <row r="2135">
          <cell r="N2135">
            <v>161543.65349472314</v>
          </cell>
        </row>
        <row r="2136">
          <cell r="Q2136"/>
          <cell r="T2136"/>
          <cell r="U2136"/>
        </row>
        <row r="2137">
          <cell r="N2137">
            <v>0</v>
          </cell>
        </row>
        <row r="2138">
          <cell r="N2138">
            <v>40109.633126628003</v>
          </cell>
        </row>
        <row r="2139">
          <cell r="N2139">
            <v>0</v>
          </cell>
        </row>
        <row r="2140">
          <cell r="N2140">
            <v>0</v>
          </cell>
        </row>
        <row r="2141">
          <cell r="N2141">
            <v>0</v>
          </cell>
        </row>
        <row r="2142">
          <cell r="N2142">
            <v>22020.713378648856</v>
          </cell>
        </row>
        <row r="2144">
          <cell r="N2144">
            <v>899</v>
          </cell>
        </row>
        <row r="2145">
          <cell r="Q2145"/>
          <cell r="T2145"/>
          <cell r="U2145"/>
        </row>
        <row r="2146">
          <cell r="N2146">
            <v>0</v>
          </cell>
        </row>
        <row r="2147">
          <cell r="N2147">
            <v>0</v>
          </cell>
        </row>
        <row r="2148">
          <cell r="N2148">
            <v>0</v>
          </cell>
        </row>
        <row r="2149">
          <cell r="N2149">
            <v>0</v>
          </cell>
        </row>
        <row r="2150">
          <cell r="N2150">
            <v>4125</v>
          </cell>
        </row>
        <row r="2151">
          <cell r="N2151">
            <v>98064</v>
          </cell>
        </row>
        <row r="2153">
          <cell r="N2153">
            <v>243</v>
          </cell>
        </row>
        <row r="2154">
          <cell r="Q2154"/>
          <cell r="T2154"/>
          <cell r="U2154"/>
        </row>
        <row r="2155">
          <cell r="N2155">
            <v>0</v>
          </cell>
        </row>
        <row r="2156">
          <cell r="N2156">
            <v>0</v>
          </cell>
        </row>
        <row r="2157">
          <cell r="N2157">
            <v>16089</v>
          </cell>
        </row>
        <row r="2158">
          <cell r="N2158">
            <v>0</v>
          </cell>
        </row>
        <row r="2159">
          <cell r="N2159">
            <v>0</v>
          </cell>
        </row>
        <row r="2160">
          <cell r="N2160">
            <v>93556</v>
          </cell>
        </row>
        <row r="2162">
          <cell r="N2162">
            <v>204</v>
          </cell>
        </row>
        <row r="2163">
          <cell r="Q2163"/>
          <cell r="T2163"/>
          <cell r="U2163"/>
        </row>
        <row r="2164">
          <cell r="N2164">
            <v>0</v>
          </cell>
        </row>
        <row r="2165">
          <cell r="N2165">
            <v>0</v>
          </cell>
        </row>
        <row r="2166">
          <cell r="N2166">
            <v>0</v>
          </cell>
        </row>
        <row r="2167">
          <cell r="N2167">
            <v>0</v>
          </cell>
        </row>
        <row r="2168">
          <cell r="N2168">
            <v>47576</v>
          </cell>
        </row>
        <row r="2169">
          <cell r="N2169">
            <v>18045.116442147999</v>
          </cell>
        </row>
        <row r="2171">
          <cell r="N2171">
            <v>0</v>
          </cell>
        </row>
        <row r="2172">
          <cell r="Q2172"/>
          <cell r="T2172"/>
          <cell r="U2172"/>
        </row>
        <row r="2173">
          <cell r="N2173">
            <v>0</v>
          </cell>
        </row>
        <row r="2174">
          <cell r="N2174">
            <v>0</v>
          </cell>
        </row>
        <row r="2175">
          <cell r="N2175">
            <v>0</v>
          </cell>
        </row>
        <row r="2176">
          <cell r="N2176">
            <v>0</v>
          </cell>
        </row>
        <row r="2177">
          <cell r="N2177">
            <v>0</v>
          </cell>
        </row>
        <row r="2178">
          <cell r="N2178">
            <v>1231</v>
          </cell>
        </row>
      </sheetData>
      <sheetData sheetId="3"/>
      <sheetData sheetId="4"/>
      <sheetData sheetId="5"/>
      <sheetData sheetId="6"/>
      <sheetData sheetId="7">
        <row r="3">
          <cell r="B3">
            <v>119.36</v>
          </cell>
          <cell r="C3">
            <v>641.28</v>
          </cell>
          <cell r="D3">
            <v>0</v>
          </cell>
          <cell r="G3">
            <v>626.64</v>
          </cell>
          <cell r="H3">
            <v>3366.72</v>
          </cell>
          <cell r="I3">
            <v>0</v>
          </cell>
        </row>
        <row r="4">
          <cell r="B4">
            <v>3.04</v>
          </cell>
          <cell r="C4">
            <v>0</v>
          </cell>
          <cell r="D4">
            <v>0</v>
          </cell>
          <cell r="G4">
            <v>15.959999999999999</v>
          </cell>
          <cell r="H4">
            <v>0</v>
          </cell>
          <cell r="I4">
            <v>0</v>
          </cell>
        </row>
        <row r="5">
          <cell r="B5">
            <v>0.16</v>
          </cell>
          <cell r="C5">
            <v>0</v>
          </cell>
          <cell r="D5">
            <v>0</v>
          </cell>
          <cell r="G5">
            <v>0.84</v>
          </cell>
          <cell r="H5">
            <v>0</v>
          </cell>
          <cell r="I5">
            <v>0</v>
          </cell>
        </row>
      </sheetData>
      <sheetData sheetId="8">
        <row r="4">
          <cell r="C4">
            <v>2508</v>
          </cell>
        </row>
        <row r="5">
          <cell r="C5">
            <v>3524.5</v>
          </cell>
        </row>
        <row r="6">
          <cell r="C6">
            <v>4151.5</v>
          </cell>
        </row>
        <row r="7">
          <cell r="C7">
            <v>4664.5</v>
          </cell>
        </row>
        <row r="8">
          <cell r="C8">
            <v>6669</v>
          </cell>
        </row>
        <row r="9">
          <cell r="C9">
            <v>3097</v>
          </cell>
        </row>
        <row r="10">
          <cell r="C10">
            <v>6593</v>
          </cell>
        </row>
        <row r="11">
          <cell r="C11">
            <v>3477</v>
          </cell>
        </row>
        <row r="12">
          <cell r="C12">
            <v>703</v>
          </cell>
        </row>
        <row r="13">
          <cell r="C13">
            <v>5510</v>
          </cell>
        </row>
        <row r="14">
          <cell r="C14">
            <v>2897.5</v>
          </cell>
        </row>
        <row r="15">
          <cell r="C15">
            <v>2954.5</v>
          </cell>
        </row>
        <row r="16">
          <cell r="C16">
            <v>1178</v>
          </cell>
        </row>
        <row r="17">
          <cell r="C17">
            <v>4569.5</v>
          </cell>
        </row>
        <row r="18">
          <cell r="C18">
            <v>2071</v>
          </cell>
        </row>
        <row r="19">
          <cell r="C19">
            <v>3439</v>
          </cell>
        </row>
        <row r="20">
          <cell r="C20">
            <v>21204</v>
          </cell>
        </row>
        <row r="21">
          <cell r="C21">
            <v>9452.5</v>
          </cell>
        </row>
        <row r="22">
          <cell r="C22">
            <v>6213</v>
          </cell>
        </row>
        <row r="23">
          <cell r="C23">
            <v>1206.5</v>
          </cell>
        </row>
        <row r="24">
          <cell r="C24">
            <v>2432</v>
          </cell>
        </row>
        <row r="25">
          <cell r="C25">
            <v>1938</v>
          </cell>
        </row>
        <row r="26">
          <cell r="C26">
            <v>703</v>
          </cell>
        </row>
        <row r="27">
          <cell r="C27">
            <v>9975</v>
          </cell>
        </row>
        <row r="28">
          <cell r="C28">
            <v>4826</v>
          </cell>
        </row>
        <row r="29">
          <cell r="C29">
            <v>2498.5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zoomScale="72" workbookViewId="0">
      <selection activeCell="C27" sqref="C27"/>
    </sheetView>
  </sheetViews>
  <sheetFormatPr defaultRowHeight="15.75"/>
  <cols>
    <col min="2" max="2" width="57.875" bestFit="1" customWidth="1"/>
    <col min="3" max="3" width="51.625" bestFit="1" customWidth="1"/>
    <col min="5" max="5" width="87.75" customWidth="1"/>
  </cols>
  <sheetData>
    <row r="1" spans="2:5" ht="16.5" thickBot="1">
      <c r="C1" s="76"/>
    </row>
    <row r="2" spans="2:5">
      <c r="B2" s="172" t="s">
        <v>108</v>
      </c>
      <c r="C2" s="173" t="s">
        <v>115</v>
      </c>
    </row>
    <row r="3" spans="2:5">
      <c r="B3" s="174" t="s">
        <v>109</v>
      </c>
      <c r="C3" s="175">
        <v>44855</v>
      </c>
    </row>
    <row r="4" spans="2:5">
      <c r="B4" s="176" t="s">
        <v>110</v>
      </c>
      <c r="C4" s="177" t="s">
        <v>116</v>
      </c>
    </row>
    <row r="5" spans="2:5">
      <c r="B5" s="176" t="s">
        <v>111</v>
      </c>
      <c r="C5" s="178" t="s">
        <v>112</v>
      </c>
    </row>
    <row r="6" spans="2:5">
      <c r="B6" s="174" t="s">
        <v>113</v>
      </c>
      <c r="C6" s="177" t="s">
        <v>136</v>
      </c>
    </row>
    <row r="7" spans="2:5" ht="16.5" thickBot="1">
      <c r="B7" s="179" t="s">
        <v>111</v>
      </c>
      <c r="C7" s="180" t="s">
        <v>137</v>
      </c>
    </row>
    <row r="8" spans="2:5">
      <c r="C8" s="81"/>
    </row>
    <row r="10" spans="2:5" ht="16.5" thickBot="1"/>
    <row r="11" spans="2:5" ht="155.25" customHeight="1">
      <c r="B11" s="212" t="s">
        <v>117</v>
      </c>
      <c r="C11" s="213"/>
      <c r="E11" s="214" t="s">
        <v>114</v>
      </c>
    </row>
    <row r="12" spans="2:5">
      <c r="B12" s="181"/>
      <c r="C12" s="77"/>
      <c r="E12" s="215"/>
    </row>
    <row r="13" spans="2:5">
      <c r="B13" s="181"/>
      <c r="C13" s="77"/>
      <c r="E13" s="215"/>
    </row>
    <row r="14" spans="2:5" ht="16.5" thickBot="1">
      <c r="B14" s="182"/>
      <c r="C14" s="78"/>
      <c r="E14" s="215"/>
    </row>
    <row r="15" spans="2:5">
      <c r="E15" s="215"/>
    </row>
    <row r="16" spans="2:5" ht="16.5" thickBot="1">
      <c r="B16" s="79"/>
      <c r="E16" s="215"/>
    </row>
    <row r="17" spans="2:5" ht="156.6" customHeight="1" thickBot="1">
      <c r="B17" s="217" t="s">
        <v>140</v>
      </c>
      <c r="C17" s="218"/>
      <c r="E17" s="215"/>
    </row>
    <row r="18" spans="2:5">
      <c r="B18" s="80"/>
      <c r="E18" s="215"/>
    </row>
    <row r="19" spans="2:5">
      <c r="E19" s="215"/>
    </row>
    <row r="20" spans="2:5">
      <c r="E20" s="215"/>
    </row>
    <row r="21" spans="2:5">
      <c r="E21" s="215"/>
    </row>
    <row r="22" spans="2:5">
      <c r="E22" s="215"/>
    </row>
    <row r="23" spans="2:5" ht="16.5" thickBot="1">
      <c r="E23" s="216"/>
    </row>
  </sheetData>
  <mergeCells count="3">
    <mergeCell ref="B11:C11"/>
    <mergeCell ref="E11:E23"/>
    <mergeCell ref="B17:C17"/>
  </mergeCells>
  <hyperlinks>
    <hyperlink ref="C5" r:id="rId1" xr:uid="{F58DE5BF-CAD6-4BBD-B423-6984E76812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topLeftCell="A5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82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[2]Solceller!$C$25</f>
        <v>1938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[2]Elproduktion!$N$882</f>
        <v>0</v>
      </c>
      <c r="D7" s="64">
        <f>[2]Elproduktion!$N$883</f>
        <v>0</v>
      </c>
      <c r="E7" s="64">
        <f>[2]Elproduktion!$Q$884</f>
        <v>0</v>
      </c>
      <c r="F7" s="64">
        <f>[2]Elproduktion!$N$885</f>
        <v>0</v>
      </c>
      <c r="G7" s="64">
        <f>[2]Elproduktion!$R$886</f>
        <v>0</v>
      </c>
      <c r="H7" s="64">
        <f>[2]Elproduktion!$S$887</f>
        <v>0</v>
      </c>
      <c r="I7" s="64">
        <f>[2]Elproduktion!$N$888</f>
        <v>0</v>
      </c>
      <c r="J7" s="64">
        <f>[2]Elproduktion!$T$886</f>
        <v>0</v>
      </c>
      <c r="K7" s="64">
        <f>[2]Elproduktion!U884</f>
        <v>0</v>
      </c>
      <c r="L7" s="64">
        <f>[2]Elproduktion!V884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[2]Elproduktion!$N$890</f>
        <v>0</v>
      </c>
      <c r="D8" s="64">
        <f>[2]Elproduktion!$N$891</f>
        <v>0</v>
      </c>
      <c r="E8" s="64">
        <f>[2]Elproduktion!$Q$892</f>
        <v>0</v>
      </c>
      <c r="F8" s="64">
        <f>[2]Elproduktion!$N$893</f>
        <v>0</v>
      </c>
      <c r="G8" s="64">
        <f>[2]Elproduktion!$R$894</f>
        <v>0</v>
      </c>
      <c r="H8" s="64">
        <f>[2]Elproduktion!$S$895</f>
        <v>0</v>
      </c>
      <c r="I8" s="64">
        <f>[2]Elproduktion!$N$896</f>
        <v>0</v>
      </c>
      <c r="J8" s="64">
        <f>[2]Elproduktion!$T$894</f>
        <v>0</v>
      </c>
      <c r="K8" s="64">
        <f>[2]Elproduktion!U892</f>
        <v>0</v>
      </c>
      <c r="L8" s="64">
        <f>[2]Elproduktion!V892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[2]Elproduktion!$N$898</f>
        <v>0</v>
      </c>
      <c r="D9" s="64">
        <f>[2]Elproduktion!$N$899</f>
        <v>0</v>
      </c>
      <c r="E9" s="64">
        <f>[2]Elproduktion!$Q$900</f>
        <v>0</v>
      </c>
      <c r="F9" s="64">
        <f>[2]Elproduktion!$N$901</f>
        <v>0</v>
      </c>
      <c r="G9" s="64">
        <f>[2]Elproduktion!$R$902</f>
        <v>0</v>
      </c>
      <c r="H9" s="64">
        <f>[2]Elproduktion!$S$903</f>
        <v>0</v>
      </c>
      <c r="I9" s="64">
        <f>[2]Elproduktion!$N$904</f>
        <v>0</v>
      </c>
      <c r="J9" s="64">
        <f>[2]Elproduktion!$T$902</f>
        <v>0</v>
      </c>
      <c r="K9" s="64">
        <f>[2]Elproduktion!U900</f>
        <v>0</v>
      </c>
      <c r="L9" s="64">
        <f>[2]Elproduktion!V900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[2]Elproduktion!$N$906</f>
        <v>0</v>
      </c>
      <c r="D10" s="64">
        <f>[2]Elproduktion!$N$907</f>
        <v>0</v>
      </c>
      <c r="E10" s="64">
        <f>[2]Elproduktion!$Q$908</f>
        <v>0</v>
      </c>
      <c r="F10" s="64">
        <f>[2]Elproduktion!$N$909</f>
        <v>0</v>
      </c>
      <c r="G10" s="64">
        <f>[2]Elproduktion!$R$910</f>
        <v>0</v>
      </c>
      <c r="H10" s="64">
        <f>[2]Elproduktion!$S$911</f>
        <v>0</v>
      </c>
      <c r="I10" s="64">
        <f>[2]Elproduktion!$N$912</f>
        <v>0</v>
      </c>
      <c r="J10" s="64">
        <f>[2]Elproduktion!$T$910</f>
        <v>0</v>
      </c>
      <c r="K10" s="64">
        <f>[2]Elproduktion!U908</f>
        <v>0</v>
      </c>
      <c r="L10" s="64">
        <f>[2]Elproduktion!V908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1938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0186 Lidingö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[2]Fjärrvärmeproduktion!$N$1234</f>
        <v>0</v>
      </c>
      <c r="C18" s="66"/>
      <c r="D18" s="135">
        <f>[2]Fjärrvärmeproduktion!$N$1235</f>
        <v>0</v>
      </c>
      <c r="E18" s="66">
        <f>[2]Fjärrvärmeproduktion!$Q$1236</f>
        <v>0</v>
      </c>
      <c r="F18" s="66">
        <f>[2]Fjärrvärmeproduktion!$N$1237</f>
        <v>0</v>
      </c>
      <c r="G18" s="66">
        <f>[2]Fjärrvärmeproduktion!$R$1238</f>
        <v>0</v>
      </c>
      <c r="H18" s="66">
        <f>[2]Fjärrvärmeproduktion!$S$1239</f>
        <v>0</v>
      </c>
      <c r="I18" s="66">
        <f>[2]Fjärrvärmeproduktion!$N$1240</f>
        <v>0</v>
      </c>
      <c r="J18" s="66">
        <f>[2]Fjärrvärmeproduktion!$T$1238</f>
        <v>0</v>
      </c>
      <c r="K18" s="66">
        <f>[2]Fjärrvärmeproduktion!U1236</f>
        <v>0</v>
      </c>
      <c r="L18" s="66">
        <f>[2]Fjärrvärmeproduktion!V1236</f>
        <v>0</v>
      </c>
      <c r="M18" s="66">
        <f>[2]Fjärrvärmeproduktion!W1239</f>
        <v>0</v>
      </c>
      <c r="N18" s="66">
        <f>[2]Fjärrvärmeproduktion!X1239</f>
        <v>0</v>
      </c>
      <c r="O18" s="66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89">
        <f>[2]Fjärrvärmeproduktion!$N$1242</f>
        <v>198</v>
      </c>
      <c r="C19" s="66"/>
      <c r="D19" s="135">
        <f>[2]Fjärrvärmeproduktion!$N$1243</f>
        <v>320</v>
      </c>
      <c r="E19" s="66">
        <f>[2]Fjärrvärmeproduktion!$Q$1244</f>
        <v>0</v>
      </c>
      <c r="F19" s="66">
        <f>[2]Fjärrvärmeproduktion!$N$1245</f>
        <v>0</v>
      </c>
      <c r="G19" s="66">
        <f>[2]Fjärrvärmeproduktion!$R$1246</f>
        <v>0</v>
      </c>
      <c r="H19" s="190">
        <f>[2]Fjärrvärmeproduktion!$S$1247</f>
        <v>0</v>
      </c>
      <c r="I19" s="66">
        <f>[2]Fjärrvärmeproduktion!$N$1248</f>
        <v>0</v>
      </c>
      <c r="J19" s="66">
        <f>[2]Fjärrvärmeproduktion!$T$1246</f>
        <v>0</v>
      </c>
      <c r="K19" s="66">
        <f>[2]Fjärrvärmeproduktion!U1244</f>
        <v>0</v>
      </c>
      <c r="L19" s="66">
        <f>[2]Fjärrvärmeproduktion!V1244</f>
        <v>0</v>
      </c>
      <c r="M19" s="66">
        <f>[2]Fjärrvärmeproduktion!W1247</f>
        <v>0</v>
      </c>
      <c r="N19" s="66">
        <f>[2]Fjärrvärmeproduktion!X1247</f>
        <v>0</v>
      </c>
      <c r="O19" s="66"/>
      <c r="P19" s="193">
        <f t="shared" ref="P19:P23" si="2">SUM(C19:O19)</f>
        <v>320</v>
      </c>
      <c r="Q19" s="4"/>
      <c r="R19" s="4"/>
      <c r="S19" s="4"/>
      <c r="T19" s="4"/>
    </row>
    <row r="20" spans="1:34" ht="15.75">
      <c r="A20" s="5" t="s">
        <v>20</v>
      </c>
      <c r="B20" s="189">
        <f>[2]Fjärrvärmeproduktion!$N$1250</f>
        <v>0</v>
      </c>
      <c r="C20" s="66">
        <f>B20*1.05</f>
        <v>0</v>
      </c>
      <c r="D20" s="135">
        <f>[2]Fjärrvärmeproduktion!$N$1251</f>
        <v>0</v>
      </c>
      <c r="E20" s="66">
        <f>[2]Fjärrvärmeproduktion!$Q$1252</f>
        <v>0</v>
      </c>
      <c r="F20" s="66">
        <f>[2]Fjärrvärmeproduktion!$N$1253</f>
        <v>0</v>
      </c>
      <c r="G20" s="66">
        <f>[2]Fjärrvärmeproduktion!$R$1254</f>
        <v>0</v>
      </c>
      <c r="H20" s="66">
        <f>[2]Fjärrvärmeproduktion!$S$1255</f>
        <v>0</v>
      </c>
      <c r="I20" s="66">
        <f>[2]Fjärrvärmeproduktion!$N$1256</f>
        <v>0</v>
      </c>
      <c r="J20" s="66">
        <f>[2]Fjärrvärmeproduktion!$T$1254</f>
        <v>0</v>
      </c>
      <c r="K20" s="66">
        <f>[2]Fjärrvärmeproduktion!U1252</f>
        <v>0</v>
      </c>
      <c r="L20" s="66">
        <f>[2]Fjärrvärmeproduktion!V1252</f>
        <v>0</v>
      </c>
      <c r="M20" s="66">
        <f>[2]Fjärrvärmeproduktion!W1255</f>
        <v>0</v>
      </c>
      <c r="N20" s="66">
        <f>[2]Fjärrvärmeproduktion!X1255</f>
        <v>0</v>
      </c>
      <c r="O20" s="66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86">
        <f>[2]Fjärrvärmeproduktion!$N$1258</f>
        <v>3596</v>
      </c>
      <c r="C21" s="66">
        <f>B21*0.33</f>
        <v>1186.68</v>
      </c>
      <c r="D21" s="135">
        <f>[2]Fjärrvärmeproduktion!$N$1259</f>
        <v>0</v>
      </c>
      <c r="E21" s="66">
        <f>[2]Fjärrvärmeproduktion!$Q$1260</f>
        <v>0</v>
      </c>
      <c r="F21" s="66">
        <f>[2]Fjärrvärmeproduktion!$N$1261</f>
        <v>0</v>
      </c>
      <c r="G21" s="66">
        <f>[2]Fjärrvärmeproduktion!$R$1262</f>
        <v>0</v>
      </c>
      <c r="H21" s="66">
        <f>[2]Fjärrvärmeproduktion!$S$1263</f>
        <v>0</v>
      </c>
      <c r="I21" s="66">
        <f>[2]Fjärrvärmeproduktion!$N$1264</f>
        <v>0</v>
      </c>
      <c r="J21" s="66">
        <f>[2]Fjärrvärmeproduktion!$T$1262</f>
        <v>0</v>
      </c>
      <c r="K21" s="66">
        <f>[2]Fjärrvärmeproduktion!U1260</f>
        <v>0</v>
      </c>
      <c r="L21" s="66">
        <f>[2]Fjärrvärmeproduktion!V1260</f>
        <v>0</v>
      </c>
      <c r="M21" s="66">
        <f>[2]Fjärrvärmeproduktion!W1263</f>
        <v>0</v>
      </c>
      <c r="N21" s="66">
        <f>[2]Fjärrvärmeproduktion!X1263</f>
        <v>0</v>
      </c>
      <c r="O21" s="66"/>
      <c r="P21" s="64">
        <f t="shared" si="2"/>
        <v>1186.68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[2]Fjärrvärmeproduktion!$N$1266</f>
        <v>0</v>
      </c>
      <c r="C22" s="66"/>
      <c r="D22" s="135">
        <f>[2]Fjärrvärmeproduktion!$N$1267</f>
        <v>0</v>
      </c>
      <c r="E22" s="66">
        <f>[2]Fjärrvärmeproduktion!$Q$1268</f>
        <v>0</v>
      </c>
      <c r="F22" s="66">
        <f>[2]Fjärrvärmeproduktion!$N$1269</f>
        <v>0</v>
      </c>
      <c r="G22" s="66">
        <f>[2]Fjärrvärmeproduktion!$R$1270</f>
        <v>0</v>
      </c>
      <c r="H22" s="66">
        <f>[2]Fjärrvärmeproduktion!$S$1271</f>
        <v>0</v>
      </c>
      <c r="I22" s="66">
        <f>[2]Fjärrvärmeproduktion!$N$1272</f>
        <v>0</v>
      </c>
      <c r="J22" s="66">
        <f>[2]Fjärrvärmeproduktion!$T$1270</f>
        <v>0</v>
      </c>
      <c r="K22" s="66">
        <f>[2]Fjärrvärmeproduktion!U1268</f>
        <v>0</v>
      </c>
      <c r="L22" s="66">
        <f>[2]Fjärrvärmeproduktion!V1268</f>
        <v>0</v>
      </c>
      <c r="M22" s="66">
        <f>[2]Fjärrvärmeproduktion!W1271</f>
        <v>0</v>
      </c>
      <c r="N22" s="66">
        <f>[2]Fjärrvärmeproduktion!X1271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527 GWh</v>
      </c>
      <c r="T22" s="27"/>
      <c r="U22" s="25"/>
    </row>
    <row r="23" spans="1:34" ht="15.75">
      <c r="A23" s="5" t="s">
        <v>23</v>
      </c>
      <c r="B23" s="135">
        <f>[2]Fjärrvärmeproduktion!$N$1274</f>
        <v>0</v>
      </c>
      <c r="C23" s="66"/>
      <c r="D23" s="135">
        <f>[2]Fjärrvärmeproduktion!$N$1275</f>
        <v>0</v>
      </c>
      <c r="E23" s="66">
        <f>[2]Fjärrvärmeproduktion!$Q$1276</f>
        <v>0</v>
      </c>
      <c r="F23" s="66">
        <f>[2]Fjärrvärmeproduktion!$N$1277</f>
        <v>0</v>
      </c>
      <c r="G23" s="66">
        <f>[2]Fjärrvärmeproduktion!$R$1278</f>
        <v>0</v>
      </c>
      <c r="H23" s="66">
        <f>[2]Fjärrvärmeproduktion!$S$1279</f>
        <v>0</v>
      </c>
      <c r="I23" s="66">
        <f>[2]Fjärrvärmeproduktion!$N$1280</f>
        <v>0</v>
      </c>
      <c r="J23" s="66">
        <f>[2]Fjärrvärmeproduktion!$T$1278</f>
        <v>0</v>
      </c>
      <c r="K23" s="66">
        <f>[2]Fjärrvärmeproduktion!U1276</f>
        <v>0</v>
      </c>
      <c r="L23" s="66">
        <f>[2]Fjärrvärmeproduktion!V1276</f>
        <v>0</v>
      </c>
      <c r="M23" s="66">
        <f>[2]Fjärrvärmeproduktion!W1279</f>
        <v>0</v>
      </c>
      <c r="N23" s="66">
        <f>[2]Fjärrvärmeproduktion!X1279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6">
        <f>SUM(B18:B23)</f>
        <v>3794</v>
      </c>
      <c r="C24" s="66">
        <f t="shared" ref="C24:O24" si="3">SUM(C18:C23)</f>
        <v>1186.68</v>
      </c>
      <c r="D24" s="66">
        <f t="shared" si="3"/>
        <v>320</v>
      </c>
      <c r="E24" s="66">
        <f t="shared" si="3"/>
        <v>0</v>
      </c>
      <c r="F24" s="66">
        <f t="shared" si="3"/>
        <v>0</v>
      </c>
      <c r="G24" s="66">
        <f t="shared" si="3"/>
        <v>0</v>
      </c>
      <c r="H24" s="66">
        <f t="shared" si="3"/>
        <v>0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64">
        <f>SUM(C24:O24)</f>
        <v>1506.68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356 GWh</v>
      </c>
      <c r="T25" s="31">
        <f>C$44</f>
        <v>0.67535026713202317</v>
      </c>
      <c r="U25" s="25"/>
    </row>
    <row r="26" spans="1:34" ht="15.75">
      <c r="A26" s="6" t="s">
        <v>103</v>
      </c>
      <c r="B26" s="206">
        <f>'FV imp-exp'!B8</f>
        <v>159249.26199999999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0"/>
      <c r="R26" s="54" t="str">
        <f>D30</f>
        <v>Oljeprodukter</v>
      </c>
      <c r="S26" s="42" t="str">
        <f>ROUND(D43/1000,0) &amp;" GWh"</f>
        <v>148 GWh</v>
      </c>
      <c r="T26" s="31">
        <f>D$44</f>
        <v>0.28176960429908399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0186 Lidingö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18 GWh</v>
      </c>
      <c r="T29" s="31">
        <f>G$44</f>
        <v>3.4125712410968442E-2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5 GWh</v>
      </c>
      <c r="T30" s="31">
        <f>H$44</f>
        <v>8.7544161579244471E-3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135">
        <f>[2]Slutanvändning!$N$1790</f>
        <v>0</v>
      </c>
      <c r="C32" s="66">
        <f>[2]Slutanvändning!$N$1791</f>
        <v>0</v>
      </c>
      <c r="D32" s="66">
        <f>[2]Slutanvändning!$N$1784</f>
        <v>52</v>
      </c>
      <c r="E32" s="66">
        <f>[2]Slutanvändning!$Q$1785</f>
        <v>0</v>
      </c>
      <c r="F32" s="66">
        <f>[2]Slutanvändning!$N$1786</f>
        <v>0</v>
      </c>
      <c r="G32" s="66">
        <f>[2]Slutanvändning!$N$1787</f>
        <v>1</v>
      </c>
      <c r="H32" s="66">
        <f>[2]Slutanvändning!$N$1788</f>
        <v>0</v>
      </c>
      <c r="I32" s="66">
        <f>[2]Slutanvändning!$N$1789</f>
        <v>0</v>
      </c>
      <c r="J32" s="66"/>
      <c r="K32" s="66">
        <f>[2]Slutanvändning!T1785</f>
        <v>0</v>
      </c>
      <c r="L32" s="66">
        <f>[2]Slutanvändning!U1785</f>
        <v>0</v>
      </c>
      <c r="M32" s="66"/>
      <c r="N32" s="66"/>
      <c r="O32" s="66"/>
      <c r="P32" s="66">
        <f t="shared" ref="P32:P38" si="4">SUM(B32:N32)</f>
        <v>53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35">
        <f>[2]Slutanvändning!$N$1799</f>
        <v>1495</v>
      </c>
      <c r="C33" s="66">
        <f>[2]Slutanvändning!$N$1800</f>
        <v>5618</v>
      </c>
      <c r="D33" s="66">
        <f>[2]Slutanvändning!$N$1793</f>
        <v>510</v>
      </c>
      <c r="E33" s="66">
        <f>[2]Slutanvändning!$Q$1794</f>
        <v>0</v>
      </c>
      <c r="F33" s="66">
        <f>[2]Slutanvändning!$N$1795</f>
        <v>0</v>
      </c>
      <c r="G33" s="66">
        <f>[2]Slutanvändning!$N$1796</f>
        <v>0</v>
      </c>
      <c r="H33" s="66">
        <f>[2]Slutanvändning!$N$1797</f>
        <v>0</v>
      </c>
      <c r="I33" s="66">
        <f>[2]Slutanvändning!$N$1798</f>
        <v>0</v>
      </c>
      <c r="J33" s="66"/>
      <c r="K33" s="66">
        <f>[2]Slutanvändning!T1794</f>
        <v>0</v>
      </c>
      <c r="L33" s="66">
        <f>[2]Slutanvändning!U1794</f>
        <v>0</v>
      </c>
      <c r="M33" s="66"/>
      <c r="N33" s="66"/>
      <c r="O33" s="66"/>
      <c r="P33" s="66">
        <f t="shared" si="4"/>
        <v>7623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86">
        <f>[2]Slutanvändning!$N$1808</f>
        <v>20179.040000000008</v>
      </c>
      <c r="C34" s="66">
        <f>[2]Slutanvändning!$N$1809</f>
        <v>63615</v>
      </c>
      <c r="D34" s="66">
        <f>[2]Slutanvändning!$N$1802</f>
        <v>0</v>
      </c>
      <c r="E34" s="66">
        <f>[2]Slutanvändning!$Q$1803</f>
        <v>0</v>
      </c>
      <c r="F34" s="66">
        <f>[2]Slutanvändning!$N$1804</f>
        <v>0</v>
      </c>
      <c r="G34" s="66">
        <f>[2]Slutanvändning!$N$1805</f>
        <v>0</v>
      </c>
      <c r="H34" s="66">
        <f>[2]Slutanvändning!$N$1806</f>
        <v>0</v>
      </c>
      <c r="I34" s="66">
        <f>[2]Slutanvändning!$N$1807</f>
        <v>0</v>
      </c>
      <c r="J34" s="66"/>
      <c r="K34" s="66">
        <f>[2]Slutanvändning!T1803</f>
        <v>0</v>
      </c>
      <c r="L34" s="66">
        <f>[2]Slutanvändning!U1803</f>
        <v>0</v>
      </c>
      <c r="M34" s="66"/>
      <c r="N34" s="66"/>
      <c r="O34" s="66"/>
      <c r="P34" s="185">
        <f t="shared" si="4"/>
        <v>83794.040000000008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135">
        <f>[2]Slutanvändning!$N$1817</f>
        <v>0</v>
      </c>
      <c r="C35" s="66">
        <f>[2]Slutanvändning!$N$1818</f>
        <v>1716</v>
      </c>
      <c r="D35" s="66">
        <f>[2]Slutanvändning!$N$1811</f>
        <v>146230</v>
      </c>
      <c r="E35" s="66">
        <f>[2]Slutanvändning!$Q$1812</f>
        <v>0</v>
      </c>
      <c r="F35" s="66">
        <f>[2]Slutanvändning!$N$1813</f>
        <v>0</v>
      </c>
      <c r="G35" s="66">
        <f>[2]Slutanvändning!$N$1814</f>
        <v>17981</v>
      </c>
      <c r="H35" s="66">
        <f>[2]Slutanvändning!$N$1815</f>
        <v>0</v>
      </c>
      <c r="I35" s="66">
        <f>[2]Slutanvändning!$N$1816</f>
        <v>0</v>
      </c>
      <c r="J35" s="66"/>
      <c r="K35" s="66">
        <f>[2]Slutanvändning!T1812</f>
        <v>0</v>
      </c>
      <c r="L35" s="66">
        <f>[2]Slutanvändning!U1812</f>
        <v>0</v>
      </c>
      <c r="M35" s="66"/>
      <c r="N35" s="66"/>
      <c r="O35" s="66"/>
      <c r="P35" s="66">
        <f>SUM(B35:N35)</f>
        <v>165927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135">
        <f>[2]Slutanvändning!$N$1826</f>
        <v>18151</v>
      </c>
      <c r="C36" s="66">
        <f>[2]Slutanvändning!$N$1827</f>
        <v>81298</v>
      </c>
      <c r="D36" s="66">
        <f>[2]Slutanvändning!$N$1820</f>
        <v>334</v>
      </c>
      <c r="E36" s="66">
        <f>[2]Slutanvändning!$Q$1821</f>
        <v>0</v>
      </c>
      <c r="F36" s="66">
        <f>[2]Slutanvändning!$N$1822</f>
        <v>0</v>
      </c>
      <c r="G36" s="66">
        <f>[2]Slutanvändning!$N$1823</f>
        <v>0</v>
      </c>
      <c r="H36" s="66">
        <f>[2]Slutanvändning!$N$1824</f>
        <v>0</v>
      </c>
      <c r="I36" s="66">
        <f>[2]Slutanvändning!$N$1825</f>
        <v>0</v>
      </c>
      <c r="J36" s="66"/>
      <c r="K36" s="66">
        <f>[2]Slutanvändning!T1821</f>
        <v>0</v>
      </c>
      <c r="L36" s="66">
        <f>[2]Slutanvändning!U1821</f>
        <v>0</v>
      </c>
      <c r="M36" s="66"/>
      <c r="N36" s="66"/>
      <c r="O36" s="66"/>
      <c r="P36" s="66">
        <f t="shared" si="4"/>
        <v>99783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186">
        <f>[2]Slutanvändning!$N$1835</f>
        <v>16232.959999999992</v>
      </c>
      <c r="C37" s="66">
        <f>[2]Slutanvändning!$N$1836</f>
        <v>141501</v>
      </c>
      <c r="D37" s="66">
        <f>[2]Slutanvändning!$N$1829</f>
        <v>665</v>
      </c>
      <c r="E37" s="66">
        <f>[2]Slutanvändning!$Q$1830</f>
        <v>0</v>
      </c>
      <c r="F37" s="66">
        <f>[2]Slutanvändning!$N$1831</f>
        <v>0</v>
      </c>
      <c r="G37" s="66">
        <f>[2]Slutanvändning!$N$1832</f>
        <v>0</v>
      </c>
      <c r="H37" s="66">
        <f>[2]Slutanvändning!$N$1833</f>
        <v>4613</v>
      </c>
      <c r="I37" s="66">
        <f>[2]Slutanvändning!$N$1834</f>
        <v>0</v>
      </c>
      <c r="J37" s="66"/>
      <c r="K37" s="66">
        <f>[2]Slutanvändning!T1830</f>
        <v>0</v>
      </c>
      <c r="L37" s="66">
        <f>[2]Slutanvändning!U1830</f>
        <v>0</v>
      </c>
      <c r="M37" s="66"/>
      <c r="N37" s="66"/>
      <c r="O37" s="66"/>
      <c r="P37" s="185">
        <f t="shared" si="4"/>
        <v>163011.96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35">
        <f>[2]Slutanvändning!$N$1844</f>
        <v>106618</v>
      </c>
      <c r="C38" s="66">
        <f>[2]Slutanvändning!$N$1845</f>
        <v>34570</v>
      </c>
      <c r="D38" s="66">
        <f>[2]Slutanvändning!$N$1838</f>
        <v>363</v>
      </c>
      <c r="E38" s="66">
        <f>[2]Slutanvändning!$Q$1839</f>
        <v>0</v>
      </c>
      <c r="F38" s="66">
        <f>[2]Slutanvändning!$N$1840</f>
        <v>0</v>
      </c>
      <c r="G38" s="66">
        <f>[2]Slutanvändning!$N$1841</f>
        <v>0</v>
      </c>
      <c r="H38" s="66">
        <f>[2]Slutanvändning!$N$1842</f>
        <v>0</v>
      </c>
      <c r="I38" s="66">
        <f>[2]Slutanvändning!$N$1843</f>
        <v>0</v>
      </c>
      <c r="J38" s="66"/>
      <c r="K38" s="66">
        <f>[2]Slutanvändning!T1839</f>
        <v>0</v>
      </c>
      <c r="L38" s="66">
        <f>[2]Slutanvändning!U1839</f>
        <v>0</v>
      </c>
      <c r="M38" s="66"/>
      <c r="N38" s="66"/>
      <c r="O38" s="66"/>
      <c r="P38" s="66">
        <f t="shared" si="4"/>
        <v>141551</v>
      </c>
      <c r="Q38" s="22"/>
      <c r="R38" s="33"/>
      <c r="S38" s="18"/>
      <c r="T38" s="29"/>
      <c r="U38" s="25"/>
    </row>
    <row r="39" spans="1:47" ht="15.75">
      <c r="A39" s="5" t="s">
        <v>39</v>
      </c>
      <c r="B39" s="135">
        <f>[2]Slutanvändning!$N$1853</f>
        <v>0</v>
      </c>
      <c r="C39" s="66">
        <f>[2]Slutanvändning!$N$1854</f>
        <v>0</v>
      </c>
      <c r="D39" s="66">
        <f>[2]Slutanvändning!$N$1847</f>
        <v>0</v>
      </c>
      <c r="E39" s="66">
        <f>[2]Slutanvändning!$Q$1848</f>
        <v>0</v>
      </c>
      <c r="F39" s="66">
        <f>[2]Slutanvändning!$N$1849</f>
        <v>0</v>
      </c>
      <c r="G39" s="66">
        <f>[2]Slutanvändning!$N$1850</f>
        <v>0</v>
      </c>
      <c r="H39" s="66">
        <f>[2]Slutanvändning!$N$1851</f>
        <v>0</v>
      </c>
      <c r="I39" s="66">
        <f>[2]Slutanvändning!$N$1852</f>
        <v>0</v>
      </c>
      <c r="J39" s="66"/>
      <c r="K39" s="66">
        <f>[2]Slutanvändning!T1848</f>
        <v>0</v>
      </c>
      <c r="L39" s="66">
        <f>[2]Slutanvändning!U1848</f>
        <v>0</v>
      </c>
      <c r="M39" s="66"/>
      <c r="N39" s="66"/>
      <c r="O39" s="66"/>
      <c r="P39" s="66">
        <f>SUM(B39:N39)</f>
        <v>0</v>
      </c>
      <c r="Q39" s="22"/>
      <c r="R39" s="30"/>
      <c r="S39" s="9"/>
      <c r="T39" s="44"/>
    </row>
    <row r="40" spans="1:47" ht="15.75">
      <c r="A40" s="5" t="s">
        <v>14</v>
      </c>
      <c r="B40" s="66">
        <f>SUM(B32:B39)</f>
        <v>162676</v>
      </c>
      <c r="C40" s="66">
        <f t="shared" ref="C40:O40" si="5">SUM(C32:C39)</f>
        <v>328318</v>
      </c>
      <c r="D40" s="66">
        <f t="shared" si="5"/>
        <v>148154</v>
      </c>
      <c r="E40" s="66">
        <f t="shared" si="5"/>
        <v>0</v>
      </c>
      <c r="F40" s="66">
        <f>SUM(F32:F39)</f>
        <v>0</v>
      </c>
      <c r="G40" s="66">
        <f t="shared" si="5"/>
        <v>17982</v>
      </c>
      <c r="H40" s="66">
        <f t="shared" si="5"/>
        <v>4613</v>
      </c>
      <c r="I40" s="66">
        <f t="shared" si="5"/>
        <v>0</v>
      </c>
      <c r="J40" s="66">
        <f t="shared" si="5"/>
        <v>0</v>
      </c>
      <c r="K40" s="66">
        <f t="shared" si="5"/>
        <v>0</v>
      </c>
      <c r="L40" s="66">
        <f t="shared" si="5"/>
        <v>0</v>
      </c>
      <c r="M40" s="66">
        <f t="shared" si="5"/>
        <v>0</v>
      </c>
      <c r="N40" s="66">
        <f t="shared" si="5"/>
        <v>0</v>
      </c>
      <c r="O40" s="66">
        <f t="shared" si="5"/>
        <v>0</v>
      </c>
      <c r="P40" s="66">
        <f>SUM(B40:N40)</f>
        <v>661743</v>
      </c>
      <c r="Q40" s="22"/>
      <c r="R40" s="30"/>
      <c r="S40" s="9" t="s">
        <v>25</v>
      </c>
      <c r="T40" s="44" t="s">
        <v>26</v>
      </c>
    </row>
    <row r="41" spans="1:47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46"/>
      <c r="R41" s="30" t="s">
        <v>40</v>
      </c>
      <c r="S41" s="45" t="str">
        <f>ROUND((B46+C46)/1000,0) &amp;" GWh"</f>
        <v>27 GWh</v>
      </c>
      <c r="T41" s="63"/>
    </row>
    <row r="42" spans="1:47">
      <c r="A42" s="35" t="s">
        <v>43</v>
      </c>
      <c r="B42" s="136">
        <f>B39+B38+B37</f>
        <v>122850.95999999999</v>
      </c>
      <c r="C42" s="136">
        <f>C39+C38+C37</f>
        <v>176071</v>
      </c>
      <c r="D42" s="136">
        <f>D39+D38+D37</f>
        <v>1028</v>
      </c>
      <c r="E42" s="136">
        <f t="shared" ref="E42:P42" si="6">E39+E38+E37</f>
        <v>0</v>
      </c>
      <c r="F42" s="137">
        <f t="shared" si="6"/>
        <v>0</v>
      </c>
      <c r="G42" s="136">
        <f t="shared" si="6"/>
        <v>0</v>
      </c>
      <c r="H42" s="136">
        <f t="shared" si="6"/>
        <v>4613</v>
      </c>
      <c r="I42" s="137">
        <f t="shared" si="6"/>
        <v>0</v>
      </c>
      <c r="J42" s="136">
        <f t="shared" si="6"/>
        <v>0</v>
      </c>
      <c r="K42" s="136">
        <f t="shared" si="6"/>
        <v>0</v>
      </c>
      <c r="L42" s="136">
        <f t="shared" si="6"/>
        <v>0</v>
      </c>
      <c r="M42" s="136">
        <f t="shared" si="6"/>
        <v>0</v>
      </c>
      <c r="N42" s="136">
        <f t="shared" si="6"/>
        <v>0</v>
      </c>
      <c r="O42" s="136">
        <f t="shared" si="6"/>
        <v>0</v>
      </c>
      <c r="P42" s="136">
        <f t="shared" si="6"/>
        <v>304562.95999999996</v>
      </c>
      <c r="Q42" s="23"/>
      <c r="R42" s="30" t="s">
        <v>41</v>
      </c>
      <c r="S42" s="10" t="str">
        <f>ROUND(P42/1000,0) &amp;" GWh"</f>
        <v>305 GWh</v>
      </c>
      <c r="T42" s="31">
        <f>P42/P40</f>
        <v>0.46024356887794804</v>
      </c>
    </row>
    <row r="43" spans="1:47">
      <c r="A43" s="36" t="s">
        <v>45</v>
      </c>
      <c r="B43" s="137"/>
      <c r="C43" s="138">
        <f>C40+C24-C7+C46</f>
        <v>355865.05440000002</v>
      </c>
      <c r="D43" s="138">
        <f t="shared" ref="D43:O43" si="7">D11+D24+D40</f>
        <v>148474</v>
      </c>
      <c r="E43" s="138">
        <f t="shared" si="7"/>
        <v>0</v>
      </c>
      <c r="F43" s="138">
        <f t="shared" si="7"/>
        <v>0</v>
      </c>
      <c r="G43" s="138">
        <f t="shared" si="7"/>
        <v>17982</v>
      </c>
      <c r="H43" s="138">
        <f t="shared" si="7"/>
        <v>4613</v>
      </c>
      <c r="I43" s="138">
        <f t="shared" si="7"/>
        <v>0</v>
      </c>
      <c r="J43" s="138">
        <f t="shared" si="7"/>
        <v>0</v>
      </c>
      <c r="K43" s="138">
        <f t="shared" si="7"/>
        <v>0</v>
      </c>
      <c r="L43" s="138">
        <f t="shared" si="7"/>
        <v>0</v>
      </c>
      <c r="M43" s="138">
        <f t="shared" si="7"/>
        <v>0</v>
      </c>
      <c r="N43" s="138">
        <f t="shared" si="7"/>
        <v>0</v>
      </c>
      <c r="O43" s="138">
        <f t="shared" si="7"/>
        <v>0</v>
      </c>
      <c r="P43" s="139">
        <f>SUM(C43:O43)</f>
        <v>526934.05440000002</v>
      </c>
      <c r="Q43" s="23"/>
      <c r="R43" s="30" t="s">
        <v>42</v>
      </c>
      <c r="S43" s="10" t="str">
        <f>ROUND(P36/1000,0) &amp;" GWh"</f>
        <v>100 GWh</v>
      </c>
      <c r="T43" s="43">
        <f>P36/P40</f>
        <v>0.15078814585118391</v>
      </c>
    </row>
    <row r="44" spans="1:47">
      <c r="A44" s="36" t="s">
        <v>46</v>
      </c>
      <c r="B44" s="98"/>
      <c r="C44" s="98">
        <f>C43/$P$43</f>
        <v>0.67535026713202317</v>
      </c>
      <c r="D44" s="98">
        <f t="shared" ref="D44:P44" si="8">D43/$P$43</f>
        <v>0.28176960429908399</v>
      </c>
      <c r="E44" s="98">
        <f t="shared" si="8"/>
        <v>0</v>
      </c>
      <c r="F44" s="98">
        <f t="shared" si="8"/>
        <v>0</v>
      </c>
      <c r="G44" s="98">
        <f t="shared" si="8"/>
        <v>3.4125712410968442E-2</v>
      </c>
      <c r="H44" s="98">
        <f t="shared" si="8"/>
        <v>8.7544161579244471E-3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84 GWh</v>
      </c>
      <c r="T44" s="31">
        <f>P34/P40</f>
        <v>0.12662625823015886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0 GWh</v>
      </c>
      <c r="T45" s="31">
        <f>P32/P40</f>
        <v>8.00915158906101E-5</v>
      </c>
      <c r="U45" s="25"/>
    </row>
    <row r="46" spans="1:47">
      <c r="A46" s="37" t="s">
        <v>49</v>
      </c>
      <c r="B46" s="97">
        <f>B24+B26-B40-B49</f>
        <v>367.26199999998789</v>
      </c>
      <c r="C46" s="97">
        <f>(C40+C24)*0.08</f>
        <v>26360.374400000001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8 GWh</v>
      </c>
      <c r="T46" s="43">
        <f>P33/P40</f>
        <v>1.1519577842153223E-2</v>
      </c>
      <c r="U46" s="25"/>
    </row>
    <row r="47" spans="1:47">
      <c r="A47" s="37" t="s">
        <v>51</v>
      </c>
      <c r="B47" s="100">
        <f>B46/(B24+B26)</f>
        <v>2.2525432544399653E-3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166 GWh</v>
      </c>
      <c r="T47" s="43">
        <f>P35/P40</f>
        <v>0.25074235768266534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662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6">
        <f>'FV imp-exp'!E8</f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83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[2]Solceller!$C$22</f>
        <v>6213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[2]Elproduktion!$N$762</f>
        <v>0</v>
      </c>
      <c r="D7" s="64">
        <f>[2]Elproduktion!$N$763</f>
        <v>0</v>
      </c>
      <c r="E7" s="64">
        <f>[2]Elproduktion!$Q$764</f>
        <v>0</v>
      </c>
      <c r="F7" s="64">
        <f>[2]Elproduktion!$N$765</f>
        <v>0</v>
      </c>
      <c r="G7" s="64">
        <f>[2]Elproduktion!$R$766</f>
        <v>0</v>
      </c>
      <c r="H7" s="64">
        <f>[2]Elproduktion!$S$767</f>
        <v>0</v>
      </c>
      <c r="I7" s="64">
        <f>[2]Elproduktion!$N$768</f>
        <v>0</v>
      </c>
      <c r="J7" s="64">
        <f>[2]Elproduktion!$T$766</f>
        <v>0</v>
      </c>
      <c r="K7" s="64">
        <f>[2]Elproduktion!U764</f>
        <v>0</v>
      </c>
      <c r="L7" s="64">
        <f>[2]Elproduktion!V764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[2]Elproduktion!$N$770</f>
        <v>0</v>
      </c>
      <c r="D8" s="64">
        <f>[2]Elproduktion!$N$771</f>
        <v>0</v>
      </c>
      <c r="E8" s="64">
        <f>[2]Elproduktion!$Q$772</f>
        <v>0</v>
      </c>
      <c r="F8" s="64">
        <f>[2]Elproduktion!$N$773</f>
        <v>0</v>
      </c>
      <c r="G8" s="64">
        <f>[2]Elproduktion!$R$774</f>
        <v>0</v>
      </c>
      <c r="H8" s="64">
        <f>[2]Elproduktion!$S$775</f>
        <v>0</v>
      </c>
      <c r="I8" s="64">
        <f>[2]Elproduktion!$N$776</f>
        <v>0</v>
      </c>
      <c r="J8" s="64">
        <f>[2]Elproduktion!$T$774</f>
        <v>0</v>
      </c>
      <c r="K8" s="64">
        <f>[2]Elproduktion!U772</f>
        <v>0</v>
      </c>
      <c r="L8" s="64">
        <f>[2]Elproduktion!V772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[2]Elproduktion!$N$778</f>
        <v>0</v>
      </c>
      <c r="D9" s="64">
        <f>[2]Elproduktion!$N$779</f>
        <v>0</v>
      </c>
      <c r="E9" s="64">
        <f>[2]Elproduktion!$Q$780</f>
        <v>0</v>
      </c>
      <c r="F9" s="64">
        <f>[2]Elproduktion!$N$781</f>
        <v>0</v>
      </c>
      <c r="G9" s="64">
        <f>[2]Elproduktion!$R$782</f>
        <v>0</v>
      </c>
      <c r="H9" s="64">
        <f>[2]Elproduktion!$S$783</f>
        <v>0</v>
      </c>
      <c r="I9" s="64">
        <f>[2]Elproduktion!$N$784</f>
        <v>0</v>
      </c>
      <c r="J9" s="64">
        <f>[2]Elproduktion!$T$782</f>
        <v>0</v>
      </c>
      <c r="K9" s="64">
        <f>[2]Elproduktion!U780</f>
        <v>0</v>
      </c>
      <c r="L9" s="64">
        <f>[2]Elproduktion!V780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[2]Elproduktion!$N$786</f>
        <v>0</v>
      </c>
      <c r="D10" s="64">
        <f>[2]Elproduktion!$N$787</f>
        <v>0</v>
      </c>
      <c r="E10" s="64">
        <f>[2]Elproduktion!$Q$788</f>
        <v>0</v>
      </c>
      <c r="F10" s="64">
        <f>[2]Elproduktion!$N$789</f>
        <v>0</v>
      </c>
      <c r="G10" s="64">
        <f>[2]Elproduktion!$R$790</f>
        <v>0</v>
      </c>
      <c r="H10" s="64">
        <f>[2]Elproduktion!$S$791</f>
        <v>0</v>
      </c>
      <c r="I10" s="64">
        <f>[2]Elproduktion!$N$792</f>
        <v>0</v>
      </c>
      <c r="J10" s="64">
        <f>[2]Elproduktion!$T$790</f>
        <v>0</v>
      </c>
      <c r="K10" s="64">
        <f>[2]Elproduktion!U788</f>
        <v>0</v>
      </c>
      <c r="L10" s="64">
        <f>[2]Elproduktion!V788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6213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4"/>
      <c r="R14" s="4"/>
      <c r="S14" s="4"/>
      <c r="T14" s="4"/>
    </row>
    <row r="15" spans="1:34" ht="15.75">
      <c r="A15" s="51" t="str">
        <f>A2</f>
        <v>0182 Nacka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[2]Fjärrvärmeproduktion!$N$1066</f>
        <v>0</v>
      </c>
      <c r="C18" s="64"/>
      <c r="D18" s="64">
        <f>[2]Fjärrvärmeproduktion!$N$1067</f>
        <v>0</v>
      </c>
      <c r="E18" s="64">
        <f>[2]Fjärrvärmeproduktion!$Q$1068</f>
        <v>0</v>
      </c>
      <c r="F18" s="64">
        <f>[2]Fjärrvärmeproduktion!$N$1069</f>
        <v>0</v>
      </c>
      <c r="G18" s="64">
        <f>[2]Fjärrvärmeproduktion!$R$1070</f>
        <v>0</v>
      </c>
      <c r="H18" s="64">
        <f>[2]Fjärrvärmeproduktion!$S$1071</f>
        <v>0</v>
      </c>
      <c r="I18" s="64">
        <f>[2]Fjärrvärmeproduktion!$N$1072</f>
        <v>0</v>
      </c>
      <c r="J18" s="64">
        <f>[2]Fjärrvärmeproduktion!$T$1070</f>
        <v>0</v>
      </c>
      <c r="K18" s="64">
        <f>[2]Fjärrvärmeproduktion!U1068</f>
        <v>0</v>
      </c>
      <c r="L18" s="64">
        <f>[2]Fjärrvärmeproduktion!V1068</f>
        <v>0</v>
      </c>
      <c r="M18" s="64">
        <f>[2]Fjärrvärmeproduktion!W1071</f>
        <v>0</v>
      </c>
      <c r="N18" s="64">
        <f>[2]Fjärrvärmeproduktion!X1071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[2]Fjärrvärmeproduktion!$N$1074</f>
        <v>1226</v>
      </c>
      <c r="C19" s="64"/>
      <c r="D19" s="64">
        <f>[2]Fjärrvärmeproduktion!$N$1075</f>
        <v>0</v>
      </c>
      <c r="E19" s="64">
        <f>[2]Fjärrvärmeproduktion!$Q$1076</f>
        <v>0</v>
      </c>
      <c r="F19" s="64">
        <f>[2]Fjärrvärmeproduktion!$N$1077</f>
        <v>0</v>
      </c>
      <c r="G19" s="64">
        <f>[2]Fjärrvärmeproduktion!$R$1078</f>
        <v>640</v>
      </c>
      <c r="H19" s="64">
        <f>[2]Fjärrvärmeproduktion!$S$1079</f>
        <v>963</v>
      </c>
      <c r="I19" s="64">
        <f>[2]Fjärrvärmeproduktion!$N$1080</f>
        <v>0</v>
      </c>
      <c r="J19" s="64">
        <f>[2]Fjärrvärmeproduktion!$T$1078</f>
        <v>0</v>
      </c>
      <c r="K19" s="64">
        <f>[2]Fjärrvärmeproduktion!U1076</f>
        <v>0</v>
      </c>
      <c r="L19" s="64">
        <f>[2]Fjärrvärmeproduktion!V1076</f>
        <v>0</v>
      </c>
      <c r="M19" s="64">
        <f>[2]Fjärrvärmeproduktion!W1079</f>
        <v>0</v>
      </c>
      <c r="N19" s="64">
        <f>[2]Fjärrvärmeproduktion!X1079</f>
        <v>0</v>
      </c>
      <c r="O19" s="64"/>
      <c r="P19" s="64">
        <f t="shared" ref="P19:P24" si="2">SUM(C19:O19)</f>
        <v>1603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[2]Fjärrvärmeproduktion!$N$1082</f>
        <v>0</v>
      </c>
      <c r="C20" s="64">
        <f>B20*1.05</f>
        <v>0</v>
      </c>
      <c r="D20" s="64">
        <f>[2]Fjärrvärmeproduktion!$N$1083</f>
        <v>0</v>
      </c>
      <c r="E20" s="64">
        <f>[2]Fjärrvärmeproduktion!$Q$1084</f>
        <v>0</v>
      </c>
      <c r="F20" s="64">
        <f>[2]Fjärrvärmeproduktion!$N$1085</f>
        <v>0</v>
      </c>
      <c r="G20" s="64">
        <f>[2]Fjärrvärmeproduktion!$R$1086</f>
        <v>0</v>
      </c>
      <c r="H20" s="64">
        <f>[2]Fjärrvärmeproduktion!$S$1087</f>
        <v>0</v>
      </c>
      <c r="I20" s="64">
        <f>[2]Fjärrvärmeproduktion!$N$1088</f>
        <v>0</v>
      </c>
      <c r="J20" s="64">
        <f>[2]Fjärrvärmeproduktion!$T$1086</f>
        <v>0</v>
      </c>
      <c r="K20" s="64">
        <f>[2]Fjärrvärmeproduktion!U1084</f>
        <v>0</v>
      </c>
      <c r="L20" s="64">
        <f>[2]Fjärrvärmeproduktion!V1084</f>
        <v>0</v>
      </c>
      <c r="M20" s="64">
        <f>[2]Fjärrvärmeproduktion!W1087</f>
        <v>0</v>
      </c>
      <c r="N20" s="64">
        <f>[2]Fjärrvärmeproduktion!X1087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[2]Fjärrvärmeproduktion!$N$1090</f>
        <v>0</v>
      </c>
      <c r="C21" s="64">
        <f>B21*0.33</f>
        <v>0</v>
      </c>
      <c r="D21" s="64">
        <f>[2]Fjärrvärmeproduktion!$N$1091</f>
        <v>0</v>
      </c>
      <c r="E21" s="64">
        <f>[2]Fjärrvärmeproduktion!$Q$1092</f>
        <v>0</v>
      </c>
      <c r="F21" s="64">
        <f>[2]Fjärrvärmeproduktion!$N$1093</f>
        <v>0</v>
      </c>
      <c r="G21" s="64">
        <f>[2]Fjärrvärmeproduktion!$R$1094</f>
        <v>0</v>
      </c>
      <c r="H21" s="64">
        <f>[2]Fjärrvärmeproduktion!$S$1095</f>
        <v>0</v>
      </c>
      <c r="I21" s="64">
        <f>[2]Fjärrvärmeproduktion!$N$1096</f>
        <v>0</v>
      </c>
      <c r="J21" s="64">
        <f>[2]Fjärrvärmeproduktion!$T$1094</f>
        <v>0</v>
      </c>
      <c r="K21" s="64">
        <f>[2]Fjärrvärmeproduktion!U1092</f>
        <v>0</v>
      </c>
      <c r="L21" s="64">
        <f>[2]Fjärrvärmeproduktion!V1092</f>
        <v>0</v>
      </c>
      <c r="M21" s="64">
        <f>[2]Fjärrvärmeproduktion!W1095</f>
        <v>0</v>
      </c>
      <c r="N21" s="64">
        <f>[2]Fjärrvärmeproduktion!X1095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[2]Fjärrvärmeproduktion!$N$1098</f>
        <v>0</v>
      </c>
      <c r="C22" s="64"/>
      <c r="D22" s="64">
        <f>[2]Fjärrvärmeproduktion!$N$1099</f>
        <v>0</v>
      </c>
      <c r="E22" s="64">
        <f>[2]Fjärrvärmeproduktion!$Q$1100</f>
        <v>0</v>
      </c>
      <c r="F22" s="64">
        <f>[2]Fjärrvärmeproduktion!$N$1101</f>
        <v>0</v>
      </c>
      <c r="G22" s="64">
        <f>[2]Fjärrvärmeproduktion!$R$1102</f>
        <v>0</v>
      </c>
      <c r="H22" s="64">
        <f>[2]Fjärrvärmeproduktion!$S$1103</f>
        <v>0</v>
      </c>
      <c r="I22" s="64">
        <f>[2]Fjärrvärmeproduktion!$N$1104</f>
        <v>0</v>
      </c>
      <c r="J22" s="64">
        <f>[2]Fjärrvärmeproduktion!$T$1102</f>
        <v>0</v>
      </c>
      <c r="K22" s="64">
        <f>[2]Fjärrvärmeproduktion!U1100</f>
        <v>0</v>
      </c>
      <c r="L22" s="64">
        <f>[2]Fjärrvärmeproduktion!V1100</f>
        <v>0</v>
      </c>
      <c r="M22" s="64">
        <f>[2]Fjärrvärmeproduktion!W1103</f>
        <v>0</v>
      </c>
      <c r="N22" s="64">
        <f>[2]Fjärrvärmeproduktion!X1103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1423 GWh</v>
      </c>
      <c r="T22" s="27"/>
      <c r="U22" s="25"/>
    </row>
    <row r="23" spans="1:34" ht="15.75">
      <c r="A23" s="5" t="s">
        <v>23</v>
      </c>
      <c r="B23" s="64">
        <f>[2]Fjärrvärmeproduktion!$N$1106</f>
        <v>0</v>
      </c>
      <c r="C23" s="64"/>
      <c r="D23" s="64">
        <f>[2]Fjärrvärmeproduktion!$N$1107</f>
        <v>0</v>
      </c>
      <c r="E23" s="64">
        <f>[2]Fjärrvärmeproduktion!$Q$1108</f>
        <v>0</v>
      </c>
      <c r="F23" s="64">
        <f>[2]Fjärrvärmeproduktion!$N$1109</f>
        <v>0</v>
      </c>
      <c r="G23" s="64">
        <f>[2]Fjärrvärmeproduktion!$R$1110</f>
        <v>0</v>
      </c>
      <c r="H23" s="64">
        <f>[2]Fjärrvärmeproduktion!$S$1111</f>
        <v>0</v>
      </c>
      <c r="I23" s="64">
        <f>[2]Fjärrvärmeproduktion!$N$1112</f>
        <v>0</v>
      </c>
      <c r="J23" s="64">
        <f>[2]Fjärrvärmeproduktion!$T$1110</f>
        <v>0</v>
      </c>
      <c r="K23" s="64">
        <f>[2]Fjärrvärmeproduktion!U1108</f>
        <v>0</v>
      </c>
      <c r="L23" s="64">
        <f>[2]Fjärrvärmeproduktion!V1108</f>
        <v>0</v>
      </c>
      <c r="M23" s="64">
        <f>[2]Fjärrvärmeproduktion!W1111</f>
        <v>0</v>
      </c>
      <c r="N23" s="64">
        <f>[2]Fjärrvärmeproduktion!X1111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1226</v>
      </c>
      <c r="C24" s="64">
        <f t="shared" ref="C24:O24" si="3">SUM(C18:C23)</f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640</v>
      </c>
      <c r="H24" s="64">
        <f t="shared" si="3"/>
        <v>963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1603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754 GWh</v>
      </c>
      <c r="T25" s="31">
        <f>C$44</f>
        <v>0.52950859099208925</v>
      </c>
      <c r="U25" s="25"/>
    </row>
    <row r="26" spans="1:34" ht="15.75">
      <c r="A26" s="6" t="s">
        <v>103</v>
      </c>
      <c r="B26" s="194">
        <f>'FV imp-exp'!B9</f>
        <v>214686.76900000012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575 GWh</v>
      </c>
      <c r="T26" s="31">
        <f>D$44</f>
        <v>0.40430541358093774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2.8102964992080306E-6</v>
      </c>
      <c r="U28" s="25"/>
    </row>
    <row r="29" spans="1:34" ht="15.75">
      <c r="A29" s="51" t="str">
        <f>A2</f>
        <v>0182 Nacka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70 GWh</v>
      </c>
      <c r="T29" s="31">
        <f>G$44</f>
        <v>4.8932180070085415E-2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25 GWh</v>
      </c>
      <c r="T30" s="31">
        <f>H$44</f>
        <v>1.7251005060388496E-2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[2]Slutanvändning!$N$1547</f>
        <v>0</v>
      </c>
      <c r="C32" s="64">
        <f>[2]Slutanvändning!$N$1548</f>
        <v>2001</v>
      </c>
      <c r="D32" s="99">
        <f>[2]Slutanvändning!$N$1541</f>
        <v>812</v>
      </c>
      <c r="E32" s="64">
        <f>[2]Slutanvändning!$Q$1542</f>
        <v>0</v>
      </c>
      <c r="F32" s="99">
        <f>[2]Slutanvändning!$N$1543</f>
        <v>0</v>
      </c>
      <c r="G32" s="99">
        <f>[2]Slutanvändning!$N$1544</f>
        <v>19</v>
      </c>
      <c r="H32" s="99">
        <f>[2]Slutanvändning!$N$1545</f>
        <v>0</v>
      </c>
      <c r="I32" s="64">
        <f>[2]Slutanvändning!$N$1546</f>
        <v>0</v>
      </c>
      <c r="J32" s="64"/>
      <c r="K32" s="64">
        <f>[2]Slutanvändning!T1542</f>
        <v>0</v>
      </c>
      <c r="L32" s="64">
        <f>[2]Slutanvändning!U1542</f>
        <v>0</v>
      </c>
      <c r="M32" s="64"/>
      <c r="N32" s="64"/>
      <c r="O32" s="64"/>
      <c r="P32" s="64">
        <f t="shared" ref="P32:P38" si="4">SUM(B32:N32)</f>
        <v>2832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[2]Slutanvändning!$N$1556</f>
        <v>7141</v>
      </c>
      <c r="C33" s="64">
        <f>[2]Slutanvändning!$N$1557</f>
        <v>29372</v>
      </c>
      <c r="D33" s="184">
        <f>[2]Slutanvändning!$N$1550</f>
        <v>148.10466449098604</v>
      </c>
      <c r="E33" s="64">
        <f>[2]Slutanvändning!$Q$1551</f>
        <v>0</v>
      </c>
      <c r="F33" s="99">
        <f>[2]Slutanvändning!$N$1552</f>
        <v>4</v>
      </c>
      <c r="G33" s="184">
        <f>[2]Slutanvändning!$N$1553</f>
        <v>204.89533550901396</v>
      </c>
      <c r="H33" s="99">
        <f>[2]Slutanvändning!$N$1554</f>
        <v>0</v>
      </c>
      <c r="I33" s="64">
        <f>[2]Slutanvändning!$N$1555</f>
        <v>0</v>
      </c>
      <c r="J33" s="64"/>
      <c r="K33" s="64">
        <f>[2]Slutanvändning!T1551</f>
        <v>0</v>
      </c>
      <c r="L33" s="64">
        <f>[2]Slutanvändning!U1551</f>
        <v>0</v>
      </c>
      <c r="M33" s="64"/>
      <c r="N33" s="64"/>
      <c r="O33" s="64"/>
      <c r="P33" s="64">
        <f t="shared" si="4"/>
        <v>36870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[2]Slutanvändning!$N$1565</f>
        <v>21101</v>
      </c>
      <c r="C34" s="64">
        <f>[2]Slutanvändning!$N$1566</f>
        <v>116102</v>
      </c>
      <c r="D34" s="99">
        <f>[2]Slutanvändning!$N$1559</f>
        <v>0</v>
      </c>
      <c r="E34" s="64">
        <f>[2]Slutanvändning!$Q$1560</f>
        <v>0</v>
      </c>
      <c r="F34" s="99">
        <f>[2]Slutanvändning!$N$1561</f>
        <v>0</v>
      </c>
      <c r="G34" s="99">
        <f>[2]Slutanvändning!$N$1562</f>
        <v>0</v>
      </c>
      <c r="H34" s="99">
        <f>[2]Slutanvändning!$N$1563</f>
        <v>0</v>
      </c>
      <c r="I34" s="64">
        <f>[2]Slutanvändning!$N$1564</f>
        <v>0</v>
      </c>
      <c r="J34" s="64"/>
      <c r="K34" s="64">
        <f>[2]Slutanvändning!T1560</f>
        <v>0</v>
      </c>
      <c r="L34" s="64">
        <f>[2]Slutanvändning!U1560</f>
        <v>0</v>
      </c>
      <c r="M34" s="64"/>
      <c r="N34" s="64"/>
      <c r="O34" s="64"/>
      <c r="P34" s="64">
        <f t="shared" si="4"/>
        <v>137203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[2]Slutanvändning!$N$1574</f>
        <v>0</v>
      </c>
      <c r="C35" s="64">
        <f>[2]Slutanvändning!$N$1575</f>
        <v>4366</v>
      </c>
      <c r="D35" s="184">
        <f>[2]Slutanvändning!$N$1568</f>
        <v>354782.89533550903</v>
      </c>
      <c r="E35" s="64">
        <f>[2]Slutanvändning!$Q$1569</f>
        <v>0</v>
      </c>
      <c r="F35" s="99">
        <f>[2]Slutanvändning!$N$1570</f>
        <v>0</v>
      </c>
      <c r="G35" s="184">
        <f>[2]Slutanvändning!$N$1571</f>
        <v>68783.104664490966</v>
      </c>
      <c r="H35" s="99">
        <f>[2]Slutanvändning!$N$1572</f>
        <v>0</v>
      </c>
      <c r="I35" s="64">
        <f>[2]Slutanvändning!$N$1573</f>
        <v>0</v>
      </c>
      <c r="J35" s="64"/>
      <c r="K35" s="64">
        <f>[2]Slutanvändning!T1569</f>
        <v>0</v>
      </c>
      <c r="L35" s="64">
        <f>[2]Slutanvändning!U1569</f>
        <v>0</v>
      </c>
      <c r="M35" s="64"/>
      <c r="N35" s="64"/>
      <c r="O35" s="64"/>
      <c r="P35" s="64">
        <f>SUM(B35:N35)</f>
        <v>427932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[2]Slutanvändning!$N$1583</f>
        <v>43588</v>
      </c>
      <c r="C36" s="64">
        <f>[2]Slutanvändning!$N$1584</f>
        <v>219239</v>
      </c>
      <c r="D36" s="99">
        <f>[2]Slutanvändning!$N$1577</f>
        <v>217547</v>
      </c>
      <c r="E36" s="64">
        <f>[2]Slutanvändning!$Q$1578</f>
        <v>0</v>
      </c>
      <c r="F36" s="99">
        <f>[2]Slutanvändning!$N$1579</f>
        <v>0</v>
      </c>
      <c r="G36" s="99">
        <f>[2]Slutanvändning!$N$1580</f>
        <v>0</v>
      </c>
      <c r="H36" s="99">
        <f>[2]Slutanvändning!$N$1581</f>
        <v>0</v>
      </c>
      <c r="I36" s="64">
        <f>[2]Slutanvändning!$N$1582</f>
        <v>0</v>
      </c>
      <c r="J36" s="64"/>
      <c r="K36" s="64">
        <f>[2]Slutanvändning!T1578</f>
        <v>0</v>
      </c>
      <c r="L36" s="64">
        <f>[2]Slutanvändning!U1578</f>
        <v>0</v>
      </c>
      <c r="M36" s="64"/>
      <c r="N36" s="64"/>
      <c r="O36" s="64"/>
      <c r="P36" s="64">
        <f t="shared" si="4"/>
        <v>480374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[2]Slutanvändning!$N$1592</f>
        <v>2101</v>
      </c>
      <c r="C37" s="64">
        <f>[2]Slutanvändning!$N$1593</f>
        <v>263635</v>
      </c>
      <c r="D37" s="99">
        <f>[2]Slutanvändning!$N$1586</f>
        <v>919</v>
      </c>
      <c r="E37" s="64">
        <f>[2]Slutanvändning!$Q$1587</f>
        <v>0</v>
      </c>
      <c r="F37" s="99">
        <f>[2]Slutanvändning!$N$1588</f>
        <v>0</v>
      </c>
      <c r="G37" s="99">
        <f>[2]Slutanvändning!$N$1589</f>
        <v>0</v>
      </c>
      <c r="H37" s="99">
        <f>[2]Slutanvändning!$N$1590</f>
        <v>23591</v>
      </c>
      <c r="I37" s="64">
        <f>[2]Slutanvändning!$N$1591</f>
        <v>0</v>
      </c>
      <c r="J37" s="64"/>
      <c r="K37" s="64">
        <f>[2]Slutanvändning!T1587</f>
        <v>0</v>
      </c>
      <c r="L37" s="64">
        <f>[2]Slutanvändning!U1587</f>
        <v>0</v>
      </c>
      <c r="M37" s="64"/>
      <c r="N37" s="64"/>
      <c r="O37" s="64"/>
      <c r="P37" s="64">
        <f t="shared" si="4"/>
        <v>290246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[2]Slutanvändning!$N$1601</f>
        <v>140756</v>
      </c>
      <c r="C38" s="64">
        <f>[2]Slutanvändning!$N$1602</f>
        <v>56030</v>
      </c>
      <c r="D38" s="99">
        <f>[2]Slutanvändning!$N$1595</f>
        <v>1254</v>
      </c>
      <c r="E38" s="64">
        <f>[2]Slutanvändning!$Q$1596</f>
        <v>0</v>
      </c>
      <c r="F38" s="99">
        <f>[2]Slutanvändning!$N$1597</f>
        <v>0</v>
      </c>
      <c r="G38" s="99">
        <f>[2]Slutanvändning!$N$1598</f>
        <v>0</v>
      </c>
      <c r="H38" s="99">
        <f>[2]Slutanvändning!$N$1599</f>
        <v>0</v>
      </c>
      <c r="I38" s="64">
        <f>[2]Slutanvändning!$N$1600</f>
        <v>0</v>
      </c>
      <c r="J38" s="64"/>
      <c r="K38" s="64">
        <f>[2]Slutanvändning!T1596</f>
        <v>0</v>
      </c>
      <c r="L38" s="64">
        <f>[2]Slutanvändning!U1596</f>
        <v>0</v>
      </c>
      <c r="M38" s="64"/>
      <c r="N38" s="64"/>
      <c r="O38" s="64"/>
      <c r="P38" s="64">
        <f t="shared" si="4"/>
        <v>198040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[2]Slutanvändning!$N$1610</f>
        <v>0</v>
      </c>
      <c r="C39" s="64">
        <f>[2]Slutanvändning!$N$1611</f>
        <v>7097</v>
      </c>
      <c r="D39" s="99">
        <f>[2]Slutanvändning!$N$1604</f>
        <v>0</v>
      </c>
      <c r="E39" s="64">
        <f>[2]Slutanvändning!$Q$1605</f>
        <v>0</v>
      </c>
      <c r="F39" s="99">
        <f>[2]Slutanvändning!$N$1606</f>
        <v>0</v>
      </c>
      <c r="G39" s="99">
        <f>[2]Slutanvändning!$N$1607</f>
        <v>0</v>
      </c>
      <c r="H39" s="99">
        <f>[2]Slutanvändning!$N$1608</f>
        <v>0</v>
      </c>
      <c r="I39" s="64">
        <f>[2]Slutanvändning!$N$1609</f>
        <v>0</v>
      </c>
      <c r="J39" s="64"/>
      <c r="K39" s="64">
        <f>[2]Slutanvändning!T1605</f>
        <v>0</v>
      </c>
      <c r="L39" s="64">
        <f>[2]Slutanvändning!U1605</f>
        <v>0</v>
      </c>
      <c r="M39" s="64"/>
      <c r="N39" s="64"/>
      <c r="O39" s="64"/>
      <c r="P39" s="64">
        <f>SUM(B39:N39)</f>
        <v>7097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214687</v>
      </c>
      <c r="C40" s="64">
        <f t="shared" ref="C40:O40" si="5">SUM(C32:C39)</f>
        <v>697842</v>
      </c>
      <c r="D40" s="64">
        <f t="shared" si="5"/>
        <v>575463</v>
      </c>
      <c r="E40" s="64">
        <f t="shared" si="5"/>
        <v>0</v>
      </c>
      <c r="F40" s="64">
        <f>SUM(F32:F39)</f>
        <v>4</v>
      </c>
      <c r="G40" s="64">
        <f t="shared" si="5"/>
        <v>69006.999999999985</v>
      </c>
      <c r="H40" s="64">
        <f t="shared" si="5"/>
        <v>23591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1580594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57 GWh</v>
      </c>
      <c r="T41" s="63"/>
    </row>
    <row r="42" spans="1:47">
      <c r="A42" s="35" t="s">
        <v>43</v>
      </c>
      <c r="B42" s="96">
        <f>B39+B38+B37</f>
        <v>142857</v>
      </c>
      <c r="C42" s="96">
        <f>C39+C38+C37</f>
        <v>326762</v>
      </c>
      <c r="D42" s="96">
        <f>D39+D38+D37</f>
        <v>2173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23591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495383</v>
      </c>
      <c r="Q42" s="23"/>
      <c r="R42" s="30" t="s">
        <v>41</v>
      </c>
      <c r="S42" s="10" t="str">
        <f>ROUND(P42/1000,0) &amp;" GWh"</f>
        <v>495 GWh</v>
      </c>
      <c r="T42" s="31">
        <f>P42/P40</f>
        <v>0.31341571586378286</v>
      </c>
    </row>
    <row r="43" spans="1:47">
      <c r="A43" s="36" t="s">
        <v>45</v>
      </c>
      <c r="B43" s="93"/>
      <c r="C43" s="97">
        <f>C40+C24-C7+C46</f>
        <v>753669.36</v>
      </c>
      <c r="D43" s="97">
        <f t="shared" ref="D43:O43" si="7">D11+D24+D40</f>
        <v>575463</v>
      </c>
      <c r="E43" s="97">
        <f t="shared" si="7"/>
        <v>0</v>
      </c>
      <c r="F43" s="97">
        <f t="shared" si="7"/>
        <v>4</v>
      </c>
      <c r="G43" s="97">
        <f t="shared" si="7"/>
        <v>69646.999999999985</v>
      </c>
      <c r="H43" s="97">
        <f t="shared" si="7"/>
        <v>24554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1423337.3599999999</v>
      </c>
      <c r="Q43" s="23"/>
      <c r="R43" s="30" t="s">
        <v>42</v>
      </c>
      <c r="S43" s="10" t="str">
        <f>ROUND(P36/1000,0) &amp;" GWh"</f>
        <v>480 GWh</v>
      </c>
      <c r="T43" s="43">
        <f>P36/P40</f>
        <v>0.30391991871410368</v>
      </c>
    </row>
    <row r="44" spans="1:47">
      <c r="A44" s="36" t="s">
        <v>46</v>
      </c>
      <c r="B44" s="98"/>
      <c r="C44" s="98">
        <f>C43/$P$43</f>
        <v>0.52950859099208925</v>
      </c>
      <c r="D44" s="98">
        <f t="shared" ref="D44:P44" si="8">D43/$P$43</f>
        <v>0.40430541358093774</v>
      </c>
      <c r="E44" s="98">
        <f t="shared" si="8"/>
        <v>0</v>
      </c>
      <c r="F44" s="98">
        <f t="shared" si="8"/>
        <v>2.8102964992080306E-6</v>
      </c>
      <c r="G44" s="98">
        <f t="shared" si="8"/>
        <v>4.8932180070085415E-2</v>
      </c>
      <c r="H44" s="98">
        <f t="shared" si="8"/>
        <v>1.7251005060388496E-2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137 GWh</v>
      </c>
      <c r="T44" s="31">
        <f>P34/P40</f>
        <v>8.6804707597270395E-2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3 GWh</v>
      </c>
      <c r="T45" s="31">
        <f>P32/P40</f>
        <v>1.7917314629816385E-3</v>
      </c>
      <c r="U45" s="25"/>
    </row>
    <row r="46" spans="1:47">
      <c r="A46" s="37" t="s">
        <v>49</v>
      </c>
      <c r="B46" s="97">
        <f>B24+B26-B40-B49</f>
        <v>1225.7690000001166</v>
      </c>
      <c r="C46" s="97">
        <f>(C40+C24)*0.08</f>
        <v>55827.360000000001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37 GWh</v>
      </c>
      <c r="T46" s="43">
        <f>P33/P40</f>
        <v>2.3326673389877477E-2</v>
      </c>
      <c r="U46" s="25"/>
    </row>
    <row r="47" spans="1:47">
      <c r="A47" s="37" t="s">
        <v>51</v>
      </c>
      <c r="B47" s="100">
        <f>B46/(B24+B26)</f>
        <v>5.6771491824094758E-3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428 GWh</v>
      </c>
      <c r="T47" s="43">
        <f>P35/P40</f>
        <v>0.27074125297198393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1581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71">
        <f>'FV imp-exp'!E9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topLeftCell="A4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84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[2]Solceller!$C$27</f>
        <v>9975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99">
        <f>[2]Elproduktion!$N$962</f>
        <v>12621</v>
      </c>
      <c r="D7" s="64">
        <f>[2]Elproduktion!$N$963</f>
        <v>0</v>
      </c>
      <c r="E7" s="64">
        <f>[2]Elproduktion!$Q$964</f>
        <v>0</v>
      </c>
      <c r="F7" s="64">
        <f>[2]Elproduktion!$N$965</f>
        <v>0</v>
      </c>
      <c r="G7" s="64">
        <f>[2]Elproduktion!$R$966</f>
        <v>0</v>
      </c>
      <c r="H7" s="64">
        <f>[2]Elproduktion!$S$967</f>
        <v>0</v>
      </c>
      <c r="I7" s="64">
        <f>[2]Elproduktion!$N$968</f>
        <v>0</v>
      </c>
      <c r="J7" s="64">
        <f>[2]Elproduktion!$T$966</f>
        <v>0</v>
      </c>
      <c r="K7" s="64">
        <f>[2]Elproduktion!U964</f>
        <v>0</v>
      </c>
      <c r="L7" s="64">
        <f>[2]Elproduktion!V964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99">
        <f>[2]Elproduktion!$N$970</f>
        <v>890</v>
      </c>
      <c r="D8" s="64">
        <f>[2]Elproduktion!$N$971</f>
        <v>3590</v>
      </c>
      <c r="E8" s="64">
        <f>[2]Elproduktion!$Q$972</f>
        <v>0</v>
      </c>
      <c r="F8" s="64">
        <f>[2]Elproduktion!$N$973</f>
        <v>0</v>
      </c>
      <c r="G8" s="64">
        <f>[2]Elproduktion!$R$974</f>
        <v>0</v>
      </c>
      <c r="H8" s="64">
        <f>[2]Elproduktion!$S$975</f>
        <v>0</v>
      </c>
      <c r="I8" s="64">
        <f>[2]Elproduktion!$N$976</f>
        <v>0</v>
      </c>
      <c r="J8" s="64">
        <f>[2]Elproduktion!$T$974</f>
        <v>0</v>
      </c>
      <c r="K8" s="64">
        <f>[2]Elproduktion!U972</f>
        <v>0</v>
      </c>
      <c r="L8" s="64">
        <f>[2]Elproduktion!V972</f>
        <v>0</v>
      </c>
      <c r="M8" s="64"/>
      <c r="N8" s="64"/>
      <c r="O8" s="64"/>
      <c r="P8" s="64">
        <f t="shared" si="0"/>
        <v>3590</v>
      </c>
      <c r="Q8" s="40"/>
      <c r="AG8" s="40"/>
      <c r="AH8" s="40"/>
    </row>
    <row r="9" spans="1:34" ht="15.75">
      <c r="A9" s="5" t="s">
        <v>12</v>
      </c>
      <c r="B9" s="64"/>
      <c r="C9" s="99">
        <f>[2]Elproduktion!$N$978</f>
        <v>0</v>
      </c>
      <c r="D9" s="64">
        <f>[2]Elproduktion!$N$979</f>
        <v>0</v>
      </c>
      <c r="E9" s="64">
        <f>[2]Elproduktion!$Q$980</f>
        <v>0</v>
      </c>
      <c r="F9" s="64">
        <f>[2]Elproduktion!$N$981</f>
        <v>0</v>
      </c>
      <c r="G9" s="64">
        <f>[2]Elproduktion!$R$982</f>
        <v>0</v>
      </c>
      <c r="H9" s="64">
        <f>[2]Elproduktion!$S$983</f>
        <v>0</v>
      </c>
      <c r="I9" s="64">
        <f>[2]Elproduktion!$N$984</f>
        <v>0</v>
      </c>
      <c r="J9" s="64">
        <f>[2]Elproduktion!$T$982</f>
        <v>0</v>
      </c>
      <c r="K9" s="64">
        <f>[2]Elproduktion!U980</f>
        <v>0</v>
      </c>
      <c r="L9" s="64">
        <f>[2]Elproduktion!V980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194">
        <f>[2]Elproduktion!$N$986</f>
        <v>68578.878040816475</v>
      </c>
      <c r="D10" s="64">
        <f>[2]Elproduktion!$N$987</f>
        <v>0</v>
      </c>
      <c r="E10" s="64">
        <f>[2]Elproduktion!$Q$988</f>
        <v>0</v>
      </c>
      <c r="F10" s="64">
        <f>[2]Elproduktion!$N$989</f>
        <v>0</v>
      </c>
      <c r="G10" s="64">
        <f>[2]Elproduktion!$R$990</f>
        <v>0</v>
      </c>
      <c r="H10" s="64">
        <f>[2]Elproduktion!$S$991</f>
        <v>0</v>
      </c>
      <c r="I10" s="64">
        <f>[2]Elproduktion!$N$992</f>
        <v>0</v>
      </c>
      <c r="J10" s="64">
        <f>[2]Elproduktion!$T$990</f>
        <v>0</v>
      </c>
      <c r="K10" s="64">
        <f>[2]Elproduktion!U988</f>
        <v>0</v>
      </c>
      <c r="L10" s="64">
        <f>[2]Elproduktion!V988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92064.878040816475</v>
      </c>
      <c r="D11" s="64">
        <f t="shared" ref="D11:O11" si="1">SUM(D5:D10)</f>
        <v>3590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3590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0188 Norrtälje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[2]Fjärrvärmeproduktion!$N$1346+[2]Fjärrvärmeproduktion!$N$1386*([2]Fjärrvärmeproduktion!$N$1346/([2]Fjärrvärmeproduktion!$N$1346+[2]Fjärrvärmeproduktion!$N$1354))</f>
        <v>123514.41652071199</v>
      </c>
      <c r="C18" s="66"/>
      <c r="D18" s="66">
        <f>[2]Fjärrvärmeproduktion!$N$1347</f>
        <v>10</v>
      </c>
      <c r="E18" s="66">
        <f>[2]Fjärrvärmeproduktion!$Q$1348</f>
        <v>0</v>
      </c>
      <c r="F18" s="66">
        <f>[2]Fjärrvärmeproduktion!$N$1349</f>
        <v>0</v>
      </c>
      <c r="G18" s="66">
        <f>[2]Fjärrvärmeproduktion!$R$1350</f>
        <v>0</v>
      </c>
      <c r="H18" s="66">
        <f>[2]Fjärrvärmeproduktion!$S$1351</f>
        <v>140346</v>
      </c>
      <c r="I18" s="66">
        <f>[2]Fjärrvärmeproduktion!$N$1352</f>
        <v>0</v>
      </c>
      <c r="J18" s="66">
        <f>[2]Fjärrvärmeproduktion!$T$1350</f>
        <v>0</v>
      </c>
      <c r="K18" s="66">
        <f>[2]Fjärrvärmeproduktion!U1348</f>
        <v>0</v>
      </c>
      <c r="L18" s="66">
        <f>[2]Fjärrvärmeproduktion!V1348</f>
        <v>0</v>
      </c>
      <c r="M18" s="66">
        <f>[2]Fjärrvärmeproduktion!W1351</f>
        <v>0</v>
      </c>
      <c r="N18" s="66">
        <f>[2]Fjärrvärmeproduktion!X1351</f>
        <v>0</v>
      </c>
      <c r="O18" s="66"/>
      <c r="P18" s="64">
        <f>SUM(C18:O18)</f>
        <v>140356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[2]Fjärrvärmeproduktion!$N$1354+[2]Fjärrvärmeproduktion!$N$1386*([2]Fjärrvärmeproduktion!$N$1354/([2]Fjärrvärmeproduktion!$N$1354+[2]Fjärrvärmeproduktion!$N$1346))</f>
        <v>25785.583479288012</v>
      </c>
      <c r="C19" s="66"/>
      <c r="D19" s="66">
        <f>[2]Fjärrvärmeproduktion!$N$1355</f>
        <v>0</v>
      </c>
      <c r="E19" s="66">
        <f>[2]Fjärrvärmeproduktion!$Q$1356</f>
        <v>0</v>
      </c>
      <c r="F19" s="66">
        <f>[2]Fjärrvärmeproduktion!$N$1357</f>
        <v>0</v>
      </c>
      <c r="G19" s="66">
        <f>[2]Fjärrvärmeproduktion!$R$1358</f>
        <v>972</v>
      </c>
      <c r="H19" s="66">
        <f>[2]Fjärrvärmeproduktion!$S$1359</f>
        <v>26590</v>
      </c>
      <c r="I19" s="66">
        <f>[2]Fjärrvärmeproduktion!$N$1360</f>
        <v>0</v>
      </c>
      <c r="J19" s="66">
        <f>[2]Fjärrvärmeproduktion!$T$1358</f>
        <v>0</v>
      </c>
      <c r="K19" s="66">
        <f>[2]Fjärrvärmeproduktion!U1356</f>
        <v>0</v>
      </c>
      <c r="L19" s="66">
        <f>[2]Fjärrvärmeproduktion!V1356</f>
        <v>0</v>
      </c>
      <c r="M19" s="66">
        <f>[2]Fjärrvärmeproduktion!W1359</f>
        <v>0</v>
      </c>
      <c r="N19" s="66">
        <f>[2]Fjärrvärmeproduktion!X1359</f>
        <v>0</v>
      </c>
      <c r="O19" s="66"/>
      <c r="P19" s="64">
        <f t="shared" ref="P19:P24" si="2">SUM(C19:O19)</f>
        <v>27562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[2]Fjärrvärmeproduktion!$N$1362</f>
        <v>0</v>
      </c>
      <c r="C20" s="66">
        <f>B20*1.05</f>
        <v>0</v>
      </c>
      <c r="D20" s="66">
        <f>[2]Fjärrvärmeproduktion!$N$1363</f>
        <v>0</v>
      </c>
      <c r="E20" s="66">
        <f>[2]Fjärrvärmeproduktion!$Q$1364</f>
        <v>0</v>
      </c>
      <c r="F20" s="66">
        <f>[2]Fjärrvärmeproduktion!$N$1365</f>
        <v>0</v>
      </c>
      <c r="G20" s="66">
        <f>[2]Fjärrvärmeproduktion!$R$1366</f>
        <v>0</v>
      </c>
      <c r="H20" s="66">
        <f>[2]Fjärrvärmeproduktion!$S$1367</f>
        <v>0</v>
      </c>
      <c r="I20" s="66">
        <f>[2]Fjärrvärmeproduktion!$N$1368</f>
        <v>0</v>
      </c>
      <c r="J20" s="66">
        <f>[2]Fjärrvärmeproduktion!$T$1366</f>
        <v>0</v>
      </c>
      <c r="K20" s="66">
        <f>[2]Fjärrvärmeproduktion!U1364</f>
        <v>0</v>
      </c>
      <c r="L20" s="66">
        <f>[2]Fjärrvärmeproduktion!V1364</f>
        <v>0</v>
      </c>
      <c r="M20" s="66">
        <f>[2]Fjärrvärmeproduktion!W1367</f>
        <v>0</v>
      </c>
      <c r="N20" s="66">
        <f>[2]Fjärrvärmeproduktion!X1367</f>
        <v>0</v>
      </c>
      <c r="O20" s="66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[2]Fjärrvärmeproduktion!$N$1370</f>
        <v>0</v>
      </c>
      <c r="C21" s="66">
        <f>B21*0.33</f>
        <v>0</v>
      </c>
      <c r="D21" s="66">
        <f>[2]Fjärrvärmeproduktion!$N$1371</f>
        <v>0</v>
      </c>
      <c r="E21" s="66">
        <f>[2]Fjärrvärmeproduktion!$Q$1372</f>
        <v>0</v>
      </c>
      <c r="F21" s="66">
        <f>[2]Fjärrvärmeproduktion!$N$1373</f>
        <v>0</v>
      </c>
      <c r="G21" s="66">
        <f>[2]Fjärrvärmeproduktion!$R$1374</f>
        <v>0</v>
      </c>
      <c r="H21" s="66">
        <f>[2]Fjärrvärmeproduktion!$S$1375</f>
        <v>0</v>
      </c>
      <c r="I21" s="66">
        <f>[2]Fjärrvärmeproduktion!$N$1376</f>
        <v>0</v>
      </c>
      <c r="J21" s="66">
        <f>[2]Fjärrvärmeproduktion!$T$1374</f>
        <v>0</v>
      </c>
      <c r="K21" s="66">
        <f>[2]Fjärrvärmeproduktion!U1372</f>
        <v>0</v>
      </c>
      <c r="L21" s="66">
        <f>[2]Fjärrvärmeproduktion!V1372</f>
        <v>0</v>
      </c>
      <c r="M21" s="66">
        <f>[2]Fjärrvärmeproduktion!W1375</f>
        <v>0</v>
      </c>
      <c r="N21" s="66">
        <f>[2]Fjärrvärmeproduktion!X1375</f>
        <v>0</v>
      </c>
      <c r="O21" s="66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[2]Fjärrvärmeproduktion!$N$1378</f>
        <v>9258</v>
      </c>
      <c r="C22" s="66"/>
      <c r="D22" s="66">
        <f>[2]Fjärrvärmeproduktion!$N$1379</f>
        <v>0</v>
      </c>
      <c r="E22" s="66">
        <f>[2]Fjärrvärmeproduktion!$Q$1380</f>
        <v>0</v>
      </c>
      <c r="F22" s="66">
        <f>[2]Fjärrvärmeproduktion!$N$1381</f>
        <v>0</v>
      </c>
      <c r="G22" s="66">
        <f>[2]Fjärrvärmeproduktion!$R$1382</f>
        <v>0</v>
      </c>
      <c r="H22" s="66">
        <f>[2]Fjärrvärmeproduktion!$S$1383</f>
        <v>0</v>
      </c>
      <c r="I22" s="66">
        <f>[2]Fjärrvärmeproduktion!$N$1384</f>
        <v>0</v>
      </c>
      <c r="J22" s="66">
        <f>[2]Fjärrvärmeproduktion!$T$1382</f>
        <v>0</v>
      </c>
      <c r="K22" s="66">
        <f>[2]Fjärrvärmeproduktion!U1380</f>
        <v>0</v>
      </c>
      <c r="L22" s="66">
        <f>[2]Fjärrvärmeproduktion!V1380</f>
        <v>0</v>
      </c>
      <c r="M22" s="66">
        <f>[2]Fjärrvärmeproduktion!W1383</f>
        <v>0</v>
      </c>
      <c r="N22" s="66">
        <f>[2]Fjärrvärmeproduktion!X1383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2947 GWh</v>
      </c>
      <c r="T22" s="27"/>
      <c r="U22" s="25"/>
    </row>
    <row r="23" spans="1:34" ht="15.75">
      <c r="A23" s="5" t="s">
        <v>23</v>
      </c>
      <c r="B23" s="211">
        <v>0</v>
      </c>
      <c r="C23" s="66"/>
      <c r="D23" s="66">
        <f>[2]Fjärrvärmeproduktion!$N$1387</f>
        <v>0</v>
      </c>
      <c r="E23" s="66">
        <f>[2]Fjärrvärmeproduktion!$Q$1388</f>
        <v>0</v>
      </c>
      <c r="F23" s="66">
        <f>[2]Fjärrvärmeproduktion!$N$1389</f>
        <v>0</v>
      </c>
      <c r="G23" s="66">
        <f>[2]Fjärrvärmeproduktion!$R$1390</f>
        <v>0</v>
      </c>
      <c r="H23" s="66">
        <f>[2]Fjärrvärmeproduktion!$S$1391</f>
        <v>0</v>
      </c>
      <c r="I23" s="66">
        <f>[2]Fjärrvärmeproduktion!$N$1392</f>
        <v>0</v>
      </c>
      <c r="J23" s="66">
        <f>[2]Fjärrvärmeproduktion!$T$1390</f>
        <v>0</v>
      </c>
      <c r="K23" s="66">
        <f>[2]Fjärrvärmeproduktion!U1388</f>
        <v>0</v>
      </c>
      <c r="L23" s="66">
        <f>[2]Fjärrvärmeproduktion!V1388</f>
        <v>0</v>
      </c>
      <c r="M23" s="66">
        <f>[2]Fjärrvärmeproduktion!W1391</f>
        <v>0</v>
      </c>
      <c r="N23" s="66">
        <f>[2]Fjärrvärmeproduktion!X1391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6">
        <f>SUM(B18:B23)</f>
        <v>158558</v>
      </c>
      <c r="C24" s="66">
        <f t="shared" ref="C24:O24" si="3">SUM(C18:C23)</f>
        <v>0</v>
      </c>
      <c r="D24" s="66">
        <f t="shared" si="3"/>
        <v>10</v>
      </c>
      <c r="E24" s="66">
        <f t="shared" si="3"/>
        <v>0</v>
      </c>
      <c r="F24" s="66">
        <f t="shared" si="3"/>
        <v>0</v>
      </c>
      <c r="G24" s="66">
        <f t="shared" si="3"/>
        <v>972</v>
      </c>
      <c r="H24" s="66">
        <f t="shared" si="3"/>
        <v>166936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64">
        <f t="shared" si="2"/>
        <v>167918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2139 GWh</v>
      </c>
      <c r="T25" s="31">
        <f>C$44</f>
        <v>0.72579819384923461</v>
      </c>
      <c r="U25" s="25"/>
    </row>
    <row r="26" spans="1:34" ht="15.75">
      <c r="A26" s="11" t="s">
        <v>103</v>
      </c>
      <c r="B26" s="95">
        <v>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494 GWh</v>
      </c>
      <c r="T26" s="31">
        <f>D$44</f>
        <v>0.16760718279345016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3 GWh</v>
      </c>
      <c r="T28" s="31">
        <f>F$44</f>
        <v>1.0966086845880906E-3</v>
      </c>
      <c r="U28" s="25"/>
    </row>
    <row r="29" spans="1:34" ht="15.75">
      <c r="A29" s="51" t="str">
        <f>A2</f>
        <v>0188 Norrtälje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79 GWh</v>
      </c>
      <c r="T29" s="31">
        <f>G$44</f>
        <v>2.6805904783683641E-2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232 GWh</v>
      </c>
      <c r="T30" s="31">
        <f>H$44</f>
        <v>7.8692109889043571E-2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[2]Slutanvändning!$N$1952</f>
        <v>0</v>
      </c>
      <c r="C32" s="99">
        <f>[2]Slutanvändning!$N$1953</f>
        <v>26912</v>
      </c>
      <c r="D32" s="99">
        <f>[2]Slutanvändning!$N$1946</f>
        <v>13977</v>
      </c>
      <c r="E32" s="64">
        <f>[2]Slutanvändning!$Q$1947</f>
        <v>0</v>
      </c>
      <c r="F32" s="99">
        <f>[2]Slutanvändning!$N$1948</f>
        <v>0</v>
      </c>
      <c r="G32" s="64">
        <f>[2]Slutanvändning!$N$1949</f>
        <v>2833</v>
      </c>
      <c r="H32" s="64">
        <f>[2]Slutanvändning!$N$1950</f>
        <v>0</v>
      </c>
      <c r="I32" s="64">
        <f>[2]Slutanvändning!$N$1951</f>
        <v>0</v>
      </c>
      <c r="J32" s="64"/>
      <c r="K32" s="64">
        <f>[2]Slutanvändning!T1947</f>
        <v>0</v>
      </c>
      <c r="L32" s="64">
        <f>[2]Slutanvändning!U1947</f>
        <v>0</v>
      </c>
      <c r="M32" s="64"/>
      <c r="N32" s="64"/>
      <c r="O32" s="64"/>
      <c r="P32" s="64">
        <f>SUM(B32:N32)</f>
        <v>43722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[2]Slutanvändning!$N$1961</f>
        <v>3252</v>
      </c>
      <c r="C33" s="184">
        <f>[2]Slutanvändning!$N$1962</f>
        <v>1349246.5</v>
      </c>
      <c r="D33" s="99">
        <f>[2]Slutanvändning!$N$1955</f>
        <v>7380</v>
      </c>
      <c r="E33" s="64">
        <f>[2]Slutanvändning!$Q$1956</f>
        <v>0</v>
      </c>
      <c r="F33" s="184">
        <f>[2]Slutanvändning!$N$1957</f>
        <v>3232.1148285204545</v>
      </c>
      <c r="G33" s="64">
        <f>[2]Slutanvändning!$N$1958</f>
        <v>4</v>
      </c>
      <c r="H33" s="64">
        <f>[2]Slutanvändning!$N$1959</f>
        <v>1988</v>
      </c>
      <c r="I33" s="64">
        <f>[2]Slutanvändning!$N$1960</f>
        <v>0</v>
      </c>
      <c r="J33" s="64"/>
      <c r="K33" s="64">
        <f>[2]Slutanvändning!T1956</f>
        <v>0</v>
      </c>
      <c r="L33" s="64">
        <f>[2]Slutanvändning!U1956</f>
        <v>0</v>
      </c>
      <c r="M33" s="64"/>
      <c r="N33" s="64"/>
      <c r="O33" s="64"/>
      <c r="P33" s="183">
        <f>SUM(B33:N33)</f>
        <v>1365102.6148285205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[2]Slutanvändning!$N$1970</f>
        <v>36206</v>
      </c>
      <c r="C34" s="99">
        <f>[2]Slutanvändning!$N$1971</f>
        <v>52261</v>
      </c>
      <c r="D34" s="99">
        <f>[2]Slutanvändning!$N$1964</f>
        <v>7048</v>
      </c>
      <c r="E34" s="64">
        <f>[2]Slutanvändning!$Q$1965</f>
        <v>0</v>
      </c>
      <c r="F34" s="99">
        <f>[2]Slutanvändning!$N$1966</f>
        <v>0</v>
      </c>
      <c r="G34" s="64">
        <f>[2]Slutanvändning!$N$1967</f>
        <v>0</v>
      </c>
      <c r="H34" s="64">
        <f>[2]Slutanvändning!$N$1968</f>
        <v>0</v>
      </c>
      <c r="I34" s="64">
        <f>[2]Slutanvändning!$N$1969</f>
        <v>0</v>
      </c>
      <c r="J34" s="64"/>
      <c r="K34" s="64">
        <f>[2]Slutanvändning!T1965</f>
        <v>0</v>
      </c>
      <c r="L34" s="64">
        <f>[2]Slutanvändning!U1965</f>
        <v>0</v>
      </c>
      <c r="M34" s="64"/>
      <c r="N34" s="64"/>
      <c r="O34" s="64"/>
      <c r="P34" s="64">
        <f t="shared" ref="P34:P38" si="4">SUM(B34:N34)</f>
        <v>95515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[2]Slutanvändning!$N$1979</f>
        <v>0</v>
      </c>
      <c r="C35" s="99">
        <f>[2]Slutanvändning!$N$1980</f>
        <v>1919</v>
      </c>
      <c r="D35" s="99">
        <f>[2]Slutanvändning!$N$1973</f>
        <v>458429</v>
      </c>
      <c r="E35" s="64">
        <f>[2]Slutanvändning!$Q$1974</f>
        <v>0</v>
      </c>
      <c r="F35" s="99">
        <f>[2]Slutanvändning!$N$1975</f>
        <v>0</v>
      </c>
      <c r="G35" s="64">
        <f>[2]Slutanvändning!$N$1976</f>
        <v>75198</v>
      </c>
      <c r="H35" s="64">
        <f>[2]Slutanvändning!$N$1977</f>
        <v>0</v>
      </c>
      <c r="I35" s="64">
        <f>[2]Slutanvändning!$N$1978</f>
        <v>0</v>
      </c>
      <c r="J35" s="64"/>
      <c r="K35" s="64">
        <f>[2]Slutanvändning!T1974</f>
        <v>0</v>
      </c>
      <c r="L35" s="64">
        <f>[2]Slutanvändning!U1974</f>
        <v>0</v>
      </c>
      <c r="M35" s="64"/>
      <c r="N35" s="64"/>
      <c r="O35" s="64"/>
      <c r="P35" s="64">
        <f>SUM(B35:N35)</f>
        <v>535546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[2]Slutanvändning!$N$1988</f>
        <v>19052</v>
      </c>
      <c r="C36" s="99">
        <f>[2]Slutanvändning!$N$1989</f>
        <v>139148</v>
      </c>
      <c r="D36" s="99">
        <f>[2]Slutanvändning!$N$1982</f>
        <v>2294</v>
      </c>
      <c r="E36" s="64">
        <f>[2]Slutanvändning!$Q$1983</f>
        <v>0</v>
      </c>
      <c r="F36" s="99">
        <f>[2]Slutanvändning!$N$1984</f>
        <v>0</v>
      </c>
      <c r="G36" s="64">
        <f>[2]Slutanvändning!$N$1985</f>
        <v>0</v>
      </c>
      <c r="H36" s="64">
        <f>[2]Slutanvändning!$N$1986</f>
        <v>0</v>
      </c>
      <c r="I36" s="64">
        <f>[2]Slutanvändning!$N$1987</f>
        <v>0</v>
      </c>
      <c r="J36" s="64"/>
      <c r="K36" s="64">
        <f>[2]Slutanvändning!T1983</f>
        <v>0</v>
      </c>
      <c r="L36" s="64">
        <f>[2]Slutanvändning!U1983</f>
        <v>0</v>
      </c>
      <c r="M36" s="64"/>
      <c r="N36" s="64"/>
      <c r="O36" s="64"/>
      <c r="P36" s="64">
        <f t="shared" si="4"/>
        <v>160494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[2]Slutanvändning!$N$1997</f>
        <v>5188</v>
      </c>
      <c r="C37" s="184">
        <f>[2]Slutanvändning!$N$1998</f>
        <v>229531.5</v>
      </c>
      <c r="D37" s="184">
        <f>[2]Slutanvändning!$N$1991</f>
        <v>1017.8851714795769</v>
      </c>
      <c r="E37" s="64">
        <f>[2]Slutanvändning!$Q$1992</f>
        <v>0</v>
      </c>
      <c r="F37" s="99">
        <f>[2]Slutanvändning!$N$1993</f>
        <v>0</v>
      </c>
      <c r="G37" s="64">
        <f>[2]Slutanvändning!$N$1994</f>
        <v>0</v>
      </c>
      <c r="H37" s="64">
        <f>[2]Slutanvändning!$N$1995</f>
        <v>63011</v>
      </c>
      <c r="I37" s="64">
        <f>[2]Slutanvändning!$N$1996</f>
        <v>0</v>
      </c>
      <c r="J37" s="64"/>
      <c r="K37" s="64">
        <f>[2]Slutanvändning!T1992</f>
        <v>0</v>
      </c>
      <c r="L37" s="64">
        <f>[2]Slutanvändning!U1992</f>
        <v>0</v>
      </c>
      <c r="M37" s="64"/>
      <c r="N37" s="64"/>
      <c r="O37" s="64"/>
      <c r="P37" s="183">
        <f t="shared" si="4"/>
        <v>298748.38517147955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[2]Slutanvändning!$N$2006</f>
        <v>75088</v>
      </c>
      <c r="C38" s="99">
        <f>[2]Slutanvändning!$N$2007</f>
        <v>22098</v>
      </c>
      <c r="D38" s="99">
        <f>[2]Slutanvändning!$N$2000</f>
        <v>255</v>
      </c>
      <c r="E38" s="64">
        <f>[2]Slutanvändning!$Q$2001</f>
        <v>0</v>
      </c>
      <c r="F38" s="99">
        <f>[2]Slutanvändning!$N$2002</f>
        <v>0</v>
      </c>
      <c r="G38" s="64">
        <f>[2]Slutanvändning!$N$2003</f>
        <v>0</v>
      </c>
      <c r="H38" s="64">
        <f>[2]Slutanvändning!$N$2004</f>
        <v>0</v>
      </c>
      <c r="I38" s="64">
        <f>[2]Slutanvändning!$N$2005</f>
        <v>0</v>
      </c>
      <c r="J38" s="64"/>
      <c r="K38" s="64">
        <f>[2]Slutanvändning!T2001</f>
        <v>0</v>
      </c>
      <c r="L38" s="64">
        <f>[2]Slutanvändning!U2001</f>
        <v>0</v>
      </c>
      <c r="M38" s="64"/>
      <c r="N38" s="64"/>
      <c r="O38" s="64"/>
      <c r="P38" s="64">
        <f t="shared" si="4"/>
        <v>97441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[2]Slutanvändning!$N$2015</f>
        <v>0</v>
      </c>
      <c r="C39" s="99">
        <f>[2]Slutanvändning!$N$2016</f>
        <v>171309</v>
      </c>
      <c r="D39" s="99">
        <f>[2]Slutanvändning!$N$2009</f>
        <v>0</v>
      </c>
      <c r="E39" s="64">
        <f>[2]Slutanvändning!$Q$2010</f>
        <v>0</v>
      </c>
      <c r="F39" s="99">
        <f>[2]Slutanvändning!$N$2011</f>
        <v>0</v>
      </c>
      <c r="G39" s="64">
        <f>[2]Slutanvändning!$N$2012</f>
        <v>0</v>
      </c>
      <c r="H39" s="64">
        <f>[2]Slutanvändning!$N$2013</f>
        <v>0</v>
      </c>
      <c r="I39" s="64">
        <f>[2]Slutanvändning!$N$2014</f>
        <v>0</v>
      </c>
      <c r="J39" s="64"/>
      <c r="K39" s="64">
        <f>[2]Slutanvändning!T2010</f>
        <v>0</v>
      </c>
      <c r="L39" s="64">
        <f>[2]Slutanvändning!U2010</f>
        <v>0</v>
      </c>
      <c r="M39" s="64"/>
      <c r="N39" s="64"/>
      <c r="O39" s="64"/>
      <c r="P39" s="64">
        <f>SUM(B39:N39)</f>
        <v>171309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138786</v>
      </c>
      <c r="C40" s="64">
        <f t="shared" ref="C40:O40" si="5">SUM(C32:C39)</f>
        <v>1992425</v>
      </c>
      <c r="D40" s="183">
        <f>SUM(D32:D39)</f>
        <v>490400.8851714796</v>
      </c>
      <c r="E40" s="64">
        <f t="shared" si="5"/>
        <v>0</v>
      </c>
      <c r="F40" s="183">
        <f>SUM(F32:F39)</f>
        <v>3232.1148285204545</v>
      </c>
      <c r="G40" s="64">
        <f t="shared" si="5"/>
        <v>78035</v>
      </c>
      <c r="H40" s="64">
        <f t="shared" si="5"/>
        <v>64999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2767878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179 GWh</v>
      </c>
      <c r="T41" s="63"/>
    </row>
    <row r="42" spans="1:47">
      <c r="A42" s="35" t="s">
        <v>43</v>
      </c>
      <c r="B42" s="96">
        <f>B39+B38+B37</f>
        <v>80276</v>
      </c>
      <c r="C42" s="96">
        <f>C39+C38+C37</f>
        <v>422938.5</v>
      </c>
      <c r="D42" s="96">
        <f>D39+D38+D37</f>
        <v>1272.8851714795769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63011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567498.38517147955</v>
      </c>
      <c r="Q42" s="23"/>
      <c r="R42" s="30" t="s">
        <v>41</v>
      </c>
      <c r="S42" s="10" t="str">
        <f>ROUND(P42/1000,0) &amp;" GWh"</f>
        <v>567 GWh</v>
      </c>
      <c r="T42" s="31">
        <f>P42/P40</f>
        <v>0.20503012964136408</v>
      </c>
    </row>
    <row r="43" spans="1:47">
      <c r="A43" s="36" t="s">
        <v>45</v>
      </c>
      <c r="B43" s="143"/>
      <c r="C43" s="97">
        <f>C40+C24-C7+C46</f>
        <v>2139198</v>
      </c>
      <c r="D43" s="97">
        <f t="shared" ref="D43:O43" si="7">D11+D24+D40</f>
        <v>494000.8851714796</v>
      </c>
      <c r="E43" s="97">
        <f t="shared" si="7"/>
        <v>0</v>
      </c>
      <c r="F43" s="97">
        <f t="shared" si="7"/>
        <v>3232.1148285204545</v>
      </c>
      <c r="G43" s="97">
        <f t="shared" si="7"/>
        <v>79007</v>
      </c>
      <c r="H43" s="97">
        <f t="shared" si="7"/>
        <v>231935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2947373</v>
      </c>
      <c r="Q43" s="23"/>
      <c r="R43" s="30" t="s">
        <v>42</v>
      </c>
      <c r="S43" s="10" t="str">
        <f>ROUND(P36/1000,0) &amp;" GWh"</f>
        <v>160 GWh</v>
      </c>
      <c r="T43" s="43">
        <f>P36/P40</f>
        <v>5.7984492091053143E-2</v>
      </c>
    </row>
    <row r="44" spans="1:47">
      <c r="A44" s="36" t="s">
        <v>46</v>
      </c>
      <c r="B44" s="96"/>
      <c r="C44" s="98">
        <f>C43/$P$43</f>
        <v>0.72579819384923461</v>
      </c>
      <c r="D44" s="98">
        <f t="shared" ref="D44:P44" si="8">D43/$P$43</f>
        <v>0.16760718279345016</v>
      </c>
      <c r="E44" s="98">
        <f t="shared" si="8"/>
        <v>0</v>
      </c>
      <c r="F44" s="98">
        <f t="shared" si="8"/>
        <v>1.0966086845880906E-3</v>
      </c>
      <c r="G44" s="98">
        <f t="shared" si="8"/>
        <v>2.6805904783683641E-2</v>
      </c>
      <c r="H44" s="98">
        <f t="shared" si="8"/>
        <v>7.8692109889043571E-2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96 GWh</v>
      </c>
      <c r="T44" s="31">
        <f>P34/P40</f>
        <v>3.4508385123910808E-2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44 GWh</v>
      </c>
      <c r="T45" s="31">
        <f>P32/P40</f>
        <v>1.5796216451736674E-2</v>
      </c>
      <c r="U45" s="25"/>
    </row>
    <row r="46" spans="1:47">
      <c r="A46" s="37" t="s">
        <v>49</v>
      </c>
      <c r="B46" s="97">
        <f>B24+B26-B40-B49</f>
        <v>19772</v>
      </c>
      <c r="C46" s="97">
        <f>(C40+C24)*0.08</f>
        <v>159394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1365 GWh</v>
      </c>
      <c r="T46" s="43">
        <f>P33/P40</f>
        <v>0.49319464760676607</v>
      </c>
      <c r="U46" s="25"/>
    </row>
    <row r="47" spans="1:47">
      <c r="A47" s="37" t="s">
        <v>51</v>
      </c>
      <c r="B47" s="100">
        <f>B46/(B24+B26)</f>
        <v>0.12469884837094312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536 GWh</v>
      </c>
      <c r="T47" s="43">
        <f>P35/P40</f>
        <v>0.19348612908516921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2768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4"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zoomScale="66" zoomScaleNormal="55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85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[2]Solceller!$C$16</f>
        <v>1178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[2]Elproduktion!$N$522</f>
        <v>0</v>
      </c>
      <c r="D7" s="64">
        <f>[2]Elproduktion!$N$523</f>
        <v>0</v>
      </c>
      <c r="E7" s="64">
        <f>[2]Elproduktion!$Q$524</f>
        <v>0</v>
      </c>
      <c r="F7" s="64">
        <f>[2]Elproduktion!$N$525</f>
        <v>0</v>
      </c>
      <c r="G7" s="64">
        <f>[2]Elproduktion!$R$526</f>
        <v>0</v>
      </c>
      <c r="H7" s="64">
        <f>[2]Elproduktion!$S$527</f>
        <v>0</v>
      </c>
      <c r="I7" s="64">
        <f>[2]Elproduktion!$N$528</f>
        <v>0</v>
      </c>
      <c r="J7" s="64">
        <f>[2]Elproduktion!$T$526</f>
        <v>0</v>
      </c>
      <c r="K7" s="64">
        <f>[2]Elproduktion!U524</f>
        <v>0</v>
      </c>
      <c r="L7" s="64">
        <f>[2]Elproduktion!V524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[2]Elproduktion!$N$530</f>
        <v>0</v>
      </c>
      <c r="D8" s="64">
        <f>[2]Elproduktion!$N$531</f>
        <v>0</v>
      </c>
      <c r="E8" s="64">
        <f>[2]Elproduktion!$Q$532</f>
        <v>0</v>
      </c>
      <c r="F8" s="64">
        <f>[2]Elproduktion!$N$533</f>
        <v>0</v>
      </c>
      <c r="G8" s="64">
        <f>[2]Elproduktion!$R$534</f>
        <v>0</v>
      </c>
      <c r="H8" s="64">
        <f>[2]Elproduktion!$S$535</f>
        <v>0</v>
      </c>
      <c r="I8" s="64">
        <f>[2]Elproduktion!$N$536</f>
        <v>0</v>
      </c>
      <c r="J8" s="64">
        <f>[2]Elproduktion!$T$534</f>
        <v>0</v>
      </c>
      <c r="K8" s="64">
        <f>[2]Elproduktion!U532</f>
        <v>0</v>
      </c>
      <c r="L8" s="64">
        <f>[2]Elproduktion!V532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[2]Elproduktion!$N$538</f>
        <v>0</v>
      </c>
      <c r="D9" s="64">
        <f>[2]Elproduktion!$N$539</f>
        <v>0</v>
      </c>
      <c r="E9" s="64">
        <f>[2]Elproduktion!$Q$540</f>
        <v>0</v>
      </c>
      <c r="F9" s="64">
        <f>[2]Elproduktion!$N$541</f>
        <v>0</v>
      </c>
      <c r="G9" s="64">
        <f>[2]Elproduktion!$R$542</f>
        <v>0</v>
      </c>
      <c r="H9" s="64">
        <f>[2]Elproduktion!$S$543</f>
        <v>0</v>
      </c>
      <c r="I9" s="64">
        <f>[2]Elproduktion!$N$544</f>
        <v>0</v>
      </c>
      <c r="J9" s="64">
        <f>[2]Elproduktion!$T$542</f>
        <v>0</v>
      </c>
      <c r="K9" s="64">
        <f>[2]Elproduktion!U540</f>
        <v>0</v>
      </c>
      <c r="L9" s="64">
        <f>[2]Elproduktion!V540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[2]Elproduktion!$N$546</f>
        <v>0</v>
      </c>
      <c r="D10" s="64">
        <f>[2]Elproduktion!$N$547</f>
        <v>0</v>
      </c>
      <c r="E10" s="64">
        <f>[2]Elproduktion!$Q$548</f>
        <v>0</v>
      </c>
      <c r="F10" s="64">
        <f>[2]Elproduktion!$N$549</f>
        <v>0</v>
      </c>
      <c r="G10" s="64">
        <f>[2]Elproduktion!$R$550</f>
        <v>0</v>
      </c>
      <c r="H10" s="64">
        <f>[2]Elproduktion!$S$551</f>
        <v>0</v>
      </c>
      <c r="I10" s="64">
        <f>[2]Elproduktion!$N$552</f>
        <v>0</v>
      </c>
      <c r="J10" s="64">
        <f>[2]Elproduktion!$T$550</f>
        <v>0</v>
      </c>
      <c r="K10" s="64">
        <f>[2]Elproduktion!U548</f>
        <v>0</v>
      </c>
      <c r="L10" s="64">
        <f>[2]Elproduktion!V548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1178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0140 Nykvarn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[2]Fjärrvärmeproduktion!$N$730</f>
        <v>0</v>
      </c>
      <c r="C18" s="64"/>
      <c r="D18" s="64">
        <f>[2]Fjärrvärmeproduktion!$N$731</f>
        <v>0</v>
      </c>
      <c r="E18" s="64">
        <f>[2]Fjärrvärmeproduktion!$Q$732</f>
        <v>0</v>
      </c>
      <c r="F18" s="64">
        <f>[2]Fjärrvärmeproduktion!$N$733</f>
        <v>0</v>
      </c>
      <c r="G18" s="64">
        <f>[2]Fjärrvärmeproduktion!$R$734</f>
        <v>0</v>
      </c>
      <c r="H18" s="64">
        <f>[2]Fjärrvärmeproduktion!$S$735</f>
        <v>0</v>
      </c>
      <c r="I18" s="64">
        <f>[2]Fjärrvärmeproduktion!$N$736</f>
        <v>0</v>
      </c>
      <c r="J18" s="64">
        <f>[2]Fjärrvärmeproduktion!$T$734</f>
        <v>0</v>
      </c>
      <c r="K18" s="64">
        <f>[2]Fjärrvärmeproduktion!U732</f>
        <v>0</v>
      </c>
      <c r="L18" s="64">
        <f>[2]Fjärrvärmeproduktion!V732</f>
        <v>0</v>
      </c>
      <c r="M18" s="64">
        <f>[2]Fjärrvärmeproduktion!W735</f>
        <v>0</v>
      </c>
      <c r="N18" s="64">
        <f>[2]Fjärrvärmeproduktion!X735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[2]Fjärrvärmeproduktion!$N$738</f>
        <v>0</v>
      </c>
      <c r="C19" s="64"/>
      <c r="D19" s="64">
        <f>[2]Fjärrvärmeproduktion!$N$739</f>
        <v>0</v>
      </c>
      <c r="E19" s="64">
        <f>[2]Fjärrvärmeproduktion!$Q$740</f>
        <v>0</v>
      </c>
      <c r="F19" s="64">
        <f>[2]Fjärrvärmeproduktion!$N$741</f>
        <v>0</v>
      </c>
      <c r="G19" s="64">
        <f>[2]Fjärrvärmeproduktion!$R$742</f>
        <v>0</v>
      </c>
      <c r="H19" s="64">
        <f>[2]Fjärrvärmeproduktion!$S$743</f>
        <v>0</v>
      </c>
      <c r="I19" s="64">
        <f>[2]Fjärrvärmeproduktion!$N$744</f>
        <v>0</v>
      </c>
      <c r="J19" s="64">
        <f>[2]Fjärrvärmeproduktion!$T$742</f>
        <v>0</v>
      </c>
      <c r="K19" s="64">
        <f>[2]Fjärrvärmeproduktion!U740</f>
        <v>0</v>
      </c>
      <c r="L19" s="64">
        <f>[2]Fjärrvärmeproduktion!V740</f>
        <v>0</v>
      </c>
      <c r="M19" s="64">
        <f>[2]Fjärrvärmeproduktion!W743</f>
        <v>0</v>
      </c>
      <c r="N19" s="64">
        <f>[2]Fjärrvärmeproduktion!X743</f>
        <v>0</v>
      </c>
      <c r="O19" s="64"/>
      <c r="P19" s="6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[2]Fjärrvärmeproduktion!$N$746</f>
        <v>0</v>
      </c>
      <c r="C20" s="64">
        <f>B20*1.05</f>
        <v>0</v>
      </c>
      <c r="D20" s="64">
        <f>[2]Fjärrvärmeproduktion!$N$747</f>
        <v>0</v>
      </c>
      <c r="E20" s="64">
        <f>[2]Fjärrvärmeproduktion!$Q$748</f>
        <v>0</v>
      </c>
      <c r="F20" s="64">
        <f>[2]Fjärrvärmeproduktion!$N$749</f>
        <v>0</v>
      </c>
      <c r="G20" s="64">
        <f>[2]Fjärrvärmeproduktion!$R$750</f>
        <v>0</v>
      </c>
      <c r="H20" s="64">
        <f>[2]Fjärrvärmeproduktion!$S$751</f>
        <v>0</v>
      </c>
      <c r="I20" s="64">
        <f>[2]Fjärrvärmeproduktion!$N$752</f>
        <v>0</v>
      </c>
      <c r="J20" s="64">
        <f>[2]Fjärrvärmeproduktion!$T$750</f>
        <v>0</v>
      </c>
      <c r="K20" s="64">
        <f>[2]Fjärrvärmeproduktion!U748</f>
        <v>0</v>
      </c>
      <c r="L20" s="64">
        <f>[2]Fjärrvärmeproduktion!V748</f>
        <v>0</v>
      </c>
      <c r="M20" s="64">
        <f>[2]Fjärrvärmeproduktion!W751</f>
        <v>0</v>
      </c>
      <c r="N20" s="64">
        <f>[2]Fjärrvärmeproduktion!X751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[2]Fjärrvärmeproduktion!$N$754</f>
        <v>0</v>
      </c>
      <c r="C21" s="64">
        <f>B21*0.33</f>
        <v>0</v>
      </c>
      <c r="D21" s="64">
        <f>[2]Fjärrvärmeproduktion!$N$755</f>
        <v>0</v>
      </c>
      <c r="E21" s="64">
        <f>[2]Fjärrvärmeproduktion!$Q$756</f>
        <v>0</v>
      </c>
      <c r="F21" s="64">
        <f>[2]Fjärrvärmeproduktion!$N$757</f>
        <v>0</v>
      </c>
      <c r="G21" s="64">
        <f>[2]Fjärrvärmeproduktion!$R$758</f>
        <v>0</v>
      </c>
      <c r="H21" s="64">
        <f>[2]Fjärrvärmeproduktion!$S$759</f>
        <v>0</v>
      </c>
      <c r="I21" s="64">
        <f>[2]Fjärrvärmeproduktion!$N$760</f>
        <v>0</v>
      </c>
      <c r="J21" s="64">
        <f>[2]Fjärrvärmeproduktion!$T$758</f>
        <v>0</v>
      </c>
      <c r="K21" s="64">
        <f>[2]Fjärrvärmeproduktion!U756</f>
        <v>0</v>
      </c>
      <c r="L21" s="64">
        <f>[2]Fjärrvärmeproduktion!V756</f>
        <v>0</v>
      </c>
      <c r="M21" s="64">
        <f>[2]Fjärrvärmeproduktion!W759</f>
        <v>0</v>
      </c>
      <c r="N21" s="64">
        <f>[2]Fjärrvärmeproduktion!X759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[2]Fjärrvärmeproduktion!$N$762</f>
        <v>0</v>
      </c>
      <c r="C22" s="64"/>
      <c r="D22" s="64">
        <f>[2]Fjärrvärmeproduktion!$N$763</f>
        <v>0</v>
      </c>
      <c r="E22" s="64">
        <f>[2]Fjärrvärmeproduktion!$Q$764</f>
        <v>0</v>
      </c>
      <c r="F22" s="64">
        <f>[2]Fjärrvärmeproduktion!$N$765</f>
        <v>0</v>
      </c>
      <c r="G22" s="64">
        <f>[2]Fjärrvärmeproduktion!$R$766</f>
        <v>0</v>
      </c>
      <c r="H22" s="64">
        <f>[2]Fjärrvärmeproduktion!$S$767</f>
        <v>0</v>
      </c>
      <c r="I22" s="64">
        <f>[2]Fjärrvärmeproduktion!$N$768</f>
        <v>0</v>
      </c>
      <c r="J22" s="64">
        <f>[2]Fjärrvärmeproduktion!$T$766</f>
        <v>0</v>
      </c>
      <c r="K22" s="64">
        <f>[2]Fjärrvärmeproduktion!U764</f>
        <v>0</v>
      </c>
      <c r="L22" s="64">
        <f>[2]Fjärrvärmeproduktion!V764</f>
        <v>0</v>
      </c>
      <c r="M22" s="64">
        <f>[2]Fjärrvärmeproduktion!W767</f>
        <v>0</v>
      </c>
      <c r="N22" s="64">
        <f>[2]Fjärrvärmeproduktion!X767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278 GWh</v>
      </c>
      <c r="T22" s="27"/>
      <c r="U22" s="25"/>
    </row>
    <row r="23" spans="1:34" ht="15.75">
      <c r="A23" s="5" t="s">
        <v>23</v>
      </c>
      <c r="B23" s="64">
        <f>[2]Fjärrvärmeproduktion!$N$770</f>
        <v>0</v>
      </c>
      <c r="C23" s="64"/>
      <c r="D23" s="64">
        <f>[2]Fjärrvärmeproduktion!$N$771</f>
        <v>0</v>
      </c>
      <c r="E23" s="64">
        <f>[2]Fjärrvärmeproduktion!$Q$772</f>
        <v>0</v>
      </c>
      <c r="F23" s="64">
        <f>[2]Fjärrvärmeproduktion!$N$773</f>
        <v>0</v>
      </c>
      <c r="G23" s="64">
        <f>[2]Fjärrvärmeproduktion!$R$774</f>
        <v>0</v>
      </c>
      <c r="H23" s="64">
        <f>[2]Fjärrvärmeproduktion!$S$775</f>
        <v>0</v>
      </c>
      <c r="I23" s="64">
        <f>[2]Fjärrvärmeproduktion!$N$776</f>
        <v>0</v>
      </c>
      <c r="J23" s="64">
        <f>[2]Fjärrvärmeproduktion!$T$774</f>
        <v>0</v>
      </c>
      <c r="K23" s="64">
        <f>[2]Fjärrvärmeproduktion!U772</f>
        <v>0</v>
      </c>
      <c r="L23" s="64">
        <f>[2]Fjärrvärmeproduktion!V772</f>
        <v>0</v>
      </c>
      <c r="M23" s="64">
        <f>[2]Fjärrvärmeproduktion!W775</f>
        <v>0</v>
      </c>
      <c r="N23" s="64">
        <f>[2]Fjärrvärmeproduktion!X775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0</v>
      </c>
      <c r="C24" s="64">
        <f t="shared" ref="C24:O24" si="3">SUM(C18:C23)</f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87 GWh</v>
      </c>
      <c r="T25" s="31">
        <f>C$44</f>
        <v>0.31239077533562692</v>
      </c>
      <c r="U25" s="25"/>
    </row>
    <row r="26" spans="1:34" ht="15.75">
      <c r="A26" s="6" t="s">
        <v>103</v>
      </c>
      <c r="B26" s="184">
        <f>'FV imp-exp'!B23</f>
        <v>24241.05263157895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159 GWh</v>
      </c>
      <c r="T26" s="31">
        <f>D$44</f>
        <v>0.57312516209734943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0140 Nykvarn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25 GWh</v>
      </c>
      <c r="T29" s="31">
        <f>G$44</f>
        <v>8.9253335914903684E-2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7 GWh</v>
      </c>
      <c r="T30" s="31">
        <f>H$44</f>
        <v>2.5230726652119919E-2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[2]Slutanvändning!$N$1061</f>
        <v>0</v>
      </c>
      <c r="C32" s="99">
        <f>[2]Slutanvändning!$N$1062</f>
        <v>2368</v>
      </c>
      <c r="D32" s="99">
        <f>[2]Slutanvändning!$N$1055</f>
        <v>1442</v>
      </c>
      <c r="E32" s="64">
        <f>[2]Slutanvändning!$Q$1056</f>
        <v>0</v>
      </c>
      <c r="F32" s="64">
        <f>[2]Slutanvändning!$N$1057</f>
        <v>0</v>
      </c>
      <c r="G32" s="64">
        <f>[2]Slutanvändning!$N$1058</f>
        <v>334</v>
      </c>
      <c r="H32" s="64">
        <f>[2]Slutanvändning!$N$1059</f>
        <v>0</v>
      </c>
      <c r="I32" s="64">
        <f>[2]Slutanvändning!$N$1060</f>
        <v>0</v>
      </c>
      <c r="J32" s="64"/>
      <c r="K32" s="64">
        <f>[2]Slutanvändning!T1056</f>
        <v>0</v>
      </c>
      <c r="L32" s="64">
        <f>[2]Slutanvändning!U1056</f>
        <v>0</v>
      </c>
      <c r="M32" s="64"/>
      <c r="N32" s="64"/>
      <c r="O32" s="64"/>
      <c r="P32" s="64">
        <f t="shared" ref="P32:P38" si="4">SUM(B32:N32)</f>
        <v>4144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[2]Slutanvändning!$N$1070</f>
        <v>3130</v>
      </c>
      <c r="C33" s="99">
        <f>[2]Slutanvändning!$N$1071</f>
        <v>6191</v>
      </c>
      <c r="D33" s="184">
        <f>[2]Slutanvändning!$N$1064</f>
        <v>0</v>
      </c>
      <c r="E33" s="64">
        <f>[2]Slutanvändning!$Q$1065</f>
        <v>0</v>
      </c>
      <c r="F33" s="64">
        <f>[2]Slutanvändning!$N$1066</f>
        <v>0</v>
      </c>
      <c r="G33" s="64">
        <f>[2]Slutanvändning!$N$1067</f>
        <v>0</v>
      </c>
      <c r="H33" s="183">
        <f>[2]Slutanvändning!$N$1068</f>
        <v>731.40349472292291</v>
      </c>
      <c r="I33" s="64">
        <f>[2]Slutanvändning!$N$1069</f>
        <v>0</v>
      </c>
      <c r="J33" s="64"/>
      <c r="K33" s="64">
        <f>[2]Slutanvändning!T1065</f>
        <v>0</v>
      </c>
      <c r="L33" s="64">
        <f>[2]Slutanvändning!U1065</f>
        <v>0</v>
      </c>
      <c r="M33" s="64"/>
      <c r="N33" s="64"/>
      <c r="O33" s="64"/>
      <c r="P33" s="183">
        <f t="shared" si="4"/>
        <v>10052.403494722923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[2]Slutanvändning!$N$1079</f>
        <v>3982</v>
      </c>
      <c r="C34" s="184">
        <f>[2]Slutanvändning!$N$1080</f>
        <v>4532.7129474250687</v>
      </c>
      <c r="D34" s="99">
        <f>[2]Slutanvändning!$N$1073</f>
        <v>0</v>
      </c>
      <c r="E34" s="64">
        <f>[2]Slutanvändning!$Q$1074</f>
        <v>0</v>
      </c>
      <c r="F34" s="64">
        <f>[2]Slutanvändning!$N$1075</f>
        <v>0</v>
      </c>
      <c r="G34" s="64">
        <f>[2]Slutanvändning!$N$1076</f>
        <v>0</v>
      </c>
      <c r="H34" s="64">
        <f>[2]Slutanvändning!$N$1077</f>
        <v>0</v>
      </c>
      <c r="I34" s="64">
        <f>[2]Slutanvändning!$N$1078</f>
        <v>0</v>
      </c>
      <c r="J34" s="64"/>
      <c r="K34" s="64">
        <f>[2]Slutanvändning!T1074</f>
        <v>0</v>
      </c>
      <c r="L34" s="64">
        <f>[2]Slutanvändning!U1074</f>
        <v>0</v>
      </c>
      <c r="M34" s="64"/>
      <c r="N34" s="64"/>
      <c r="O34" s="64"/>
      <c r="P34" s="183">
        <f t="shared" si="4"/>
        <v>8514.7129474250687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[2]Slutanvändning!$N$1088</f>
        <v>0</v>
      </c>
      <c r="C35" s="99">
        <f>[2]Slutanvändning!$N$1089</f>
        <v>11</v>
      </c>
      <c r="D35" s="184">
        <f>[2]Slutanvändning!$N$1082</f>
        <v>155791</v>
      </c>
      <c r="E35" s="64">
        <f>[2]Slutanvändning!$Q$1083</f>
        <v>0</v>
      </c>
      <c r="F35" s="64">
        <f>[2]Slutanvändning!$N$1084</f>
        <v>0</v>
      </c>
      <c r="G35" s="64">
        <f>[2]Slutanvändning!$N$1085</f>
        <v>24485</v>
      </c>
      <c r="H35" s="64">
        <f>[2]Slutanvändning!$N$1086</f>
        <v>0</v>
      </c>
      <c r="I35" s="64">
        <f>[2]Slutanvändning!$N$1087</f>
        <v>0</v>
      </c>
      <c r="J35" s="64"/>
      <c r="K35" s="64">
        <f>[2]Slutanvändning!T1083</f>
        <v>0</v>
      </c>
      <c r="L35" s="64">
        <f>[2]Slutanvändning!U1083</f>
        <v>0</v>
      </c>
      <c r="M35" s="64"/>
      <c r="N35" s="64"/>
      <c r="O35" s="64"/>
      <c r="P35" s="183">
        <f>SUM(B35:N35)</f>
        <v>180287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[2]Slutanvändning!$N$1097</f>
        <v>5445</v>
      </c>
      <c r="C36" s="99">
        <f>[2]Slutanvändning!$N$1098</f>
        <v>15206</v>
      </c>
      <c r="D36" s="99">
        <f>[2]Slutanvändning!$N$1091</f>
        <v>1476</v>
      </c>
      <c r="E36" s="64">
        <f>[2]Slutanvändning!$Q$1092</f>
        <v>0</v>
      </c>
      <c r="F36" s="64">
        <f>[2]Slutanvändning!$N$1093</f>
        <v>0</v>
      </c>
      <c r="G36" s="64">
        <f>[2]Slutanvändning!$N$1094</f>
        <v>0</v>
      </c>
      <c r="H36" s="64">
        <f>[2]Slutanvändning!$N$1095</f>
        <v>0</v>
      </c>
      <c r="I36" s="64">
        <f>[2]Slutanvändning!$N$1096</f>
        <v>0</v>
      </c>
      <c r="J36" s="64"/>
      <c r="K36" s="64">
        <f>[2]Slutanvändning!T1092</f>
        <v>0</v>
      </c>
      <c r="L36" s="64">
        <f>[2]Slutanvändning!U1092</f>
        <v>0</v>
      </c>
      <c r="M36" s="64"/>
      <c r="N36" s="64"/>
      <c r="O36" s="64"/>
      <c r="P36" s="64">
        <f t="shared" si="4"/>
        <v>22127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[2]Slutanvändning!$N$1106</f>
        <v>909</v>
      </c>
      <c r="C37" s="184">
        <f>[2]Slutanvändning!$N$1107</f>
        <v>43668.403494722923</v>
      </c>
      <c r="D37" s="184">
        <f>[2]Slutanvändning!$N$1100</f>
        <v>485</v>
      </c>
      <c r="E37" s="64">
        <f>[2]Slutanvändning!$Q$1101</f>
        <v>0</v>
      </c>
      <c r="F37" s="64">
        <f>[2]Slutanvändning!$N$1102</f>
        <v>0</v>
      </c>
      <c r="G37" s="64">
        <f>[2]Slutanvändning!$N$1103</f>
        <v>0</v>
      </c>
      <c r="H37" s="183">
        <f>[2]Slutanvändning!$N$1104</f>
        <v>6284.5965052770771</v>
      </c>
      <c r="I37" s="64">
        <f>[2]Slutanvändning!$N$1105</f>
        <v>0</v>
      </c>
      <c r="J37" s="64"/>
      <c r="K37" s="64">
        <f>[2]Slutanvändning!T1101</f>
        <v>0</v>
      </c>
      <c r="L37" s="64">
        <f>[2]Slutanvändning!U1101</f>
        <v>0</v>
      </c>
      <c r="M37" s="64"/>
      <c r="N37" s="64"/>
      <c r="O37" s="64"/>
      <c r="P37" s="64">
        <f t="shared" si="4"/>
        <v>51347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[2]Slutanvändning!$N$1115</f>
        <v>9563</v>
      </c>
      <c r="C38" s="184">
        <f>[2]Slutanvändning!$N$1116</f>
        <v>4968.883557852002</v>
      </c>
      <c r="D38" s="99">
        <f>[2]Slutanvändning!$N$1109</f>
        <v>177</v>
      </c>
      <c r="E38" s="64">
        <f>[2]Slutanvändning!$Q$1110</f>
        <v>0</v>
      </c>
      <c r="F38" s="64">
        <f>[2]Slutanvändning!$N$1111</f>
        <v>0</v>
      </c>
      <c r="G38" s="64">
        <f>[2]Slutanvändning!$N$1112</f>
        <v>0</v>
      </c>
      <c r="H38" s="64">
        <f>[2]Slutanvändning!$N$1113</f>
        <v>0</v>
      </c>
      <c r="I38" s="64">
        <f>[2]Slutanvändning!$N$1114</f>
        <v>0</v>
      </c>
      <c r="J38" s="64"/>
      <c r="K38" s="64">
        <f>[2]Slutanvändning!T1110</f>
        <v>0</v>
      </c>
      <c r="L38" s="64">
        <f>[2]Slutanvändning!U1110</f>
        <v>0</v>
      </c>
      <c r="M38" s="64"/>
      <c r="N38" s="64"/>
      <c r="O38" s="64"/>
      <c r="P38" s="183">
        <f t="shared" si="4"/>
        <v>14708.883557852001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[2]Slutanvändning!$N$1124</f>
        <v>0</v>
      </c>
      <c r="C39" s="99">
        <f>[2]Slutanvändning!$N$1125</f>
        <v>3487</v>
      </c>
      <c r="D39" s="99">
        <f>[2]Slutanvändning!$N$1118</f>
        <v>0</v>
      </c>
      <c r="E39" s="64">
        <f>[2]Slutanvändning!$Q$1119</f>
        <v>0</v>
      </c>
      <c r="F39" s="64">
        <f>[2]Slutanvändning!$N$1120</f>
        <v>0</v>
      </c>
      <c r="G39" s="64">
        <f>[2]Slutanvändning!$N$1121</f>
        <v>0</v>
      </c>
      <c r="H39" s="64">
        <f>[2]Slutanvändning!$N$1122</f>
        <v>0</v>
      </c>
      <c r="I39" s="64">
        <f>[2]Slutanvändning!$N$1123</f>
        <v>0</v>
      </c>
      <c r="J39" s="64"/>
      <c r="K39" s="64">
        <f>[2]Slutanvändning!T1119</f>
        <v>0</v>
      </c>
      <c r="L39" s="64">
        <f>[2]Slutanvändning!U1119</f>
        <v>0</v>
      </c>
      <c r="M39" s="64"/>
      <c r="N39" s="64"/>
      <c r="O39" s="64"/>
      <c r="P39" s="64">
        <f>SUM(B39:N39)</f>
        <v>3487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23029</v>
      </c>
      <c r="C40" s="64">
        <f t="shared" ref="C40:O40" si="5">SUM(C32:C39)</f>
        <v>80433</v>
      </c>
      <c r="D40" s="64">
        <f t="shared" si="5"/>
        <v>159371</v>
      </c>
      <c r="E40" s="64">
        <f t="shared" si="5"/>
        <v>0</v>
      </c>
      <c r="F40" s="64">
        <f>SUM(F32:F39)</f>
        <v>0</v>
      </c>
      <c r="G40" s="64">
        <f t="shared" si="5"/>
        <v>24819</v>
      </c>
      <c r="H40" s="64">
        <f t="shared" si="5"/>
        <v>7016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294668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8 GWh</v>
      </c>
      <c r="T41" s="63"/>
    </row>
    <row r="42" spans="1:47">
      <c r="A42" s="35" t="s">
        <v>43</v>
      </c>
      <c r="B42" s="96">
        <f>B39+B38+B37</f>
        <v>10472</v>
      </c>
      <c r="C42" s="96">
        <f>C39+C38+C37</f>
        <v>52124.287052574924</v>
      </c>
      <c r="D42" s="96">
        <f>D39+D38+D37</f>
        <v>662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6284.5965052770771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69542.883557852008</v>
      </c>
      <c r="Q42" s="23"/>
      <c r="R42" s="30" t="s">
        <v>41</v>
      </c>
      <c r="S42" s="10" t="str">
        <f>ROUND(P42/1000,0) &amp;" GWh"</f>
        <v>70 GWh</v>
      </c>
      <c r="T42" s="31">
        <f>P42/P40</f>
        <v>0.23600419305066042</v>
      </c>
    </row>
    <row r="43" spans="1:47">
      <c r="A43" s="36" t="s">
        <v>45</v>
      </c>
      <c r="B43" s="93"/>
      <c r="C43" s="97">
        <f>C40+C24-C7+C46</f>
        <v>86867.64</v>
      </c>
      <c r="D43" s="97">
        <f t="shared" ref="D43:O43" si="7">D11+D24+D40</f>
        <v>159371</v>
      </c>
      <c r="E43" s="97">
        <f t="shared" si="7"/>
        <v>0</v>
      </c>
      <c r="F43" s="97">
        <f t="shared" si="7"/>
        <v>0</v>
      </c>
      <c r="G43" s="97">
        <f t="shared" si="7"/>
        <v>24819</v>
      </c>
      <c r="H43" s="97">
        <f t="shared" si="7"/>
        <v>7016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278073.64</v>
      </c>
      <c r="Q43" s="23"/>
      <c r="R43" s="30" t="s">
        <v>42</v>
      </c>
      <c r="S43" s="10" t="str">
        <f>ROUND(P36/1000,0) &amp;" GWh"</f>
        <v>22 GWh</v>
      </c>
      <c r="T43" s="43">
        <f>P36/P40</f>
        <v>7.5091289179686965E-2</v>
      </c>
    </row>
    <row r="44" spans="1:47">
      <c r="A44" s="36" t="s">
        <v>46</v>
      </c>
      <c r="B44" s="98"/>
      <c r="C44" s="98">
        <f>C43/$P$43</f>
        <v>0.31239077533562692</v>
      </c>
      <c r="D44" s="98">
        <f t="shared" ref="D44:P44" si="8">D43/$P$43</f>
        <v>0.57312516209734943</v>
      </c>
      <c r="E44" s="98">
        <f t="shared" si="8"/>
        <v>0</v>
      </c>
      <c r="F44" s="98">
        <f t="shared" si="8"/>
        <v>0</v>
      </c>
      <c r="G44" s="98">
        <f t="shared" si="8"/>
        <v>8.9253335914903684E-2</v>
      </c>
      <c r="H44" s="98">
        <f t="shared" si="8"/>
        <v>2.5230726652119919E-2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9 GWh</v>
      </c>
      <c r="T44" s="31">
        <f>P34/P40</f>
        <v>2.8895953912284566E-2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4 GWh</v>
      </c>
      <c r="T45" s="31">
        <f>P32/P40</f>
        <v>1.4063284781516826E-2</v>
      </c>
      <c r="U45" s="25"/>
    </row>
    <row r="46" spans="1:47">
      <c r="A46" s="37" t="s">
        <v>49</v>
      </c>
      <c r="B46" s="97">
        <f>B24+B26-B40-B49</f>
        <v>1212.0526315789502</v>
      </c>
      <c r="C46" s="97">
        <f>(C40+C24)*0.08</f>
        <v>6434.64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10 GWh</v>
      </c>
      <c r="T46" s="43">
        <f>P33/P40</f>
        <v>3.4114337134412025E-2</v>
      </c>
      <c r="U46" s="25"/>
    </row>
    <row r="47" spans="1:47">
      <c r="A47" s="37" t="s">
        <v>51</v>
      </c>
      <c r="B47" s="100">
        <f>B46/(B24+B26)</f>
        <v>5.0000000000000114E-2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180 GWh</v>
      </c>
      <c r="T47" s="43">
        <f>P35/P40</f>
        <v>0.61183094194143917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295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6">
        <f>'FV imp-exp'!E23</f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topLeftCell="K13" zoomScale="72" zoomScaleNormal="55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86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[2]Solceller!$C$29</f>
        <v>2498.5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99">
        <f>[2]Elproduktion!$N$1042</f>
        <v>440</v>
      </c>
      <c r="D7" s="99">
        <f>[2]Elproduktion!$N$1043</f>
        <v>0</v>
      </c>
      <c r="E7" s="64">
        <f>[2]Elproduktion!$Q$1044</f>
        <v>0</v>
      </c>
      <c r="F7" s="64">
        <f>[2]Elproduktion!$N$1045</f>
        <v>0</v>
      </c>
      <c r="G7" s="64">
        <f>[2]Elproduktion!$R$1046</f>
        <v>0</v>
      </c>
      <c r="H7" s="64">
        <f>[2]Elproduktion!$S$1047</f>
        <v>0</v>
      </c>
      <c r="I7" s="64">
        <f>[2]Elproduktion!$N$1048</f>
        <v>0</v>
      </c>
      <c r="J7" s="64">
        <f>[2]Elproduktion!$T$1046</f>
        <v>0</v>
      </c>
      <c r="K7" s="64">
        <f>[2]Elproduktion!U1044</f>
        <v>0</v>
      </c>
      <c r="L7" s="64">
        <f>[2]Elproduktion!V1044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99">
        <f>[2]Elproduktion!$N$1050</f>
        <v>0</v>
      </c>
      <c r="D8" s="99">
        <f>[2]Elproduktion!$N$1051</f>
        <v>0</v>
      </c>
      <c r="E8" s="64">
        <f>[2]Elproduktion!$Q$1052</f>
        <v>0</v>
      </c>
      <c r="F8" s="64">
        <f>[2]Elproduktion!$N$1053</f>
        <v>0</v>
      </c>
      <c r="G8" s="64">
        <f>[2]Elproduktion!$R$1054</f>
        <v>0</v>
      </c>
      <c r="H8" s="64">
        <f>[2]Elproduktion!$S$1055</f>
        <v>0</v>
      </c>
      <c r="I8" s="64">
        <f>[2]Elproduktion!$N$1056</f>
        <v>0</v>
      </c>
      <c r="J8" s="64">
        <f>[2]Elproduktion!$T$1054</f>
        <v>0</v>
      </c>
      <c r="K8" s="64">
        <f>[2]Elproduktion!U1052</f>
        <v>0</v>
      </c>
      <c r="L8" s="64">
        <f>[2]Elproduktion!V1052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99">
        <f>[2]Elproduktion!$N$1058</f>
        <v>0</v>
      </c>
      <c r="D9" s="99">
        <f>[2]Elproduktion!$N$1059</f>
        <v>0</v>
      </c>
      <c r="E9" s="64">
        <f>[2]Elproduktion!$Q$1060</f>
        <v>0</v>
      </c>
      <c r="F9" s="64">
        <f>[2]Elproduktion!$N$1061</f>
        <v>0</v>
      </c>
      <c r="G9" s="64">
        <f>[2]Elproduktion!$R$1062</f>
        <v>0</v>
      </c>
      <c r="H9" s="64">
        <f>[2]Elproduktion!$S$1063</f>
        <v>0</v>
      </c>
      <c r="I9" s="64">
        <f>[2]Elproduktion!$N$1064</f>
        <v>0</v>
      </c>
      <c r="J9" s="64">
        <f>[2]Elproduktion!$T$1062</f>
        <v>0</v>
      </c>
      <c r="K9" s="64">
        <f>[2]Elproduktion!U1060</f>
        <v>0</v>
      </c>
      <c r="L9" s="64">
        <f>[2]Elproduktion!V1060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99">
        <f>[2]Elproduktion!$N$1066</f>
        <v>0</v>
      </c>
      <c r="D10" s="99">
        <f>[2]Elproduktion!$N$1067</f>
        <v>0</v>
      </c>
      <c r="E10" s="64">
        <f>[2]Elproduktion!$Q$1068</f>
        <v>0</v>
      </c>
      <c r="F10" s="64">
        <f>[2]Elproduktion!$N$1069</f>
        <v>0</v>
      </c>
      <c r="G10" s="64">
        <f>[2]Elproduktion!$R$1070</f>
        <v>0</v>
      </c>
      <c r="H10" s="64">
        <f>[2]Elproduktion!$S$1071</f>
        <v>0</v>
      </c>
      <c r="I10" s="64">
        <f>[2]Elproduktion!$N$1072</f>
        <v>0</v>
      </c>
      <c r="J10" s="64">
        <f>[2]Elproduktion!$T$1070</f>
        <v>0</v>
      </c>
      <c r="K10" s="64">
        <f>[2]Elproduktion!U1068</f>
        <v>0</v>
      </c>
      <c r="L10" s="64">
        <f>[2]Elproduktion!V1068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2938.5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0192 Nynäshamn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[2]Fjärrvärmeproduktion!$N$1458+[2]Fjärrvärmeproduktion!$N$1498</f>
        <v>157463</v>
      </c>
      <c r="C18" s="66"/>
      <c r="D18" s="135">
        <f>[2]Fjärrvärmeproduktion!$N$1459</f>
        <v>6585</v>
      </c>
      <c r="E18" s="66">
        <f>[2]Fjärrvärmeproduktion!$Q$1460</f>
        <v>0</v>
      </c>
      <c r="F18" s="66">
        <f>[2]Fjärrvärmeproduktion!$N$1461</f>
        <v>0</v>
      </c>
      <c r="G18" s="66">
        <f>[2]Fjärrvärmeproduktion!$R$1462</f>
        <v>0</v>
      </c>
      <c r="H18" s="66">
        <f>[2]Fjärrvärmeproduktion!$S$1463</f>
        <v>153770</v>
      </c>
      <c r="I18" s="66">
        <f>[2]Fjärrvärmeproduktion!$N$1464</f>
        <v>0</v>
      </c>
      <c r="J18" s="66">
        <f>[2]Fjärrvärmeproduktion!$T$1462</f>
        <v>0</v>
      </c>
      <c r="K18" s="66">
        <f>[2]Fjärrvärmeproduktion!U1460</f>
        <v>0</v>
      </c>
      <c r="L18" s="66">
        <f>[2]Fjärrvärmeproduktion!V1460</f>
        <v>0</v>
      </c>
      <c r="M18" s="66">
        <f>[2]Fjärrvärmeproduktion!W1463</f>
        <v>0</v>
      </c>
      <c r="N18" s="66">
        <f>[2]Fjärrvärmeproduktion!X1463</f>
        <v>0</v>
      </c>
      <c r="O18" s="66"/>
      <c r="P18" s="64">
        <f>SUM(C18:O18)</f>
        <v>160355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[2]Fjärrvärmeproduktion!$N$1466</f>
        <v>12131</v>
      </c>
      <c r="C19" s="66"/>
      <c r="D19" s="135">
        <f>[2]Fjärrvärmeproduktion!$N$1467</f>
        <v>2000</v>
      </c>
      <c r="E19" s="66">
        <f>[2]Fjärrvärmeproduktion!$Q$1468</f>
        <v>0</v>
      </c>
      <c r="F19" s="66">
        <f>[2]Fjärrvärmeproduktion!$N$1469</f>
        <v>0</v>
      </c>
      <c r="G19" s="66">
        <f>[2]Fjärrvärmeproduktion!$R$1470</f>
        <v>0</v>
      </c>
      <c r="H19" s="66">
        <f>[2]Fjärrvärmeproduktion!$S$1471</f>
        <v>11773</v>
      </c>
      <c r="I19" s="66">
        <f>[2]Fjärrvärmeproduktion!$N$1472</f>
        <v>0</v>
      </c>
      <c r="J19" s="66">
        <f>[2]Fjärrvärmeproduktion!$T$1470</f>
        <v>0</v>
      </c>
      <c r="K19" s="66">
        <f>[2]Fjärrvärmeproduktion!U1468</f>
        <v>0</v>
      </c>
      <c r="L19" s="66">
        <f>[2]Fjärrvärmeproduktion!V1468</f>
        <v>0</v>
      </c>
      <c r="M19" s="66">
        <f>[2]Fjärrvärmeproduktion!W1471</f>
        <v>0</v>
      </c>
      <c r="N19" s="66">
        <f>[2]Fjärrvärmeproduktion!X1471</f>
        <v>0</v>
      </c>
      <c r="O19" s="66"/>
      <c r="P19" s="64">
        <f t="shared" ref="P19:P24" si="2">SUM(C19:O19)</f>
        <v>13773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[2]Fjärrvärmeproduktion!$N$1474</f>
        <v>22724</v>
      </c>
      <c r="C20" s="66">
        <f>B20*1.05</f>
        <v>23860.2</v>
      </c>
      <c r="D20" s="135">
        <v>0</v>
      </c>
      <c r="E20" s="66">
        <f>[2]Fjärrvärmeproduktion!$Q$1476</f>
        <v>0</v>
      </c>
      <c r="F20" s="66">
        <f>[2]Fjärrvärmeproduktion!$N$1477</f>
        <v>0</v>
      </c>
      <c r="G20" s="66">
        <f>[2]Fjärrvärmeproduktion!$R$1478</f>
        <v>0</v>
      </c>
      <c r="H20" s="66">
        <f>[2]Fjärrvärmeproduktion!$S$1479</f>
        <v>0</v>
      </c>
      <c r="I20" s="66">
        <f>[2]Fjärrvärmeproduktion!$N$1480</f>
        <v>0</v>
      </c>
      <c r="J20" s="66">
        <f>[2]Fjärrvärmeproduktion!$T$1478</f>
        <v>0</v>
      </c>
      <c r="K20" s="66">
        <f>[2]Fjärrvärmeproduktion!U1476</f>
        <v>0</v>
      </c>
      <c r="L20" s="66">
        <f>[2]Fjärrvärmeproduktion!V1476</f>
        <v>0</v>
      </c>
      <c r="M20" s="66">
        <f>[2]Fjärrvärmeproduktion!W1479</f>
        <v>0</v>
      </c>
      <c r="N20" s="66">
        <f>[2]Fjärrvärmeproduktion!X1479</f>
        <v>0</v>
      </c>
      <c r="O20" s="66"/>
      <c r="P20" s="64">
        <f t="shared" si="2"/>
        <v>23860.2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[2]Fjärrvärmeproduktion!$N$1482</f>
        <v>0</v>
      </c>
      <c r="C21" s="66">
        <f>B21*0.33</f>
        <v>0</v>
      </c>
      <c r="D21" s="135">
        <f>[2]Fjärrvärmeproduktion!$N$1483</f>
        <v>0</v>
      </c>
      <c r="E21" s="66">
        <f>[2]Fjärrvärmeproduktion!$Q$1484</f>
        <v>0</v>
      </c>
      <c r="F21" s="66">
        <f>[2]Fjärrvärmeproduktion!$N$1485</f>
        <v>0</v>
      </c>
      <c r="G21" s="66">
        <f>[2]Fjärrvärmeproduktion!$R$1486</f>
        <v>0</v>
      </c>
      <c r="H21" s="66">
        <f>[2]Fjärrvärmeproduktion!$S$1487</f>
        <v>0</v>
      </c>
      <c r="I21" s="66">
        <f>[2]Fjärrvärmeproduktion!$N$1488</f>
        <v>0</v>
      </c>
      <c r="J21" s="66">
        <f>[2]Fjärrvärmeproduktion!$T$1486</f>
        <v>0</v>
      </c>
      <c r="K21" s="66">
        <f>[2]Fjärrvärmeproduktion!U1484</f>
        <v>0</v>
      </c>
      <c r="L21" s="66">
        <f>[2]Fjärrvärmeproduktion!V1484</f>
        <v>0</v>
      </c>
      <c r="M21" s="66">
        <f>[2]Fjärrvärmeproduktion!W1487</f>
        <v>0</v>
      </c>
      <c r="N21" s="66">
        <f>[2]Fjärrvärmeproduktion!X1487</f>
        <v>0</v>
      </c>
      <c r="O21" s="66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[2]Fjärrvärmeproduktion!$N$1490</f>
        <v>25370</v>
      </c>
      <c r="C22" s="66"/>
      <c r="D22" s="135">
        <f>[2]Fjärrvärmeproduktion!$N$1491</f>
        <v>0</v>
      </c>
      <c r="E22" s="66">
        <f>[2]Fjärrvärmeproduktion!$Q$1492</f>
        <v>0</v>
      </c>
      <c r="F22" s="66">
        <f>[2]Fjärrvärmeproduktion!$N$1493</f>
        <v>0</v>
      </c>
      <c r="G22" s="66">
        <f>[2]Fjärrvärmeproduktion!$R$1494</f>
        <v>0</v>
      </c>
      <c r="H22" s="66">
        <f>[2]Fjärrvärmeproduktion!$S$1495</f>
        <v>0</v>
      </c>
      <c r="I22" s="66">
        <f>[2]Fjärrvärmeproduktion!$N$1496</f>
        <v>0</v>
      </c>
      <c r="J22" s="66">
        <f>[2]Fjärrvärmeproduktion!$T$1494</f>
        <v>0</v>
      </c>
      <c r="K22" s="66">
        <f>[2]Fjärrvärmeproduktion!U1492</f>
        <v>0</v>
      </c>
      <c r="L22" s="66">
        <f>[2]Fjärrvärmeproduktion!V1492</f>
        <v>0</v>
      </c>
      <c r="M22" s="66">
        <f>[2]Fjärrvärmeproduktion!W1495</f>
        <v>0</v>
      </c>
      <c r="N22" s="66">
        <f>[2]Fjärrvärmeproduktion!X1495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1337 GWh</v>
      </c>
      <c r="T22" s="27"/>
      <c r="U22" s="25"/>
    </row>
    <row r="23" spans="1:34" ht="15.75">
      <c r="A23" s="5" t="s">
        <v>23</v>
      </c>
      <c r="B23" s="211">
        <v>0</v>
      </c>
      <c r="C23" s="66"/>
      <c r="D23" s="135">
        <f>[2]Fjärrvärmeproduktion!$N$1499</f>
        <v>0</v>
      </c>
      <c r="E23" s="66">
        <f>[2]Fjärrvärmeproduktion!$Q$1500</f>
        <v>0</v>
      </c>
      <c r="F23" s="66">
        <f>[2]Fjärrvärmeproduktion!$N$1501</f>
        <v>0</v>
      </c>
      <c r="G23" s="66">
        <f>[2]Fjärrvärmeproduktion!$R$1502</f>
        <v>0</v>
      </c>
      <c r="H23" s="66">
        <f>[2]Fjärrvärmeproduktion!$S$1503</f>
        <v>0</v>
      </c>
      <c r="I23" s="66">
        <f>[2]Fjärrvärmeproduktion!$N$1504</f>
        <v>0</v>
      </c>
      <c r="J23" s="66">
        <f>[2]Fjärrvärmeproduktion!$T$1502</f>
        <v>0</v>
      </c>
      <c r="K23" s="66">
        <f>[2]Fjärrvärmeproduktion!U1500</f>
        <v>0</v>
      </c>
      <c r="L23" s="66">
        <f>[2]Fjärrvärmeproduktion!V1500</f>
        <v>0</v>
      </c>
      <c r="M23" s="66">
        <f>[2]Fjärrvärmeproduktion!W1503</f>
        <v>0</v>
      </c>
      <c r="N23" s="66">
        <f>[2]Fjärrvärmeproduktion!X1503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6">
        <f>SUM(B18:B23)</f>
        <v>217688</v>
      </c>
      <c r="C24" s="66">
        <f t="shared" ref="C24:O24" si="3">SUM(C18:C23)</f>
        <v>23860.2</v>
      </c>
      <c r="D24" s="66">
        <f t="shared" si="3"/>
        <v>8585</v>
      </c>
      <c r="E24" s="66">
        <f t="shared" si="3"/>
        <v>0</v>
      </c>
      <c r="F24" s="66">
        <f t="shared" si="3"/>
        <v>0</v>
      </c>
      <c r="G24" s="66">
        <f t="shared" si="3"/>
        <v>0</v>
      </c>
      <c r="H24" s="66">
        <f t="shared" si="3"/>
        <v>165543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64">
        <f t="shared" si="2"/>
        <v>197988.2</v>
      </c>
      <c r="Q24" s="20"/>
      <c r="R24" s="30"/>
      <c r="S24" s="4" t="s">
        <v>25</v>
      </c>
      <c r="T24" s="28" t="s">
        <v>26</v>
      </c>
      <c r="U24" s="25"/>
    </row>
    <row r="25" spans="1:34" ht="15.75">
      <c r="A25" s="6" t="s">
        <v>138</v>
      </c>
      <c r="B25" s="190">
        <f>O40</f>
        <v>123500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398 GWh</v>
      </c>
      <c r="T25" s="31">
        <f>C$44</f>
        <v>0.29731222415483288</v>
      </c>
      <c r="U25" s="25"/>
    </row>
    <row r="26" spans="1:34" ht="15.75">
      <c r="A26" s="6" t="s">
        <v>103</v>
      </c>
      <c r="B26" s="135">
        <v>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0"/>
      <c r="R26" s="54" t="str">
        <f>D30</f>
        <v>Oljeprodukter</v>
      </c>
      <c r="S26" s="42" t="str">
        <f>ROUND(D43/1000,0) &amp;" GWh"</f>
        <v>430 GWh</v>
      </c>
      <c r="T26" s="31">
        <f>D$44</f>
        <v>0.32146576142862116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255 GWh</v>
      </c>
      <c r="T28" s="31">
        <f>F$44</f>
        <v>0.19035519397415962</v>
      </c>
      <c r="U28" s="25"/>
    </row>
    <row r="29" spans="1:34" ht="15.75">
      <c r="A29" s="51" t="str">
        <f>A2</f>
        <v>0192 Nynäshamn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41 GWh</v>
      </c>
      <c r="T29" s="31">
        <f>G$44</f>
        <v>3.0438627829834673E-2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182 GWh</v>
      </c>
      <c r="T30" s="31">
        <f>H$44</f>
        <v>0.13580640318697143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99">
        <f>[2]Slutanvändning!$N$2114</f>
        <v>0</v>
      </c>
      <c r="C32" s="99">
        <f>[2]Slutanvändning!$N$2115</f>
        <v>3780</v>
      </c>
      <c r="D32" s="64">
        <f>[2]Slutanvändning!$N$2108</f>
        <v>2777</v>
      </c>
      <c r="E32" s="64">
        <f>[2]Slutanvändning!$Q$2109</f>
        <v>0</v>
      </c>
      <c r="F32" s="99">
        <f>[2]Slutanvändning!$N$2110</f>
        <v>0</v>
      </c>
      <c r="G32" s="99">
        <f>[2]Slutanvändning!$N$2111</f>
        <v>600</v>
      </c>
      <c r="H32" s="64">
        <f>[2]Slutanvändning!$N$2112</f>
        <v>0</v>
      </c>
      <c r="I32" s="64">
        <f>[2]Slutanvändning!$N$2113</f>
        <v>0</v>
      </c>
      <c r="J32" s="64"/>
      <c r="K32" s="64">
        <f>[2]Slutanvändning!T2109</f>
        <v>0</v>
      </c>
      <c r="L32" s="64">
        <f>[2]Slutanvändning!U2109</f>
        <v>0</v>
      </c>
      <c r="M32" s="64"/>
      <c r="N32" s="64"/>
      <c r="O32" s="64"/>
      <c r="P32" s="64">
        <f t="shared" ref="P32:P38" si="4">SUM(B32:N32)</f>
        <v>7157</v>
      </c>
      <c r="Q32" s="22"/>
      <c r="R32" s="54" t="str">
        <f>J30</f>
        <v>Bränslegas</v>
      </c>
      <c r="S32" s="42" t="str">
        <f>ROUND(J43/1000,0) &amp;" GWh"</f>
        <v>33 GWh</v>
      </c>
      <c r="T32" s="31">
        <f>J$44</f>
        <v>2.4621789425580128E-2</v>
      </c>
      <c r="U32" s="25"/>
    </row>
    <row r="33" spans="1:47" ht="15.75">
      <c r="A33" s="5" t="s">
        <v>33</v>
      </c>
      <c r="B33" s="201">
        <f>[2]Slutanvändning!$N$2123-O33</f>
        <v>335</v>
      </c>
      <c r="C33" s="184">
        <f>[2]Slutanvändning!$N$2124</f>
        <v>82259.633126628119</v>
      </c>
      <c r="D33" s="64">
        <f>[2]Slutanvändning!$N$2117</f>
        <v>255067</v>
      </c>
      <c r="E33" s="64">
        <f>[2]Slutanvändning!$Q$2118</f>
        <v>0</v>
      </c>
      <c r="F33" s="195">
        <f>[2]Slutanvändning!$N$2119-J33</f>
        <v>254587.36687337188</v>
      </c>
      <c r="G33" s="99">
        <f>[2]Slutanvändning!$N$2120</f>
        <v>0</v>
      </c>
      <c r="H33" s="64">
        <f>[2]Slutanvändning!$N$2121</f>
        <v>0</v>
      </c>
      <c r="I33" s="64">
        <f>[2]Slutanvändning!$N$2122</f>
        <v>0</v>
      </c>
      <c r="J33" s="196">
        <f>[2]Slutanvändning!$S$2119</f>
        <v>32930</v>
      </c>
      <c r="K33" s="64">
        <f>[2]Slutanvändning!T2118</f>
        <v>0</v>
      </c>
      <c r="L33" s="64">
        <f>[2]Slutanvändning!U2118</f>
        <v>0</v>
      </c>
      <c r="M33" s="64"/>
      <c r="N33" s="64"/>
      <c r="O33" s="170">
        <f>[2]Slutanvändning!$V$2123</f>
        <v>123500</v>
      </c>
      <c r="P33" s="64">
        <f>SUM(B33:O33)</f>
        <v>748679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99">
        <f>[2]Slutanvändning!$N$2132</f>
        <v>7812</v>
      </c>
      <c r="C34" s="184">
        <f>[2]Slutanvändning!$N$2133</f>
        <v>25771.537052575033</v>
      </c>
      <c r="D34" s="183">
        <f>[2]Slutanvändning!$N$2126</f>
        <v>620.34650527685881</v>
      </c>
      <c r="E34" s="64">
        <f>[2]Slutanvändning!$Q$2127</f>
        <v>0</v>
      </c>
      <c r="F34" s="99">
        <f>[2]Slutanvändning!$N$2128</f>
        <v>0</v>
      </c>
      <c r="G34" s="99">
        <f>[2]Slutanvändning!$N$2129</f>
        <v>0</v>
      </c>
      <c r="H34" s="64">
        <f>[2]Slutanvändning!$N$2130</f>
        <v>0</v>
      </c>
      <c r="I34" s="64">
        <f>[2]Slutanvändning!$N$2131</f>
        <v>0</v>
      </c>
      <c r="J34" s="64"/>
      <c r="K34" s="64">
        <f>[2]Slutanvändning!T2127</f>
        <v>0</v>
      </c>
      <c r="L34" s="64">
        <f>[2]Slutanvändning!U2127</f>
        <v>0</v>
      </c>
      <c r="M34" s="64"/>
      <c r="N34" s="64"/>
      <c r="O34" s="64"/>
      <c r="P34" s="183">
        <f t="shared" si="4"/>
        <v>34203.883557851892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99">
        <f>[2]Slutanvändning!$N$2141</f>
        <v>0</v>
      </c>
      <c r="C35" s="184">
        <f>[2]Slutanvändning!$N$2142</f>
        <v>22020.713378648856</v>
      </c>
      <c r="D35" s="183">
        <f>[2]Slutanvändning!$N$2135</f>
        <v>161543.65349472314</v>
      </c>
      <c r="E35" s="64">
        <f>[2]Slutanvändning!$Q$2136</f>
        <v>0</v>
      </c>
      <c r="F35" s="99">
        <f>[2]Slutanvändning!$N$2137</f>
        <v>0</v>
      </c>
      <c r="G35" s="184">
        <f>[2]Slutanvändning!$N$2138</f>
        <v>40109.633126628003</v>
      </c>
      <c r="H35" s="64">
        <f>[2]Slutanvändning!$N$2139</f>
        <v>0</v>
      </c>
      <c r="I35" s="64">
        <f>[2]Slutanvändning!$N$2140</f>
        <v>0</v>
      </c>
      <c r="J35" s="64"/>
      <c r="K35" s="64">
        <f>[2]Slutanvändning!T2136</f>
        <v>0</v>
      </c>
      <c r="L35" s="64">
        <f>[2]Slutanvändning!U2136</f>
        <v>0</v>
      </c>
      <c r="M35" s="64"/>
      <c r="N35" s="64"/>
      <c r="O35" s="64"/>
      <c r="P35" s="64">
        <f>SUM(B35:N35)</f>
        <v>223674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99">
        <f>[2]Slutanvändning!$N$2150</f>
        <v>4125</v>
      </c>
      <c r="C36" s="99">
        <f>[2]Slutanvändning!$N$2151</f>
        <v>98064</v>
      </c>
      <c r="D36" s="64">
        <f>[2]Slutanvändning!$N$2144</f>
        <v>899</v>
      </c>
      <c r="E36" s="64">
        <f>[2]Slutanvändning!$Q$2145</f>
        <v>0</v>
      </c>
      <c r="F36" s="99">
        <f>[2]Slutanvändning!$N$2146</f>
        <v>0</v>
      </c>
      <c r="G36" s="99">
        <f>[2]Slutanvändning!$N$2147</f>
        <v>0</v>
      </c>
      <c r="H36" s="64">
        <f>[2]Slutanvändning!$N$2148</f>
        <v>0</v>
      </c>
      <c r="I36" s="64">
        <f>[2]Slutanvändning!$N$2149</f>
        <v>0</v>
      </c>
      <c r="J36" s="64"/>
      <c r="K36" s="64">
        <f>[2]Slutanvändning!T2145</f>
        <v>0</v>
      </c>
      <c r="L36" s="64">
        <f>[2]Slutanvändning!U2145</f>
        <v>0</v>
      </c>
      <c r="M36" s="64"/>
      <c r="N36" s="64"/>
      <c r="O36" s="64"/>
      <c r="P36" s="64">
        <f t="shared" si="4"/>
        <v>103088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99">
        <f>[2]Slutanvändning!$N$2159</f>
        <v>0</v>
      </c>
      <c r="C37" s="99">
        <f>[2]Slutanvändning!$N$2160</f>
        <v>93556</v>
      </c>
      <c r="D37" s="64">
        <f>[2]Slutanvändning!$N$2153</f>
        <v>243</v>
      </c>
      <c r="E37" s="64">
        <f>[2]Slutanvändning!$Q$2154</f>
        <v>0</v>
      </c>
      <c r="F37" s="99">
        <f>[2]Slutanvändning!$N$2155</f>
        <v>0</v>
      </c>
      <c r="G37" s="99">
        <f>[2]Slutanvändning!$N$2156</f>
        <v>0</v>
      </c>
      <c r="H37" s="64">
        <f>[2]Slutanvändning!$N$2157</f>
        <v>16089</v>
      </c>
      <c r="I37" s="64">
        <f>[2]Slutanvändning!$N$2158</f>
        <v>0</v>
      </c>
      <c r="J37" s="64"/>
      <c r="K37" s="64">
        <f>[2]Slutanvändning!T2154</f>
        <v>0</v>
      </c>
      <c r="L37" s="64">
        <f>[2]Slutanvändning!U2154</f>
        <v>0</v>
      </c>
      <c r="M37" s="64"/>
      <c r="N37" s="64"/>
      <c r="O37" s="64"/>
      <c r="P37" s="64">
        <f t="shared" si="4"/>
        <v>109888</v>
      </c>
      <c r="Q37" s="22"/>
      <c r="R37" s="54" t="str">
        <f>O30</f>
        <v>Ånga</v>
      </c>
      <c r="S37" s="42" t="str">
        <f>ROUND(O40/1000,0) &amp;" GWh"</f>
        <v>124 GWh</v>
      </c>
      <c r="T37" s="31">
        <f>O$44</f>
        <v>0</v>
      </c>
      <c r="U37" s="25"/>
    </row>
    <row r="38" spans="1:47" ht="15.75">
      <c r="A38" s="5" t="s">
        <v>38</v>
      </c>
      <c r="B38" s="99">
        <f>[2]Slutanvändning!$N$2168</f>
        <v>47576</v>
      </c>
      <c r="C38" s="184">
        <f>[2]Slutanvändning!$N$2169</f>
        <v>18045.116442147999</v>
      </c>
      <c r="D38" s="64">
        <f>[2]Slutanvändning!$N$2162</f>
        <v>204</v>
      </c>
      <c r="E38" s="64">
        <f>[2]Slutanvändning!$Q$2163</f>
        <v>0</v>
      </c>
      <c r="F38" s="99">
        <f>[2]Slutanvändning!$N$2164</f>
        <v>0</v>
      </c>
      <c r="G38" s="99">
        <f>[2]Slutanvändning!$N$2165</f>
        <v>0</v>
      </c>
      <c r="H38" s="64">
        <f>[2]Slutanvändning!$N$2166</f>
        <v>0</v>
      </c>
      <c r="I38" s="64">
        <f>[2]Slutanvändning!$N$2167</f>
        <v>0</v>
      </c>
      <c r="J38" s="64"/>
      <c r="K38" s="64">
        <f>[2]Slutanvändning!T2163</f>
        <v>0</v>
      </c>
      <c r="L38" s="64">
        <f>[2]Slutanvändning!U2163</f>
        <v>0</v>
      </c>
      <c r="M38" s="64"/>
      <c r="N38" s="64"/>
      <c r="O38" s="64"/>
      <c r="P38" s="183">
        <f t="shared" si="4"/>
        <v>65825.116442147992</v>
      </c>
      <c r="Q38" s="22"/>
      <c r="R38" s="33"/>
      <c r="S38" s="18"/>
      <c r="T38" s="29"/>
      <c r="U38" s="25"/>
    </row>
    <row r="39" spans="1:47" ht="15.75">
      <c r="A39" s="5" t="s">
        <v>39</v>
      </c>
      <c r="B39" s="99">
        <f>[2]Slutanvändning!$N$2177</f>
        <v>0</v>
      </c>
      <c r="C39" s="99">
        <f>[2]Slutanvändning!$N$2178</f>
        <v>1231</v>
      </c>
      <c r="D39" s="64">
        <f>[2]Slutanvändning!$N$2171</f>
        <v>0</v>
      </c>
      <c r="E39" s="64">
        <f>[2]Slutanvändning!$Q$2172</f>
        <v>0</v>
      </c>
      <c r="F39" s="99">
        <f>[2]Slutanvändning!$N$2173</f>
        <v>0</v>
      </c>
      <c r="G39" s="99">
        <f>[2]Slutanvändning!$N$2174</f>
        <v>0</v>
      </c>
      <c r="H39" s="64">
        <f>[2]Slutanvändning!$N$2175</f>
        <v>0</v>
      </c>
      <c r="I39" s="64">
        <f>[2]Slutanvändning!$N$2176</f>
        <v>0</v>
      </c>
      <c r="J39" s="64"/>
      <c r="K39" s="64">
        <f>[2]Slutanvändning!T2172</f>
        <v>0</v>
      </c>
      <c r="L39" s="64">
        <f>[2]Slutanvändning!U2172</f>
        <v>0</v>
      </c>
      <c r="M39" s="64"/>
      <c r="N39" s="64"/>
      <c r="O39" s="64"/>
      <c r="P39" s="64">
        <f>SUM(B39:N39)</f>
        <v>1231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59848</v>
      </c>
      <c r="C40" s="64">
        <f t="shared" ref="C40:O40" si="5">SUM(C32:C39)</f>
        <v>344728</v>
      </c>
      <c r="D40" s="64">
        <f t="shared" si="5"/>
        <v>421354</v>
      </c>
      <c r="E40" s="64">
        <f t="shared" si="5"/>
        <v>0</v>
      </c>
      <c r="F40" s="196">
        <f>SUM(F32:F39)</f>
        <v>254587.36687337188</v>
      </c>
      <c r="G40" s="183">
        <f t="shared" si="5"/>
        <v>40709.633126628003</v>
      </c>
      <c r="H40" s="64">
        <f t="shared" si="5"/>
        <v>16089</v>
      </c>
      <c r="I40" s="64">
        <f t="shared" si="5"/>
        <v>0</v>
      </c>
      <c r="J40" s="196">
        <f t="shared" si="5"/>
        <v>32930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170">
        <f t="shared" si="5"/>
        <v>123500</v>
      </c>
      <c r="P40" s="64">
        <f>SUM(B40:O40)</f>
        <v>1293746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64 GWh</v>
      </c>
      <c r="T41" s="63"/>
    </row>
    <row r="42" spans="1:47">
      <c r="A42" s="35" t="s">
        <v>43</v>
      </c>
      <c r="B42" s="96">
        <f>B39+B38+B37</f>
        <v>47576</v>
      </c>
      <c r="C42" s="96">
        <f>C39+C38+C37</f>
        <v>112832.11644214799</v>
      </c>
      <c r="D42" s="96">
        <f>D39+D38+D37</f>
        <v>447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16089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176944.11644214799</v>
      </c>
      <c r="Q42" s="23"/>
      <c r="R42" s="30" t="s">
        <v>41</v>
      </c>
      <c r="S42" s="10" t="str">
        <f>ROUND(P42/1000,0) &amp;" GWh"</f>
        <v>177 GWh</v>
      </c>
      <c r="T42" s="31">
        <f>P42/P40</f>
        <v>0.13676882204246274</v>
      </c>
    </row>
    <row r="43" spans="1:47">
      <c r="A43" s="36" t="s">
        <v>45</v>
      </c>
      <c r="B43" s="93"/>
      <c r="C43" s="97">
        <f>C40+C24-C7+C46</f>
        <v>397635.25599999999</v>
      </c>
      <c r="D43" s="97">
        <f t="shared" ref="D43:N43" si="7">D11+D24+D40</f>
        <v>429939</v>
      </c>
      <c r="E43" s="97">
        <f t="shared" si="7"/>
        <v>0</v>
      </c>
      <c r="F43" s="97">
        <f t="shared" si="7"/>
        <v>254587.36687337188</v>
      </c>
      <c r="G43" s="97">
        <f t="shared" si="7"/>
        <v>40709.633126628003</v>
      </c>
      <c r="H43" s="97">
        <f t="shared" si="7"/>
        <v>181632</v>
      </c>
      <c r="I43" s="97">
        <f t="shared" si="7"/>
        <v>0</v>
      </c>
      <c r="J43" s="97">
        <f t="shared" si="7"/>
        <v>32930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>O11+O24+O40-O40</f>
        <v>0</v>
      </c>
      <c r="P43" s="131">
        <f>SUM(C43:N43)</f>
        <v>1337433.2560000001</v>
      </c>
      <c r="Q43" s="23"/>
      <c r="R43" s="30" t="s">
        <v>42</v>
      </c>
      <c r="S43" s="10" t="str">
        <f>ROUND(P36/1000,0) &amp;" GWh"</f>
        <v>103 GWh</v>
      </c>
      <c r="T43" s="43">
        <f>P36/P40</f>
        <v>7.9681792252884256E-2</v>
      </c>
    </row>
    <row r="44" spans="1:47">
      <c r="A44" s="36" t="s">
        <v>46</v>
      </c>
      <c r="B44" s="98"/>
      <c r="C44" s="98">
        <f>C43/$P$43</f>
        <v>0.29731222415483288</v>
      </c>
      <c r="D44" s="98">
        <f t="shared" ref="D44:P44" si="8">D43/$P$43</f>
        <v>0.32146576142862116</v>
      </c>
      <c r="E44" s="98">
        <f t="shared" si="8"/>
        <v>0</v>
      </c>
      <c r="F44" s="98">
        <f t="shared" si="8"/>
        <v>0.19035519397415962</v>
      </c>
      <c r="G44" s="98">
        <f t="shared" si="8"/>
        <v>3.0438627829834673E-2</v>
      </c>
      <c r="H44" s="98">
        <f t="shared" si="8"/>
        <v>0.13580640318697143</v>
      </c>
      <c r="I44" s="98">
        <f t="shared" si="8"/>
        <v>0</v>
      </c>
      <c r="J44" s="98">
        <f t="shared" si="8"/>
        <v>2.4621789425580128E-2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34 GWh</v>
      </c>
      <c r="T44" s="31">
        <f>P34/P40</f>
        <v>2.6437866132804966E-2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7 GWh</v>
      </c>
      <c r="T45" s="31">
        <f>P32/P40</f>
        <v>5.5319977800897552E-3</v>
      </c>
      <c r="U45" s="25"/>
    </row>
    <row r="46" spans="1:47">
      <c r="A46" s="37" t="s">
        <v>49</v>
      </c>
      <c r="B46" s="97">
        <f>B24+B26-B40-B49-O33</f>
        <v>34340</v>
      </c>
      <c r="C46" s="97">
        <f>(C40+C24)*0.08</f>
        <v>29487.056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749 GWh</v>
      </c>
      <c r="T46" s="43">
        <f>P33/P40</f>
        <v>0.57869087131477126</v>
      </c>
      <c r="U46" s="25"/>
    </row>
    <row r="47" spans="1:47">
      <c r="A47" s="37" t="s">
        <v>51</v>
      </c>
      <c r="B47" s="100">
        <f>B46/(B24+B26)</f>
        <v>0.15774870456800558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224 GWh</v>
      </c>
      <c r="T47" s="43">
        <f>P35/P40</f>
        <v>0.17288865047698698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1294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106"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41"/>
      <c r="D50" s="104"/>
      <c r="E50" s="104"/>
      <c r="F50" s="105"/>
      <c r="G50" s="104"/>
      <c r="H50" s="104"/>
      <c r="I50" s="105"/>
      <c r="J50" s="104"/>
      <c r="K50" s="104"/>
      <c r="L50" s="104"/>
      <c r="M50" s="103"/>
      <c r="N50" s="107"/>
      <c r="O50" s="107"/>
      <c r="P50" s="10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87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[2]Solceller!$C$12</f>
        <v>703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[2]Elproduktion!$N$362</f>
        <v>0</v>
      </c>
      <c r="D7" s="64">
        <f>[2]Elproduktion!$N$363</f>
        <v>0</v>
      </c>
      <c r="E7" s="64">
        <f>[2]Elproduktion!$Q$364</f>
        <v>0</v>
      </c>
      <c r="F7" s="64">
        <f>[2]Elproduktion!$N$365</f>
        <v>0</v>
      </c>
      <c r="G7" s="64">
        <f>[2]Elproduktion!$R$366</f>
        <v>0</v>
      </c>
      <c r="H7" s="64">
        <f>[2]Elproduktion!$S$367</f>
        <v>0</v>
      </c>
      <c r="I7" s="64">
        <f>[2]Elproduktion!$N$368</f>
        <v>0</v>
      </c>
      <c r="J7" s="64">
        <f>[2]Elproduktion!$T$366</f>
        <v>0</v>
      </c>
      <c r="K7" s="64">
        <f>[2]Elproduktion!U364</f>
        <v>0</v>
      </c>
      <c r="L7" s="64">
        <f>[2]Elproduktion!V364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[2]Elproduktion!$N$370</f>
        <v>0</v>
      </c>
      <c r="D8" s="64">
        <f>[2]Elproduktion!$N$371</f>
        <v>0</v>
      </c>
      <c r="E8" s="64">
        <f>[2]Elproduktion!$Q$372</f>
        <v>0</v>
      </c>
      <c r="F8" s="64">
        <f>[2]Elproduktion!$N$373</f>
        <v>0</v>
      </c>
      <c r="G8" s="64">
        <f>[2]Elproduktion!$R$374</f>
        <v>0</v>
      </c>
      <c r="H8" s="64">
        <f>[2]Elproduktion!$S$375</f>
        <v>0</v>
      </c>
      <c r="I8" s="64">
        <f>[2]Elproduktion!$N$376</f>
        <v>0</v>
      </c>
      <c r="J8" s="64">
        <f>[2]Elproduktion!$T$374</f>
        <v>0</v>
      </c>
      <c r="K8" s="64">
        <f>[2]Elproduktion!U372</f>
        <v>0</v>
      </c>
      <c r="L8" s="64">
        <f>[2]Elproduktion!V372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[2]Elproduktion!$N$378</f>
        <v>0</v>
      </c>
      <c r="D9" s="64">
        <f>[2]Elproduktion!$N$379</f>
        <v>0</v>
      </c>
      <c r="E9" s="64">
        <f>[2]Elproduktion!$Q$380</f>
        <v>0</v>
      </c>
      <c r="F9" s="64">
        <f>[2]Elproduktion!$N$381</f>
        <v>0</v>
      </c>
      <c r="G9" s="64">
        <f>[2]Elproduktion!$R$382</f>
        <v>0</v>
      </c>
      <c r="H9" s="64">
        <f>[2]Elproduktion!$S$383</f>
        <v>0</v>
      </c>
      <c r="I9" s="64">
        <f>[2]Elproduktion!$N$384</f>
        <v>0</v>
      </c>
      <c r="J9" s="64">
        <f>[2]Elproduktion!$T$382</f>
        <v>0</v>
      </c>
      <c r="K9" s="64">
        <f>[2]Elproduktion!U380</f>
        <v>0</v>
      </c>
      <c r="L9" s="64">
        <f>[2]Elproduktion!V380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[2]Elproduktion!$N$386</f>
        <v>0</v>
      </c>
      <c r="D10" s="64">
        <f>[2]Elproduktion!$N$387</f>
        <v>0</v>
      </c>
      <c r="E10" s="64">
        <f>[2]Elproduktion!$Q$388</f>
        <v>0</v>
      </c>
      <c r="F10" s="64">
        <f>[2]Elproduktion!$N$389</f>
        <v>0</v>
      </c>
      <c r="G10" s="64">
        <f>[2]Elproduktion!$R$390</f>
        <v>0</v>
      </c>
      <c r="H10" s="64">
        <f>[2]Elproduktion!$S$391</f>
        <v>0</v>
      </c>
      <c r="I10" s="64">
        <f>[2]Elproduktion!$N$392</f>
        <v>0</v>
      </c>
      <c r="J10" s="64">
        <f>[2]Elproduktion!$T$390</f>
        <v>0</v>
      </c>
      <c r="K10" s="64">
        <f>[2]Elproduktion!U388</f>
        <v>0</v>
      </c>
      <c r="L10" s="64">
        <f>[2]Elproduktion!V388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703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0128 Salem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[2]Fjärrvärmeproduktion!$N$506</f>
        <v>0</v>
      </c>
      <c r="C18" s="64"/>
      <c r="D18" s="64">
        <f>[2]Fjärrvärmeproduktion!$N$507</f>
        <v>0</v>
      </c>
      <c r="E18" s="64">
        <f>[2]Fjärrvärmeproduktion!$Q$508</f>
        <v>0</v>
      </c>
      <c r="F18" s="64">
        <f>[2]Fjärrvärmeproduktion!$N$509</f>
        <v>0</v>
      </c>
      <c r="G18" s="64">
        <f>[2]Fjärrvärmeproduktion!$R$510</f>
        <v>0</v>
      </c>
      <c r="H18" s="64">
        <f>[2]Fjärrvärmeproduktion!$S$511</f>
        <v>0</v>
      </c>
      <c r="I18" s="64">
        <f>[2]Fjärrvärmeproduktion!$N$512</f>
        <v>0</v>
      </c>
      <c r="J18" s="64">
        <f>[2]Fjärrvärmeproduktion!$T$510</f>
        <v>0</v>
      </c>
      <c r="K18" s="64">
        <f>[2]Fjärrvärmeproduktion!U508</f>
        <v>0</v>
      </c>
      <c r="L18" s="64">
        <f>[2]Fjärrvärmeproduktion!V508</f>
        <v>0</v>
      </c>
      <c r="M18" s="64">
        <f>[2]Fjärrvärmeproduktion!W511</f>
        <v>0</v>
      </c>
      <c r="N18" s="64">
        <f>[2]Fjärrvärmeproduktion!X511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[2]Fjärrvärmeproduktion!$N$514</f>
        <v>0</v>
      </c>
      <c r="C19" s="64"/>
      <c r="D19" s="64">
        <f>[2]Fjärrvärmeproduktion!$N$515</f>
        <v>0</v>
      </c>
      <c r="E19" s="64">
        <f>[2]Fjärrvärmeproduktion!$Q$516</f>
        <v>0</v>
      </c>
      <c r="F19" s="64">
        <f>[2]Fjärrvärmeproduktion!$N$517</f>
        <v>0</v>
      </c>
      <c r="G19" s="64">
        <f>[2]Fjärrvärmeproduktion!$R$518</f>
        <v>0</v>
      </c>
      <c r="H19" s="64">
        <f>[2]Fjärrvärmeproduktion!$S$519</f>
        <v>0</v>
      </c>
      <c r="I19" s="64">
        <f>[2]Fjärrvärmeproduktion!$N$520</f>
        <v>0</v>
      </c>
      <c r="J19" s="64">
        <f>[2]Fjärrvärmeproduktion!$T$518</f>
        <v>0</v>
      </c>
      <c r="K19" s="64">
        <f>[2]Fjärrvärmeproduktion!U516</f>
        <v>0</v>
      </c>
      <c r="L19" s="64">
        <f>[2]Fjärrvärmeproduktion!V516</f>
        <v>0</v>
      </c>
      <c r="M19" s="64">
        <f>[2]Fjärrvärmeproduktion!W519</f>
        <v>0</v>
      </c>
      <c r="N19" s="64">
        <f>[2]Fjärrvärmeproduktion!X519</f>
        <v>0</v>
      </c>
      <c r="O19" s="64"/>
      <c r="P19" s="6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[2]Fjärrvärmeproduktion!$N$522</f>
        <v>0</v>
      </c>
      <c r="C20" s="64">
        <f>B20*1.05</f>
        <v>0</v>
      </c>
      <c r="D20" s="64">
        <f>[2]Fjärrvärmeproduktion!$N$523</f>
        <v>0</v>
      </c>
      <c r="E20" s="64">
        <f>[2]Fjärrvärmeproduktion!$Q$524</f>
        <v>0</v>
      </c>
      <c r="F20" s="64">
        <f>[2]Fjärrvärmeproduktion!$N$525</f>
        <v>0</v>
      </c>
      <c r="G20" s="64">
        <f>[2]Fjärrvärmeproduktion!$R$526</f>
        <v>0</v>
      </c>
      <c r="H20" s="64">
        <f>[2]Fjärrvärmeproduktion!$S$527</f>
        <v>0</v>
      </c>
      <c r="I20" s="64">
        <f>[2]Fjärrvärmeproduktion!$N$528</f>
        <v>0</v>
      </c>
      <c r="J20" s="64">
        <f>[2]Fjärrvärmeproduktion!$T$526</f>
        <v>0</v>
      </c>
      <c r="K20" s="64">
        <f>[2]Fjärrvärmeproduktion!U524</f>
        <v>0</v>
      </c>
      <c r="L20" s="64">
        <f>[2]Fjärrvärmeproduktion!V524</f>
        <v>0</v>
      </c>
      <c r="M20" s="64">
        <f>[2]Fjärrvärmeproduktion!W527</f>
        <v>0</v>
      </c>
      <c r="N20" s="64">
        <f>[2]Fjärrvärmeproduktion!X527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[2]Fjärrvärmeproduktion!$N$530</f>
        <v>0</v>
      </c>
      <c r="C21" s="64">
        <f>B21*0.33</f>
        <v>0</v>
      </c>
      <c r="D21" s="64">
        <f>[2]Fjärrvärmeproduktion!$N$531</f>
        <v>0</v>
      </c>
      <c r="E21" s="64">
        <f>[2]Fjärrvärmeproduktion!$Q$532</f>
        <v>0</v>
      </c>
      <c r="F21" s="64">
        <f>[2]Fjärrvärmeproduktion!$N$533</f>
        <v>0</v>
      </c>
      <c r="G21" s="64">
        <f>[2]Fjärrvärmeproduktion!$R$534</f>
        <v>0</v>
      </c>
      <c r="H21" s="64">
        <f>[2]Fjärrvärmeproduktion!$S$535</f>
        <v>0</v>
      </c>
      <c r="I21" s="64">
        <f>[2]Fjärrvärmeproduktion!$N$536</f>
        <v>0</v>
      </c>
      <c r="J21" s="64">
        <f>[2]Fjärrvärmeproduktion!$T$534</f>
        <v>0</v>
      </c>
      <c r="K21" s="64">
        <f>[2]Fjärrvärmeproduktion!U532</f>
        <v>0</v>
      </c>
      <c r="L21" s="64">
        <f>[2]Fjärrvärmeproduktion!V532</f>
        <v>0</v>
      </c>
      <c r="M21" s="64">
        <f>[2]Fjärrvärmeproduktion!W535</f>
        <v>0</v>
      </c>
      <c r="N21" s="64">
        <f>[2]Fjärrvärmeproduktion!X535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[2]Fjärrvärmeproduktion!$N$538</f>
        <v>0</v>
      </c>
      <c r="C22" s="64"/>
      <c r="D22" s="64">
        <f>[2]Fjärrvärmeproduktion!$N$539</f>
        <v>0</v>
      </c>
      <c r="E22" s="64">
        <f>[2]Fjärrvärmeproduktion!$Q$540</f>
        <v>0</v>
      </c>
      <c r="F22" s="64">
        <f>[2]Fjärrvärmeproduktion!$N$541</f>
        <v>0</v>
      </c>
      <c r="G22" s="64">
        <f>[2]Fjärrvärmeproduktion!$R$542</f>
        <v>0</v>
      </c>
      <c r="H22" s="64">
        <f>[2]Fjärrvärmeproduktion!$S$543</f>
        <v>0</v>
      </c>
      <c r="I22" s="64">
        <f>[2]Fjärrvärmeproduktion!$N$544</f>
        <v>0</v>
      </c>
      <c r="J22" s="64">
        <f>[2]Fjärrvärmeproduktion!$T$542</f>
        <v>0</v>
      </c>
      <c r="K22" s="64">
        <f>[2]Fjärrvärmeproduktion!U540</f>
        <v>0</v>
      </c>
      <c r="L22" s="64">
        <f>[2]Fjärrvärmeproduktion!V540</f>
        <v>0</v>
      </c>
      <c r="M22" s="64">
        <f>[2]Fjärrvärmeproduktion!W543</f>
        <v>0</v>
      </c>
      <c r="N22" s="64">
        <f>[2]Fjärrvärmeproduktion!X543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148 GWh</v>
      </c>
      <c r="T22" s="27"/>
      <c r="U22" s="25"/>
    </row>
    <row r="23" spans="1:34" ht="15.75">
      <c r="A23" s="5" t="s">
        <v>23</v>
      </c>
      <c r="B23" s="64">
        <f>[2]Fjärrvärmeproduktion!$N$546</f>
        <v>0</v>
      </c>
      <c r="C23" s="64"/>
      <c r="D23" s="64">
        <f>[2]Fjärrvärmeproduktion!$N$547</f>
        <v>0</v>
      </c>
      <c r="E23" s="64">
        <f>[2]Fjärrvärmeproduktion!$Q$548</f>
        <v>0</v>
      </c>
      <c r="F23" s="64">
        <f>[2]Fjärrvärmeproduktion!$N$549</f>
        <v>0</v>
      </c>
      <c r="G23" s="64">
        <f>[2]Fjärrvärmeproduktion!$R$550</f>
        <v>0</v>
      </c>
      <c r="H23" s="64">
        <f>[2]Fjärrvärmeproduktion!$S$551</f>
        <v>0</v>
      </c>
      <c r="I23" s="64">
        <f>[2]Fjärrvärmeproduktion!$N$552</f>
        <v>0</v>
      </c>
      <c r="J23" s="64">
        <f>[2]Fjärrvärmeproduktion!$T$550</f>
        <v>0</v>
      </c>
      <c r="K23" s="64">
        <f>[2]Fjärrvärmeproduktion!U548</f>
        <v>0</v>
      </c>
      <c r="L23" s="64">
        <f>[2]Fjärrvärmeproduktion!V548</f>
        <v>0</v>
      </c>
      <c r="M23" s="64">
        <f>[2]Fjärrvärmeproduktion!W551</f>
        <v>0</v>
      </c>
      <c r="N23" s="64">
        <f>[2]Fjärrvärmeproduktion!X551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0</v>
      </c>
      <c r="C24" s="64">
        <f t="shared" ref="C24:O24" si="3">SUM(C18:C23)</f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87 GWh</v>
      </c>
      <c r="T25" s="31">
        <f>C$44</f>
        <v>0.58774633058254699</v>
      </c>
      <c r="U25" s="25"/>
    </row>
    <row r="26" spans="1:34" ht="15.75">
      <c r="A26" s="6" t="s">
        <v>103</v>
      </c>
      <c r="B26" s="194">
        <f>'FV imp-exp'!B18</f>
        <v>44417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52 GWh</v>
      </c>
      <c r="T26" s="31">
        <f>D$44</f>
        <v>0.35230968381296007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0128 Salem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7 GWh</v>
      </c>
      <c r="T29" s="31">
        <f>G$44</f>
        <v>4.8642172681961242E-2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 GWh</v>
      </c>
      <c r="T30" s="31">
        <f>H$44</f>
        <v>1.1301812922531594E-2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[2]Slutanvändning!$N$737</f>
        <v>0</v>
      </c>
      <c r="C32" s="99">
        <f>[2]Slutanvändning!$N$738</f>
        <v>80</v>
      </c>
      <c r="D32" s="64">
        <f>[2]Slutanvändning!$N$731</f>
        <v>904</v>
      </c>
      <c r="E32" s="64">
        <f>[2]Slutanvändning!$Q$732</f>
        <v>0</v>
      </c>
      <c r="F32" s="64">
        <f>[2]Slutanvändning!$N$733</f>
        <v>0</v>
      </c>
      <c r="G32" s="99">
        <f>[2]Slutanvändning!$N$734</f>
        <v>220</v>
      </c>
      <c r="H32" s="64">
        <f>[2]Slutanvändning!$N$735</f>
        <v>0</v>
      </c>
      <c r="I32" s="64">
        <f>[2]Slutanvändning!$N$736</f>
        <v>0</v>
      </c>
      <c r="J32" s="64"/>
      <c r="K32" s="64">
        <f>[2]Slutanvändning!T732</f>
        <v>0</v>
      </c>
      <c r="L32" s="64">
        <f>[2]Slutanvändning!U732</f>
        <v>0</v>
      </c>
      <c r="M32" s="64"/>
      <c r="N32" s="64"/>
      <c r="O32" s="64"/>
      <c r="P32" s="64">
        <f t="shared" ref="P32:P38" si="4">SUM(B32:N32)</f>
        <v>1204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[2]Slutanvändning!$N$746</f>
        <v>419</v>
      </c>
      <c r="C33" s="184">
        <f>[2]Slutanvändning!$N$747</f>
        <v>948.83481113033463</v>
      </c>
      <c r="D33" s="64">
        <f>[2]Slutanvändning!$N$740</f>
        <v>0</v>
      </c>
      <c r="E33" s="64">
        <f>[2]Slutanvändning!$Q$741</f>
        <v>0</v>
      </c>
      <c r="F33" s="64">
        <f>[2]Slutanvändning!$N$742</f>
        <v>0</v>
      </c>
      <c r="G33" s="99">
        <f>[2]Slutanvändning!$N$743</f>
        <v>0</v>
      </c>
      <c r="H33" s="64">
        <f>[2]Slutanvändning!$N$744</f>
        <v>0</v>
      </c>
      <c r="I33" s="64">
        <f>[2]Slutanvändning!$N$745</f>
        <v>0</v>
      </c>
      <c r="J33" s="64"/>
      <c r="K33" s="64">
        <f>[2]Slutanvändning!T741</f>
        <v>0</v>
      </c>
      <c r="L33" s="64">
        <f>[2]Slutanvändning!U741</f>
        <v>0</v>
      </c>
      <c r="M33" s="64"/>
      <c r="N33" s="64"/>
      <c r="O33" s="64"/>
      <c r="P33" s="183">
        <f t="shared" si="4"/>
        <v>1367.8348111303346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[2]Slutanvändning!$N$755</f>
        <v>6613</v>
      </c>
      <c r="C34" s="99">
        <f>[2]Slutanvändning!$N$756</f>
        <v>9915</v>
      </c>
      <c r="D34" s="64">
        <f>[2]Slutanvändning!$N$749</f>
        <v>0</v>
      </c>
      <c r="E34" s="64">
        <f>[2]Slutanvändning!$Q$750</f>
        <v>0</v>
      </c>
      <c r="F34" s="64">
        <f>[2]Slutanvändning!$N$751</f>
        <v>0</v>
      </c>
      <c r="G34" s="99">
        <f>[2]Slutanvändning!$N$752</f>
        <v>0</v>
      </c>
      <c r="H34" s="64">
        <f>[2]Slutanvändning!$N$753</f>
        <v>0</v>
      </c>
      <c r="I34" s="64">
        <f>[2]Slutanvändning!$N$754</f>
        <v>0</v>
      </c>
      <c r="J34" s="64"/>
      <c r="K34" s="64">
        <f>[2]Slutanvändning!T750</f>
        <v>0</v>
      </c>
      <c r="L34" s="64">
        <f>[2]Slutanvändning!U750</f>
        <v>0</v>
      </c>
      <c r="M34" s="64"/>
      <c r="N34" s="64"/>
      <c r="O34" s="64"/>
      <c r="P34" s="64">
        <f t="shared" si="4"/>
        <v>16528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[2]Slutanvändning!$N$764</f>
        <v>0</v>
      </c>
      <c r="C35" s="99">
        <f>[2]Slutanvändning!$N$765</f>
        <v>186</v>
      </c>
      <c r="D35" s="64">
        <f>[2]Slutanvändning!$N$758</f>
        <v>50812</v>
      </c>
      <c r="E35" s="64">
        <f>[2]Slutanvändning!$Q$759</f>
        <v>0</v>
      </c>
      <c r="F35" s="64">
        <f>[2]Slutanvändning!$N$760</f>
        <v>0</v>
      </c>
      <c r="G35" s="184">
        <f>[2]Slutanvändning!$N$761</f>
        <v>6976.1651888696651</v>
      </c>
      <c r="H35" s="64">
        <f>[2]Slutanvändning!$N$762</f>
        <v>0</v>
      </c>
      <c r="I35" s="64">
        <f>[2]Slutanvändning!$N$763</f>
        <v>0</v>
      </c>
      <c r="J35" s="64"/>
      <c r="K35" s="64">
        <f>[2]Slutanvändning!T759</f>
        <v>0</v>
      </c>
      <c r="L35" s="64">
        <f>[2]Slutanvändning!U759</f>
        <v>0</v>
      </c>
      <c r="M35" s="64"/>
      <c r="N35" s="64"/>
      <c r="O35" s="64"/>
      <c r="P35" s="183">
        <f>SUM(B35:N35)</f>
        <v>57974.165188869665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[2]Slutanvändning!$N$773</f>
        <v>1358</v>
      </c>
      <c r="C36" s="99">
        <f>[2]Slutanvändning!$N$774</f>
        <v>10879</v>
      </c>
      <c r="D36" s="64">
        <f>[2]Slutanvändning!$N$767</f>
        <v>307</v>
      </c>
      <c r="E36" s="64">
        <f>[2]Slutanvändning!$Q$768</f>
        <v>0</v>
      </c>
      <c r="F36" s="64">
        <f>[2]Slutanvändning!$N$769</f>
        <v>0</v>
      </c>
      <c r="G36" s="99">
        <f>[2]Slutanvändning!$N$770</f>
        <v>0</v>
      </c>
      <c r="H36" s="64">
        <f>[2]Slutanvändning!$N$771</f>
        <v>0</v>
      </c>
      <c r="I36" s="64">
        <f>[2]Slutanvändning!$N$772</f>
        <v>0</v>
      </c>
      <c r="J36" s="64"/>
      <c r="K36" s="64">
        <f>[2]Slutanvändning!T768</f>
        <v>0</v>
      </c>
      <c r="L36" s="64">
        <f>[2]Slutanvändning!U768</f>
        <v>0</v>
      </c>
      <c r="M36" s="64"/>
      <c r="N36" s="64"/>
      <c r="O36" s="64"/>
      <c r="P36" s="64">
        <f t="shared" si="4"/>
        <v>12544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[2]Slutanvändning!$N$782</f>
        <v>6719</v>
      </c>
      <c r="C37" s="99">
        <f>[2]Slutanvändning!$N$783</f>
        <v>51463</v>
      </c>
      <c r="D37" s="64">
        <f>[2]Slutanvändning!$N$776</f>
        <v>98</v>
      </c>
      <c r="E37" s="64">
        <f>[2]Slutanvändning!$Q$777</f>
        <v>0</v>
      </c>
      <c r="F37" s="64">
        <f>[2]Slutanvändning!$N$778</f>
        <v>0</v>
      </c>
      <c r="G37" s="99">
        <f>[2]Slutanvändning!$N$779</f>
        <v>0</v>
      </c>
      <c r="H37" s="64">
        <f>[2]Slutanvändning!$N$780</f>
        <v>1672</v>
      </c>
      <c r="I37" s="64">
        <f>[2]Slutanvändning!$N$781</f>
        <v>0</v>
      </c>
      <c r="J37" s="64"/>
      <c r="K37" s="64">
        <f>[2]Slutanvändning!T777</f>
        <v>0</v>
      </c>
      <c r="L37" s="64">
        <f>[2]Slutanvändning!U777</f>
        <v>0</v>
      </c>
      <c r="M37" s="64"/>
      <c r="N37" s="64"/>
      <c r="O37" s="64"/>
      <c r="P37" s="64">
        <f t="shared" si="4"/>
        <v>59952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[2]Slutanvändning!$N$791</f>
        <v>28364</v>
      </c>
      <c r="C38" s="99">
        <f>[2]Slutanvändning!$N$792</f>
        <v>6077</v>
      </c>
      <c r="D38" s="64">
        <f>[2]Slutanvändning!$N$785</f>
        <v>0</v>
      </c>
      <c r="E38" s="64">
        <f>[2]Slutanvändning!$Q$786</f>
        <v>0</v>
      </c>
      <c r="F38" s="64">
        <f>[2]Slutanvändning!$N$787</f>
        <v>0</v>
      </c>
      <c r="G38" s="99">
        <f>[2]Slutanvändning!$N$788</f>
        <v>0</v>
      </c>
      <c r="H38" s="64">
        <f>[2]Slutanvändning!$N$789</f>
        <v>0</v>
      </c>
      <c r="I38" s="64">
        <f>[2]Slutanvändning!$N$790</f>
        <v>0</v>
      </c>
      <c r="J38" s="64"/>
      <c r="K38" s="64">
        <f>[2]Slutanvändning!T786</f>
        <v>0</v>
      </c>
      <c r="L38" s="64">
        <f>[2]Slutanvändning!U786</f>
        <v>0</v>
      </c>
      <c r="M38" s="64"/>
      <c r="N38" s="64"/>
      <c r="O38" s="64"/>
      <c r="P38" s="64">
        <f t="shared" si="4"/>
        <v>34441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[2]Slutanvändning!$N$800</f>
        <v>0</v>
      </c>
      <c r="C39" s="99">
        <f>[2]Slutanvändning!$N$801</f>
        <v>962</v>
      </c>
      <c r="D39" s="64">
        <f>[2]Slutanvändning!$N$794</f>
        <v>0</v>
      </c>
      <c r="E39" s="64">
        <f>[2]Slutanvändning!$Q$795</f>
        <v>0</v>
      </c>
      <c r="F39" s="64">
        <f>[2]Slutanvändning!$N$796</f>
        <v>0</v>
      </c>
      <c r="G39" s="99">
        <f>[2]Slutanvändning!$N$797</f>
        <v>0</v>
      </c>
      <c r="H39" s="64">
        <f>[2]Slutanvändning!$N$798</f>
        <v>0</v>
      </c>
      <c r="I39" s="64">
        <f>[2]Slutanvändning!$N$799</f>
        <v>0</v>
      </c>
      <c r="J39" s="64"/>
      <c r="K39" s="64">
        <f>[2]Slutanvändning!T795</f>
        <v>0</v>
      </c>
      <c r="L39" s="64">
        <f>[2]Slutanvändning!U795</f>
        <v>0</v>
      </c>
      <c r="M39" s="64"/>
      <c r="N39" s="64"/>
      <c r="O39" s="64"/>
      <c r="P39" s="64">
        <f>SUM(B39:N39)</f>
        <v>962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43473</v>
      </c>
      <c r="C40" s="183">
        <f t="shared" ref="C40:O40" si="5">SUM(C32:C39)</f>
        <v>80510.834811130335</v>
      </c>
      <c r="D40" s="64">
        <f t="shared" si="5"/>
        <v>52121</v>
      </c>
      <c r="E40" s="64">
        <f t="shared" si="5"/>
        <v>0</v>
      </c>
      <c r="F40" s="64">
        <f>SUM(F32:F39)</f>
        <v>0</v>
      </c>
      <c r="G40" s="183">
        <f t="shared" si="5"/>
        <v>7196.1651888696651</v>
      </c>
      <c r="H40" s="64">
        <f t="shared" si="5"/>
        <v>1672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184973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7 GWh</v>
      </c>
      <c r="T41" s="63"/>
    </row>
    <row r="42" spans="1:47">
      <c r="A42" s="35" t="s">
        <v>43</v>
      </c>
      <c r="B42" s="96">
        <f>B39+B38+B37</f>
        <v>35083</v>
      </c>
      <c r="C42" s="96">
        <f>C39+C38+C37</f>
        <v>58502</v>
      </c>
      <c r="D42" s="96">
        <f>D39+D38+D37</f>
        <v>98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1672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95355</v>
      </c>
      <c r="Q42" s="23"/>
      <c r="R42" s="30" t="s">
        <v>41</v>
      </c>
      <c r="S42" s="10" t="str">
        <f>ROUND(P42/1000,0) &amp;" GWh"</f>
        <v>95 GWh</v>
      </c>
      <c r="T42" s="31">
        <f>P42/P40</f>
        <v>0.51550766868678133</v>
      </c>
    </row>
    <row r="43" spans="1:47">
      <c r="A43" s="36" t="s">
        <v>45</v>
      </c>
      <c r="B43" s="93"/>
      <c r="C43" s="97">
        <f>C40+C24-C7+C46</f>
        <v>86951.701596020765</v>
      </c>
      <c r="D43" s="97">
        <f t="shared" ref="D43:O43" si="7">D11+D24+D40</f>
        <v>52121</v>
      </c>
      <c r="E43" s="97">
        <f t="shared" si="7"/>
        <v>0</v>
      </c>
      <c r="F43" s="97">
        <f t="shared" si="7"/>
        <v>0</v>
      </c>
      <c r="G43" s="97">
        <f t="shared" si="7"/>
        <v>7196.1651888696651</v>
      </c>
      <c r="H43" s="97">
        <f t="shared" si="7"/>
        <v>1672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147940.86678489044</v>
      </c>
      <c r="Q43" s="23"/>
      <c r="R43" s="30" t="s">
        <v>42</v>
      </c>
      <c r="S43" s="10" t="str">
        <f>ROUND(P36/1000,0) &amp;" GWh"</f>
        <v>13 GWh</v>
      </c>
      <c r="T43" s="43">
        <f>P36/P40</f>
        <v>6.7815302773918354E-2</v>
      </c>
    </row>
    <row r="44" spans="1:47">
      <c r="A44" s="36" t="s">
        <v>46</v>
      </c>
      <c r="B44" s="98"/>
      <c r="C44" s="98">
        <f>C43/$P$43</f>
        <v>0.58774633058254699</v>
      </c>
      <c r="D44" s="98">
        <f t="shared" ref="D44:P44" si="8">D43/$P$43</f>
        <v>0.35230968381296007</v>
      </c>
      <c r="E44" s="98">
        <f t="shared" si="8"/>
        <v>0</v>
      </c>
      <c r="F44" s="98">
        <f t="shared" si="8"/>
        <v>0</v>
      </c>
      <c r="G44" s="98">
        <f t="shared" si="8"/>
        <v>4.8642172681961242E-2</v>
      </c>
      <c r="H44" s="98">
        <f t="shared" si="8"/>
        <v>1.1301812922531594E-2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17 GWh</v>
      </c>
      <c r="T44" s="31">
        <f>P34/P40</f>
        <v>8.9353581333491916E-2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 GWh</v>
      </c>
      <c r="T45" s="31">
        <f>P32/P40</f>
        <v>6.509058078746628E-3</v>
      </c>
      <c r="U45" s="25"/>
    </row>
    <row r="46" spans="1:47">
      <c r="A46" s="37" t="s">
        <v>49</v>
      </c>
      <c r="B46" s="97">
        <f>B24+B26-B40-B49</f>
        <v>944</v>
      </c>
      <c r="C46" s="97">
        <f>(C40+C24)*0.08</f>
        <v>6440.866784890427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 GWh</v>
      </c>
      <c r="T46" s="43">
        <f>P33/P40</f>
        <v>7.3947809200820367E-3</v>
      </c>
      <c r="U46" s="25"/>
    </row>
    <row r="47" spans="1:47">
      <c r="A47" s="37" t="s">
        <v>51</v>
      </c>
      <c r="B47" s="100">
        <f>B46/(B24+B26)</f>
        <v>2.1253123803948937E-2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58 GWh</v>
      </c>
      <c r="T47" s="43">
        <f>P35/P40</f>
        <v>0.31341960820697973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185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71">
        <f>'FV imp-exp'!E18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88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[2]Solceller!$C$28</f>
        <v>4826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170">
        <f>[2]Elproduktion!$N$1002</f>
        <v>160300</v>
      </c>
      <c r="D7" s="64">
        <f>[2]Elproduktion!$N$1003</f>
        <v>0</v>
      </c>
      <c r="E7" s="64">
        <f>[2]Elproduktion!$Q$1004</f>
        <v>0</v>
      </c>
      <c r="F7" s="64">
        <f>[2]Elproduktion!$N$1005</f>
        <v>0</v>
      </c>
      <c r="G7" s="64">
        <f>[2]Elproduktion!$R$1006</f>
        <v>0</v>
      </c>
      <c r="H7" s="64">
        <f>[2]Elproduktion!$S$1007</f>
        <v>0</v>
      </c>
      <c r="I7" s="64">
        <f>[2]Elproduktion!$N$1008</f>
        <v>0</v>
      </c>
      <c r="J7" s="64">
        <f>[2]Elproduktion!$T$1006</f>
        <v>0</v>
      </c>
      <c r="K7" s="64">
        <f>[2]Elproduktion!U1004</f>
        <v>0</v>
      </c>
      <c r="L7" s="64">
        <f>[2]Elproduktion!V1004</f>
        <v>0</v>
      </c>
      <c r="M7" s="64"/>
      <c r="N7" s="64"/>
      <c r="O7" s="64"/>
      <c r="P7" s="64">
        <f>SUM(D7:O7)</f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[2]Elproduktion!$N$1010</f>
        <v>0</v>
      </c>
      <c r="D8" s="64">
        <f>[2]Elproduktion!$N$1011</f>
        <v>0</v>
      </c>
      <c r="E8" s="64">
        <f>[2]Elproduktion!$Q$1012</f>
        <v>0</v>
      </c>
      <c r="F8" s="64">
        <f>[2]Elproduktion!$N$1013</f>
        <v>0</v>
      </c>
      <c r="G8" s="64">
        <f>[2]Elproduktion!$R$1014</f>
        <v>0</v>
      </c>
      <c r="H8" s="64">
        <f>[2]Elproduktion!$S$1015</f>
        <v>0</v>
      </c>
      <c r="I8" s="64">
        <f>[2]Elproduktion!$N$1016</f>
        <v>0</v>
      </c>
      <c r="J8" s="64">
        <f>[2]Elproduktion!$T$1014</f>
        <v>0</v>
      </c>
      <c r="K8" s="64">
        <f>[2]Elproduktion!U1012</f>
        <v>0</v>
      </c>
      <c r="L8" s="64">
        <f>[2]Elproduktion!V1012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[2]Elproduktion!$N$1018</f>
        <v>0</v>
      </c>
      <c r="D9" s="64">
        <f>[2]Elproduktion!$N$1019</f>
        <v>0</v>
      </c>
      <c r="E9" s="64">
        <f>[2]Elproduktion!$Q$1020</f>
        <v>0</v>
      </c>
      <c r="F9" s="64">
        <f>[2]Elproduktion!$N$1021</f>
        <v>0</v>
      </c>
      <c r="G9" s="64">
        <f>[2]Elproduktion!$R$1022</f>
        <v>0</v>
      </c>
      <c r="H9" s="64">
        <f>[2]Elproduktion!$S$1023</f>
        <v>0</v>
      </c>
      <c r="I9" s="64">
        <f>[2]Elproduktion!$N$1024</f>
        <v>0</v>
      </c>
      <c r="J9" s="64">
        <f>[2]Elproduktion!$T$1022</f>
        <v>0</v>
      </c>
      <c r="K9" s="64">
        <f>[2]Elproduktion!U1020</f>
        <v>0</v>
      </c>
      <c r="L9" s="64">
        <f>[2]Elproduktion!V1020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[2]Elproduktion!$N$1026</f>
        <v>0</v>
      </c>
      <c r="D10" s="64">
        <f>[2]Elproduktion!$N$1027</f>
        <v>0</v>
      </c>
      <c r="E10" s="64">
        <f>[2]Elproduktion!$Q$1028</f>
        <v>0</v>
      </c>
      <c r="F10" s="64">
        <f>[2]Elproduktion!$N$1029</f>
        <v>0</v>
      </c>
      <c r="G10" s="64">
        <f>[2]Elproduktion!$R$1030</f>
        <v>0</v>
      </c>
      <c r="H10" s="64">
        <f>[2]Elproduktion!$S$1031</f>
        <v>0</v>
      </c>
      <c r="I10" s="64">
        <f>[2]Elproduktion!$N$1032</f>
        <v>0</v>
      </c>
      <c r="J10" s="64">
        <f>[2]Elproduktion!$T$1030</f>
        <v>0</v>
      </c>
      <c r="K10" s="64">
        <f>[2]Elproduktion!U1028</f>
        <v>0</v>
      </c>
      <c r="L10" s="64">
        <f>[2]Elproduktion!V1028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188">
        <f>SUM(C5:C10)</f>
        <v>165126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0191 Sigtuna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70">
        <f>[2]Fjärrvärmeproduktion!$N$1402+[2]Fjärrvärmeproduktion!$N$1442*([2]Fjärrvärmeproduktion!$N$1402/([2]Fjärrvärmeproduktion!$N$1402+[2]Fjärrvärmeproduktion!$N$1410))</f>
        <v>1001795.113396243</v>
      </c>
      <c r="C18" s="64"/>
      <c r="D18" s="170">
        <f>[2]Fjärrvärmeproduktion!$N$1403</f>
        <v>11950</v>
      </c>
      <c r="E18" s="64">
        <f>[2]Fjärrvärmeproduktion!$Q$1404</f>
        <v>0</v>
      </c>
      <c r="F18" s="64">
        <f>[2]Fjärrvärmeproduktion!$N$1405</f>
        <v>0</v>
      </c>
      <c r="G18" s="64">
        <f>[2]Fjärrvärmeproduktion!$R$1406</f>
        <v>0</v>
      </c>
      <c r="H18" s="170">
        <f>[2]Fjärrvärmeproduktion!$S$1407</f>
        <v>480700</v>
      </c>
      <c r="I18" s="64">
        <f>[2]Fjärrvärmeproduktion!$N$1408</f>
        <v>0</v>
      </c>
      <c r="J18" s="64">
        <f>[2]Fjärrvärmeproduktion!$T$1406</f>
        <v>0</v>
      </c>
      <c r="K18" s="64">
        <f>[2]Fjärrvärmeproduktion!U1404</f>
        <v>0</v>
      </c>
      <c r="L18" s="170">
        <f>[2]Fjärrvärmeproduktion!V1404</f>
        <v>620500</v>
      </c>
      <c r="M18" s="64">
        <f>[2]Fjärrvärmeproduktion!W1407</f>
        <v>0</v>
      </c>
      <c r="N18" s="64">
        <f>[2]Fjärrvärmeproduktion!X1407</f>
        <v>0</v>
      </c>
      <c r="O18" s="64"/>
      <c r="P18" s="170">
        <f>SUM(C18:O18)</f>
        <v>1113150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[2]Fjärrvärmeproduktion!$N$1410+[2]Fjärrvärmeproduktion!$N$1442*([2]Fjärrvärmeproduktion!$N$1410/([2]Fjärrvärmeproduktion!$N$1410+[2]Fjärrvärmeproduktion!$N$1402))</f>
        <v>30.886603757028716</v>
      </c>
      <c r="C19" s="64"/>
      <c r="D19" s="64">
        <f>[2]Fjärrvärmeproduktion!$N$1411</f>
        <v>40</v>
      </c>
      <c r="E19" s="64">
        <f>[2]Fjärrvärmeproduktion!$Q$1412</f>
        <v>0</v>
      </c>
      <c r="F19" s="64">
        <f>[2]Fjärrvärmeproduktion!$N$1413</f>
        <v>0</v>
      </c>
      <c r="G19" s="64">
        <f>[2]Fjärrvärmeproduktion!$R$1414</f>
        <v>0</v>
      </c>
      <c r="H19" s="64">
        <f>[2]Fjärrvärmeproduktion!$S$1415</f>
        <v>0</v>
      </c>
      <c r="I19" s="64">
        <f>[2]Fjärrvärmeproduktion!$N$1416</f>
        <v>0</v>
      </c>
      <c r="J19" s="64">
        <f>[2]Fjärrvärmeproduktion!$T$1414</f>
        <v>0</v>
      </c>
      <c r="K19" s="64">
        <f>[2]Fjärrvärmeproduktion!U1412</f>
        <v>0</v>
      </c>
      <c r="L19" s="64">
        <f>[2]Fjärrvärmeproduktion!V1412</f>
        <v>0</v>
      </c>
      <c r="M19" s="64">
        <f>[2]Fjärrvärmeproduktion!W1415</f>
        <v>0</v>
      </c>
      <c r="N19" s="64">
        <f>[2]Fjärrvärmeproduktion!X1415</f>
        <v>0</v>
      </c>
      <c r="O19" s="64"/>
      <c r="P19" s="64">
        <f t="shared" ref="P19:P23" si="2">SUM(C19:O19)</f>
        <v>40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[2]Fjärrvärmeproduktion!$N$1418</f>
        <v>0</v>
      </c>
      <c r="C20" s="64">
        <f>B20*1.05</f>
        <v>0</v>
      </c>
      <c r="D20" s="64">
        <f>[2]Fjärrvärmeproduktion!$N$1419</f>
        <v>0</v>
      </c>
      <c r="E20" s="64">
        <f>[2]Fjärrvärmeproduktion!$Q$1420</f>
        <v>0</v>
      </c>
      <c r="F20" s="64">
        <f>[2]Fjärrvärmeproduktion!$N$1421</f>
        <v>0</v>
      </c>
      <c r="G20" s="64">
        <f>[2]Fjärrvärmeproduktion!$R$1422</f>
        <v>0</v>
      </c>
      <c r="H20" s="64">
        <f>[2]Fjärrvärmeproduktion!$S$1423</f>
        <v>0</v>
      </c>
      <c r="I20" s="64">
        <f>[2]Fjärrvärmeproduktion!$N$1424</f>
        <v>0</v>
      </c>
      <c r="J20" s="64">
        <f>[2]Fjärrvärmeproduktion!$T$1422</f>
        <v>0</v>
      </c>
      <c r="K20" s="64">
        <f>[2]Fjärrvärmeproduktion!U1420</f>
        <v>0</v>
      </c>
      <c r="L20" s="64">
        <f>[2]Fjärrvärmeproduktion!V1420</f>
        <v>0</v>
      </c>
      <c r="M20" s="64">
        <f>[2]Fjärrvärmeproduktion!W1423</f>
        <v>0</v>
      </c>
      <c r="N20" s="64">
        <f>[2]Fjärrvärmeproduktion!X1423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[2]Fjärrvärmeproduktion!$N$1426</f>
        <v>6354</v>
      </c>
      <c r="C21" s="64">
        <f>B21*0.33</f>
        <v>2096.8200000000002</v>
      </c>
      <c r="D21" s="64">
        <f>[2]Fjärrvärmeproduktion!$N$1427</f>
        <v>0</v>
      </c>
      <c r="E21" s="64">
        <f>[2]Fjärrvärmeproduktion!$Q$1428</f>
        <v>0</v>
      </c>
      <c r="F21" s="64">
        <f>[2]Fjärrvärmeproduktion!$N$1429</f>
        <v>0</v>
      </c>
      <c r="G21" s="64">
        <f>[2]Fjärrvärmeproduktion!$R$1430</f>
        <v>0</v>
      </c>
      <c r="H21" s="64">
        <f>[2]Fjärrvärmeproduktion!$S$1431</f>
        <v>0</v>
      </c>
      <c r="I21" s="64">
        <f>[2]Fjärrvärmeproduktion!$N$1432</f>
        <v>0</v>
      </c>
      <c r="J21" s="64">
        <f>[2]Fjärrvärmeproduktion!$T$1430</f>
        <v>0</v>
      </c>
      <c r="K21" s="64">
        <f>[2]Fjärrvärmeproduktion!U1428</f>
        <v>0</v>
      </c>
      <c r="L21" s="64">
        <f>[2]Fjärrvärmeproduktion!V1428</f>
        <v>0</v>
      </c>
      <c r="M21" s="64">
        <f>[2]Fjärrvärmeproduktion!W1431</f>
        <v>0</v>
      </c>
      <c r="N21" s="64">
        <f>[2]Fjärrvärmeproduktion!X1431</f>
        <v>0</v>
      </c>
      <c r="O21" s="64"/>
      <c r="P21" s="64">
        <f t="shared" si="2"/>
        <v>2096.8200000000002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[2]Fjärrvärmeproduktion!$N$1434</f>
        <v>0</v>
      </c>
      <c r="C22" s="64"/>
      <c r="D22" s="64">
        <f>[2]Fjärrvärmeproduktion!$N$1435</f>
        <v>0</v>
      </c>
      <c r="E22" s="64">
        <f>[2]Fjärrvärmeproduktion!$Q$1436</f>
        <v>0</v>
      </c>
      <c r="F22" s="64">
        <f>[2]Fjärrvärmeproduktion!$N$1437</f>
        <v>0</v>
      </c>
      <c r="G22" s="64">
        <f>[2]Fjärrvärmeproduktion!$R$1438</f>
        <v>0</v>
      </c>
      <c r="H22" s="64">
        <f>[2]Fjärrvärmeproduktion!$S$1439</f>
        <v>0</v>
      </c>
      <c r="I22" s="64">
        <f>[2]Fjärrvärmeproduktion!$N$1440</f>
        <v>0</v>
      </c>
      <c r="J22" s="64">
        <f>[2]Fjärrvärmeproduktion!$T$1438</f>
        <v>0</v>
      </c>
      <c r="K22" s="64">
        <f>[2]Fjärrvärmeproduktion!U1436</f>
        <v>0</v>
      </c>
      <c r="L22" s="64">
        <f>[2]Fjärrvärmeproduktion!V1436</f>
        <v>0</v>
      </c>
      <c r="M22" s="64">
        <f>[2]Fjärrvärmeproduktion!W1439</f>
        <v>0</v>
      </c>
      <c r="N22" s="64">
        <f>[2]Fjärrvärmeproduktion!X1439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2154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[2]Fjärrvärmeproduktion!$N$1443</f>
        <v>0</v>
      </c>
      <c r="E23" s="64">
        <f>[2]Fjärrvärmeproduktion!$Q$1444</f>
        <v>0</v>
      </c>
      <c r="F23" s="64">
        <f>[2]Fjärrvärmeproduktion!$N$1445</f>
        <v>0</v>
      </c>
      <c r="G23" s="64">
        <f>[2]Fjärrvärmeproduktion!$R$1446</f>
        <v>0</v>
      </c>
      <c r="H23" s="64">
        <f>[2]Fjärrvärmeproduktion!$S$1447</f>
        <v>0</v>
      </c>
      <c r="I23" s="64">
        <f>[2]Fjärrvärmeproduktion!$N$1448</f>
        <v>0</v>
      </c>
      <c r="J23" s="64">
        <f>[2]Fjärrvärmeproduktion!$T$1446</f>
        <v>0</v>
      </c>
      <c r="K23" s="64">
        <f>[2]Fjärrvärmeproduktion!U1444</f>
        <v>0</v>
      </c>
      <c r="L23" s="64">
        <f>[2]Fjärrvärmeproduktion!V1444</f>
        <v>0</v>
      </c>
      <c r="M23" s="64">
        <f>[2]Fjärrvärmeproduktion!W1447</f>
        <v>0</v>
      </c>
      <c r="N23" s="64">
        <f>[2]Fjärrvärmeproduktion!X1447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70">
        <f>SUM(B18:B23)</f>
        <v>1008180</v>
      </c>
      <c r="C24" s="64">
        <f t="shared" ref="C24:O24" si="3">SUM(C18:C23)</f>
        <v>2096.8200000000002</v>
      </c>
      <c r="D24" s="170">
        <f t="shared" si="3"/>
        <v>11990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170">
        <f t="shared" si="3"/>
        <v>480700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170">
        <f t="shared" si="3"/>
        <v>620500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170">
        <f>SUM(C24:O24)</f>
        <v>1115286.82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539 GWh</v>
      </c>
      <c r="T25" s="31">
        <f>C$44</f>
        <v>0.25003799211647965</v>
      </c>
      <c r="U25" s="25"/>
    </row>
    <row r="26" spans="1:34" ht="15.75">
      <c r="A26" s="11" t="s">
        <v>103</v>
      </c>
      <c r="B26" s="194">
        <f>'FV imp-exp'!B10</f>
        <v>218502.86399999994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409 GWh</v>
      </c>
      <c r="T26" s="31">
        <f>D$44</f>
        <v>0.18974516705813779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0191 Sigtuna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94 GWh</v>
      </c>
      <c r="T29" s="31">
        <f>G$44</f>
        <v>4.3452616803659992E-2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493 GWh</v>
      </c>
      <c r="T30" s="31">
        <f>H$44</f>
        <v>0.2286926320020739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[2]Slutanvändning!$N$2033</f>
        <v>0</v>
      </c>
      <c r="C32" s="99">
        <f>[2]Slutanvändning!$N$2034</f>
        <v>8998</v>
      </c>
      <c r="D32" s="99">
        <f>[2]Slutanvändning!$N$2027</f>
        <v>6194</v>
      </c>
      <c r="E32" s="64">
        <f>[2]Slutanvändning!$Q$2028</f>
        <v>0</v>
      </c>
      <c r="F32" s="64">
        <f>[2]Slutanvändning!$N$2029</f>
        <v>0</v>
      </c>
      <c r="G32" s="64">
        <f>[2]Slutanvändning!$N$2030</f>
        <v>1488</v>
      </c>
      <c r="H32" s="64">
        <f>[2]Slutanvändning!$N$2031</f>
        <v>0</v>
      </c>
      <c r="I32" s="64">
        <f>[2]Slutanvändning!$N$2032</f>
        <v>0</v>
      </c>
      <c r="J32" s="64"/>
      <c r="K32" s="64">
        <f>[2]Slutanvändning!T2028</f>
        <v>0</v>
      </c>
      <c r="L32" s="64">
        <f>[2]Slutanvändning!U2028</f>
        <v>0</v>
      </c>
      <c r="M32" s="64"/>
      <c r="N32" s="64"/>
      <c r="O32" s="64"/>
      <c r="P32" s="64">
        <f t="shared" ref="P32:P38" si="4">SUM(B32:N32)</f>
        <v>16680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[2]Slutanvändning!$N$2042</f>
        <v>14040</v>
      </c>
      <c r="C33" s="184">
        <f>[2]Slutanvändning!$N$2043</f>
        <v>35241.547779751338</v>
      </c>
      <c r="D33" s="99">
        <f>[2]Slutanvändning!$N$2036</f>
        <v>941</v>
      </c>
      <c r="E33" s="64">
        <f>[2]Slutanvändning!$Q$2037</f>
        <v>0</v>
      </c>
      <c r="F33" s="64">
        <f>[2]Slutanvändning!$N$2038</f>
        <v>0</v>
      </c>
      <c r="G33" s="64">
        <f>[2]Slutanvändning!$N$2039</f>
        <v>280</v>
      </c>
      <c r="H33" s="64">
        <f>[2]Slutanvändning!$N$2040</f>
        <v>0</v>
      </c>
      <c r="I33" s="64">
        <f>[2]Slutanvändning!$N$2041</f>
        <v>0</v>
      </c>
      <c r="J33" s="64"/>
      <c r="K33" s="64">
        <f>[2]Slutanvändning!T2037</f>
        <v>0</v>
      </c>
      <c r="L33" s="64">
        <f>[2]Slutanvändning!U2037</f>
        <v>0</v>
      </c>
      <c r="M33" s="64"/>
      <c r="N33" s="64"/>
      <c r="O33" s="64"/>
      <c r="P33" s="183">
        <f t="shared" si="4"/>
        <v>50502.547779751338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[2]Slutanvändning!$N$2051</f>
        <v>14365</v>
      </c>
      <c r="C34" s="99">
        <f>[2]Slutanvändning!$N$2052</f>
        <v>34881</v>
      </c>
      <c r="D34" s="99">
        <f>[2]Slutanvändning!$N$2045</f>
        <v>865</v>
      </c>
      <c r="E34" s="64">
        <f>[2]Slutanvändning!$Q$2046</f>
        <v>0</v>
      </c>
      <c r="F34" s="64">
        <f>[2]Slutanvändning!$N$2047</f>
        <v>0</v>
      </c>
      <c r="G34" s="64">
        <f>[2]Slutanvändning!$N$2048</f>
        <v>0</v>
      </c>
      <c r="H34" s="64">
        <f>[2]Slutanvändning!$N$2049</f>
        <v>0</v>
      </c>
      <c r="I34" s="64">
        <f>[2]Slutanvändning!$N$2050</f>
        <v>0</v>
      </c>
      <c r="J34" s="64"/>
      <c r="K34" s="64">
        <f>[2]Slutanvändning!T2046</f>
        <v>0</v>
      </c>
      <c r="L34" s="64">
        <f>[2]Slutanvändning!U2046</f>
        <v>0</v>
      </c>
      <c r="M34" s="64"/>
      <c r="N34" s="64"/>
      <c r="O34" s="64"/>
      <c r="P34" s="64">
        <f t="shared" si="4"/>
        <v>50111</v>
      </c>
      <c r="Q34" s="22"/>
      <c r="R34" s="54" t="str">
        <f>L30</f>
        <v>Avfall</v>
      </c>
      <c r="S34" s="42" t="str">
        <f>ROUND(L43/1000,0) &amp;" GWh"</f>
        <v>621 GWh</v>
      </c>
      <c r="T34" s="31">
        <f>L$44</f>
        <v>0.28807159201964855</v>
      </c>
      <c r="U34" s="25"/>
      <c r="V34" s="7"/>
      <c r="W34" s="41"/>
    </row>
    <row r="35" spans="1:47" ht="15.75">
      <c r="A35" s="5" t="s">
        <v>35</v>
      </c>
      <c r="B35" s="64">
        <f>[2]Slutanvändning!$N$2060</f>
        <v>0</v>
      </c>
      <c r="C35" s="99">
        <f>[2]Slutanvändning!$N$2061</f>
        <v>1940</v>
      </c>
      <c r="D35" s="99">
        <f>[2]Slutanvändning!$N$2054</f>
        <v>383156</v>
      </c>
      <c r="E35" s="64">
        <f>[2]Slutanvändning!$Q$2055</f>
        <v>0</v>
      </c>
      <c r="F35" s="64">
        <f>[2]Slutanvändning!$N$2056</f>
        <v>0</v>
      </c>
      <c r="G35" s="64">
        <f>[2]Slutanvändning!$N$2057</f>
        <v>91828</v>
      </c>
      <c r="H35" s="64">
        <f>[2]Slutanvändning!$N$2058</f>
        <v>0</v>
      </c>
      <c r="I35" s="64">
        <f>[2]Slutanvändning!$N$2059</f>
        <v>0</v>
      </c>
      <c r="J35" s="64"/>
      <c r="K35" s="64">
        <f>[2]Slutanvändning!T2055</f>
        <v>0</v>
      </c>
      <c r="L35" s="64">
        <f>[2]Slutanvändning!U2055</f>
        <v>0</v>
      </c>
      <c r="M35" s="64"/>
      <c r="N35" s="64"/>
      <c r="O35" s="64"/>
      <c r="P35" s="64">
        <f>SUM(B35:N35)</f>
        <v>476924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[2]Slutanvändning!$N$2069</f>
        <v>161129</v>
      </c>
      <c r="C36" s="184">
        <f>[2]Slutanvändning!$N$2070</f>
        <v>444009.45222024864</v>
      </c>
      <c r="D36" s="99">
        <f>[2]Slutanvändning!$N$2063</f>
        <v>4667</v>
      </c>
      <c r="E36" s="64">
        <f>[2]Slutanvändning!$Q$2064</f>
        <v>0</v>
      </c>
      <c r="F36" s="64">
        <f>[2]Slutanvändning!$N$2065</f>
        <v>0</v>
      </c>
      <c r="G36" s="64">
        <f>[2]Slutanvändning!$N$2066</f>
        <v>0</v>
      </c>
      <c r="H36" s="64">
        <f>[2]Slutanvändning!$N$2067</f>
        <v>0</v>
      </c>
      <c r="I36" s="64">
        <f>[2]Slutanvändning!$N$2068</f>
        <v>0</v>
      </c>
      <c r="J36" s="64"/>
      <c r="K36" s="64">
        <f>[2]Slutanvändning!T2064</f>
        <v>0</v>
      </c>
      <c r="L36" s="64">
        <f>[2]Slutanvändning!U2064</f>
        <v>0</v>
      </c>
      <c r="M36" s="64"/>
      <c r="N36" s="64"/>
      <c r="O36" s="64"/>
      <c r="P36" s="183">
        <f t="shared" si="4"/>
        <v>609805.45222024864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[2]Slutanvändning!$N$2078</f>
        <v>2327</v>
      </c>
      <c r="C37" s="99">
        <f>[2]Slutanvändning!$N$2079</f>
        <v>92176</v>
      </c>
      <c r="D37" s="99">
        <f>[2]Slutanvändning!$N$2072</f>
        <v>276</v>
      </c>
      <c r="E37" s="64">
        <f>[2]Slutanvändning!$Q$2073</f>
        <v>0</v>
      </c>
      <c r="F37" s="64">
        <f>[2]Slutanvändning!$N$2074</f>
        <v>0</v>
      </c>
      <c r="G37" s="64">
        <f>[2]Slutanvändning!$N$2075</f>
        <v>0</v>
      </c>
      <c r="H37" s="64">
        <f>[2]Slutanvändning!$N$2076</f>
        <v>11899</v>
      </c>
      <c r="I37" s="64">
        <f>[2]Slutanvändning!$N$2077</f>
        <v>0</v>
      </c>
      <c r="J37" s="64"/>
      <c r="K37" s="64">
        <f>[2]Slutanvändning!T2073</f>
        <v>0</v>
      </c>
      <c r="L37" s="64">
        <f>[2]Slutanvändning!U2073</f>
        <v>0</v>
      </c>
      <c r="M37" s="64"/>
      <c r="N37" s="64"/>
      <c r="O37" s="64"/>
      <c r="P37" s="64">
        <f t="shared" si="4"/>
        <v>106678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[2]Slutanvändning!$N$2087</f>
        <v>83586</v>
      </c>
      <c r="C38" s="99">
        <f>[2]Slutanvändning!$N$2088</f>
        <v>22209</v>
      </c>
      <c r="D38" s="99">
        <f>[2]Slutanvändning!$N$2081</f>
        <v>618</v>
      </c>
      <c r="E38" s="64">
        <f>[2]Slutanvändning!$Q$2082</f>
        <v>0</v>
      </c>
      <c r="F38" s="64">
        <f>[2]Slutanvändning!$N$2083</f>
        <v>0</v>
      </c>
      <c r="G38" s="64">
        <f>[2]Slutanvändning!$N$2084</f>
        <v>0</v>
      </c>
      <c r="H38" s="64">
        <f>[2]Slutanvändning!$N$2085</f>
        <v>0</v>
      </c>
      <c r="I38" s="64">
        <f>[2]Slutanvändning!$N$2086</f>
        <v>0</v>
      </c>
      <c r="J38" s="64"/>
      <c r="K38" s="64">
        <f>[2]Slutanvändning!T2082</f>
        <v>0</v>
      </c>
      <c r="L38" s="64">
        <f>[2]Slutanvändning!U2082</f>
        <v>0</v>
      </c>
      <c r="M38" s="64"/>
      <c r="N38" s="64"/>
      <c r="O38" s="64"/>
      <c r="P38" s="64">
        <f t="shared" si="4"/>
        <v>106413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[2]Slutanvändning!$N$2096</f>
        <v>0</v>
      </c>
      <c r="C39" s="99">
        <f>[2]Slutanvändning!$N$2097</f>
        <v>5556</v>
      </c>
      <c r="D39" s="99">
        <f>[2]Slutanvändning!$N$2090</f>
        <v>0</v>
      </c>
      <c r="E39" s="64">
        <f>[2]Slutanvändning!$Q$2091</f>
        <v>0</v>
      </c>
      <c r="F39" s="64">
        <f>[2]Slutanvändning!$N$2092</f>
        <v>0</v>
      </c>
      <c r="G39" s="64">
        <f>[2]Slutanvändning!$N$2093</f>
        <v>0</v>
      </c>
      <c r="H39" s="64">
        <f>[2]Slutanvändning!$N$2094</f>
        <v>0</v>
      </c>
      <c r="I39" s="64">
        <f>[2]Slutanvändning!$N$2095</f>
        <v>0</v>
      </c>
      <c r="J39" s="64"/>
      <c r="K39" s="64">
        <f>[2]Slutanvändning!T2091</f>
        <v>0</v>
      </c>
      <c r="L39" s="64">
        <f>[2]Slutanvändning!U2091</f>
        <v>0</v>
      </c>
      <c r="M39" s="64"/>
      <c r="N39" s="64"/>
      <c r="O39" s="64"/>
      <c r="P39" s="64">
        <f>SUM(B39:N39)</f>
        <v>5556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275447</v>
      </c>
      <c r="C40" s="64">
        <f t="shared" ref="C40:O40" si="5">SUM(C32:C39)</f>
        <v>645011</v>
      </c>
      <c r="D40" s="64">
        <f t="shared" si="5"/>
        <v>396717</v>
      </c>
      <c r="E40" s="64">
        <f t="shared" si="5"/>
        <v>0</v>
      </c>
      <c r="F40" s="64">
        <f>SUM(F32:F39)</f>
        <v>0</v>
      </c>
      <c r="G40" s="64">
        <f t="shared" si="5"/>
        <v>93596</v>
      </c>
      <c r="H40" s="64">
        <f t="shared" si="5"/>
        <v>11899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1422670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228 GWh</v>
      </c>
      <c r="T41" s="63"/>
    </row>
    <row r="42" spans="1:47">
      <c r="A42" s="35" t="s">
        <v>43</v>
      </c>
      <c r="B42" s="96">
        <f>B39+B38+B37</f>
        <v>85913</v>
      </c>
      <c r="C42" s="96">
        <f>C39+C38+C37</f>
        <v>119941</v>
      </c>
      <c r="D42" s="96">
        <f>D39+D38+D37</f>
        <v>894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11899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218647</v>
      </c>
      <c r="Q42" s="23"/>
      <c r="R42" s="30" t="s">
        <v>41</v>
      </c>
      <c r="S42" s="10" t="str">
        <f>ROUND(P42/1000,0) &amp;" GWh"</f>
        <v>219 GWh</v>
      </c>
      <c r="T42" s="31">
        <f>P42/P40</f>
        <v>0.15368778423668172</v>
      </c>
    </row>
    <row r="43" spans="1:47">
      <c r="A43" s="36" t="s">
        <v>45</v>
      </c>
      <c r="B43" s="143"/>
      <c r="C43" s="97">
        <f>C40+C24-C7+C46</f>
        <v>538576.44559999998</v>
      </c>
      <c r="D43" s="97">
        <f t="shared" ref="D43:O43" si="7">D11+D24+D40</f>
        <v>408707</v>
      </c>
      <c r="E43" s="97">
        <f t="shared" si="7"/>
        <v>0</v>
      </c>
      <c r="F43" s="97">
        <f t="shared" si="7"/>
        <v>0</v>
      </c>
      <c r="G43" s="97">
        <f t="shared" si="7"/>
        <v>93596</v>
      </c>
      <c r="H43" s="97">
        <f t="shared" si="7"/>
        <v>492599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620500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2153978.4456000002</v>
      </c>
      <c r="Q43" s="23"/>
      <c r="R43" s="30" t="s">
        <v>42</v>
      </c>
      <c r="S43" s="10" t="str">
        <f>ROUND(P36/1000,0) &amp;" GWh"</f>
        <v>610 GWh</v>
      </c>
      <c r="T43" s="43">
        <f>P36/P40</f>
        <v>0.42863450569720923</v>
      </c>
    </row>
    <row r="44" spans="1:47">
      <c r="A44" s="36" t="s">
        <v>46</v>
      </c>
      <c r="B44" s="96"/>
      <c r="C44" s="98">
        <f>C43/$P$43</f>
        <v>0.25003799211647965</v>
      </c>
      <c r="D44" s="98">
        <f t="shared" ref="D44:P44" si="8">D43/$P$43</f>
        <v>0.18974516705813779</v>
      </c>
      <c r="E44" s="98">
        <f t="shared" si="8"/>
        <v>0</v>
      </c>
      <c r="F44" s="98">
        <f t="shared" si="8"/>
        <v>0</v>
      </c>
      <c r="G44" s="98">
        <f t="shared" si="8"/>
        <v>4.3452616803659992E-2</v>
      </c>
      <c r="H44" s="98">
        <f t="shared" si="8"/>
        <v>0.2286926320020739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0.28807159201964855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50 GWh</v>
      </c>
      <c r="T44" s="31">
        <f>P34/P40</f>
        <v>3.5223207068399556E-2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17 GWh</v>
      </c>
      <c r="T45" s="31">
        <f>P32/P40</f>
        <v>1.1724433635347621E-2</v>
      </c>
      <c r="U45" s="25"/>
    </row>
    <row r="46" spans="1:47">
      <c r="A46" s="37" t="s">
        <v>49</v>
      </c>
      <c r="B46" s="97">
        <f>B24+B26-B40-B49</f>
        <v>176363.86400000006</v>
      </c>
      <c r="C46" s="97">
        <f>(C40+C24)*0.08</f>
        <v>51768.625599999999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51 GWh</v>
      </c>
      <c r="T46" s="43">
        <f>P33/P40</f>
        <v>3.5498427449620319E-2</v>
      </c>
      <c r="U46" s="25"/>
    </row>
    <row r="47" spans="1:47">
      <c r="A47" s="37" t="s">
        <v>51</v>
      </c>
      <c r="B47" s="100">
        <f>B46/(B24+B26)</f>
        <v>0.14377299070185759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477 GWh</v>
      </c>
      <c r="T47" s="43">
        <f>P35/P40</f>
        <v>0.33523164191274152</v>
      </c>
    </row>
    <row r="48" spans="1:47" ht="15.75" thickBot="1">
      <c r="A48" s="12"/>
      <c r="B48" s="102"/>
      <c r="C48" s="104"/>
      <c r="D48" s="104"/>
      <c r="E48" s="104"/>
      <c r="F48" s="105"/>
      <c r="G48" s="104"/>
      <c r="H48" s="104"/>
      <c r="I48" s="105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1423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207">
        <f>'FV imp-exp'!E10</f>
        <v>774872</v>
      </c>
      <c r="C49" s="104"/>
      <c r="D49" s="104"/>
      <c r="E49" s="104"/>
      <c r="F49" s="105"/>
      <c r="G49" s="104"/>
      <c r="H49" s="104"/>
      <c r="I49" s="105"/>
      <c r="J49" s="104"/>
      <c r="K49" s="104"/>
      <c r="L49" s="104"/>
      <c r="M49" s="104"/>
      <c r="N49" s="105"/>
      <c r="O49" s="105"/>
      <c r="P49" s="105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06"/>
      <c r="D50" s="104"/>
      <c r="E50" s="104"/>
      <c r="F50" s="105"/>
      <c r="G50" s="104"/>
      <c r="H50" s="104"/>
      <c r="I50" s="105"/>
      <c r="J50" s="104"/>
      <c r="K50" s="104"/>
      <c r="L50" s="104"/>
      <c r="M50" s="104"/>
      <c r="N50" s="105"/>
      <c r="O50" s="105"/>
      <c r="P50" s="105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2"/>
      <c r="C51" s="104"/>
      <c r="D51" s="104"/>
      <c r="E51" s="104"/>
      <c r="F51" s="105"/>
      <c r="G51" s="104"/>
      <c r="H51" s="104"/>
      <c r="I51" s="105"/>
      <c r="J51" s="104"/>
      <c r="K51" s="104"/>
      <c r="L51" s="104"/>
      <c r="M51" s="104"/>
      <c r="N51" s="105"/>
      <c r="O51" s="105"/>
      <c r="P51" s="105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U71"/>
  <sheetViews>
    <sheetView topLeftCell="A10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89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[2]Solceller!$C$19</f>
        <v>3439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[2]Elproduktion!$N$642</f>
        <v>0</v>
      </c>
      <c r="D7" s="64">
        <f>[2]Elproduktion!$N$643</f>
        <v>0</v>
      </c>
      <c r="E7" s="64">
        <f>[2]Elproduktion!$Q$644</f>
        <v>0</v>
      </c>
      <c r="F7" s="64">
        <f>[2]Elproduktion!$N$645</f>
        <v>0</v>
      </c>
      <c r="G7" s="64">
        <f>[2]Elproduktion!$R$646</f>
        <v>0</v>
      </c>
      <c r="H7" s="64">
        <f>[2]Elproduktion!$S$647</f>
        <v>0</v>
      </c>
      <c r="I7" s="64">
        <f>[2]Elproduktion!$N$648</f>
        <v>0</v>
      </c>
      <c r="J7" s="64">
        <f>[2]Elproduktion!$T$646</f>
        <v>0</v>
      </c>
      <c r="K7" s="64">
        <f>[2]Elproduktion!U644</f>
        <v>0</v>
      </c>
      <c r="L7" s="64">
        <f>[2]Elproduktion!V644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[2]Elproduktion!$N$650</f>
        <v>0</v>
      </c>
      <c r="D8" s="64">
        <f>[2]Elproduktion!$N$651</f>
        <v>0</v>
      </c>
      <c r="E8" s="64">
        <f>[2]Elproduktion!$Q$652</f>
        <v>0</v>
      </c>
      <c r="F8" s="64">
        <f>[2]Elproduktion!$N$653</f>
        <v>0</v>
      </c>
      <c r="G8" s="64">
        <f>[2]Elproduktion!$R$654</f>
        <v>0</v>
      </c>
      <c r="H8" s="64">
        <f>[2]Elproduktion!$S$655</f>
        <v>0</v>
      </c>
      <c r="I8" s="64">
        <f>[2]Elproduktion!$N$656</f>
        <v>0</v>
      </c>
      <c r="J8" s="64">
        <f>[2]Elproduktion!$T$654</f>
        <v>0</v>
      </c>
      <c r="K8" s="64">
        <f>[2]Elproduktion!U652</f>
        <v>0</v>
      </c>
      <c r="L8" s="64">
        <f>[2]Elproduktion!V652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[2]Elproduktion!$N$658</f>
        <v>0</v>
      </c>
      <c r="D9" s="64">
        <f>[2]Elproduktion!$N$659</f>
        <v>0</v>
      </c>
      <c r="E9" s="64">
        <f>[2]Elproduktion!$Q$660</f>
        <v>0</v>
      </c>
      <c r="F9" s="64">
        <f>[2]Elproduktion!$N$661</f>
        <v>0</v>
      </c>
      <c r="G9" s="64">
        <f>[2]Elproduktion!$R$662</f>
        <v>0</v>
      </c>
      <c r="H9" s="64">
        <f>[2]Elproduktion!$S$663</f>
        <v>0</v>
      </c>
      <c r="I9" s="64">
        <f>[2]Elproduktion!$N$664</f>
        <v>0</v>
      </c>
      <c r="J9" s="64">
        <f>[2]Elproduktion!$T$662</f>
        <v>0</v>
      </c>
      <c r="K9" s="64">
        <f>[2]Elproduktion!U660</f>
        <v>0</v>
      </c>
      <c r="L9" s="64">
        <f>[2]Elproduktion!V660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[2]Elproduktion!$N$666</f>
        <v>0</v>
      </c>
      <c r="D10" s="64">
        <f>[2]Elproduktion!$N$667</f>
        <v>0</v>
      </c>
      <c r="E10" s="64">
        <f>[2]Elproduktion!$Q$668</f>
        <v>0</v>
      </c>
      <c r="F10" s="64">
        <f>[2]Elproduktion!$N$669</f>
        <v>0</v>
      </c>
      <c r="G10" s="64">
        <f>[2]Elproduktion!$R$670</f>
        <v>0</v>
      </c>
      <c r="H10" s="64">
        <f>[2]Elproduktion!$S$671</f>
        <v>0</v>
      </c>
      <c r="I10" s="64">
        <f>[2]Elproduktion!$N$672</f>
        <v>0</v>
      </c>
      <c r="J10" s="64">
        <f>[2]Elproduktion!$T$670</f>
        <v>0</v>
      </c>
      <c r="K10" s="64">
        <f>[2]Elproduktion!U668</f>
        <v>0</v>
      </c>
      <c r="L10" s="64">
        <f>[2]Elproduktion!V668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3439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0163 Sollentuna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[2]Fjärrvärmeproduktion!$N$898</f>
        <v>0</v>
      </c>
      <c r="C18" s="66"/>
      <c r="D18" s="66">
        <f>[2]Fjärrvärmeproduktion!$N$899</f>
        <v>0</v>
      </c>
      <c r="E18" s="66">
        <f>[2]Fjärrvärmeproduktion!$Q$900</f>
        <v>0</v>
      </c>
      <c r="F18" s="66">
        <f>[2]Fjärrvärmeproduktion!$N$901</f>
        <v>0</v>
      </c>
      <c r="G18" s="66">
        <f>[2]Fjärrvärmeproduktion!$R$902</f>
        <v>0</v>
      </c>
      <c r="H18" s="66">
        <f>[2]Fjärrvärmeproduktion!$S$903</f>
        <v>0</v>
      </c>
      <c r="I18" s="66">
        <f>[2]Fjärrvärmeproduktion!$N$904</f>
        <v>0</v>
      </c>
      <c r="J18" s="66">
        <f>[2]Fjärrvärmeproduktion!$T$902</f>
        <v>0</v>
      </c>
      <c r="K18" s="66">
        <f>[2]Fjärrvärmeproduktion!U900</f>
        <v>0</v>
      </c>
      <c r="L18" s="66">
        <f>[2]Fjärrvärmeproduktion!V900</f>
        <v>0</v>
      </c>
      <c r="M18" s="66">
        <f>[2]Fjärrvärmeproduktion!W903</f>
        <v>0</v>
      </c>
      <c r="N18" s="66">
        <f>[2]Fjärrvärmeproduktion!X903</f>
        <v>0</v>
      </c>
      <c r="O18" s="66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[2]Fjärrvärmeproduktion!$N$906</f>
        <v>34</v>
      </c>
      <c r="C19" s="66"/>
      <c r="D19" s="66">
        <f>[2]Fjärrvärmeproduktion!$N$907</f>
        <v>40</v>
      </c>
      <c r="E19" s="66">
        <f>[2]Fjärrvärmeproduktion!$Q$908</f>
        <v>0</v>
      </c>
      <c r="F19" s="66">
        <f>[2]Fjärrvärmeproduktion!$N$909</f>
        <v>0</v>
      </c>
      <c r="G19" s="66">
        <f>[2]Fjärrvärmeproduktion!$R$910</f>
        <v>0</v>
      </c>
      <c r="H19" s="66">
        <f>[2]Fjärrvärmeproduktion!$S$911</f>
        <v>0</v>
      </c>
      <c r="I19" s="66">
        <f>[2]Fjärrvärmeproduktion!$N$912</f>
        <v>0</v>
      </c>
      <c r="J19" s="66">
        <f>[2]Fjärrvärmeproduktion!$T$910</f>
        <v>0</v>
      </c>
      <c r="K19" s="66">
        <f>[2]Fjärrvärmeproduktion!U908</f>
        <v>0</v>
      </c>
      <c r="L19" s="66">
        <f>[2]Fjärrvärmeproduktion!V908</f>
        <v>0</v>
      </c>
      <c r="M19" s="66">
        <f>[2]Fjärrvärmeproduktion!W911</f>
        <v>0</v>
      </c>
      <c r="N19" s="66">
        <f>[2]Fjärrvärmeproduktion!X911</f>
        <v>0</v>
      </c>
      <c r="O19" s="66"/>
      <c r="P19" s="64">
        <f t="shared" ref="P19:P24" si="2">SUM(C19:O19)</f>
        <v>40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[2]Fjärrvärmeproduktion!$N$914</f>
        <v>0</v>
      </c>
      <c r="C20" s="66">
        <f>B20*1.05</f>
        <v>0</v>
      </c>
      <c r="D20" s="66">
        <f>[2]Fjärrvärmeproduktion!$N$915</f>
        <v>0</v>
      </c>
      <c r="E20" s="66">
        <f>[2]Fjärrvärmeproduktion!$Q$916</f>
        <v>0</v>
      </c>
      <c r="F20" s="66">
        <f>[2]Fjärrvärmeproduktion!$N$917</f>
        <v>0</v>
      </c>
      <c r="G20" s="66">
        <f>[2]Fjärrvärmeproduktion!$R$918</f>
        <v>0</v>
      </c>
      <c r="H20" s="66">
        <f>[2]Fjärrvärmeproduktion!$S$919</f>
        <v>0</v>
      </c>
      <c r="I20" s="66">
        <f>[2]Fjärrvärmeproduktion!$N$920</f>
        <v>0</v>
      </c>
      <c r="J20" s="66">
        <f>[2]Fjärrvärmeproduktion!$T$918</f>
        <v>0</v>
      </c>
      <c r="K20" s="66">
        <f>[2]Fjärrvärmeproduktion!U916</f>
        <v>0</v>
      </c>
      <c r="L20" s="66">
        <f>[2]Fjärrvärmeproduktion!V916</f>
        <v>0</v>
      </c>
      <c r="M20" s="66">
        <f>[2]Fjärrvärmeproduktion!W919</f>
        <v>0</v>
      </c>
      <c r="N20" s="66">
        <f>[2]Fjärrvärmeproduktion!X919</f>
        <v>0</v>
      </c>
      <c r="O20" s="66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[2]Fjärrvärmeproduktion!$N$922</f>
        <v>7715</v>
      </c>
      <c r="C21" s="66">
        <f>B21*0.33</f>
        <v>2545.9500000000003</v>
      </c>
      <c r="D21" s="66">
        <f>[2]Fjärrvärmeproduktion!$N$923</f>
        <v>0</v>
      </c>
      <c r="E21" s="66">
        <f>[2]Fjärrvärmeproduktion!$Q$924</f>
        <v>0</v>
      </c>
      <c r="F21" s="66">
        <f>[2]Fjärrvärmeproduktion!$N$925</f>
        <v>0</v>
      </c>
      <c r="G21" s="66">
        <f>[2]Fjärrvärmeproduktion!$R$926</f>
        <v>0</v>
      </c>
      <c r="H21" s="66">
        <f>[2]Fjärrvärmeproduktion!$S$927</f>
        <v>0</v>
      </c>
      <c r="I21" s="66">
        <f>[2]Fjärrvärmeproduktion!$N$928</f>
        <v>0</v>
      </c>
      <c r="J21" s="66">
        <f>[2]Fjärrvärmeproduktion!$T$926</f>
        <v>0</v>
      </c>
      <c r="K21" s="66">
        <f>[2]Fjärrvärmeproduktion!U924</f>
        <v>0</v>
      </c>
      <c r="L21" s="66">
        <f>[2]Fjärrvärmeproduktion!V924</f>
        <v>0</v>
      </c>
      <c r="M21" s="66">
        <f>[2]Fjärrvärmeproduktion!W927</f>
        <v>0</v>
      </c>
      <c r="N21" s="66">
        <f>[2]Fjärrvärmeproduktion!X927</f>
        <v>0</v>
      </c>
      <c r="O21" s="66"/>
      <c r="P21" s="64">
        <f t="shared" si="2"/>
        <v>2545.9500000000003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[2]Fjärrvärmeproduktion!$N$930</f>
        <v>0</v>
      </c>
      <c r="C22" s="66"/>
      <c r="D22" s="66">
        <f>[2]Fjärrvärmeproduktion!$N$931</f>
        <v>0</v>
      </c>
      <c r="E22" s="66">
        <f>[2]Fjärrvärmeproduktion!$Q$932</f>
        <v>0</v>
      </c>
      <c r="F22" s="66">
        <f>[2]Fjärrvärmeproduktion!$N$933</f>
        <v>0</v>
      </c>
      <c r="G22" s="66">
        <f>[2]Fjärrvärmeproduktion!$R$934</f>
        <v>0</v>
      </c>
      <c r="H22" s="66">
        <f>[2]Fjärrvärmeproduktion!$S$935</f>
        <v>0</v>
      </c>
      <c r="I22" s="66">
        <f>[2]Fjärrvärmeproduktion!$N$936</f>
        <v>0</v>
      </c>
      <c r="J22" s="66">
        <f>[2]Fjärrvärmeproduktion!$T$934</f>
        <v>0</v>
      </c>
      <c r="K22" s="66">
        <f>[2]Fjärrvärmeproduktion!U932</f>
        <v>0</v>
      </c>
      <c r="L22" s="66">
        <f>[2]Fjärrvärmeproduktion!V932</f>
        <v>0</v>
      </c>
      <c r="M22" s="66">
        <f>[2]Fjärrvärmeproduktion!W935</f>
        <v>0</v>
      </c>
      <c r="N22" s="66">
        <f>[2]Fjärrvärmeproduktion!X935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1104 GWh</v>
      </c>
      <c r="T22" s="27"/>
      <c r="U22" s="25"/>
    </row>
    <row r="23" spans="1:34" ht="15.75">
      <c r="A23" s="5" t="s">
        <v>23</v>
      </c>
      <c r="B23" s="135">
        <f>[2]Fjärrvärmeproduktion!$N$938</f>
        <v>0</v>
      </c>
      <c r="C23" s="66"/>
      <c r="D23" s="66">
        <f>[2]Fjärrvärmeproduktion!$N$939</f>
        <v>0</v>
      </c>
      <c r="E23" s="66">
        <f>[2]Fjärrvärmeproduktion!$Q$940</f>
        <v>0</v>
      </c>
      <c r="F23" s="66">
        <f>[2]Fjärrvärmeproduktion!$N$941</f>
        <v>0</v>
      </c>
      <c r="G23" s="66">
        <f>[2]Fjärrvärmeproduktion!$R$942</f>
        <v>0</v>
      </c>
      <c r="H23" s="66">
        <f>[2]Fjärrvärmeproduktion!$S$943</f>
        <v>0</v>
      </c>
      <c r="I23" s="66">
        <f>[2]Fjärrvärmeproduktion!$N$944</f>
        <v>0</v>
      </c>
      <c r="J23" s="66">
        <f>[2]Fjärrvärmeproduktion!$T$942</f>
        <v>0</v>
      </c>
      <c r="K23" s="66">
        <f>[2]Fjärrvärmeproduktion!U940</f>
        <v>0</v>
      </c>
      <c r="L23" s="66">
        <f>[2]Fjärrvärmeproduktion!V940</f>
        <v>0</v>
      </c>
      <c r="M23" s="66">
        <f>[2]Fjärrvärmeproduktion!W943</f>
        <v>0</v>
      </c>
      <c r="N23" s="66">
        <f>[2]Fjärrvärmeproduktion!X943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6">
        <f>SUM(B18:B23)</f>
        <v>7749</v>
      </c>
      <c r="C24" s="66">
        <f t="shared" ref="C24:O24" si="3">SUM(C18:C23)</f>
        <v>2545.9500000000003</v>
      </c>
      <c r="D24" s="66">
        <f t="shared" si="3"/>
        <v>40</v>
      </c>
      <c r="E24" s="66">
        <f t="shared" si="3"/>
        <v>0</v>
      </c>
      <c r="F24" s="66">
        <f t="shared" si="3"/>
        <v>0</v>
      </c>
      <c r="G24" s="66">
        <f t="shared" si="3"/>
        <v>0</v>
      </c>
      <c r="H24" s="66">
        <f t="shared" si="3"/>
        <v>0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64">
        <f t="shared" si="2"/>
        <v>2585.9500000000003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649 GWh</v>
      </c>
      <c r="T25" s="31">
        <f>C$44</f>
        <v>0.58804322365040784</v>
      </c>
      <c r="U25" s="25"/>
    </row>
    <row r="26" spans="1:34" ht="15.75">
      <c r="A26" s="6" t="s">
        <v>103</v>
      </c>
      <c r="B26" s="206">
        <f>'FV imp-exp'!B6</f>
        <v>290976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0"/>
      <c r="R26" s="54" t="str">
        <f>D30</f>
        <v>Oljeprodukter</v>
      </c>
      <c r="S26" s="42" t="str">
        <f>ROUND(D43/1000,0) &amp;" GWh"</f>
        <v>358 GWh</v>
      </c>
      <c r="T26" s="31">
        <f>D$44</f>
        <v>0.32459135487524632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4.5276570337511405E-6</v>
      </c>
      <c r="U28" s="25"/>
    </row>
    <row r="29" spans="1:34" ht="15.75">
      <c r="A29" s="51" t="str">
        <f>A2</f>
        <v>0163 Sollentuna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83 GWh</v>
      </c>
      <c r="T29" s="31">
        <f>G$44</f>
        <v>7.5430517533377858E-2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13 GWh</v>
      </c>
      <c r="T30" s="31">
        <f>H$44</f>
        <v>1.1930376283934256E-2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[2]Slutanvändning!$N$1304</f>
        <v>0</v>
      </c>
      <c r="C32" s="99">
        <f>[2]Slutanvändning!$N$1305</f>
        <v>220</v>
      </c>
      <c r="D32" s="64">
        <f>[2]Slutanvändning!$N$1298</f>
        <v>207</v>
      </c>
      <c r="E32" s="64">
        <f>[2]Slutanvändning!$Q$1299</f>
        <v>0</v>
      </c>
      <c r="F32" s="99">
        <f>[2]Slutanvändning!$N$1300</f>
        <v>0</v>
      </c>
      <c r="G32" s="99">
        <f>[2]Slutanvändning!$N$1301</f>
        <v>46</v>
      </c>
      <c r="H32" s="64">
        <f>[2]Slutanvändning!$N$1302</f>
        <v>0</v>
      </c>
      <c r="I32" s="64">
        <f>[2]Slutanvändning!$N$1303</f>
        <v>0</v>
      </c>
      <c r="J32" s="64"/>
      <c r="K32" s="64">
        <f>[2]Slutanvändning!T1299</f>
        <v>0</v>
      </c>
      <c r="L32" s="64">
        <f>[2]Slutanvändning!U1299</f>
        <v>0</v>
      </c>
      <c r="M32" s="64"/>
      <c r="N32" s="64"/>
      <c r="O32" s="64"/>
      <c r="P32" s="64">
        <f t="shared" ref="P32:P38" si="4">SUM(B32:N32)</f>
        <v>473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[2]Slutanvändning!$N$1313</f>
        <v>4276</v>
      </c>
      <c r="C33" s="99">
        <f>[2]Slutanvändning!$N$1314</f>
        <v>51775</v>
      </c>
      <c r="D33" s="183">
        <f>[2]Slutanvändning!$N$1307</f>
        <v>556.97418415650782</v>
      </c>
      <c r="E33" s="64">
        <f>[2]Slutanvändning!$Q$1308</f>
        <v>0</v>
      </c>
      <c r="F33" s="184">
        <f>[2]Slutanvändning!$N$1309</f>
        <v>5</v>
      </c>
      <c r="G33" s="184">
        <f>[2]Slutanvändning!$N$1310</f>
        <v>16939.025815843492</v>
      </c>
      <c r="H33" s="64">
        <f>[2]Slutanvändning!$N$1311</f>
        <v>0</v>
      </c>
      <c r="I33" s="64">
        <f>[2]Slutanvändning!$N$1312</f>
        <v>0</v>
      </c>
      <c r="J33" s="64"/>
      <c r="K33" s="64">
        <f>[2]Slutanvändning!T1308</f>
        <v>0</v>
      </c>
      <c r="L33" s="64">
        <f>[2]Slutanvändning!U1308</f>
        <v>0</v>
      </c>
      <c r="M33" s="64"/>
      <c r="N33" s="64"/>
      <c r="O33" s="64"/>
      <c r="P33" s="64">
        <f t="shared" si="4"/>
        <v>73552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[2]Slutanvändning!$N$1322</f>
        <v>20409</v>
      </c>
      <c r="C34" s="99">
        <f>[2]Slutanvändning!$N$1323</f>
        <v>23319</v>
      </c>
      <c r="D34" s="64">
        <f>[2]Slutanvändning!$N$1316</f>
        <v>88</v>
      </c>
      <c r="E34" s="64">
        <f>[2]Slutanvändning!$Q$1317</f>
        <v>0</v>
      </c>
      <c r="F34" s="99">
        <f>[2]Slutanvändning!$N$1318</f>
        <v>0</v>
      </c>
      <c r="G34" s="99">
        <f>[2]Slutanvändning!$N$1319</f>
        <v>0</v>
      </c>
      <c r="H34" s="64">
        <f>[2]Slutanvändning!$N$1320</f>
        <v>0</v>
      </c>
      <c r="I34" s="64">
        <f>[2]Slutanvändning!$N$1321</f>
        <v>0</v>
      </c>
      <c r="J34" s="64"/>
      <c r="K34" s="64">
        <f>[2]Slutanvändning!T1317</f>
        <v>0</v>
      </c>
      <c r="L34" s="64">
        <f>[2]Slutanvändning!U1317</f>
        <v>0</v>
      </c>
      <c r="M34" s="64"/>
      <c r="N34" s="64"/>
      <c r="O34" s="64"/>
      <c r="P34" s="64">
        <f t="shared" si="4"/>
        <v>43816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[2]Slutanvändning!$N$1331</f>
        <v>0</v>
      </c>
      <c r="C35" s="184">
        <f>[2]Slutanvändning!$N$1332</f>
        <v>154756.27458894777</v>
      </c>
      <c r="D35" s="183">
        <f>[2]Slutanvändning!$N$1325</f>
        <v>356370.02581584349</v>
      </c>
      <c r="E35" s="64">
        <f>[2]Slutanvändning!$Q$1326</f>
        <v>0</v>
      </c>
      <c r="F35" s="99">
        <f>[2]Slutanvändning!$N$1327</f>
        <v>0</v>
      </c>
      <c r="G35" s="184">
        <f>[2]Slutanvändning!$N$1328</f>
        <v>66314.699595208745</v>
      </c>
      <c r="H35" s="64">
        <f>[2]Slutanvändning!$N$1329</f>
        <v>0</v>
      </c>
      <c r="I35" s="64">
        <f>[2]Slutanvändning!$N$1330</f>
        <v>0</v>
      </c>
      <c r="J35" s="64"/>
      <c r="K35" s="64">
        <f>[2]Slutanvändning!T1326</f>
        <v>0</v>
      </c>
      <c r="L35" s="64">
        <f>[2]Slutanvändning!U1326</f>
        <v>0</v>
      </c>
      <c r="M35" s="64"/>
      <c r="N35" s="64"/>
      <c r="O35" s="64"/>
      <c r="P35" s="183">
        <f>SUM(B35:N35)</f>
        <v>577441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[2]Slutanvändning!$N$1340</f>
        <v>17632</v>
      </c>
      <c r="C36" s="99">
        <f>[2]Slutanvändning!$N$1341</f>
        <v>130079</v>
      </c>
      <c r="D36" s="64">
        <f>[2]Slutanvändning!$N$1334</f>
        <v>349</v>
      </c>
      <c r="E36" s="64">
        <f>[2]Slutanvändning!$Q$1335</f>
        <v>0</v>
      </c>
      <c r="F36" s="99">
        <f>[2]Slutanvändning!$N$1336</f>
        <v>0</v>
      </c>
      <c r="G36" s="99">
        <f>[2]Slutanvändning!$N$1337</f>
        <v>0</v>
      </c>
      <c r="H36" s="64">
        <f>[2]Slutanvändning!$N$1338</f>
        <v>0</v>
      </c>
      <c r="I36" s="64">
        <f>[2]Slutanvändning!$N$1339</f>
        <v>0</v>
      </c>
      <c r="J36" s="64"/>
      <c r="K36" s="64">
        <f>[2]Slutanvändning!T1335</f>
        <v>0</v>
      </c>
      <c r="L36" s="64">
        <f>[2]Slutanvändning!U1335</f>
        <v>0</v>
      </c>
      <c r="M36" s="64"/>
      <c r="N36" s="64"/>
      <c r="O36" s="64"/>
      <c r="P36" s="64">
        <f t="shared" si="4"/>
        <v>148060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[2]Slutanvändning!$N$1349</f>
        <v>24125</v>
      </c>
      <c r="C37" s="99">
        <f>[2]Slutanvändning!$N$1350</f>
        <v>197216</v>
      </c>
      <c r="D37" s="64">
        <f>[2]Slutanvändning!$N$1343</f>
        <v>774</v>
      </c>
      <c r="E37" s="64">
        <f>[2]Slutanvändning!$Q$1344</f>
        <v>0</v>
      </c>
      <c r="F37" s="99">
        <f>[2]Slutanvändning!$N$1345</f>
        <v>0</v>
      </c>
      <c r="G37" s="99">
        <f>[2]Slutanvändning!$N$1346</f>
        <v>0</v>
      </c>
      <c r="H37" s="64">
        <f>[2]Slutanvändning!$N$1347</f>
        <v>13175</v>
      </c>
      <c r="I37" s="64">
        <f>[2]Slutanvändning!$N$1348</f>
        <v>0</v>
      </c>
      <c r="J37" s="64"/>
      <c r="K37" s="64">
        <f>[2]Slutanvändning!T1344</f>
        <v>0</v>
      </c>
      <c r="L37" s="64">
        <f>[2]Slutanvändning!U1344</f>
        <v>0</v>
      </c>
      <c r="M37" s="64"/>
      <c r="N37" s="64"/>
      <c r="O37" s="64"/>
      <c r="P37" s="64">
        <f t="shared" si="4"/>
        <v>235290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[2]Slutanvändning!$N$1358</f>
        <v>199194</v>
      </c>
      <c r="C38" s="99">
        <f>[2]Slutanvändning!$N$1359</f>
        <v>41092</v>
      </c>
      <c r="D38" s="64">
        <f>[2]Slutanvändning!$N$1352</f>
        <v>69</v>
      </c>
      <c r="E38" s="64">
        <f>[2]Slutanvändning!$Q$1353</f>
        <v>0</v>
      </c>
      <c r="F38" s="99">
        <f>[2]Slutanvändning!$N$1354</f>
        <v>0</v>
      </c>
      <c r="G38" s="99">
        <f>[2]Slutanvändning!$N$1355</f>
        <v>0</v>
      </c>
      <c r="H38" s="64">
        <f>[2]Slutanvändning!$N$1356</f>
        <v>0</v>
      </c>
      <c r="I38" s="64">
        <f>[2]Slutanvändning!$N$1357</f>
        <v>0</v>
      </c>
      <c r="J38" s="64"/>
      <c r="K38" s="64">
        <f>[2]Slutanvändning!T1353</f>
        <v>0</v>
      </c>
      <c r="L38" s="64">
        <f>[2]Slutanvändning!U1353</f>
        <v>0</v>
      </c>
      <c r="M38" s="64"/>
      <c r="N38" s="64"/>
      <c r="O38" s="64"/>
      <c r="P38" s="64">
        <f t="shared" si="4"/>
        <v>240355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[2]Slutanvändning!$N$1367</f>
        <v>0</v>
      </c>
      <c r="C39" s="184">
        <f>[2]Slutanvändning!$N$1368</f>
        <v>284</v>
      </c>
      <c r="D39" s="64">
        <f>[2]Slutanvändning!$N$1361</f>
        <v>0</v>
      </c>
      <c r="E39" s="64">
        <f>[2]Slutanvändning!$Q$1362</f>
        <v>0</v>
      </c>
      <c r="F39" s="99">
        <f>[2]Slutanvändning!$N$1363</f>
        <v>0</v>
      </c>
      <c r="G39" s="99">
        <f>[2]Slutanvändning!$N$1364</f>
        <v>0</v>
      </c>
      <c r="H39" s="64">
        <f>[2]Slutanvändning!$N$1365</f>
        <v>0</v>
      </c>
      <c r="I39" s="64">
        <f>[2]Slutanvändning!$N$1366</f>
        <v>0</v>
      </c>
      <c r="J39" s="64"/>
      <c r="K39" s="64">
        <f>[2]Slutanvändning!T1362</f>
        <v>0</v>
      </c>
      <c r="L39" s="64">
        <f>[2]Slutanvändning!U1362</f>
        <v>0</v>
      </c>
      <c r="M39" s="64"/>
      <c r="N39" s="64"/>
      <c r="O39" s="64"/>
      <c r="P39" s="183">
        <f>SUM(B39:N39)</f>
        <v>284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265636</v>
      </c>
      <c r="C40" s="183">
        <f t="shared" ref="C40:O40" si="5">SUM(C32:C39)</f>
        <v>598741.27458894777</v>
      </c>
      <c r="D40" s="64">
        <f t="shared" si="5"/>
        <v>358414</v>
      </c>
      <c r="E40" s="64">
        <f t="shared" si="5"/>
        <v>0</v>
      </c>
      <c r="F40" s="183">
        <f>SUM(F32:F39)</f>
        <v>5</v>
      </c>
      <c r="G40" s="183">
        <f t="shared" si="5"/>
        <v>83299.725411052234</v>
      </c>
      <c r="H40" s="64">
        <f t="shared" si="5"/>
        <v>13175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1319271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81 GWh</v>
      </c>
      <c r="T41" s="63"/>
    </row>
    <row r="42" spans="1:47">
      <c r="A42" s="35" t="s">
        <v>43</v>
      </c>
      <c r="B42" s="96">
        <f>B39+B38+B37</f>
        <v>223319</v>
      </c>
      <c r="C42" s="96">
        <f>C39+C38+C37</f>
        <v>238592</v>
      </c>
      <c r="D42" s="96">
        <f>D39+D38+D37</f>
        <v>843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13175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475929</v>
      </c>
      <c r="Q42" s="23"/>
      <c r="R42" s="30" t="s">
        <v>41</v>
      </c>
      <c r="S42" s="10" t="str">
        <f>ROUND(P42/1000,0) &amp;" GWh"</f>
        <v>476 GWh</v>
      </c>
      <c r="T42" s="31">
        <f>P42/P40</f>
        <v>0.3607515059453289</v>
      </c>
    </row>
    <row r="43" spans="1:47">
      <c r="A43" s="36" t="s">
        <v>45</v>
      </c>
      <c r="B43" s="93"/>
      <c r="C43" s="97">
        <f>C40+C24-C7+C46</f>
        <v>649390.20255606354</v>
      </c>
      <c r="D43" s="97">
        <f t="shared" ref="D43:O43" si="7">D11+D24+D40</f>
        <v>358454</v>
      </c>
      <c r="E43" s="97">
        <f t="shared" si="7"/>
        <v>0</v>
      </c>
      <c r="F43" s="97">
        <f t="shared" si="7"/>
        <v>5</v>
      </c>
      <c r="G43" s="97">
        <f t="shared" si="7"/>
        <v>83299.725411052234</v>
      </c>
      <c r="H43" s="97">
        <f t="shared" si="7"/>
        <v>13175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1104323.9279671158</v>
      </c>
      <c r="Q43" s="23"/>
      <c r="R43" s="30" t="s">
        <v>42</v>
      </c>
      <c r="S43" s="10" t="str">
        <f>ROUND(P36/1000,0) &amp;" GWh"</f>
        <v>148 GWh</v>
      </c>
      <c r="T43" s="43">
        <f>P36/P40</f>
        <v>0.11222864748789294</v>
      </c>
    </row>
    <row r="44" spans="1:47">
      <c r="A44" s="36" t="s">
        <v>46</v>
      </c>
      <c r="B44" s="98"/>
      <c r="C44" s="98">
        <f>C43/$P$43</f>
        <v>0.58804322365040784</v>
      </c>
      <c r="D44" s="98">
        <f t="shared" ref="D44:P44" si="8">D43/$P$43</f>
        <v>0.32459135487524632</v>
      </c>
      <c r="E44" s="98">
        <f t="shared" si="8"/>
        <v>0</v>
      </c>
      <c r="F44" s="98">
        <f t="shared" si="8"/>
        <v>4.5276570337511405E-6</v>
      </c>
      <c r="G44" s="98">
        <f t="shared" si="8"/>
        <v>7.5430517533377858E-2</v>
      </c>
      <c r="H44" s="98">
        <f t="shared" si="8"/>
        <v>1.1930376283934256E-2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44 GWh</v>
      </c>
      <c r="T44" s="31">
        <f>P34/P40</f>
        <v>3.321228163129486E-2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0 GWh</v>
      </c>
      <c r="T45" s="31">
        <f>P32/P40</f>
        <v>3.5853134041451682E-4</v>
      </c>
      <c r="U45" s="25"/>
    </row>
    <row r="46" spans="1:47">
      <c r="A46" s="37" t="s">
        <v>49</v>
      </c>
      <c r="B46" s="97">
        <f>B24+B26-B40-B49</f>
        <v>33089</v>
      </c>
      <c r="C46" s="97">
        <f>(C40+C24)*0.08</f>
        <v>48102.977967115818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74 GWh</v>
      </c>
      <c r="T46" s="43">
        <f>P33/P40</f>
        <v>5.5752002431645964E-2</v>
      </c>
      <c r="U46" s="25"/>
    </row>
    <row r="47" spans="1:47">
      <c r="A47" s="37" t="s">
        <v>51</v>
      </c>
      <c r="B47" s="100">
        <f>B46/(B24+B26)</f>
        <v>0.11076742823667253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577 GWh</v>
      </c>
      <c r="T47" s="43">
        <f>P35/P40</f>
        <v>0.43769703116342284</v>
      </c>
    </row>
    <row r="48" spans="1:47" ht="15.75" thickBot="1">
      <c r="A48" s="12"/>
      <c r="B48" s="102"/>
      <c r="C48" s="104"/>
      <c r="D48" s="104"/>
      <c r="E48" s="104"/>
      <c r="F48" s="105"/>
      <c r="G48" s="104"/>
      <c r="H48" s="104"/>
      <c r="I48" s="105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1319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71">
        <f>'FV imp-exp'!E6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4" width="20.75" style="82" bestFit="1" customWidth="1"/>
    <col min="5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90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[2]Solceller!$C$24</f>
        <v>2432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[2]Elproduktion!$N$842</f>
        <v>0</v>
      </c>
      <c r="D7" s="64">
        <f>[2]Elproduktion!$N$843</f>
        <v>0</v>
      </c>
      <c r="E7" s="64">
        <f>[2]Elproduktion!$Q$844</f>
        <v>0</v>
      </c>
      <c r="F7" s="64">
        <f>[2]Elproduktion!$N$845</f>
        <v>0</v>
      </c>
      <c r="G7" s="64">
        <f>[2]Elproduktion!$R$846</f>
        <v>0</v>
      </c>
      <c r="H7" s="64">
        <f>[2]Elproduktion!$S$847</f>
        <v>0</v>
      </c>
      <c r="I7" s="64">
        <f>[2]Elproduktion!$N$848</f>
        <v>0</v>
      </c>
      <c r="J7" s="64">
        <f>[2]Elproduktion!$T$846</f>
        <v>0</v>
      </c>
      <c r="K7" s="64">
        <f>[2]Elproduktion!U844</f>
        <v>0</v>
      </c>
      <c r="L7" s="64">
        <f>[2]Elproduktion!V844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[2]Elproduktion!$N$850</f>
        <v>0</v>
      </c>
      <c r="D8" s="64">
        <f>[2]Elproduktion!$N$851</f>
        <v>0</v>
      </c>
      <c r="E8" s="64">
        <f>[2]Elproduktion!$Q$852</f>
        <v>0</v>
      </c>
      <c r="F8" s="64">
        <f>[2]Elproduktion!$N$853</f>
        <v>0</v>
      </c>
      <c r="G8" s="64">
        <f>[2]Elproduktion!$R$854</f>
        <v>0</v>
      </c>
      <c r="H8" s="64">
        <f>[2]Elproduktion!$S$855</f>
        <v>0</v>
      </c>
      <c r="I8" s="64">
        <f>[2]Elproduktion!$N$856</f>
        <v>0</v>
      </c>
      <c r="J8" s="64">
        <f>[2]Elproduktion!$T$854</f>
        <v>0</v>
      </c>
      <c r="K8" s="64">
        <f>[2]Elproduktion!U852</f>
        <v>0</v>
      </c>
      <c r="L8" s="64">
        <f>[2]Elproduktion!V852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[2]Elproduktion!$N$858</f>
        <v>0</v>
      </c>
      <c r="D9" s="64">
        <f>[2]Elproduktion!$N$859</f>
        <v>0</v>
      </c>
      <c r="E9" s="64">
        <f>[2]Elproduktion!$Q$860</f>
        <v>0</v>
      </c>
      <c r="F9" s="64">
        <f>[2]Elproduktion!$N$861</f>
        <v>0</v>
      </c>
      <c r="G9" s="64">
        <f>[2]Elproduktion!$R$862</f>
        <v>0</v>
      </c>
      <c r="H9" s="64">
        <f>[2]Elproduktion!$S$863</f>
        <v>0</v>
      </c>
      <c r="I9" s="64">
        <f>[2]Elproduktion!$N$864</f>
        <v>0</v>
      </c>
      <c r="J9" s="64">
        <f>[2]Elproduktion!$T$862</f>
        <v>0</v>
      </c>
      <c r="K9" s="64">
        <f>[2]Elproduktion!U860</f>
        <v>0</v>
      </c>
      <c r="L9" s="64">
        <f>[2]Elproduktion!V860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[2]Elproduktion!$N$866</f>
        <v>0</v>
      </c>
      <c r="D10" s="64">
        <f>[2]Elproduktion!$N$867</f>
        <v>0</v>
      </c>
      <c r="E10" s="64">
        <f>[2]Elproduktion!$Q$868</f>
        <v>0</v>
      </c>
      <c r="F10" s="64">
        <f>[2]Elproduktion!$N$869</f>
        <v>0</v>
      </c>
      <c r="G10" s="64">
        <f>[2]Elproduktion!$R$870</f>
        <v>0</v>
      </c>
      <c r="H10" s="64">
        <f>[2]Elproduktion!$S$871</f>
        <v>0</v>
      </c>
      <c r="I10" s="64">
        <f>[2]Elproduktion!$N$872</f>
        <v>0</v>
      </c>
      <c r="J10" s="64">
        <f>[2]Elproduktion!$T$870</f>
        <v>0</v>
      </c>
      <c r="K10" s="64">
        <f>[2]Elproduktion!U868</f>
        <v>0</v>
      </c>
      <c r="L10" s="64">
        <f>[2]Elproduktion!V868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2432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0184 Solna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[2]Fjärrvärmeproduktion!$N$1178</f>
        <v>0</v>
      </c>
      <c r="C18" s="64"/>
      <c r="D18" s="64">
        <f>[2]Fjärrvärmeproduktion!$N$1179</f>
        <v>0</v>
      </c>
      <c r="E18" s="64">
        <f>[2]Fjärrvärmeproduktion!$Q$1180</f>
        <v>0</v>
      </c>
      <c r="F18" s="64">
        <f>[2]Fjärrvärmeproduktion!$N$1181</f>
        <v>0</v>
      </c>
      <c r="G18" s="64">
        <f>[2]Fjärrvärmeproduktion!$R$1182</f>
        <v>0</v>
      </c>
      <c r="H18" s="64">
        <f>[2]Fjärrvärmeproduktion!$S$1183</f>
        <v>0</v>
      </c>
      <c r="I18" s="64">
        <f>[2]Fjärrvärmeproduktion!$N$1184</f>
        <v>0</v>
      </c>
      <c r="J18" s="64">
        <f>[2]Fjärrvärmeproduktion!$T$1182</f>
        <v>0</v>
      </c>
      <c r="K18" s="64">
        <f>[2]Fjärrvärmeproduktion!U1180</f>
        <v>0</v>
      </c>
      <c r="L18" s="64">
        <f>[2]Fjärrvärmeproduktion!V1180</f>
        <v>0</v>
      </c>
      <c r="M18" s="64">
        <f>[2]Fjärrvärmeproduktion!W1183</f>
        <v>0</v>
      </c>
      <c r="N18" s="64">
        <f>[2]Fjärrvärmeproduktion!X1183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[2]Fjärrvärmeproduktion!$N$1186</f>
        <v>76284</v>
      </c>
      <c r="C19" s="64"/>
      <c r="D19" s="64">
        <f>[2]Fjärrvärmeproduktion!$N$1187</f>
        <v>1432</v>
      </c>
      <c r="E19" s="64">
        <f>[2]Fjärrvärmeproduktion!$Q$1188</f>
        <v>0</v>
      </c>
      <c r="F19" s="64">
        <f>[2]Fjärrvärmeproduktion!$N$1189</f>
        <v>0</v>
      </c>
      <c r="G19" s="64">
        <f>[2]Fjärrvärmeproduktion!$R$1190</f>
        <v>1372</v>
      </c>
      <c r="H19" s="64">
        <f>[2]Fjärrvärmeproduktion!$S$1191</f>
        <v>79918</v>
      </c>
      <c r="I19" s="64">
        <f>[2]Fjärrvärmeproduktion!$N$1192</f>
        <v>0</v>
      </c>
      <c r="J19" s="64">
        <f>[2]Fjärrvärmeproduktion!$T$1190</f>
        <v>0</v>
      </c>
      <c r="K19" s="64">
        <f>[2]Fjärrvärmeproduktion!U1188</f>
        <v>0</v>
      </c>
      <c r="L19" s="64">
        <f>[2]Fjärrvärmeproduktion!V1188</f>
        <v>0</v>
      </c>
      <c r="M19" s="64">
        <f>[2]Fjärrvärmeproduktion!W1191</f>
        <v>0</v>
      </c>
      <c r="N19" s="64">
        <f>[2]Fjärrvärmeproduktion!X1191</f>
        <v>0</v>
      </c>
      <c r="O19" s="64"/>
      <c r="P19" s="64">
        <f t="shared" ref="P19:P24" si="2">SUM(C19:O19)</f>
        <v>82722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[2]Fjärrvärmeproduktion!$N$1194</f>
        <v>0</v>
      </c>
      <c r="C20" s="64">
        <f>B20*1.05</f>
        <v>0</v>
      </c>
      <c r="D20" s="64">
        <f>[2]Fjärrvärmeproduktion!$N$1195</f>
        <v>0</v>
      </c>
      <c r="E20" s="64">
        <f>[2]Fjärrvärmeproduktion!$Q$1196</f>
        <v>0</v>
      </c>
      <c r="F20" s="64">
        <f>[2]Fjärrvärmeproduktion!$N$1197</f>
        <v>0</v>
      </c>
      <c r="G20" s="64">
        <f>[2]Fjärrvärmeproduktion!$R$1198</f>
        <v>0</v>
      </c>
      <c r="H20" s="64">
        <f>[2]Fjärrvärmeproduktion!$S$1199</f>
        <v>0</v>
      </c>
      <c r="I20" s="64">
        <f>[2]Fjärrvärmeproduktion!$N$1200</f>
        <v>0</v>
      </c>
      <c r="J20" s="64">
        <f>[2]Fjärrvärmeproduktion!$T$1198</f>
        <v>0</v>
      </c>
      <c r="K20" s="64">
        <f>[2]Fjärrvärmeproduktion!U1196</f>
        <v>0</v>
      </c>
      <c r="L20" s="64">
        <f>[2]Fjärrvärmeproduktion!V1196</f>
        <v>0</v>
      </c>
      <c r="M20" s="64">
        <f>[2]Fjärrvärmeproduktion!W1199</f>
        <v>0</v>
      </c>
      <c r="N20" s="64">
        <f>[2]Fjärrvärmeproduktion!X1199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[2]Fjärrvärmeproduktion!$N$1202</f>
        <v>450718</v>
      </c>
      <c r="C21" s="64">
        <f>B21*0.33</f>
        <v>148736.94</v>
      </c>
      <c r="D21" s="64">
        <f>[2]Fjärrvärmeproduktion!$N$1203</f>
        <v>0</v>
      </c>
      <c r="E21" s="64">
        <f>[2]Fjärrvärmeproduktion!$Q$1204</f>
        <v>0</v>
      </c>
      <c r="F21" s="64">
        <f>[2]Fjärrvärmeproduktion!$N$1205</f>
        <v>0</v>
      </c>
      <c r="G21" s="64">
        <f>[2]Fjärrvärmeproduktion!$R$1206</f>
        <v>0</v>
      </c>
      <c r="H21" s="64">
        <f>[2]Fjärrvärmeproduktion!$S$1207</f>
        <v>0</v>
      </c>
      <c r="I21" s="64">
        <f>[2]Fjärrvärmeproduktion!$N$1208</f>
        <v>0</v>
      </c>
      <c r="J21" s="64">
        <f>[2]Fjärrvärmeproduktion!$T$1206</f>
        <v>0</v>
      </c>
      <c r="K21" s="64">
        <f>[2]Fjärrvärmeproduktion!U1204</f>
        <v>0</v>
      </c>
      <c r="L21" s="64">
        <f>[2]Fjärrvärmeproduktion!V1204</f>
        <v>0</v>
      </c>
      <c r="M21" s="64">
        <f>[2]Fjärrvärmeproduktion!W1207</f>
        <v>0</v>
      </c>
      <c r="N21" s="64">
        <f>[2]Fjärrvärmeproduktion!X1207</f>
        <v>0</v>
      </c>
      <c r="O21" s="64"/>
      <c r="P21" s="64">
        <f t="shared" si="2"/>
        <v>148736.94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[2]Fjärrvärmeproduktion!$N$1210</f>
        <v>0</v>
      </c>
      <c r="C22" s="64"/>
      <c r="D22" s="64">
        <f>[2]Fjärrvärmeproduktion!$N$1211</f>
        <v>0</v>
      </c>
      <c r="E22" s="64">
        <f>[2]Fjärrvärmeproduktion!$Q$1212</f>
        <v>0</v>
      </c>
      <c r="F22" s="64">
        <f>[2]Fjärrvärmeproduktion!$N$1213</f>
        <v>0</v>
      </c>
      <c r="G22" s="64">
        <f>[2]Fjärrvärmeproduktion!$R$1214</f>
        <v>0</v>
      </c>
      <c r="H22" s="64">
        <f>[2]Fjärrvärmeproduktion!$S$1215</f>
        <v>0</v>
      </c>
      <c r="I22" s="64">
        <f>[2]Fjärrvärmeproduktion!$N$1216</f>
        <v>0</v>
      </c>
      <c r="J22" s="64">
        <f>[2]Fjärrvärmeproduktion!$T$1214</f>
        <v>0</v>
      </c>
      <c r="K22" s="64">
        <f>[2]Fjärrvärmeproduktion!U1212</f>
        <v>0</v>
      </c>
      <c r="L22" s="64">
        <f>[2]Fjärrvärmeproduktion!V1212</f>
        <v>0</v>
      </c>
      <c r="M22" s="64">
        <f>[2]Fjärrvärmeproduktion!W1215</f>
        <v>0</v>
      </c>
      <c r="N22" s="64">
        <f>[2]Fjärrvärmeproduktion!X1215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1382 GWh</v>
      </c>
      <c r="T22" s="27"/>
      <c r="U22" s="25"/>
    </row>
    <row r="23" spans="1:34" ht="15.75">
      <c r="A23" s="5" t="s">
        <v>23</v>
      </c>
      <c r="B23" s="64">
        <f>[2]Fjärrvärmeproduktion!$N$1218</f>
        <v>0</v>
      </c>
      <c r="C23" s="64"/>
      <c r="D23" s="64">
        <f>[2]Fjärrvärmeproduktion!$N$1219</f>
        <v>0</v>
      </c>
      <c r="E23" s="64">
        <f>[2]Fjärrvärmeproduktion!$Q$1220</f>
        <v>0</v>
      </c>
      <c r="F23" s="64">
        <f>[2]Fjärrvärmeproduktion!$N$1221</f>
        <v>0</v>
      </c>
      <c r="G23" s="64">
        <f>[2]Fjärrvärmeproduktion!$R$1222</f>
        <v>0</v>
      </c>
      <c r="H23" s="64">
        <f>[2]Fjärrvärmeproduktion!$S$1223</f>
        <v>0</v>
      </c>
      <c r="I23" s="64">
        <f>[2]Fjärrvärmeproduktion!$N$1224</f>
        <v>0</v>
      </c>
      <c r="J23" s="64">
        <f>[2]Fjärrvärmeproduktion!$T$1222</f>
        <v>0</v>
      </c>
      <c r="K23" s="64">
        <f>[2]Fjärrvärmeproduktion!U1220</f>
        <v>0</v>
      </c>
      <c r="L23" s="64">
        <f>[2]Fjärrvärmeproduktion!V1220</f>
        <v>0</v>
      </c>
      <c r="M23" s="64">
        <f>[2]Fjärrvärmeproduktion!W1223</f>
        <v>0</v>
      </c>
      <c r="N23" s="64">
        <f>[2]Fjärrvärmeproduktion!X1223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527002</v>
      </c>
      <c r="C24" s="64">
        <f t="shared" ref="C24:O24" si="3">SUM(C18:C23)</f>
        <v>148736.94</v>
      </c>
      <c r="D24" s="64">
        <f t="shared" si="3"/>
        <v>1432</v>
      </c>
      <c r="E24" s="64">
        <f t="shared" si="3"/>
        <v>0</v>
      </c>
      <c r="F24" s="64">
        <f t="shared" si="3"/>
        <v>0</v>
      </c>
      <c r="G24" s="64">
        <f t="shared" si="3"/>
        <v>1372</v>
      </c>
      <c r="H24" s="64">
        <f t="shared" si="3"/>
        <v>79918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231458.94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997 GWh</v>
      </c>
      <c r="T25" s="31">
        <f>C$44</f>
        <v>0.72146122542087965</v>
      </c>
      <c r="U25" s="25"/>
    </row>
    <row r="26" spans="1:34" ht="15.75">
      <c r="A26" s="6" t="s">
        <v>103</v>
      </c>
      <c r="B26" s="195">
        <f>'FV imp-exp'!B19</f>
        <v>71224.108999999997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267 GWh</v>
      </c>
      <c r="T26" s="31">
        <f>D$44</f>
        <v>0.19299500940191233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1.1573653330249684E-7</v>
      </c>
      <c r="U28" s="25"/>
    </row>
    <row r="29" spans="1:34" ht="15.75">
      <c r="A29" s="51" t="str">
        <f>A2</f>
        <v>0184 Solna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38 GWh</v>
      </c>
      <c r="T29" s="31">
        <f>G$44</f>
        <v>2.7165534426095431E-2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81 GWh</v>
      </c>
      <c r="T30" s="31">
        <f>H$44</f>
        <v>5.8377507397779402E-2</v>
      </c>
      <c r="U30" s="25"/>
    </row>
    <row r="31" spans="1:34" s="18" customFormat="1">
      <c r="A31" s="6"/>
      <c r="B31" s="144" t="s">
        <v>65</v>
      </c>
      <c r="C31" s="145" t="s">
        <v>64</v>
      </c>
      <c r="D31" s="144" t="s">
        <v>59</v>
      </c>
      <c r="E31" s="84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6.0761679983810836E-7</v>
      </c>
      <c r="U31" s="24"/>
      <c r="AG31" s="19"/>
      <c r="AH31" s="19"/>
    </row>
    <row r="32" spans="1:34" ht="15.75">
      <c r="A32" s="5" t="s">
        <v>30</v>
      </c>
      <c r="B32" s="99">
        <f>[2]Slutanvändning!$N$1709</f>
        <v>0</v>
      </c>
      <c r="C32" s="99">
        <f>[2]Slutanvändning!$N$1710</f>
        <v>1859</v>
      </c>
      <c r="D32" s="99">
        <f>[2]Slutanvändning!$N$1703</f>
        <v>134</v>
      </c>
      <c r="E32" s="64">
        <f>[2]Slutanvändning!$Q$1704</f>
        <v>0</v>
      </c>
      <c r="F32" s="99">
        <f>[2]Slutanvändning!$N$1705</f>
        <v>0</v>
      </c>
      <c r="G32" s="99">
        <f>[2]Slutanvändning!$N$1706</f>
        <v>0</v>
      </c>
      <c r="H32" s="99">
        <f>[2]Slutanvändning!$N$1707</f>
        <v>0</v>
      </c>
      <c r="I32" s="64">
        <f>[2]Slutanvändning!$N$1708</f>
        <v>0</v>
      </c>
      <c r="J32" s="64"/>
      <c r="K32" s="64">
        <f>[2]Slutanvändning!T1704</f>
        <v>0</v>
      </c>
      <c r="L32" s="64">
        <f>[2]Slutanvändning!U1704</f>
        <v>0</v>
      </c>
      <c r="M32" s="64"/>
      <c r="N32" s="64"/>
      <c r="O32" s="64"/>
      <c r="P32" s="64">
        <f t="shared" ref="P32:P38" si="4">SUM(B32:N32)</f>
        <v>1993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99">
        <f>[2]Slutanvändning!$N$1718</f>
        <v>6009</v>
      </c>
      <c r="C33" s="184">
        <f>[2]Slutanvändning!$N$1719</f>
        <v>34334.999999999447</v>
      </c>
      <c r="D33" s="184">
        <f>[2]Slutanvändning!$N$1712</f>
        <v>413</v>
      </c>
      <c r="E33" s="183">
        <f>[2]Slutanvändning!$Q$1713</f>
        <v>0</v>
      </c>
      <c r="F33" s="184">
        <f>[2]Slutanvändning!$N$1714</f>
        <v>0</v>
      </c>
      <c r="G33" s="99">
        <f>[2]Slutanvändning!$N$1715</f>
        <v>0</v>
      </c>
      <c r="H33" s="99">
        <f>[2]Slutanvändning!$N$1716</f>
        <v>0</v>
      </c>
      <c r="I33" s="64">
        <f>[2]Slutanvändning!$N$1717</f>
        <v>0</v>
      </c>
      <c r="J33" s="64"/>
      <c r="K33" s="64">
        <f>[2]Slutanvändning!T1713</f>
        <v>0</v>
      </c>
      <c r="L33" s="64">
        <f>[2]Slutanvändning!U1713</f>
        <v>0</v>
      </c>
      <c r="M33" s="64"/>
      <c r="N33" s="64"/>
      <c r="O33" s="64"/>
      <c r="P33" s="64">
        <f t="shared" si="4"/>
        <v>40756.999999999447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99">
        <f>[2]Slutanvändning!$N$1727</f>
        <v>51296</v>
      </c>
      <c r="C34" s="99">
        <f>[2]Slutanvändning!$N$1728</f>
        <v>127385</v>
      </c>
      <c r="D34" s="99">
        <f>[2]Slutanvändning!$N$1721</f>
        <v>0</v>
      </c>
      <c r="E34" s="197">
        <f>[2]Slutanvändning!$Q$1722</f>
        <v>0</v>
      </c>
      <c r="F34" s="198">
        <f>[2]Slutanvändning!$N$1723</f>
        <v>0</v>
      </c>
      <c r="G34" s="99">
        <f>[2]Slutanvändning!$N$1724</f>
        <v>0</v>
      </c>
      <c r="H34" s="99">
        <f>[2]Slutanvändning!$N$1725</f>
        <v>0</v>
      </c>
      <c r="I34" s="64">
        <f>[2]Slutanvändning!$N$1726</f>
        <v>0</v>
      </c>
      <c r="J34" s="64"/>
      <c r="K34" s="64">
        <f>[2]Slutanvändning!T1722</f>
        <v>0</v>
      </c>
      <c r="L34" s="64">
        <f>[2]Slutanvändning!U1722</f>
        <v>0</v>
      </c>
      <c r="M34" s="64"/>
      <c r="N34" s="64"/>
      <c r="O34" s="64"/>
      <c r="P34" s="64">
        <f t="shared" si="4"/>
        <v>178681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99">
        <f>[2]Slutanvändning!$N$1736</f>
        <v>0</v>
      </c>
      <c r="C35" s="99">
        <f>[2]Slutanvändning!$N$1737</f>
        <v>20189</v>
      </c>
      <c r="D35" s="99">
        <f>[2]Slutanvändning!$N$1730</f>
        <v>264441</v>
      </c>
      <c r="E35" s="64">
        <f>[2]Slutanvändning!$Q$1731</f>
        <v>0</v>
      </c>
      <c r="F35" s="99">
        <f>[2]Slutanvändning!$N$1732</f>
        <v>0</v>
      </c>
      <c r="G35" s="99">
        <f>[2]Slutanvändning!$N$1733</f>
        <v>36183</v>
      </c>
      <c r="H35" s="99">
        <f>[2]Slutanvändning!$N$1734</f>
        <v>0</v>
      </c>
      <c r="I35" s="64">
        <f>[2]Slutanvändning!$N$1735</f>
        <v>0</v>
      </c>
      <c r="J35" s="64"/>
      <c r="K35" s="64">
        <f>[2]Slutanvändning!T1731</f>
        <v>0</v>
      </c>
      <c r="L35" s="64">
        <f>[2]Slutanvändning!U1731</f>
        <v>0</v>
      </c>
      <c r="M35" s="64"/>
      <c r="N35" s="64"/>
      <c r="O35" s="64"/>
      <c r="P35" s="64">
        <f>SUM(B35:N35)</f>
        <v>320813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99">
        <f>[2]Slutanvändning!$N$1745</f>
        <v>149655</v>
      </c>
      <c r="C36" s="99">
        <f>[2]Slutanvändning!$N$1746</f>
        <v>524623</v>
      </c>
      <c r="D36" s="99">
        <f>[2]Slutanvändning!$N$1739</f>
        <v>72</v>
      </c>
      <c r="E36" s="64">
        <f>[2]Slutanvändning!$Q$1740</f>
        <v>0</v>
      </c>
      <c r="F36" s="99">
        <f>[2]Slutanvändning!$N$1741</f>
        <v>0</v>
      </c>
      <c r="G36" s="99">
        <f>[2]Slutanvändning!$N$1742</f>
        <v>0</v>
      </c>
      <c r="H36" s="99">
        <f>[2]Slutanvändning!$N$1743</f>
        <v>0</v>
      </c>
      <c r="I36" s="64">
        <f>[2]Slutanvändning!$N$1744</f>
        <v>0</v>
      </c>
      <c r="J36" s="64"/>
      <c r="K36" s="64">
        <f>[2]Slutanvändning!T1740</f>
        <v>0</v>
      </c>
      <c r="L36" s="64">
        <f>[2]Slutanvändning!U1740</f>
        <v>0</v>
      </c>
      <c r="M36" s="64"/>
      <c r="N36" s="64"/>
      <c r="O36" s="64"/>
      <c r="P36" s="64">
        <f t="shared" si="4"/>
        <v>674350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99">
        <f>[2]Slutanvändning!$N$1754</f>
        <v>8110</v>
      </c>
      <c r="C37" s="99">
        <f>[2]Slutanvändning!$N$1755</f>
        <v>8573</v>
      </c>
      <c r="D37" s="99">
        <f>[2]Slutanvändning!$N$1748</f>
        <v>79</v>
      </c>
      <c r="E37" s="64">
        <f>[2]Slutanvändning!$Q$1749</f>
        <v>0</v>
      </c>
      <c r="F37" s="194">
        <f>'[2]Gas hushåll'!$B$5+[2]Slutanvändning!$N$1750</f>
        <v>0.16</v>
      </c>
      <c r="G37" s="99">
        <f>[2]Slutanvändning!$N$1751</f>
        <v>0</v>
      </c>
      <c r="H37" s="99">
        <f>[2]Slutanvändning!$N$1752</f>
        <v>786</v>
      </c>
      <c r="I37" s="65">
        <f>'[2]Gas hushåll'!$G$5+[2]Slutanvändning!$N$1753</f>
        <v>0.84</v>
      </c>
      <c r="J37" s="64"/>
      <c r="K37" s="64">
        <f>[2]Slutanvändning!T1749</f>
        <v>0</v>
      </c>
      <c r="L37" s="64">
        <f>[2]Slutanvändning!U1749</f>
        <v>0</v>
      </c>
      <c r="M37" s="64"/>
      <c r="N37" s="64"/>
      <c r="O37" s="64"/>
      <c r="P37" s="64">
        <f t="shared" si="4"/>
        <v>17549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99">
        <f>[2]Slutanvändning!$N$1763</f>
        <v>332150</v>
      </c>
      <c r="C38" s="99">
        <f>[2]Slutanvändning!$N$1764</f>
        <v>57500</v>
      </c>
      <c r="D38" s="99">
        <f>[2]Slutanvändning!$N$1757</f>
        <v>235</v>
      </c>
      <c r="E38" s="64">
        <f>[2]Slutanvändning!$Q$1758</f>
        <v>0</v>
      </c>
      <c r="F38" s="194">
        <f>'[2]Gas hushåll'!$C$5+[2]Slutanvändning!$N$1759</f>
        <v>0</v>
      </c>
      <c r="G38" s="99">
        <f>[2]Slutanvändning!$N$1760</f>
        <v>0</v>
      </c>
      <c r="H38" s="99">
        <f>[2]Slutanvändning!$N$1761</f>
        <v>0</v>
      </c>
      <c r="I38" s="65">
        <f>'[2]Gas hushåll'!$H$5+[2]Slutanvändning!$N$1762</f>
        <v>0</v>
      </c>
      <c r="J38" s="64"/>
      <c r="K38" s="64">
        <f>[2]Slutanvändning!T1758</f>
        <v>0</v>
      </c>
      <c r="L38" s="64">
        <f>[2]Slutanvändning!U1758</f>
        <v>0</v>
      </c>
      <c r="M38" s="64"/>
      <c r="N38" s="64"/>
      <c r="O38" s="64"/>
      <c r="P38" s="64">
        <f t="shared" si="4"/>
        <v>389885</v>
      </c>
      <c r="Q38" s="22"/>
      <c r="R38" s="33"/>
      <c r="S38" s="18"/>
      <c r="T38" s="29"/>
      <c r="U38" s="25"/>
    </row>
    <row r="39" spans="1:47" ht="15.75">
      <c r="A39" s="5" t="s">
        <v>39</v>
      </c>
      <c r="B39" s="99">
        <f>[2]Slutanvändning!$N$1772</f>
        <v>0</v>
      </c>
      <c r="C39" s="99">
        <f>[2]Slutanvändning!$N$1773</f>
        <v>303</v>
      </c>
      <c r="D39" s="99">
        <f>[2]Slutanvändning!$N$1766</f>
        <v>0</v>
      </c>
      <c r="E39" s="64">
        <f>[2]Slutanvändning!$Q$1767</f>
        <v>0</v>
      </c>
      <c r="F39" s="194">
        <f>'[2]Gas hushåll'!$D$5+[2]Slutanvändning!$N$1768</f>
        <v>0</v>
      </c>
      <c r="G39" s="99">
        <f>[2]Slutanvändning!$N$1769</f>
        <v>0</v>
      </c>
      <c r="H39" s="99">
        <f>[2]Slutanvändning!$N$1770</f>
        <v>0</v>
      </c>
      <c r="I39" s="65">
        <f>'[2]Gas hushåll'!$I$5+[2]Slutanvändning!$N$1771</f>
        <v>0</v>
      </c>
      <c r="J39" s="64"/>
      <c r="K39" s="64">
        <f>[2]Slutanvändning!T1767</f>
        <v>0</v>
      </c>
      <c r="L39" s="64">
        <f>[2]Slutanvändning!U1767</f>
        <v>0</v>
      </c>
      <c r="M39" s="64"/>
      <c r="N39" s="64"/>
      <c r="O39" s="64"/>
      <c r="P39" s="64">
        <f>SUM(B39:N39)</f>
        <v>303</v>
      </c>
      <c r="Q39" s="22"/>
      <c r="R39" s="30"/>
      <c r="S39" s="9"/>
      <c r="T39" s="44"/>
    </row>
    <row r="40" spans="1:47">
      <c r="A40" s="5" t="s">
        <v>14</v>
      </c>
      <c r="B40" s="64">
        <f>SUM(B32:B39)</f>
        <v>547220</v>
      </c>
      <c r="C40" s="183">
        <f t="shared" ref="C40:O40" si="5">SUM(C32:C39)</f>
        <v>774766.99999999942</v>
      </c>
      <c r="D40" s="183">
        <f t="shared" si="5"/>
        <v>265374</v>
      </c>
      <c r="E40" s="183">
        <f t="shared" si="5"/>
        <v>0</v>
      </c>
      <c r="F40" s="196">
        <f>SUM(F32:F39)</f>
        <v>0.16</v>
      </c>
      <c r="G40" s="64">
        <f t="shared" si="5"/>
        <v>36183</v>
      </c>
      <c r="H40" s="64">
        <f t="shared" si="5"/>
        <v>786</v>
      </c>
      <c r="I40" s="64">
        <f t="shared" si="5"/>
        <v>0.84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1624330.9999999995</v>
      </c>
      <c r="Q40" s="6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125 GWh</v>
      </c>
      <c r="T41" s="63"/>
    </row>
    <row r="42" spans="1:47">
      <c r="A42" s="35" t="s">
        <v>43</v>
      </c>
      <c r="B42" s="96">
        <f>B39+B38+B37</f>
        <v>340260</v>
      </c>
      <c r="C42" s="96">
        <f>C39+C38+C37</f>
        <v>66376</v>
      </c>
      <c r="D42" s="96">
        <f>D39+D38+D37</f>
        <v>314</v>
      </c>
      <c r="E42" s="96">
        <f t="shared" ref="E42:P42" si="6">E39+E38+E37</f>
        <v>0</v>
      </c>
      <c r="F42" s="93">
        <f t="shared" si="6"/>
        <v>0.16</v>
      </c>
      <c r="G42" s="96">
        <f t="shared" si="6"/>
        <v>0</v>
      </c>
      <c r="H42" s="96">
        <f t="shared" si="6"/>
        <v>786</v>
      </c>
      <c r="I42" s="93">
        <f t="shared" si="6"/>
        <v>0.84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407737</v>
      </c>
      <c r="Q42" s="23"/>
      <c r="R42" s="30" t="s">
        <v>41</v>
      </c>
      <c r="S42" s="10" t="str">
        <f>ROUND(P42/1000,0) &amp;" GWh"</f>
        <v>408 GWh</v>
      </c>
      <c r="T42" s="31">
        <f>P42/P40</f>
        <v>0.25101841927538177</v>
      </c>
    </row>
    <row r="43" spans="1:47">
      <c r="A43" s="36" t="s">
        <v>45</v>
      </c>
      <c r="B43" s="143"/>
      <c r="C43" s="97">
        <f>C40+C24-C7+C46</f>
        <v>997384.25519999943</v>
      </c>
      <c r="D43" s="97">
        <f t="shared" ref="D43:O43" si="7">D11+D24+D40</f>
        <v>266806</v>
      </c>
      <c r="E43" s="97">
        <f t="shared" si="7"/>
        <v>0</v>
      </c>
      <c r="F43" s="97">
        <f t="shared" si="7"/>
        <v>0.16</v>
      </c>
      <c r="G43" s="97">
        <f t="shared" si="7"/>
        <v>37555</v>
      </c>
      <c r="H43" s="97">
        <f t="shared" si="7"/>
        <v>80704</v>
      </c>
      <c r="I43" s="97">
        <f t="shared" si="7"/>
        <v>0.84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1382450.2551999995</v>
      </c>
      <c r="Q43" s="23"/>
      <c r="R43" s="30" t="s">
        <v>42</v>
      </c>
      <c r="S43" s="10" t="str">
        <f>ROUND(P36/1000,0) &amp;" GWh"</f>
        <v>674 GWh</v>
      </c>
      <c r="T43" s="43">
        <f>P36/P40</f>
        <v>0.41515553172352199</v>
      </c>
    </row>
    <row r="44" spans="1:47">
      <c r="A44" s="36" t="s">
        <v>46</v>
      </c>
      <c r="B44" s="96"/>
      <c r="C44" s="98">
        <f>C43/$P$43</f>
        <v>0.72146122542087965</v>
      </c>
      <c r="D44" s="98">
        <f t="shared" ref="D44:P44" si="8">D43/$P$43</f>
        <v>0.19299500940191233</v>
      </c>
      <c r="E44" s="98">
        <f t="shared" si="8"/>
        <v>0</v>
      </c>
      <c r="F44" s="98">
        <f t="shared" si="8"/>
        <v>1.1573653330249684E-7</v>
      </c>
      <c r="G44" s="98">
        <f t="shared" si="8"/>
        <v>2.7165534426095431E-2</v>
      </c>
      <c r="H44" s="98">
        <f t="shared" si="8"/>
        <v>5.8377507397779402E-2</v>
      </c>
      <c r="I44" s="98">
        <f t="shared" si="8"/>
        <v>6.0761679983810836E-7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179 GWh</v>
      </c>
      <c r="T44" s="31">
        <f>P34/P40</f>
        <v>0.11000282577873602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2 GWh</v>
      </c>
      <c r="T45" s="31">
        <f>P32/P40</f>
        <v>1.2269666712018674E-3</v>
      </c>
      <c r="U45" s="25"/>
    </row>
    <row r="46" spans="1:47">
      <c r="A46" s="37" t="s">
        <v>49</v>
      </c>
      <c r="B46" s="97">
        <f>B24+B26-B40-B49</f>
        <v>51006.108999999939</v>
      </c>
      <c r="C46" s="97">
        <f>(C40+C24)*0.08</f>
        <v>73880.315199999954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41 GWh</v>
      </c>
      <c r="T46" s="43">
        <f>P33/P40</f>
        <v>2.5091560771788174E-2</v>
      </c>
      <c r="U46" s="25"/>
    </row>
    <row r="47" spans="1:47">
      <c r="A47" s="37" t="s">
        <v>51</v>
      </c>
      <c r="B47" s="100">
        <f>B46/(B24+B26)</f>
        <v>8.5262258254261425E-2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321 GWh</v>
      </c>
      <c r="T47" s="43">
        <f>P35/P40</f>
        <v>0.19750469577937016</v>
      </c>
    </row>
    <row r="48" spans="1:47" ht="15.75" thickBot="1">
      <c r="A48" s="12"/>
      <c r="B48" s="102"/>
      <c r="C48" s="103"/>
      <c r="D48" s="104"/>
      <c r="E48" s="104"/>
      <c r="F48" s="105"/>
      <c r="G48" s="146"/>
      <c r="H48" s="104"/>
      <c r="I48" s="147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1624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106">
        <f>'FV imp-exp'!E19</f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33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33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33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13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91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[2]Solceller!$C$20</f>
        <v>21204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[2]Elproduktion!$N$682</f>
        <v>730859</v>
      </c>
      <c r="D7" s="64">
        <f>[2]Elproduktion!$N$683</f>
        <v>0</v>
      </c>
      <c r="E7" s="64">
        <f>[2]Elproduktion!$Q$684</f>
        <v>0</v>
      </c>
      <c r="F7" s="64">
        <f>[2]Elproduktion!$N$685</f>
        <v>0</v>
      </c>
      <c r="G7" s="64">
        <f>[2]Elproduktion!$R$686</f>
        <v>0</v>
      </c>
      <c r="H7" s="64">
        <f>[2]Elproduktion!$S$687</f>
        <v>0</v>
      </c>
      <c r="I7" s="64">
        <f>[2]Elproduktion!$N$688</f>
        <v>0</v>
      </c>
      <c r="J7" s="64">
        <f>[2]Elproduktion!$T$686</f>
        <v>0</v>
      </c>
      <c r="K7" s="64">
        <f>[2]Elproduktion!U684</f>
        <v>0</v>
      </c>
      <c r="L7" s="64">
        <f>[2]Elproduktion!V684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[2]Elproduktion!$N$690</f>
        <v>165</v>
      </c>
      <c r="D8" s="64">
        <f>[2]Elproduktion!$N$691</f>
        <v>927</v>
      </c>
      <c r="E8" s="64">
        <f>[2]Elproduktion!$Q$692</f>
        <v>0</v>
      </c>
      <c r="F8" s="64">
        <f>[2]Elproduktion!$N$693</f>
        <v>0</v>
      </c>
      <c r="G8" s="64">
        <f>[2]Elproduktion!$R$694</f>
        <v>0</v>
      </c>
      <c r="H8" s="64">
        <f>[2]Elproduktion!$S$695</f>
        <v>0</v>
      </c>
      <c r="I8" s="64">
        <f>[2]Elproduktion!$N$696</f>
        <v>0</v>
      </c>
      <c r="J8" s="64">
        <f>[2]Elproduktion!$T$694</f>
        <v>0</v>
      </c>
      <c r="K8" s="64">
        <f>[2]Elproduktion!U692</f>
        <v>0</v>
      </c>
      <c r="L8" s="64">
        <f>[2]Elproduktion!V692</f>
        <v>0</v>
      </c>
      <c r="M8" s="64"/>
      <c r="N8" s="64"/>
      <c r="O8" s="64"/>
      <c r="P8" s="64">
        <f t="shared" si="0"/>
        <v>927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[2]Elproduktion!$N$698</f>
        <v>0</v>
      </c>
      <c r="D9" s="64">
        <f>[2]Elproduktion!$N$699</f>
        <v>0</v>
      </c>
      <c r="E9" s="64">
        <f>[2]Elproduktion!$Q$700</f>
        <v>0</v>
      </c>
      <c r="F9" s="64">
        <f>[2]Elproduktion!$N$701</f>
        <v>0</v>
      </c>
      <c r="G9" s="64">
        <f>[2]Elproduktion!$R$702</f>
        <v>0</v>
      </c>
      <c r="H9" s="64">
        <f>[2]Elproduktion!$S$703</f>
        <v>0</v>
      </c>
      <c r="I9" s="64">
        <f>[2]Elproduktion!$N$704</f>
        <v>0</v>
      </c>
      <c r="J9" s="64">
        <f>[2]Elproduktion!$T$702</f>
        <v>0</v>
      </c>
      <c r="K9" s="64">
        <f>[2]Elproduktion!U700</f>
        <v>0</v>
      </c>
      <c r="L9" s="64">
        <f>[2]Elproduktion!V700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[2]Elproduktion!$N$706</f>
        <v>0</v>
      </c>
      <c r="D10" s="64">
        <f>[2]Elproduktion!$N$707</f>
        <v>0</v>
      </c>
      <c r="E10" s="64">
        <f>[2]Elproduktion!$Q$708</f>
        <v>0</v>
      </c>
      <c r="F10" s="64">
        <f>[2]Elproduktion!$N$709</f>
        <v>0</v>
      </c>
      <c r="G10" s="64">
        <f>[2]Elproduktion!$R$710</f>
        <v>0</v>
      </c>
      <c r="H10" s="64">
        <f>[2]Elproduktion!$S$711</f>
        <v>0</v>
      </c>
      <c r="I10" s="64">
        <f>[2]Elproduktion!$N$712</f>
        <v>0</v>
      </c>
      <c r="J10" s="64">
        <f>[2]Elproduktion!$T$710</f>
        <v>0</v>
      </c>
      <c r="K10" s="64">
        <f>[2]Elproduktion!U708</f>
        <v>0</v>
      </c>
      <c r="L10" s="64">
        <f>[2]Elproduktion!V708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752228</v>
      </c>
      <c r="D11" s="64">
        <f t="shared" ref="D11:O11" si="1">SUM(D5:D10)</f>
        <v>927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927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0180 Stockholm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[2]Fjärrvärmeproduktion!$N$954+[2]Fjärrvärmeproduktion!$N$994</f>
        <v>4037103</v>
      </c>
      <c r="C18" s="64"/>
      <c r="D18" s="64">
        <f>[2]Fjärrvärmeproduktion!$N$955</f>
        <v>58518</v>
      </c>
      <c r="E18" s="170">
        <f>[2]Fjärrvärmeproduktion!$Q$956</f>
        <v>3000</v>
      </c>
      <c r="F18" s="64">
        <f>[2]Fjärrvärmeproduktion!$N$957</f>
        <v>0</v>
      </c>
      <c r="G18" s="64">
        <f>[2]Fjärrvärmeproduktion!$R$958</f>
        <v>44591</v>
      </c>
      <c r="H18" s="64">
        <f>[2]Fjärrvärmeproduktion!$S$959</f>
        <v>1766237.0559999999</v>
      </c>
      <c r="I18" s="64">
        <f>[2]Fjärrvärmeproduktion!$N$960</f>
        <v>0</v>
      </c>
      <c r="J18" s="64">
        <f>[2]Fjärrvärmeproduktion!$T$958</f>
        <v>0</v>
      </c>
      <c r="K18" s="64">
        <f>[2]Fjärrvärmeproduktion!U956</f>
        <v>0</v>
      </c>
      <c r="L18" s="170">
        <f>[2]Fjärrvärmeproduktion!V956</f>
        <v>1551357.2</v>
      </c>
      <c r="M18" s="170">
        <f>[2]Fjärrvärmeproduktion!W959</f>
        <v>750373.2</v>
      </c>
      <c r="N18" s="170">
        <f>[2]Fjärrvärmeproduktion!X959</f>
        <v>9000</v>
      </c>
      <c r="O18" s="64"/>
      <c r="P18" s="64">
        <f>SUM(C18:O18)</f>
        <v>4183076.4560000002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[2]Fjärrvärmeproduktion!$N$962</f>
        <v>55630</v>
      </c>
      <c r="C19" s="64"/>
      <c r="D19" s="64">
        <f>[2]Fjärrvärmeproduktion!$N$963</f>
        <v>4251</v>
      </c>
      <c r="E19" s="64">
        <f>[2]Fjärrvärmeproduktion!$Q$964</f>
        <v>0</v>
      </c>
      <c r="F19" s="64">
        <f>[2]Fjärrvärmeproduktion!$N$965</f>
        <v>0</v>
      </c>
      <c r="G19" s="64">
        <f>[2]Fjärrvärmeproduktion!$R$966</f>
        <v>57560</v>
      </c>
      <c r="H19" s="64">
        <f>[2]Fjärrvärmeproduktion!$S$967</f>
        <v>0</v>
      </c>
      <c r="I19" s="64">
        <f>[2]Fjärrvärmeproduktion!$N$968</f>
        <v>0</v>
      </c>
      <c r="J19" s="64">
        <f>[2]Fjärrvärmeproduktion!$T$966</f>
        <v>0</v>
      </c>
      <c r="K19" s="64">
        <f>[2]Fjärrvärmeproduktion!U964</f>
        <v>0</v>
      </c>
      <c r="L19" s="64">
        <f>[2]Fjärrvärmeproduktion!V964</f>
        <v>0</v>
      </c>
      <c r="M19" s="64">
        <f>[2]Fjärrvärmeproduktion!W967</f>
        <v>0</v>
      </c>
      <c r="N19" s="64">
        <f>[2]Fjärrvärmeproduktion!X967</f>
        <v>0</v>
      </c>
      <c r="O19" s="64"/>
      <c r="P19" s="64">
        <f t="shared" ref="P19:P24" si="2">SUM(C19:O19)</f>
        <v>61811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[2]Fjärrvärmeproduktion!$N$970</f>
        <v>72434</v>
      </c>
      <c r="C20" s="64">
        <f>B20*1.05</f>
        <v>76055.7</v>
      </c>
      <c r="D20" s="64">
        <f>[2]Fjärrvärmeproduktion!$N$971</f>
        <v>0</v>
      </c>
      <c r="E20" s="64">
        <f>[2]Fjärrvärmeproduktion!$Q$972</f>
        <v>0</v>
      </c>
      <c r="F20" s="64">
        <f>[2]Fjärrvärmeproduktion!$N$973</f>
        <v>0</v>
      </c>
      <c r="G20" s="64">
        <f>[2]Fjärrvärmeproduktion!$R$974</f>
        <v>0</v>
      </c>
      <c r="H20" s="64">
        <f>[2]Fjärrvärmeproduktion!$S$975</f>
        <v>0</v>
      </c>
      <c r="I20" s="64">
        <f>[2]Fjärrvärmeproduktion!$N$976</f>
        <v>0</v>
      </c>
      <c r="J20" s="64">
        <f>[2]Fjärrvärmeproduktion!$T$974</f>
        <v>0</v>
      </c>
      <c r="K20" s="64">
        <f>[2]Fjärrvärmeproduktion!U972</f>
        <v>0</v>
      </c>
      <c r="L20" s="64">
        <f>[2]Fjärrvärmeproduktion!V972</f>
        <v>0</v>
      </c>
      <c r="M20" s="64">
        <f>[2]Fjärrvärmeproduktion!W975</f>
        <v>0</v>
      </c>
      <c r="N20" s="64">
        <f>[2]Fjärrvärmeproduktion!X975</f>
        <v>0</v>
      </c>
      <c r="O20" s="64"/>
      <c r="P20" s="64">
        <f t="shared" si="2"/>
        <v>76055.7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[2]Fjärrvärmeproduktion!$N$978</f>
        <v>1903603</v>
      </c>
      <c r="C21" s="64">
        <f>B21*0.33</f>
        <v>628188.99</v>
      </c>
      <c r="D21" s="64">
        <f>[2]Fjärrvärmeproduktion!$N$979</f>
        <v>0</v>
      </c>
      <c r="E21" s="64">
        <f>[2]Fjärrvärmeproduktion!$Q$980</f>
        <v>0</v>
      </c>
      <c r="F21" s="64">
        <f>[2]Fjärrvärmeproduktion!$N$981</f>
        <v>0</v>
      </c>
      <c r="G21" s="64">
        <f>[2]Fjärrvärmeproduktion!$R$982</f>
        <v>0</v>
      </c>
      <c r="H21" s="64">
        <f>[2]Fjärrvärmeproduktion!$S$983</f>
        <v>0</v>
      </c>
      <c r="I21" s="64">
        <f>[2]Fjärrvärmeproduktion!$N$984</f>
        <v>0</v>
      </c>
      <c r="J21" s="64">
        <f>[2]Fjärrvärmeproduktion!$T$982</f>
        <v>0</v>
      </c>
      <c r="K21" s="64">
        <f>[2]Fjärrvärmeproduktion!U980</f>
        <v>0</v>
      </c>
      <c r="L21" s="64">
        <f>[2]Fjärrvärmeproduktion!V980</f>
        <v>0</v>
      </c>
      <c r="M21" s="64">
        <f>[2]Fjärrvärmeproduktion!W983</f>
        <v>0</v>
      </c>
      <c r="N21" s="64">
        <f>[2]Fjärrvärmeproduktion!X983</f>
        <v>0</v>
      </c>
      <c r="O21" s="64"/>
      <c r="P21" s="64">
        <f t="shared" si="2"/>
        <v>628188.99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[2]Fjärrvärmeproduktion!$N$986</f>
        <v>37747</v>
      </c>
      <c r="C22" s="64"/>
      <c r="D22" s="64">
        <f>[2]Fjärrvärmeproduktion!$N$987</f>
        <v>0</v>
      </c>
      <c r="E22" s="64">
        <f>[2]Fjärrvärmeproduktion!$Q$988</f>
        <v>0</v>
      </c>
      <c r="F22" s="64">
        <f>[2]Fjärrvärmeproduktion!$N$989</f>
        <v>0</v>
      </c>
      <c r="G22" s="64">
        <f>[2]Fjärrvärmeproduktion!$R$990</f>
        <v>0</v>
      </c>
      <c r="H22" s="64">
        <f>[2]Fjärrvärmeproduktion!$S$991</f>
        <v>0</v>
      </c>
      <c r="I22" s="64">
        <f>[2]Fjärrvärmeproduktion!$N$992</f>
        <v>0</v>
      </c>
      <c r="J22" s="64">
        <f>[2]Fjärrvärmeproduktion!$T$990</f>
        <v>0</v>
      </c>
      <c r="K22" s="64">
        <f>[2]Fjärrvärmeproduktion!U988</f>
        <v>0</v>
      </c>
      <c r="L22" s="64">
        <f>[2]Fjärrvärmeproduktion!V988</f>
        <v>0</v>
      </c>
      <c r="M22" s="64">
        <f>[2]Fjärrvärmeproduktion!W991</f>
        <v>0</v>
      </c>
      <c r="N22" s="64">
        <f>[2]Fjärrvärmeproduktion!X991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14070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[2]Fjärrvärmeproduktion!$N$995</f>
        <v>0</v>
      </c>
      <c r="E23" s="64">
        <f>[2]Fjärrvärmeproduktion!$Q$996</f>
        <v>0</v>
      </c>
      <c r="F23" s="64">
        <f>[2]Fjärrvärmeproduktion!$N$997</f>
        <v>0</v>
      </c>
      <c r="G23" s="64">
        <f>[2]Fjärrvärmeproduktion!$R$998</f>
        <v>0</v>
      </c>
      <c r="H23" s="64">
        <f>[2]Fjärrvärmeproduktion!$S$999</f>
        <v>0</v>
      </c>
      <c r="I23" s="64">
        <f>[2]Fjärrvärmeproduktion!$N$1000</f>
        <v>0</v>
      </c>
      <c r="J23" s="64">
        <f>[2]Fjärrvärmeproduktion!$T$998</f>
        <v>0</v>
      </c>
      <c r="K23" s="64">
        <f>[2]Fjärrvärmeproduktion!U996</f>
        <v>0</v>
      </c>
      <c r="L23" s="64">
        <f>[2]Fjärrvärmeproduktion!V996</f>
        <v>0</v>
      </c>
      <c r="M23" s="64">
        <f>[2]Fjärrvärmeproduktion!W999</f>
        <v>0</v>
      </c>
      <c r="N23" s="64">
        <f>[2]Fjärrvärmeproduktion!X999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6106517</v>
      </c>
      <c r="C24" s="64">
        <f t="shared" ref="C24:O24" si="3">SUM(C18:C23)</f>
        <v>704244.69</v>
      </c>
      <c r="D24" s="64">
        <f t="shared" si="3"/>
        <v>62769</v>
      </c>
      <c r="E24" s="64">
        <f t="shared" si="3"/>
        <v>3000</v>
      </c>
      <c r="F24" s="64">
        <f t="shared" si="3"/>
        <v>0</v>
      </c>
      <c r="G24" s="64">
        <f t="shared" si="3"/>
        <v>102151</v>
      </c>
      <c r="H24" s="64">
        <f t="shared" si="3"/>
        <v>1766237.0559999999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1551357.2</v>
      </c>
      <c r="M24" s="64">
        <f t="shared" si="3"/>
        <v>750373.2</v>
      </c>
      <c r="N24" s="64">
        <f t="shared" si="3"/>
        <v>9000</v>
      </c>
      <c r="O24" s="64">
        <f t="shared" si="3"/>
        <v>0</v>
      </c>
      <c r="P24" s="64">
        <f t="shared" si="2"/>
        <v>4949132.1459999997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7299 GWh</v>
      </c>
      <c r="T25" s="31">
        <f>C$44</f>
        <v>0.51877582915854603</v>
      </c>
      <c r="U25" s="25"/>
    </row>
    <row r="26" spans="1:34" ht="15.75">
      <c r="A26" s="6" t="s">
        <v>103</v>
      </c>
      <c r="B26" s="195">
        <f>'FV imp-exp'!B7</f>
        <v>3645890.9484210527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2061 GWh</v>
      </c>
      <c r="T26" s="31">
        <f>D$44</f>
        <v>0.14645607803237243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3 GWh</v>
      </c>
      <c r="T27" s="31">
        <f>E$44</f>
        <v>2.1321620351493314E-4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2 GWh</v>
      </c>
      <c r="T28" s="31">
        <f>F$44</f>
        <v>1.3472705467701594E-4</v>
      </c>
      <c r="U28" s="25"/>
    </row>
    <row r="29" spans="1:34" ht="15.75">
      <c r="A29" s="51" t="str">
        <f>A2</f>
        <v>0180 Stockholm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583 GWh</v>
      </c>
      <c r="T29" s="31">
        <f>G$44</f>
        <v>4.1430590642996534E-2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1807 GWh</v>
      </c>
      <c r="T30" s="31">
        <f>H$44</f>
        <v>0.1284382651729116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5 GWh</v>
      </c>
      <c r="T31" s="31">
        <f>I$44</f>
        <v>3.2290599013386884E-4</v>
      </c>
      <c r="U31" s="24"/>
      <c r="AG31" s="19"/>
      <c r="AH31" s="19"/>
    </row>
    <row r="32" spans="1:34" ht="15.75">
      <c r="A32" s="5" t="s">
        <v>30</v>
      </c>
      <c r="B32" s="135">
        <f>[2]Slutanvändning!$N$1385</f>
        <v>0</v>
      </c>
      <c r="C32" s="135">
        <f>[2]Slutanvändning!$N$1386</f>
        <v>40</v>
      </c>
      <c r="D32" s="66">
        <f>[2]Slutanvändning!$N$1379</f>
        <v>1284</v>
      </c>
      <c r="E32" s="66">
        <f>[2]Slutanvändning!$Q$1380</f>
        <v>0</v>
      </c>
      <c r="F32" s="66">
        <f>[2]Slutanvändning!$N$1381</f>
        <v>0</v>
      </c>
      <c r="G32" s="135">
        <f>[2]Slutanvändning!$N$1382</f>
        <v>34</v>
      </c>
      <c r="H32" s="135">
        <f>[2]Slutanvändning!$N$1383</f>
        <v>0</v>
      </c>
      <c r="I32" s="66">
        <f>[2]Slutanvändning!$N$1384</f>
        <v>0</v>
      </c>
      <c r="J32" s="66"/>
      <c r="K32" s="66">
        <f>[2]Slutanvändning!T1380</f>
        <v>0</v>
      </c>
      <c r="L32" s="66">
        <f>[2]Slutanvändning!U1380</f>
        <v>0</v>
      </c>
      <c r="M32" s="66"/>
      <c r="N32" s="66"/>
      <c r="O32" s="66"/>
      <c r="P32" s="66">
        <f t="shared" ref="P32:P38" si="4">SUM(B32:N32)</f>
        <v>1358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35">
        <f>[2]Slutanvändning!$N$1394</f>
        <v>147906</v>
      </c>
      <c r="C33" s="186">
        <f>[2]Slutanvändning!$N$1395</f>
        <v>214807.74056569068</v>
      </c>
      <c r="D33" s="66">
        <f>[2]Slutanvändning!$N$1388</f>
        <v>5142</v>
      </c>
      <c r="E33" s="66">
        <f>[2]Slutanvändning!$Q$1389</f>
        <v>0</v>
      </c>
      <c r="F33" s="66">
        <f>[2]Slutanvändning!$N$1390</f>
        <v>1135</v>
      </c>
      <c r="G33" s="135">
        <f>[2]Slutanvändning!$N$1391</f>
        <v>0</v>
      </c>
      <c r="H33" s="186">
        <f>[2]Slutanvändning!$N$1392</f>
        <v>165.86220529067754</v>
      </c>
      <c r="I33" s="66">
        <f>[2]Slutanvändning!$N$1393</f>
        <v>550</v>
      </c>
      <c r="J33" s="66"/>
      <c r="K33" s="66">
        <f>[2]Slutanvändning!T1389</f>
        <v>0</v>
      </c>
      <c r="L33" s="66">
        <f>[2]Slutanvändning!U1389</f>
        <v>0</v>
      </c>
      <c r="M33" s="66"/>
      <c r="N33" s="66"/>
      <c r="O33" s="66"/>
      <c r="P33" s="185">
        <f t="shared" si="4"/>
        <v>369706.60277098138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35">
        <f>[2]Slutanvändning!$N$1403</f>
        <v>415830</v>
      </c>
      <c r="C34" s="135">
        <f>[2]Slutanvändning!$N$1404</f>
        <v>421275</v>
      </c>
      <c r="D34" s="66">
        <f>[2]Slutanvändning!$N$1397</f>
        <v>2913</v>
      </c>
      <c r="E34" s="66">
        <f>[2]Slutanvändning!$Q$1398</f>
        <v>0</v>
      </c>
      <c r="F34" s="66">
        <f>[2]Slutanvändning!$N$1399</f>
        <v>0</v>
      </c>
      <c r="G34" s="135">
        <f>[2]Slutanvändning!$N$1400</f>
        <v>0</v>
      </c>
      <c r="H34" s="135">
        <f>[2]Slutanvändning!$N$1401</f>
        <v>0</v>
      </c>
      <c r="I34" s="66">
        <f>[2]Slutanvändning!$N$1402</f>
        <v>0</v>
      </c>
      <c r="J34" s="66"/>
      <c r="K34" s="66">
        <f>[2]Slutanvändning!T1398</f>
        <v>0</v>
      </c>
      <c r="L34" s="66">
        <f>[2]Slutanvändning!U1398</f>
        <v>0</v>
      </c>
      <c r="M34" s="66"/>
      <c r="N34" s="66"/>
      <c r="O34" s="66"/>
      <c r="P34" s="66">
        <f t="shared" si="4"/>
        <v>840018</v>
      </c>
      <c r="Q34" s="22"/>
      <c r="R34" s="54" t="str">
        <f>L30</f>
        <v>Avfall</v>
      </c>
      <c r="S34" s="42" t="str">
        <f>ROUND(L43/1000,0) &amp;" GWh"</f>
        <v>1551 GWh</v>
      </c>
      <c r="T34" s="31">
        <f>L$44</f>
        <v>0.11025816415985228</v>
      </c>
      <c r="U34" s="25"/>
      <c r="V34" s="7"/>
      <c r="W34" s="41"/>
    </row>
    <row r="35" spans="1:47" ht="15.75">
      <c r="A35" s="5" t="s">
        <v>35</v>
      </c>
      <c r="B35" s="135">
        <f>[2]Slutanvändning!$N$1412</f>
        <v>0</v>
      </c>
      <c r="C35" s="186">
        <f>[2]Slutanvändning!$N$1413</f>
        <v>442264.25943430932</v>
      </c>
      <c r="D35" s="66">
        <f>[2]Slutanvändning!$N$1406</f>
        <v>1919596</v>
      </c>
      <c r="E35" s="66">
        <f>[2]Slutanvändning!$Q$1407</f>
        <v>0</v>
      </c>
      <c r="F35" s="66">
        <f>[2]Slutanvändning!$N$1408</f>
        <v>0</v>
      </c>
      <c r="G35" s="186">
        <f>[2]Slutanvändning!$N$1409</f>
        <v>480752.74056569068</v>
      </c>
      <c r="H35" s="135">
        <f>[2]Slutanvändning!$N$1410</f>
        <v>0</v>
      </c>
      <c r="I35" s="66">
        <f>[2]Slutanvändning!$N$1411</f>
        <v>0</v>
      </c>
      <c r="J35" s="66"/>
      <c r="K35" s="66">
        <f>[2]Slutanvändning!T1407</f>
        <v>0</v>
      </c>
      <c r="L35" s="66">
        <f>[2]Slutanvändning!U1407</f>
        <v>0</v>
      </c>
      <c r="M35" s="66"/>
      <c r="N35" s="66"/>
      <c r="O35" s="66"/>
      <c r="P35" s="66">
        <f>SUM(B35:N35)</f>
        <v>2842613</v>
      </c>
      <c r="Q35" s="22"/>
      <c r="R35" s="53" t="str">
        <f>M30</f>
        <v>RT-flis</v>
      </c>
      <c r="S35" s="42" t="str">
        <f>ROUND(M43/1000,0) &amp;" GWh"</f>
        <v>750 GWh</v>
      </c>
      <c r="T35" s="31">
        <f>M$44</f>
        <v>5.333057497445054E-2</v>
      </c>
      <c r="U35" s="25"/>
    </row>
    <row r="36" spans="1:47" ht="15.75">
      <c r="A36" s="5" t="s">
        <v>36</v>
      </c>
      <c r="B36" s="135">
        <f>[2]Slutanvändning!$N$1421</f>
        <v>1195320</v>
      </c>
      <c r="C36" s="135">
        <f>[2]Slutanvändning!$N$1422</f>
        <v>3912526</v>
      </c>
      <c r="D36" s="66">
        <f>[2]Slutanvändning!$N$1415</f>
        <v>58611</v>
      </c>
      <c r="E36" s="66">
        <f>[2]Slutanvändning!$Q$1416</f>
        <v>0</v>
      </c>
      <c r="F36" s="66">
        <f>[2]Slutanvändning!$N$1417</f>
        <v>0</v>
      </c>
      <c r="G36" s="135">
        <f>[2]Slutanvändning!$N$1418</f>
        <v>0</v>
      </c>
      <c r="H36" s="135">
        <f>[2]Slutanvändning!$N$1419</f>
        <v>0</v>
      </c>
      <c r="I36" s="66">
        <f>[2]Slutanvändning!$N$1420</f>
        <v>0</v>
      </c>
      <c r="J36" s="66"/>
      <c r="K36" s="66">
        <f>[2]Slutanvändning!T1416</f>
        <v>0</v>
      </c>
      <c r="L36" s="66">
        <f>[2]Slutanvändning!U1416</f>
        <v>0</v>
      </c>
      <c r="M36" s="66"/>
      <c r="N36" s="66"/>
      <c r="O36" s="66"/>
      <c r="P36" s="66">
        <f t="shared" si="4"/>
        <v>5166457</v>
      </c>
      <c r="Q36" s="22"/>
      <c r="R36" s="53" t="str">
        <f>N30</f>
        <v>Olivkärnekross</v>
      </c>
      <c r="S36" s="42" t="str">
        <f>ROUND(N43/1000,0) &amp;" GWh"</f>
        <v>9 GWh</v>
      </c>
      <c r="T36" s="31">
        <f>N$44</f>
        <v>6.3964861054479944E-4</v>
      </c>
      <c r="U36" s="25"/>
    </row>
    <row r="37" spans="1:47" ht="15.75">
      <c r="A37" s="5" t="s">
        <v>37</v>
      </c>
      <c r="B37" s="135">
        <f>[2]Slutanvändning!$N$1430</f>
        <v>146977</v>
      </c>
      <c r="C37" s="135">
        <f>[2]Slutanvändning!$N$1431</f>
        <v>581454</v>
      </c>
      <c r="D37" s="66">
        <f>[2]Slutanvändning!$N$1424</f>
        <v>3863</v>
      </c>
      <c r="E37" s="66">
        <f>[2]Slutanvändning!$Q$1425</f>
        <v>0</v>
      </c>
      <c r="F37" s="199">
        <f>'[2]Gas hushåll'!$B$3+[2]Slutanvändning!$N$1426</f>
        <v>119.36</v>
      </c>
      <c r="G37" s="135">
        <f>[2]Slutanvändning!$N$1427</f>
        <v>0</v>
      </c>
      <c r="H37" s="186">
        <f>[2]Slutanvändning!$N$1428</f>
        <v>40752.397229018417</v>
      </c>
      <c r="I37" s="199">
        <f>'[2]Gas hushåll'!$G$3+[2]Slutanvändning!$N$1429</f>
        <v>626.64</v>
      </c>
      <c r="J37" s="66"/>
      <c r="K37" s="66">
        <f>[2]Slutanvändning!T1425</f>
        <v>0</v>
      </c>
      <c r="L37" s="66">
        <f>[2]Slutanvändning!U1425</f>
        <v>0</v>
      </c>
      <c r="M37" s="66"/>
      <c r="N37" s="66"/>
      <c r="O37" s="66"/>
      <c r="P37" s="200">
        <f t="shared" si="4"/>
        <v>773792.39722901839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35">
        <f>[2]Slutanvändning!$N$1439</f>
        <v>4026742</v>
      </c>
      <c r="C38" s="135">
        <f>[2]Slutanvändning!$N$1440</f>
        <v>1158636</v>
      </c>
      <c r="D38" s="66">
        <f>[2]Slutanvändning!$N$1433</f>
        <v>5565</v>
      </c>
      <c r="E38" s="66">
        <f>[2]Slutanvändning!$Q$1434</f>
        <v>0</v>
      </c>
      <c r="F38" s="199">
        <f>'[2]Gas hushåll'!$C$3+[2]Slutanvändning!$N$1435</f>
        <v>641.28</v>
      </c>
      <c r="G38" s="135">
        <f>[2]Slutanvändning!$N$1436</f>
        <v>0</v>
      </c>
      <c r="H38" s="135">
        <f>[2]Slutanvändning!$N$1437</f>
        <v>0</v>
      </c>
      <c r="I38" s="199">
        <f>'[2]Gas hushåll'!$H$3+[2]Slutanvändning!$N$1438</f>
        <v>3366.72</v>
      </c>
      <c r="J38" s="66"/>
      <c r="K38" s="66">
        <f>[2]Slutanvändning!T1434</f>
        <v>0</v>
      </c>
      <c r="L38" s="66">
        <f>[2]Slutanvändning!U1434</f>
        <v>0</v>
      </c>
      <c r="M38" s="66"/>
      <c r="N38" s="66"/>
      <c r="O38" s="66"/>
      <c r="P38" s="66">
        <f t="shared" si="4"/>
        <v>5194951</v>
      </c>
      <c r="Q38" s="22"/>
      <c r="R38" s="33"/>
      <c r="S38" s="18"/>
      <c r="T38" s="29"/>
      <c r="U38" s="25"/>
    </row>
    <row r="39" spans="1:47" ht="15.75">
      <c r="A39" s="5" t="s">
        <v>39</v>
      </c>
      <c r="B39" s="135">
        <f>[2]Slutanvändning!$N$1448</f>
        <v>0</v>
      </c>
      <c r="C39" s="186">
        <f>[2]Slutanvändning!$N$1449</f>
        <v>78</v>
      </c>
      <c r="D39" s="66">
        <f>[2]Slutanvändning!$N$1442</f>
        <v>0</v>
      </c>
      <c r="E39" s="66">
        <f>[2]Slutanvändning!$Q$1443</f>
        <v>0</v>
      </c>
      <c r="F39" s="199">
        <f>'[2]Gas hushåll'!$D$3+[2]Slutanvändning!$N$1444</f>
        <v>0</v>
      </c>
      <c r="G39" s="135">
        <f>[2]Slutanvändning!$N$1445</f>
        <v>0</v>
      </c>
      <c r="H39" s="135">
        <f>[2]Slutanvändning!$N$1446</f>
        <v>0</v>
      </c>
      <c r="I39" s="199">
        <f>'[2]Gas hushåll'!$I$3+[2]Slutanvändning!$N$1447</f>
        <v>0</v>
      </c>
      <c r="J39" s="66"/>
      <c r="K39" s="66">
        <f>[2]Slutanvändning!T1443</f>
        <v>0</v>
      </c>
      <c r="L39" s="66">
        <f>[2]Slutanvändning!U1443</f>
        <v>0</v>
      </c>
      <c r="M39" s="66"/>
      <c r="N39" s="66"/>
      <c r="O39" s="66"/>
      <c r="P39" s="200">
        <f>SUM(B39:N39)</f>
        <v>78</v>
      </c>
      <c r="Q39" s="22"/>
      <c r="R39" s="30"/>
      <c r="S39" s="9"/>
      <c r="T39" s="44"/>
    </row>
    <row r="40" spans="1:47" ht="15.75">
      <c r="A40" s="5" t="s">
        <v>14</v>
      </c>
      <c r="B40" s="66">
        <f>SUM(B32:B39)</f>
        <v>5932775</v>
      </c>
      <c r="C40" s="66">
        <f t="shared" ref="C40:O40" si="5">SUM(C32:C39)</f>
        <v>6731081</v>
      </c>
      <c r="D40" s="66">
        <f t="shared" si="5"/>
        <v>1996974</v>
      </c>
      <c r="E40" s="66">
        <f t="shared" si="5"/>
        <v>0</v>
      </c>
      <c r="F40" s="66">
        <f>SUM(F32:F39)</f>
        <v>1895.6399999999999</v>
      </c>
      <c r="G40" s="185">
        <f t="shared" si="5"/>
        <v>480786.74056569068</v>
      </c>
      <c r="H40" s="185">
        <f t="shared" si="5"/>
        <v>40918.259434309097</v>
      </c>
      <c r="I40" s="66">
        <f t="shared" si="5"/>
        <v>4543.3599999999997</v>
      </c>
      <c r="J40" s="66">
        <f t="shared" si="5"/>
        <v>0</v>
      </c>
      <c r="K40" s="66">
        <f t="shared" si="5"/>
        <v>0</v>
      </c>
      <c r="L40" s="66">
        <f t="shared" si="5"/>
        <v>0</v>
      </c>
      <c r="M40" s="66">
        <f t="shared" si="5"/>
        <v>0</v>
      </c>
      <c r="N40" s="66">
        <f t="shared" si="5"/>
        <v>0</v>
      </c>
      <c r="O40" s="66">
        <f t="shared" si="5"/>
        <v>0</v>
      </c>
      <c r="P40" s="66">
        <f>SUM(B40:N40)</f>
        <v>15188974</v>
      </c>
      <c r="Q40" s="22"/>
      <c r="R40" s="30"/>
      <c r="S40" s="9" t="s">
        <v>25</v>
      </c>
      <c r="T40" s="44" t="s">
        <v>26</v>
      </c>
    </row>
    <row r="41" spans="1:47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46"/>
      <c r="R41" s="30" t="s">
        <v>40</v>
      </c>
      <c r="S41" s="45" t="str">
        <f>ROUND((B46+C46)/1000,0) &amp;" GWh"</f>
        <v>632 GWh</v>
      </c>
      <c r="T41" s="63"/>
    </row>
    <row r="42" spans="1:47">
      <c r="A42" s="35" t="s">
        <v>43</v>
      </c>
      <c r="B42" s="136">
        <f>B39+B38+B37</f>
        <v>4173719</v>
      </c>
      <c r="C42" s="136">
        <f>C39+C38+C37</f>
        <v>1740168</v>
      </c>
      <c r="D42" s="136">
        <f>D39+D38+D37</f>
        <v>9428</v>
      </c>
      <c r="E42" s="136">
        <f t="shared" ref="E42:P42" si="6">E39+E38+E37</f>
        <v>0</v>
      </c>
      <c r="F42" s="137">
        <f t="shared" si="6"/>
        <v>760.64</v>
      </c>
      <c r="G42" s="136">
        <f t="shared" si="6"/>
        <v>0</v>
      </c>
      <c r="H42" s="136">
        <f t="shared" si="6"/>
        <v>40752.397229018417</v>
      </c>
      <c r="I42" s="137">
        <f t="shared" si="6"/>
        <v>3993.3599999999997</v>
      </c>
      <c r="J42" s="136">
        <f t="shared" si="6"/>
        <v>0</v>
      </c>
      <c r="K42" s="136">
        <f t="shared" si="6"/>
        <v>0</v>
      </c>
      <c r="L42" s="136">
        <f t="shared" si="6"/>
        <v>0</v>
      </c>
      <c r="M42" s="136">
        <f t="shared" si="6"/>
        <v>0</v>
      </c>
      <c r="N42" s="136">
        <f t="shared" si="6"/>
        <v>0</v>
      </c>
      <c r="O42" s="136">
        <f t="shared" si="6"/>
        <v>0</v>
      </c>
      <c r="P42" s="136">
        <f t="shared" si="6"/>
        <v>5968821.3972290186</v>
      </c>
      <c r="Q42" s="23"/>
      <c r="R42" s="30" t="s">
        <v>41</v>
      </c>
      <c r="S42" s="10" t="str">
        <f>ROUND(P42/1000,0) &amp;" GWh"</f>
        <v>5969 GWh</v>
      </c>
      <c r="T42" s="31">
        <f>P42/P40</f>
        <v>0.39297067709965261</v>
      </c>
    </row>
    <row r="43" spans="1:47">
      <c r="A43" s="36" t="s">
        <v>45</v>
      </c>
      <c r="B43" s="137"/>
      <c r="C43" s="138">
        <f>C40+C24-C7+C46</f>
        <v>7299292.7451999998</v>
      </c>
      <c r="D43" s="138">
        <f t="shared" ref="D43:O43" si="7">D11+D24+D40</f>
        <v>2060670</v>
      </c>
      <c r="E43" s="138">
        <f t="shared" si="7"/>
        <v>3000</v>
      </c>
      <c r="F43" s="138">
        <f t="shared" si="7"/>
        <v>1895.6399999999999</v>
      </c>
      <c r="G43" s="138">
        <f t="shared" si="7"/>
        <v>582937.74056569068</v>
      </c>
      <c r="H43" s="138">
        <f t="shared" si="7"/>
        <v>1807155.315434309</v>
      </c>
      <c r="I43" s="138">
        <f t="shared" si="7"/>
        <v>4543.3599999999997</v>
      </c>
      <c r="J43" s="138">
        <f t="shared" si="7"/>
        <v>0</v>
      </c>
      <c r="K43" s="138">
        <f t="shared" si="7"/>
        <v>0</v>
      </c>
      <c r="L43" s="138">
        <f t="shared" si="7"/>
        <v>1551357.2</v>
      </c>
      <c r="M43" s="138">
        <f t="shared" si="7"/>
        <v>750373.2</v>
      </c>
      <c r="N43" s="138">
        <f>N11+N24+N40</f>
        <v>9000</v>
      </c>
      <c r="O43" s="138">
        <f t="shared" si="7"/>
        <v>0</v>
      </c>
      <c r="P43" s="139">
        <f>SUM(C43:O43)</f>
        <v>14070225.201199999</v>
      </c>
      <c r="Q43" s="23"/>
      <c r="R43" s="30" t="s">
        <v>42</v>
      </c>
      <c r="S43" s="10" t="str">
        <f>ROUND(P36/1000,0) &amp;" GWh"</f>
        <v>5166 GWh</v>
      </c>
      <c r="T43" s="43">
        <f>P36/P40</f>
        <v>0.34014522639909711</v>
      </c>
    </row>
    <row r="44" spans="1:47">
      <c r="A44" s="36" t="s">
        <v>46</v>
      </c>
      <c r="B44" s="98"/>
      <c r="C44" s="98">
        <f>C43/$P$43</f>
        <v>0.51877582915854603</v>
      </c>
      <c r="D44" s="98">
        <f t="shared" ref="D44:P44" si="8">D43/$P$43</f>
        <v>0.14645607803237243</v>
      </c>
      <c r="E44" s="98">
        <f t="shared" si="8"/>
        <v>2.1321620351493314E-4</v>
      </c>
      <c r="F44" s="98">
        <f t="shared" si="8"/>
        <v>1.3472705467701594E-4</v>
      </c>
      <c r="G44" s="98">
        <f t="shared" si="8"/>
        <v>4.1430590642996534E-2</v>
      </c>
      <c r="H44" s="98">
        <f t="shared" si="8"/>
        <v>0.1284382651729116</v>
      </c>
      <c r="I44" s="98">
        <f t="shared" si="8"/>
        <v>3.2290599013386884E-4</v>
      </c>
      <c r="J44" s="98">
        <f t="shared" si="8"/>
        <v>0</v>
      </c>
      <c r="K44" s="98">
        <f t="shared" si="8"/>
        <v>0</v>
      </c>
      <c r="L44" s="98">
        <f t="shared" si="8"/>
        <v>0.11025816415985228</v>
      </c>
      <c r="M44" s="98">
        <f t="shared" si="8"/>
        <v>5.333057497445054E-2</v>
      </c>
      <c r="N44" s="98">
        <f t="shared" si="8"/>
        <v>6.3964861054479944E-4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840 GWh</v>
      </c>
      <c r="T44" s="31">
        <f>P34/P40</f>
        <v>5.5304459669231115E-2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 GWh</v>
      </c>
      <c r="T45" s="31">
        <f>P32/P40</f>
        <v>8.9406960601815503E-5</v>
      </c>
      <c r="U45" s="25"/>
    </row>
    <row r="46" spans="1:47">
      <c r="A46" s="37" t="s">
        <v>49</v>
      </c>
      <c r="B46" s="97">
        <f>B24+B26-B40-B49</f>
        <v>37300.64442105405</v>
      </c>
      <c r="C46" s="97">
        <f>(C40+C24)*0.08</f>
        <v>594826.05519999994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370 GWh</v>
      </c>
      <c r="T46" s="43">
        <f>P33/P40</f>
        <v>2.4340459254916191E-2</v>
      </c>
      <c r="U46" s="25"/>
    </row>
    <row r="47" spans="1:47">
      <c r="A47" s="37" t="s">
        <v>51</v>
      </c>
      <c r="B47" s="100">
        <f>B46/(B24+B26)</f>
        <v>3.8247625220695514E-3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2843 GWh</v>
      </c>
      <c r="T47" s="43">
        <f>P35/P40</f>
        <v>0.18714977061650115</v>
      </c>
    </row>
    <row r="48" spans="1:47" ht="15.75" thickBot="1">
      <c r="A48" s="12"/>
      <c r="B48" s="102"/>
      <c r="C48" s="104"/>
      <c r="D48" s="104"/>
      <c r="E48" s="104"/>
      <c r="F48" s="147"/>
      <c r="G48" s="104"/>
      <c r="H48" s="104"/>
      <c r="I48" s="147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15189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207">
        <f>'FV imp-exp'!E7</f>
        <v>3782332.3039999995</v>
      </c>
      <c r="C49" s="104"/>
      <c r="D49" s="104"/>
      <c r="E49" s="104"/>
      <c r="F49" s="105"/>
      <c r="G49" s="104"/>
      <c r="H49" s="104"/>
      <c r="I49" s="105"/>
      <c r="J49" s="104"/>
      <c r="K49" s="104"/>
      <c r="L49" s="104"/>
      <c r="M49" s="104"/>
      <c r="N49" s="105"/>
      <c r="O49" s="105"/>
      <c r="P49" s="105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06"/>
      <c r="D50" s="104"/>
      <c r="E50" s="104"/>
      <c r="F50" s="105"/>
      <c r="G50" s="104"/>
      <c r="H50" s="104"/>
      <c r="I50" s="105"/>
      <c r="J50" s="104"/>
      <c r="K50" s="104"/>
      <c r="L50" s="104"/>
      <c r="M50" s="104"/>
      <c r="N50" s="105"/>
      <c r="O50" s="105"/>
      <c r="P50" s="105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C32" sqref="C32"/>
    </sheetView>
  </sheetViews>
  <sheetFormatPr defaultColWidth="11" defaultRowHeight="15.75"/>
  <cols>
    <col min="1" max="1" width="26.25" bestFit="1" customWidth="1"/>
    <col min="2" max="2" width="15" customWidth="1"/>
    <col min="3" max="3" width="10.5" bestFit="1" customWidth="1"/>
    <col min="4" max="4" width="26.75" bestFit="1" customWidth="1"/>
    <col min="5" max="5" width="15" customWidth="1"/>
    <col min="10" max="10" width="14.75" bestFit="1" customWidth="1"/>
    <col min="13" max="13" width="15.75" bestFit="1" customWidth="1"/>
  </cols>
  <sheetData>
    <row r="1" spans="1:10">
      <c r="A1" s="2" t="s">
        <v>54</v>
      </c>
      <c r="D1" s="2" t="s">
        <v>54</v>
      </c>
    </row>
    <row r="2" spans="1:10" ht="16.5" thickBot="1">
      <c r="A2" s="2">
        <v>2020</v>
      </c>
    </row>
    <row r="3" spans="1:10">
      <c r="A3" s="168" t="s">
        <v>55</v>
      </c>
      <c r="B3" s="69" t="s">
        <v>56</v>
      </c>
      <c r="C3" s="75"/>
      <c r="D3" s="68" t="s">
        <v>57</v>
      </c>
      <c r="E3" s="69" t="s">
        <v>56</v>
      </c>
    </row>
    <row r="4" spans="1:10">
      <c r="A4" s="169" t="s">
        <v>126</v>
      </c>
      <c r="B4" s="157">
        <f>[1]Totalt!$B$21</f>
        <v>19822</v>
      </c>
      <c r="C4" s="157"/>
      <c r="D4" s="70" t="s">
        <v>126</v>
      </c>
      <c r="E4" s="157">
        <f>[1]Totalt!$C$21</f>
        <v>0</v>
      </c>
      <c r="F4" s="163"/>
      <c r="G4" s="161"/>
    </row>
    <row r="5" spans="1:10">
      <c r="A5" s="169" t="s">
        <v>127</v>
      </c>
      <c r="B5" s="157">
        <f>[1]Totalt!$B$22</f>
        <v>177431.61000000002</v>
      </c>
      <c r="C5" s="157"/>
      <c r="D5" s="70" t="s">
        <v>127</v>
      </c>
      <c r="E5" s="157">
        <f>[1]Totalt!$C$22</f>
        <v>21441</v>
      </c>
      <c r="F5" s="158"/>
      <c r="G5" s="161"/>
      <c r="I5" s="1"/>
      <c r="J5" s="1"/>
    </row>
    <row r="6" spans="1:10">
      <c r="A6" s="169" t="s">
        <v>128</v>
      </c>
      <c r="B6" s="157">
        <f>[1]Totalt!$B$23</f>
        <v>290976</v>
      </c>
      <c r="C6" s="157"/>
      <c r="D6" s="70" t="s">
        <v>128</v>
      </c>
      <c r="E6" s="157">
        <f>[1]Totalt!$C$23</f>
        <v>0</v>
      </c>
      <c r="F6" s="158"/>
      <c r="G6" s="161"/>
    </row>
    <row r="7" spans="1:10">
      <c r="A7" s="169" t="s">
        <v>107</v>
      </c>
      <c r="B7" s="157">
        <f>[1]Totalt!$B$24</f>
        <v>3645890.9484210527</v>
      </c>
      <c r="C7" s="155"/>
      <c r="D7" s="70" t="s">
        <v>107</v>
      </c>
      <c r="E7" s="157">
        <f>[1]Totalt!$C$24</f>
        <v>3782332.3039999995</v>
      </c>
      <c r="F7" s="158"/>
      <c r="G7" s="161"/>
    </row>
    <row r="8" spans="1:10">
      <c r="A8" s="169" t="s">
        <v>129</v>
      </c>
      <c r="B8" s="157">
        <f>[1]Totalt!$B$25</f>
        <v>159249.26199999999</v>
      </c>
      <c r="C8" s="1"/>
      <c r="D8" s="70" t="s">
        <v>129</v>
      </c>
      <c r="E8" s="157">
        <f>[1]Totalt!$C$25</f>
        <v>0</v>
      </c>
      <c r="F8" s="158"/>
      <c r="G8" s="161"/>
    </row>
    <row r="9" spans="1:10">
      <c r="A9" s="169" t="s">
        <v>130</v>
      </c>
      <c r="B9" s="157">
        <f>[1]Totalt!$B$26</f>
        <v>214686.76900000012</v>
      </c>
      <c r="C9" s="158"/>
      <c r="D9" s="70" t="s">
        <v>130</v>
      </c>
      <c r="E9" s="157">
        <f>[1]Totalt!$C$26</f>
        <v>0</v>
      </c>
      <c r="F9" s="158"/>
      <c r="G9" s="161"/>
    </row>
    <row r="10" spans="1:10">
      <c r="A10" s="169" t="s">
        <v>131</v>
      </c>
      <c r="B10" s="157">
        <f>[1]Totalt!$B$27</f>
        <v>218502.86399999994</v>
      </c>
      <c r="C10" s="1"/>
      <c r="D10" s="70" t="s">
        <v>131</v>
      </c>
      <c r="E10" s="157">
        <f>[1]Totalt!$C$27</f>
        <v>774872</v>
      </c>
      <c r="G10" s="161"/>
    </row>
    <row r="11" spans="1:10">
      <c r="A11" s="169" t="s">
        <v>125</v>
      </c>
      <c r="B11" s="157">
        <f>[1]Totalt!$B$28</f>
        <v>1837.69</v>
      </c>
      <c r="C11" s="155"/>
      <c r="D11" s="70" t="s">
        <v>125</v>
      </c>
      <c r="E11" s="157">
        <f>[1]Totalt!$C$28</f>
        <v>273600</v>
      </c>
      <c r="G11" s="161"/>
    </row>
    <row r="12" spans="1:10">
      <c r="A12" s="169"/>
      <c r="B12" s="157"/>
      <c r="C12" s="1"/>
      <c r="D12" s="70"/>
      <c r="E12" s="157"/>
      <c r="F12" s="156"/>
      <c r="G12" s="161"/>
    </row>
    <row r="13" spans="1:10">
      <c r="A13" s="169" t="s">
        <v>123</v>
      </c>
      <c r="B13" s="157">
        <f>[1]Totalt!$B$30</f>
        <v>146762</v>
      </c>
      <c r="C13" s="1"/>
      <c r="D13" s="72" t="s">
        <v>123</v>
      </c>
      <c r="E13" s="157">
        <f>[1]Totalt!$C$30</f>
        <v>0</v>
      </c>
      <c r="G13" s="161"/>
    </row>
    <row r="14" spans="1:10">
      <c r="A14" s="169" t="s">
        <v>124</v>
      </c>
      <c r="B14" s="157">
        <f>[1]Totalt!$B$31</f>
        <v>0</v>
      </c>
      <c r="D14" s="70" t="s">
        <v>124</v>
      </c>
      <c r="E14" s="157">
        <f>[1]Totalt!$C$31</f>
        <v>146762</v>
      </c>
      <c r="G14" s="161"/>
    </row>
    <row r="15" spans="1:10">
      <c r="A15" s="169" t="s">
        <v>119</v>
      </c>
      <c r="B15" s="157">
        <f>[1]Totalt!$B$32</f>
        <v>26718</v>
      </c>
      <c r="C15" s="1"/>
      <c r="D15" s="70" t="s">
        <v>119</v>
      </c>
      <c r="E15" s="157">
        <f>[1]Totalt!$C$32</f>
        <v>1419860</v>
      </c>
      <c r="F15" s="1"/>
      <c r="G15" s="161"/>
    </row>
    <row r="16" spans="1:10">
      <c r="A16" s="169" t="s">
        <v>120</v>
      </c>
      <c r="B16" s="157">
        <f>[1]Totalt!$B$33</f>
        <v>380697</v>
      </c>
      <c r="D16" s="70" t="s">
        <v>120</v>
      </c>
      <c r="E16" s="157">
        <f>[1]Totalt!$C$33</f>
        <v>0</v>
      </c>
      <c r="G16" s="161"/>
    </row>
    <row r="17" spans="1:9">
      <c r="A17" s="169" t="s">
        <v>118</v>
      </c>
      <c r="B17" s="157">
        <f>[1]Totalt!$B$34</f>
        <v>555769</v>
      </c>
      <c r="D17" s="70" t="s">
        <v>118</v>
      </c>
      <c r="E17" s="157">
        <f>[1]Totalt!$C$34</f>
        <v>0</v>
      </c>
      <c r="G17" s="161"/>
    </row>
    <row r="18" spans="1:9">
      <c r="A18" s="169" t="s">
        <v>121</v>
      </c>
      <c r="B18" s="157">
        <f>[1]Totalt!$B$35</f>
        <v>44417</v>
      </c>
      <c r="D18" s="70" t="s">
        <v>121</v>
      </c>
      <c r="E18" s="157">
        <f>[1]Totalt!$C$35</f>
        <v>0</v>
      </c>
      <c r="F18" s="154"/>
      <c r="G18" s="162"/>
    </row>
    <row r="19" spans="1:9">
      <c r="A19" s="169" t="s">
        <v>132</v>
      </c>
      <c r="B19" s="157">
        <f>[1]Totalt!$B$36+[1]Totalt!$B$29</f>
        <v>71224.108999999997</v>
      </c>
      <c r="D19" s="70" t="s">
        <v>132</v>
      </c>
      <c r="E19" s="157">
        <f>[1]Totalt!$C$36</f>
        <v>0</v>
      </c>
      <c r="G19" s="161"/>
    </row>
    <row r="20" spans="1:9">
      <c r="A20" s="169" t="s">
        <v>133</v>
      </c>
      <c r="B20" s="157">
        <f>[1]Totalt!$B$37</f>
        <v>265000</v>
      </c>
      <c r="C20" s="155"/>
      <c r="D20" s="70" t="s">
        <v>133</v>
      </c>
      <c r="E20" s="157">
        <f>[1]Totalt!$C$37</f>
        <v>0</v>
      </c>
      <c r="F20" s="160"/>
      <c r="G20" s="161"/>
    </row>
    <row r="21" spans="1:9">
      <c r="A21" s="169" t="s">
        <v>134</v>
      </c>
      <c r="B21" s="157">
        <f>[1]Totalt!$B$38</f>
        <v>75000</v>
      </c>
      <c r="C21" s="155"/>
      <c r="D21" s="70" t="s">
        <v>134</v>
      </c>
      <c r="E21" s="157">
        <f>[1]Totalt!$C$38</f>
        <v>0</v>
      </c>
      <c r="G21" s="161"/>
    </row>
    <row r="22" spans="1:9">
      <c r="A22" s="169"/>
      <c r="B22" s="159"/>
      <c r="D22" s="70"/>
      <c r="E22" s="71"/>
      <c r="G22" s="161"/>
    </row>
    <row r="23" spans="1:9">
      <c r="A23" s="72" t="s">
        <v>122</v>
      </c>
      <c r="B23" s="157">
        <f>[1]Totalt!$B$40</f>
        <v>24241.05263157895</v>
      </c>
      <c r="D23" s="72" t="s">
        <v>122</v>
      </c>
      <c r="E23" s="157">
        <f>[1]Totalt!$C$40</f>
        <v>0</v>
      </c>
      <c r="G23" s="161"/>
    </row>
    <row r="24" spans="1:9">
      <c r="A24" s="72" t="s">
        <v>135</v>
      </c>
      <c r="B24" s="157">
        <f>[1]Totalt!$B$41</f>
        <v>100641.99894736843</v>
      </c>
      <c r="D24" s="72" t="s">
        <v>135</v>
      </c>
      <c r="E24" s="157">
        <f>[1]Totalt!$C$41</f>
        <v>0</v>
      </c>
      <c r="G24" s="161"/>
    </row>
    <row r="25" spans="1:9" ht="16.5" thickBot="1">
      <c r="A25" s="73" t="s">
        <v>105</v>
      </c>
      <c r="B25" s="74">
        <f>SUM(B4:B24)</f>
        <v>6418867.3040000005</v>
      </c>
      <c r="C25" s="67"/>
      <c r="D25" s="73" t="s">
        <v>106</v>
      </c>
      <c r="E25" s="74">
        <f>SUM(E4:E23)</f>
        <v>6418867.3039999995</v>
      </c>
      <c r="G25" s="161"/>
    </row>
    <row r="26" spans="1:9">
      <c r="G26" s="161"/>
    </row>
    <row r="27" spans="1:9">
      <c r="E27" s="164"/>
      <c r="F27" s="81"/>
      <c r="G27" s="165"/>
      <c r="H27" s="81"/>
      <c r="I27" s="81"/>
    </row>
    <row r="28" spans="1:9">
      <c r="E28" s="166"/>
      <c r="F28" s="81"/>
      <c r="G28" s="81"/>
      <c r="H28" s="81"/>
      <c r="I28" s="81"/>
    </row>
    <row r="29" spans="1:9">
      <c r="E29" s="167"/>
      <c r="F29" s="81"/>
      <c r="G29" s="81"/>
      <c r="H29" s="81"/>
      <c r="I29" s="81"/>
    </row>
    <row r="30" spans="1:9">
      <c r="B3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U71"/>
  <sheetViews>
    <sheetView topLeftCell="A10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92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[2]Solceller!$C$23</f>
        <v>1206.5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[2]Elproduktion!$N$802</f>
        <v>0</v>
      </c>
      <c r="D7" s="64">
        <f>[2]Elproduktion!$N$803</f>
        <v>0</v>
      </c>
      <c r="E7" s="64">
        <f>[2]Elproduktion!$Q$804</f>
        <v>0</v>
      </c>
      <c r="F7" s="64">
        <f>[2]Elproduktion!$N$805</f>
        <v>0</v>
      </c>
      <c r="G7" s="64">
        <f>[2]Elproduktion!$R$806</f>
        <v>0</v>
      </c>
      <c r="H7" s="64">
        <f>[2]Elproduktion!$S$807</f>
        <v>0</v>
      </c>
      <c r="I7" s="64">
        <f>[2]Elproduktion!$N$808</f>
        <v>0</v>
      </c>
      <c r="J7" s="64">
        <f>[2]Elproduktion!$T$806</f>
        <v>0</v>
      </c>
      <c r="K7" s="64">
        <f>[2]Elproduktion!U804</f>
        <v>0</v>
      </c>
      <c r="L7" s="64">
        <f>[2]Elproduktion!V804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[2]Elproduktion!$N$810</f>
        <v>0</v>
      </c>
      <c r="D8" s="64">
        <f>[2]Elproduktion!$N$811</f>
        <v>0</v>
      </c>
      <c r="E8" s="64">
        <f>[2]Elproduktion!$Q$812</f>
        <v>0</v>
      </c>
      <c r="F8" s="64">
        <f>[2]Elproduktion!$N$813</f>
        <v>0</v>
      </c>
      <c r="G8" s="64">
        <f>[2]Elproduktion!$R$814</f>
        <v>0</v>
      </c>
      <c r="H8" s="64">
        <f>[2]Elproduktion!$S$815</f>
        <v>0</v>
      </c>
      <c r="I8" s="64">
        <f>[2]Elproduktion!$N$816</f>
        <v>0</v>
      </c>
      <c r="J8" s="64">
        <f>[2]Elproduktion!$T$814</f>
        <v>0</v>
      </c>
      <c r="K8" s="64">
        <f>[2]Elproduktion!U812</f>
        <v>0</v>
      </c>
      <c r="L8" s="64">
        <f>[2]Elproduktion!V812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[2]Elproduktion!$N$818</f>
        <v>0</v>
      </c>
      <c r="D9" s="64">
        <f>[2]Elproduktion!$N$819</f>
        <v>0</v>
      </c>
      <c r="E9" s="64">
        <f>[2]Elproduktion!$Q$820</f>
        <v>0</v>
      </c>
      <c r="F9" s="64">
        <f>[2]Elproduktion!$N$821</f>
        <v>0</v>
      </c>
      <c r="G9" s="64">
        <f>[2]Elproduktion!$R$822</f>
        <v>0</v>
      </c>
      <c r="H9" s="64">
        <f>[2]Elproduktion!$S$823</f>
        <v>0</v>
      </c>
      <c r="I9" s="64">
        <f>[2]Elproduktion!$N$824</f>
        <v>0</v>
      </c>
      <c r="J9" s="64">
        <f>[2]Elproduktion!$T$822</f>
        <v>0</v>
      </c>
      <c r="K9" s="64">
        <f>[2]Elproduktion!U820</f>
        <v>0</v>
      </c>
      <c r="L9" s="64">
        <f>[2]Elproduktion!V820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[2]Elproduktion!$N$826</f>
        <v>0</v>
      </c>
      <c r="D10" s="64">
        <f>[2]Elproduktion!$N$827</f>
        <v>0</v>
      </c>
      <c r="E10" s="64">
        <f>[2]Elproduktion!$Q$828</f>
        <v>0</v>
      </c>
      <c r="F10" s="64">
        <f>[2]Elproduktion!$N$829</f>
        <v>0</v>
      </c>
      <c r="G10" s="64">
        <f>[2]Elproduktion!$R$830</f>
        <v>0</v>
      </c>
      <c r="H10" s="64">
        <f>[2]Elproduktion!$S$831</f>
        <v>0</v>
      </c>
      <c r="I10" s="64">
        <f>[2]Elproduktion!$N$832</f>
        <v>0</v>
      </c>
      <c r="J10" s="64">
        <f>[2]Elproduktion!$T$830</f>
        <v>0</v>
      </c>
      <c r="K10" s="64">
        <f>[2]Elproduktion!U828</f>
        <v>0</v>
      </c>
      <c r="L10" s="64">
        <f>[2]Elproduktion!V828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1206.5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>SUM(N5:N10)</f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0183 Sundbyberg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[2]Fjärrvärmeproduktion!$N$1122</f>
        <v>0</v>
      </c>
      <c r="C18" s="66"/>
      <c r="D18" s="135">
        <f>[2]Fjärrvärmeproduktion!$N$1123</f>
        <v>0</v>
      </c>
      <c r="E18" s="66">
        <f>[2]Fjärrvärmeproduktion!$Q$1124</f>
        <v>0</v>
      </c>
      <c r="F18" s="66">
        <f>[2]Fjärrvärmeproduktion!$N$1125</f>
        <v>0</v>
      </c>
      <c r="G18" s="66">
        <f>[2]Fjärrvärmeproduktion!$R$1126</f>
        <v>0</v>
      </c>
      <c r="H18" s="66">
        <f>[2]Fjärrvärmeproduktion!$S$1127</f>
        <v>0</v>
      </c>
      <c r="I18" s="66">
        <f>[2]Fjärrvärmeproduktion!$N$1128</f>
        <v>0</v>
      </c>
      <c r="J18" s="66">
        <f>[2]Fjärrvärmeproduktion!$T$1126</f>
        <v>0</v>
      </c>
      <c r="K18" s="66">
        <f>[2]Fjärrvärmeproduktion!U1124</f>
        <v>0</v>
      </c>
      <c r="L18" s="66">
        <f>[2]Fjärrvärmeproduktion!V1124</f>
        <v>0</v>
      </c>
      <c r="M18" s="66">
        <f>[2]Fjärrvärmeproduktion!W1127</f>
        <v>0</v>
      </c>
      <c r="N18" s="66">
        <f>[2]Fjärrvärmeproduktion!X1127</f>
        <v>0</v>
      </c>
      <c r="O18" s="66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[2]Fjärrvärmeproduktion!$N$1130</f>
        <v>2138</v>
      </c>
      <c r="C19" s="66"/>
      <c r="D19" s="135">
        <f>[2]Fjärrvärmeproduktion!$N$1131</f>
        <v>0</v>
      </c>
      <c r="E19" s="66">
        <f>[2]Fjärrvärmeproduktion!$Q$1132</f>
        <v>0</v>
      </c>
      <c r="F19" s="66">
        <f>[2]Fjärrvärmeproduktion!$N$1133</f>
        <v>0</v>
      </c>
      <c r="G19" s="66">
        <f>[2]Fjärrvärmeproduktion!$R$1134</f>
        <v>2257</v>
      </c>
      <c r="H19" s="66">
        <f>[2]Fjärrvärmeproduktion!$S$1135</f>
        <v>0</v>
      </c>
      <c r="I19" s="66">
        <f>[2]Fjärrvärmeproduktion!$N$1136</f>
        <v>0</v>
      </c>
      <c r="J19" s="66">
        <f>[2]Fjärrvärmeproduktion!$T$1134</f>
        <v>0</v>
      </c>
      <c r="K19" s="66">
        <f>[2]Fjärrvärmeproduktion!U1132</f>
        <v>0</v>
      </c>
      <c r="L19" s="66">
        <f>[2]Fjärrvärmeproduktion!V1132</f>
        <v>0</v>
      </c>
      <c r="M19" s="66">
        <f>[2]Fjärrvärmeproduktion!W1135</f>
        <v>0</v>
      </c>
      <c r="N19" s="66">
        <f>[2]Fjärrvärmeproduktion!X1135</f>
        <v>0</v>
      </c>
      <c r="O19" s="66"/>
      <c r="P19" s="66">
        <f>SUM(C19:O19)</f>
        <v>2257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[2]Fjärrvärmeproduktion!$N$1138</f>
        <v>0</v>
      </c>
      <c r="C20" s="66">
        <f>B20*1.05</f>
        <v>0</v>
      </c>
      <c r="D20" s="135">
        <f>[2]Fjärrvärmeproduktion!$N$1139</f>
        <v>0</v>
      </c>
      <c r="E20" s="66">
        <f>[2]Fjärrvärmeproduktion!$Q$1140</f>
        <v>0</v>
      </c>
      <c r="F20" s="66">
        <f>[2]Fjärrvärmeproduktion!$N$1141</f>
        <v>0</v>
      </c>
      <c r="G20" s="66">
        <f>[2]Fjärrvärmeproduktion!$R$1142</f>
        <v>0</v>
      </c>
      <c r="H20" s="66">
        <f>[2]Fjärrvärmeproduktion!$S$1143</f>
        <v>0</v>
      </c>
      <c r="I20" s="66">
        <f>[2]Fjärrvärmeproduktion!$N$1144</f>
        <v>0</v>
      </c>
      <c r="J20" s="66">
        <f>[2]Fjärrvärmeproduktion!$T$1142</f>
        <v>0</v>
      </c>
      <c r="K20" s="66">
        <f>[2]Fjärrvärmeproduktion!U1140</f>
        <v>0</v>
      </c>
      <c r="L20" s="66">
        <f>[2]Fjärrvärmeproduktion!V1140</f>
        <v>0</v>
      </c>
      <c r="M20" s="66">
        <f>[2]Fjärrvärmeproduktion!W1143</f>
        <v>0</v>
      </c>
      <c r="N20" s="66">
        <f>[2]Fjärrvärmeproduktion!X1143</f>
        <v>0</v>
      </c>
      <c r="O20" s="66"/>
      <c r="P20" s="66">
        <f t="shared" ref="P20:P24" si="2">SUM(C20:O20)</f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[2]Fjärrvärmeproduktion!$N$1146</f>
        <v>0</v>
      </c>
      <c r="C21" s="66">
        <f>B21*0.33</f>
        <v>0</v>
      </c>
      <c r="D21" s="135">
        <f>[2]Fjärrvärmeproduktion!$N$1147</f>
        <v>0</v>
      </c>
      <c r="E21" s="66">
        <f>[2]Fjärrvärmeproduktion!$Q$1148</f>
        <v>0</v>
      </c>
      <c r="F21" s="66">
        <f>[2]Fjärrvärmeproduktion!$N$1149</f>
        <v>0</v>
      </c>
      <c r="G21" s="66">
        <f>[2]Fjärrvärmeproduktion!$R$1150</f>
        <v>0</v>
      </c>
      <c r="H21" s="66">
        <f>[2]Fjärrvärmeproduktion!$S$1151</f>
        <v>0</v>
      </c>
      <c r="I21" s="66">
        <f>[2]Fjärrvärmeproduktion!$N$1152</f>
        <v>0</v>
      </c>
      <c r="J21" s="66">
        <f>[2]Fjärrvärmeproduktion!$T$1150</f>
        <v>0</v>
      </c>
      <c r="K21" s="66">
        <f>[2]Fjärrvärmeproduktion!U1148</f>
        <v>0</v>
      </c>
      <c r="L21" s="66">
        <f>[2]Fjärrvärmeproduktion!V1148</f>
        <v>0</v>
      </c>
      <c r="M21" s="66">
        <f>[2]Fjärrvärmeproduktion!W1151</f>
        <v>0</v>
      </c>
      <c r="N21" s="66">
        <f>[2]Fjärrvärmeproduktion!X1151</f>
        <v>0</v>
      </c>
      <c r="O21" s="66"/>
      <c r="P21" s="66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135">
        <f>[2]Fjärrvärmeproduktion!$N$1154</f>
        <v>0</v>
      </c>
      <c r="C22" s="66"/>
      <c r="D22" s="135">
        <f>[2]Fjärrvärmeproduktion!$N$1155</f>
        <v>0</v>
      </c>
      <c r="E22" s="66">
        <f>[2]Fjärrvärmeproduktion!$Q$1156</f>
        <v>0</v>
      </c>
      <c r="F22" s="66">
        <f>[2]Fjärrvärmeproduktion!$N$1157</f>
        <v>0</v>
      </c>
      <c r="G22" s="66">
        <f>[2]Fjärrvärmeproduktion!$R$1158</f>
        <v>0</v>
      </c>
      <c r="H22" s="66">
        <f>[2]Fjärrvärmeproduktion!$S$1159</f>
        <v>0</v>
      </c>
      <c r="I22" s="66">
        <f>[2]Fjärrvärmeproduktion!$N$1160</f>
        <v>0</v>
      </c>
      <c r="J22" s="66">
        <f>[2]Fjärrvärmeproduktion!$T$1158</f>
        <v>0</v>
      </c>
      <c r="K22" s="66">
        <f>[2]Fjärrvärmeproduktion!U1156</f>
        <v>0</v>
      </c>
      <c r="L22" s="66">
        <f>[2]Fjärrvärmeproduktion!V1156</f>
        <v>0</v>
      </c>
      <c r="M22" s="66">
        <f>[2]Fjärrvärmeproduktion!W1159</f>
        <v>0</v>
      </c>
      <c r="N22" s="66">
        <f>[2]Fjärrvärmeproduktion!X1159</f>
        <v>0</v>
      </c>
      <c r="O22" s="66"/>
      <c r="P22" s="66">
        <f t="shared" si="2"/>
        <v>0</v>
      </c>
      <c r="Q22" s="4"/>
      <c r="R22" s="32" t="s">
        <v>24</v>
      </c>
      <c r="S22" s="56" t="str">
        <f>ROUND(P43/1000,0) &amp;" GWh"</f>
        <v>347 GWh</v>
      </c>
      <c r="T22" s="27"/>
    </row>
    <row r="23" spans="1:34" ht="15.75">
      <c r="A23" s="5" t="s">
        <v>23</v>
      </c>
      <c r="B23" s="135">
        <f>[2]Fjärrvärmeproduktion!$N$1162</f>
        <v>0</v>
      </c>
      <c r="C23" s="66"/>
      <c r="D23" s="135">
        <f>[2]Fjärrvärmeproduktion!$N$1163</f>
        <v>0</v>
      </c>
      <c r="E23" s="66">
        <f>[2]Fjärrvärmeproduktion!$Q$1164</f>
        <v>0</v>
      </c>
      <c r="F23" s="66">
        <f>[2]Fjärrvärmeproduktion!$N$1165</f>
        <v>0</v>
      </c>
      <c r="G23" s="66">
        <f>[2]Fjärrvärmeproduktion!$R$1166</f>
        <v>0</v>
      </c>
      <c r="H23" s="66">
        <f>[2]Fjärrvärmeproduktion!$S$1167</f>
        <v>0</v>
      </c>
      <c r="I23" s="66">
        <f>[2]Fjärrvärmeproduktion!$N$1168</f>
        <v>0</v>
      </c>
      <c r="J23" s="66">
        <f>[2]Fjärrvärmeproduktion!$T$1166</f>
        <v>0</v>
      </c>
      <c r="K23" s="66">
        <f>[2]Fjärrvärmeproduktion!U1164</f>
        <v>0</v>
      </c>
      <c r="L23" s="66">
        <f>[2]Fjärrvärmeproduktion!V1164</f>
        <v>0</v>
      </c>
      <c r="M23" s="66">
        <f>[2]Fjärrvärmeproduktion!W1167</f>
        <v>0</v>
      </c>
      <c r="N23" s="66">
        <f>[2]Fjärrvärmeproduktion!X1167</f>
        <v>0</v>
      </c>
      <c r="O23" s="66"/>
      <c r="P23" s="66">
        <f t="shared" si="2"/>
        <v>0</v>
      </c>
      <c r="Q23" s="4"/>
      <c r="R23" s="30"/>
      <c r="S23" s="4"/>
      <c r="T23" s="28"/>
    </row>
    <row r="24" spans="1:34" ht="15.75">
      <c r="A24" s="5" t="s">
        <v>14</v>
      </c>
      <c r="B24" s="66">
        <f>SUM(B18:B23)</f>
        <v>2138</v>
      </c>
      <c r="C24" s="66">
        <f t="shared" ref="C24:N24" si="3">SUM(C18:C23)</f>
        <v>0</v>
      </c>
      <c r="D24" s="66">
        <f t="shared" si="3"/>
        <v>0</v>
      </c>
      <c r="E24" s="66">
        <f t="shared" si="3"/>
        <v>0</v>
      </c>
      <c r="F24" s="66">
        <f t="shared" si="3"/>
        <v>0</v>
      </c>
      <c r="G24" s="66">
        <f t="shared" si="3"/>
        <v>2257</v>
      </c>
      <c r="H24" s="66">
        <f t="shared" si="3"/>
        <v>0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>SUM(O18:O23)</f>
        <v>0</v>
      </c>
      <c r="P24" s="66">
        <f t="shared" si="2"/>
        <v>2257</v>
      </c>
      <c r="Q24" s="4"/>
      <c r="R24" s="30"/>
      <c r="S24" s="4" t="s">
        <v>25</v>
      </c>
      <c r="T24" s="28" t="s">
        <v>26</v>
      </c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4"/>
      <c r="R25" s="53" t="str">
        <f>C30</f>
        <v>El</v>
      </c>
      <c r="S25" s="42" t="str">
        <f>ROUND(C43/1000,0) &amp;" GWh"</f>
        <v>236 GWh</v>
      </c>
      <c r="T25" s="31">
        <f>C$44</f>
        <v>0.6808747567222192</v>
      </c>
    </row>
    <row r="26" spans="1:34" ht="15.75">
      <c r="A26" s="6" t="s">
        <v>103</v>
      </c>
      <c r="B26" s="208">
        <f>'FV imp-exp'!B20</f>
        <v>265000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4"/>
      <c r="R26" s="54" t="str">
        <f>D30</f>
        <v>Oljeprodukter</v>
      </c>
      <c r="S26" s="42" t="str">
        <f>ROUND(D43/1000,0) &amp;" GWh"</f>
        <v>94 GWh</v>
      </c>
      <c r="T26" s="31">
        <f>D$44</f>
        <v>0.27189143202987026</v>
      </c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4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4"/>
      <c r="R28" s="54" t="str">
        <f>F30</f>
        <v>Gasol/naturgas</v>
      </c>
      <c r="S28" s="42" t="str">
        <f>ROUND(F43/1000,0) &amp;" GWh"</f>
        <v>0 GWh</v>
      </c>
      <c r="T28" s="31">
        <f>F$44</f>
        <v>8.7564750921234167E-6</v>
      </c>
    </row>
    <row r="29" spans="1:34" ht="15.75">
      <c r="A29" s="51" t="str">
        <f>A2</f>
        <v>0183 Sundbyberg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4"/>
      <c r="R29" s="54" t="str">
        <f>G30</f>
        <v>Biodrivmedel</v>
      </c>
      <c r="S29" s="42" t="str">
        <f>ROUND(G43/1000,0) &amp;" GWh"</f>
        <v>15 GWh</v>
      </c>
      <c r="T29" s="31">
        <f>G$44</f>
        <v>4.2881497476792728E-2</v>
      </c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4"/>
      <c r="R30" s="53" t="str">
        <f>H30</f>
        <v>Biobränslen</v>
      </c>
      <c r="S30" s="42" t="str">
        <f>ROUND(H43/1000,0) &amp;" GWh"</f>
        <v>1 GWh</v>
      </c>
      <c r="T30" s="31">
        <f>H$44</f>
        <v>4.2975858017921505E-3</v>
      </c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19"/>
      <c r="R31" s="53" t="str">
        <f>I30</f>
        <v>Biogas</v>
      </c>
      <c r="S31" s="42" t="str">
        <f>ROUND(I43/1000,0) &amp;" GWh"</f>
        <v>0 GWh</v>
      </c>
      <c r="T31" s="31">
        <f>I$44</f>
        <v>4.5971494233647928E-5</v>
      </c>
      <c r="AG31" s="19"/>
      <c r="AH31" s="19"/>
    </row>
    <row r="32" spans="1:34" ht="15.75">
      <c r="A32" s="5" t="s">
        <v>30</v>
      </c>
      <c r="B32" s="135">
        <f>[2]Slutanvändning!$N$1628</f>
        <v>0</v>
      </c>
      <c r="C32" s="186">
        <f>[2]Slutanvändning!$N$1629</f>
        <v>0</v>
      </c>
      <c r="D32" s="135">
        <f>[2]Slutanvändning!$N$1622</f>
        <v>185</v>
      </c>
      <c r="E32" s="66">
        <f>[2]Slutanvändning!$Q$1623</f>
        <v>0</v>
      </c>
      <c r="F32" s="66">
        <f>[2]Slutanvändning!$N$1624</f>
        <v>0</v>
      </c>
      <c r="G32" s="135">
        <f>[2]Slutanvändning!$N$1625</f>
        <v>5</v>
      </c>
      <c r="H32" s="66">
        <f>[2]Slutanvändning!$N$1626</f>
        <v>0</v>
      </c>
      <c r="I32" s="66">
        <f>[2]Slutanvändning!$N$1627</f>
        <v>0</v>
      </c>
      <c r="J32" s="66"/>
      <c r="K32" s="66">
        <f>[2]Slutanvändning!T1623</f>
        <v>0</v>
      </c>
      <c r="L32" s="66">
        <f>[2]Slutanvändning!U1623</f>
        <v>0</v>
      </c>
      <c r="M32" s="66"/>
      <c r="N32" s="66"/>
      <c r="O32" s="66"/>
      <c r="P32" s="185">
        <f t="shared" ref="P32:P38" si="4">SUM(B32:N32)</f>
        <v>190</v>
      </c>
      <c r="Q32" s="57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</row>
    <row r="33" spans="1:47" ht="15.75">
      <c r="A33" s="5" t="s">
        <v>33</v>
      </c>
      <c r="B33" s="135">
        <f>[2]Slutanvändning!$N$1637</f>
        <v>1236</v>
      </c>
      <c r="C33" s="186">
        <f>[2]Slutanvändning!$N$1638</f>
        <v>8935.7593057724298</v>
      </c>
      <c r="D33" s="135">
        <f>[2]Slutanvändning!$N$1631</f>
        <v>0</v>
      </c>
      <c r="E33" s="66">
        <f>[2]Slutanvändning!$Q$1632</f>
        <v>0</v>
      </c>
      <c r="F33" s="66">
        <f>[2]Slutanvändning!$N$1633</f>
        <v>0</v>
      </c>
      <c r="G33" s="135">
        <f>[2]Slutanvändning!$N$1634</f>
        <v>0</v>
      </c>
      <c r="H33" s="66">
        <f>[2]Slutanvändning!$N$1635</f>
        <v>0</v>
      </c>
      <c r="I33" s="66">
        <f>[2]Slutanvändning!$N$1636</f>
        <v>0</v>
      </c>
      <c r="J33" s="66"/>
      <c r="K33" s="66">
        <f>[2]Slutanvändning!T1632</f>
        <v>0</v>
      </c>
      <c r="L33" s="66">
        <f>[2]Slutanvändning!U1632</f>
        <v>0</v>
      </c>
      <c r="M33" s="66"/>
      <c r="N33" s="66"/>
      <c r="O33" s="66"/>
      <c r="P33" s="185">
        <f t="shared" si="4"/>
        <v>10171.75930577243</v>
      </c>
      <c r="Q33" s="57"/>
      <c r="R33" s="53" t="str">
        <f>K30</f>
        <v>Torv</v>
      </c>
      <c r="S33" s="42" t="str">
        <f>ROUND(K43/1000,0) &amp;" GWh"</f>
        <v>0 GWh</v>
      </c>
      <c r="T33" s="31">
        <f>K$44</f>
        <v>0</v>
      </c>
    </row>
    <row r="34" spans="1:47" ht="15.75">
      <c r="A34" s="5" t="s">
        <v>34</v>
      </c>
      <c r="B34" s="135">
        <f>[2]Slutanvändning!$N$1646</f>
        <v>14511</v>
      </c>
      <c r="C34" s="135">
        <f>[2]Slutanvändning!$N$1647</f>
        <v>19631</v>
      </c>
      <c r="D34" s="135">
        <f>[2]Slutanvändning!$N$1640</f>
        <v>602</v>
      </c>
      <c r="E34" s="66">
        <f>[2]Slutanvändning!$Q$1641</f>
        <v>0</v>
      </c>
      <c r="F34" s="66">
        <f>[2]Slutanvändning!$N$1642</f>
        <v>0</v>
      </c>
      <c r="G34" s="135">
        <f>[2]Slutanvändning!$N$1643</f>
        <v>0</v>
      </c>
      <c r="H34" s="66">
        <f>[2]Slutanvändning!$N$1644</f>
        <v>0</v>
      </c>
      <c r="I34" s="66">
        <f>[2]Slutanvändning!$N$1645</f>
        <v>0</v>
      </c>
      <c r="J34" s="66"/>
      <c r="K34" s="66">
        <f>[2]Slutanvändning!T1641</f>
        <v>0</v>
      </c>
      <c r="L34" s="66">
        <f>[2]Slutanvändning!U1641</f>
        <v>0</v>
      </c>
      <c r="M34" s="66"/>
      <c r="N34" s="66"/>
      <c r="O34" s="66"/>
      <c r="P34" s="66">
        <f t="shared" si="4"/>
        <v>34744</v>
      </c>
      <c r="Q34" s="57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V34" s="7"/>
      <c r="W34" s="41"/>
    </row>
    <row r="35" spans="1:47" ht="15.75">
      <c r="A35" s="5" t="s">
        <v>35</v>
      </c>
      <c r="B35" s="135">
        <f>[2]Slutanvändning!$N$1655</f>
        <v>0</v>
      </c>
      <c r="C35" s="135">
        <f>[2]Slutanvändning!$N$1656</f>
        <v>7716</v>
      </c>
      <c r="D35" s="135">
        <f>[2]Slutanvändning!$N$1649</f>
        <v>93372</v>
      </c>
      <c r="E35" s="66">
        <f>[2]Slutanvändning!$Q$1650</f>
        <v>0</v>
      </c>
      <c r="F35" s="66">
        <f>[2]Slutanvändning!$N$1651</f>
        <v>0</v>
      </c>
      <c r="G35" s="186">
        <f>[2]Slutanvändning!$N$1652</f>
        <v>12625.240694227577</v>
      </c>
      <c r="H35" s="66">
        <f>[2]Slutanvändning!$N$1653</f>
        <v>0</v>
      </c>
      <c r="I35" s="66">
        <f>[2]Slutanvändning!$N$1654</f>
        <v>0</v>
      </c>
      <c r="J35" s="66"/>
      <c r="K35" s="66">
        <f>[2]Slutanvändning!T1650</f>
        <v>0</v>
      </c>
      <c r="L35" s="66">
        <f>[2]Slutanvändning!U1650</f>
        <v>0</v>
      </c>
      <c r="M35" s="66"/>
      <c r="N35" s="66"/>
      <c r="O35" s="66"/>
      <c r="P35" s="185">
        <f>SUM(B35:N35)</f>
        <v>113713.24069422757</v>
      </c>
      <c r="Q35" s="57"/>
      <c r="R35" s="53" t="str">
        <f>M30</f>
        <v>RT-flis</v>
      </c>
      <c r="S35" s="42" t="str">
        <f>ROUND(M43/1000,0) &amp;" GWh"</f>
        <v>0 GWh</v>
      </c>
      <c r="T35" s="31">
        <f>M$44</f>
        <v>0</v>
      </c>
    </row>
    <row r="36" spans="1:47" ht="15.75">
      <c r="A36" s="5" t="s">
        <v>36</v>
      </c>
      <c r="B36" s="135">
        <f>[2]Slutanvändning!$N$1664</f>
        <v>31092</v>
      </c>
      <c r="C36" s="135">
        <f>[2]Slutanvändning!$N$1665</f>
        <v>126790</v>
      </c>
      <c r="D36" s="135">
        <f>[2]Slutanvändning!$N$1658</f>
        <v>25</v>
      </c>
      <c r="E36" s="66">
        <f>[2]Slutanvändning!$Q$1659</f>
        <v>0</v>
      </c>
      <c r="F36" s="66">
        <f>[2]Slutanvändning!$N$1660</f>
        <v>0</v>
      </c>
      <c r="G36" s="135">
        <f>[2]Slutanvändning!$N$1661</f>
        <v>0</v>
      </c>
      <c r="H36" s="66">
        <f>[2]Slutanvändning!$N$1662</f>
        <v>0</v>
      </c>
      <c r="I36" s="66">
        <f>[2]Slutanvändning!$N$1663</f>
        <v>0</v>
      </c>
      <c r="J36" s="66"/>
      <c r="K36" s="66">
        <f>[2]Slutanvändning!T1659</f>
        <v>0</v>
      </c>
      <c r="L36" s="66">
        <f>[2]Slutanvändning!U1659</f>
        <v>0</v>
      </c>
      <c r="M36" s="66"/>
      <c r="N36" s="66"/>
      <c r="O36" s="66"/>
      <c r="P36" s="66">
        <f t="shared" si="4"/>
        <v>157907</v>
      </c>
      <c r="Q36" s="57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</row>
    <row r="37" spans="1:47" ht="15.75">
      <c r="A37" s="5" t="s">
        <v>37</v>
      </c>
      <c r="B37" s="135">
        <f>[2]Slutanvändning!$N$1673</f>
        <v>1679</v>
      </c>
      <c r="C37" s="135">
        <f>[2]Slutanvändning!$N$1674</f>
        <v>20338</v>
      </c>
      <c r="D37" s="135">
        <f>[2]Slutanvändning!$N$1667</f>
        <v>91</v>
      </c>
      <c r="E37" s="66">
        <f>[2]Slutanvändning!$Q$1668</f>
        <v>0</v>
      </c>
      <c r="F37" s="199">
        <f>'[2]Gas hushåll'!$B$4+[2]Slutanvändning!$N$1669</f>
        <v>3.04</v>
      </c>
      <c r="G37" s="135">
        <f>[2]Slutanvändning!$N$1670</f>
        <v>0</v>
      </c>
      <c r="H37" s="66">
        <f>[2]Slutanvändning!$N$1671</f>
        <v>1492</v>
      </c>
      <c r="I37" s="199">
        <f>'[2]Gas hushåll'!$G$4+[2]Slutanvändning!$N$1672</f>
        <v>15.959999999999999</v>
      </c>
      <c r="J37" s="66"/>
      <c r="K37" s="66">
        <f>[2]Slutanvändning!T1668</f>
        <v>0</v>
      </c>
      <c r="L37" s="66">
        <f>[2]Slutanvändning!U1668</f>
        <v>0</v>
      </c>
      <c r="M37" s="66"/>
      <c r="N37" s="66"/>
      <c r="O37" s="66"/>
      <c r="P37" s="66">
        <f t="shared" si="4"/>
        <v>23619</v>
      </c>
      <c r="Q37" s="57"/>
      <c r="R37" s="54" t="str">
        <f>O30</f>
        <v>Ånga</v>
      </c>
      <c r="S37" s="42" t="str">
        <f>ROUND(O40/1000,0) &amp;" GWh"</f>
        <v>0 GWh</v>
      </c>
      <c r="T37" s="31">
        <f>O$44</f>
        <v>0</v>
      </c>
    </row>
    <row r="38" spans="1:47" ht="15.75">
      <c r="A38" s="5" t="s">
        <v>38</v>
      </c>
      <c r="B38" s="135">
        <f>[2]Slutanvändning!$N$1682</f>
        <v>203424</v>
      </c>
      <c r="C38" s="135">
        <f>[2]Slutanvändning!$N$1683</f>
        <v>35447</v>
      </c>
      <c r="D38" s="135">
        <f>[2]Slutanvändning!$N$1676</f>
        <v>118</v>
      </c>
      <c r="E38" s="66">
        <f>[2]Slutanvändning!$Q$1677</f>
        <v>0</v>
      </c>
      <c r="F38" s="199">
        <f>'[2]Gas hushåll'!$C$4+[2]Slutanvändning!$N$1678</f>
        <v>0</v>
      </c>
      <c r="G38" s="135">
        <f>[2]Slutanvändning!$N$1679</f>
        <v>0</v>
      </c>
      <c r="H38" s="66">
        <f>[2]Slutanvändning!$N$1680</f>
        <v>0</v>
      </c>
      <c r="I38" s="199">
        <f>'[2]Gas hushåll'!$H$4+[2]Slutanvändning!$N$1681</f>
        <v>0</v>
      </c>
      <c r="J38" s="66"/>
      <c r="K38" s="66">
        <f>[2]Slutanvändning!T1677</f>
        <v>0</v>
      </c>
      <c r="L38" s="66">
        <f>[2]Slutanvändning!U1677</f>
        <v>0</v>
      </c>
      <c r="M38" s="66"/>
      <c r="N38" s="66"/>
      <c r="O38" s="66"/>
      <c r="P38" s="66">
        <f t="shared" si="4"/>
        <v>238989</v>
      </c>
      <c r="Q38" s="57"/>
      <c r="R38" s="33"/>
      <c r="S38" s="18"/>
      <c r="T38" s="29"/>
    </row>
    <row r="39" spans="1:47" ht="15.75">
      <c r="A39" s="5" t="s">
        <v>39</v>
      </c>
      <c r="B39" s="135">
        <f>[2]Slutanvändning!$N$1691</f>
        <v>0</v>
      </c>
      <c r="C39" s="135">
        <f>[2]Slutanvändning!$N$1692</f>
        <v>13</v>
      </c>
      <c r="D39" s="135">
        <f>[2]Slutanvändning!$N$1685</f>
        <v>0</v>
      </c>
      <c r="E39" s="66">
        <f>[2]Slutanvändning!$Q$1686</f>
        <v>0</v>
      </c>
      <c r="F39" s="199">
        <f>'[2]Gas hushåll'!$D$4+[2]Slutanvändning!$N$1687</f>
        <v>0</v>
      </c>
      <c r="G39" s="135">
        <f>[2]Slutanvändning!$N$1688</f>
        <v>0</v>
      </c>
      <c r="H39" s="66">
        <f>[2]Slutanvändning!$N$1689</f>
        <v>0</v>
      </c>
      <c r="I39" s="199">
        <f>'[2]Gas hushåll'!$I$4+[2]Slutanvändning!$N$1690</f>
        <v>0</v>
      </c>
      <c r="J39" s="66"/>
      <c r="K39" s="66">
        <f>[2]Slutanvändning!T1686</f>
        <v>0</v>
      </c>
      <c r="L39" s="66">
        <f>[2]Slutanvändning!U1686</f>
        <v>0</v>
      </c>
      <c r="M39" s="66"/>
      <c r="N39" s="66"/>
      <c r="O39" s="66"/>
      <c r="P39" s="66">
        <f>SUM(B39:N39)</f>
        <v>13</v>
      </c>
      <c r="Q39" s="57"/>
      <c r="R39" s="30"/>
      <c r="S39" s="9"/>
      <c r="T39" s="44"/>
    </row>
    <row r="40" spans="1:47" ht="15.75">
      <c r="A40" s="5" t="s">
        <v>14</v>
      </c>
      <c r="B40" s="66">
        <f>SUM(B32:B39)</f>
        <v>251942</v>
      </c>
      <c r="C40" s="185">
        <f t="shared" ref="C40:O40" si="5">SUM(C32:C39)</f>
        <v>218870.75930577243</v>
      </c>
      <c r="D40" s="66">
        <f t="shared" si="5"/>
        <v>94393</v>
      </c>
      <c r="E40" s="66">
        <f t="shared" si="5"/>
        <v>0</v>
      </c>
      <c r="F40" s="66">
        <f>SUM(F32:F39)</f>
        <v>3.04</v>
      </c>
      <c r="G40" s="185">
        <f t="shared" si="5"/>
        <v>12630.240694227577</v>
      </c>
      <c r="H40" s="66">
        <f t="shared" si="5"/>
        <v>1492</v>
      </c>
      <c r="I40" s="66">
        <f t="shared" si="5"/>
        <v>15.959999999999999</v>
      </c>
      <c r="J40" s="66">
        <f t="shared" si="5"/>
        <v>0</v>
      </c>
      <c r="K40" s="66">
        <f t="shared" si="5"/>
        <v>0</v>
      </c>
      <c r="L40" s="66">
        <f t="shared" si="5"/>
        <v>0</v>
      </c>
      <c r="M40" s="66">
        <f t="shared" si="5"/>
        <v>0</v>
      </c>
      <c r="N40" s="66">
        <f t="shared" si="5"/>
        <v>0</v>
      </c>
      <c r="O40" s="66">
        <f t="shared" si="5"/>
        <v>0</v>
      </c>
      <c r="P40" s="66">
        <f>SUM(B40:N40)</f>
        <v>579347</v>
      </c>
      <c r="Q40" s="57"/>
      <c r="R40" s="30"/>
      <c r="S40" s="9" t="s">
        <v>25</v>
      </c>
      <c r="T40" s="44" t="s">
        <v>26</v>
      </c>
    </row>
    <row r="41" spans="1:47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R41" s="30" t="s">
        <v>40</v>
      </c>
      <c r="S41" s="45" t="str">
        <f>ROUND((B46+C46)/1000,0) &amp;" GWh"</f>
        <v>33 GWh</v>
      </c>
      <c r="T41" s="63"/>
    </row>
    <row r="42" spans="1:47">
      <c r="A42" s="35" t="s">
        <v>43</v>
      </c>
      <c r="B42" s="136">
        <f>B39+B38+B37</f>
        <v>205103</v>
      </c>
      <c r="C42" s="136">
        <f>C39+C38+C37</f>
        <v>55798</v>
      </c>
      <c r="D42" s="136">
        <f>D39+D38+D37</f>
        <v>209</v>
      </c>
      <c r="E42" s="136">
        <f t="shared" ref="E42:P42" si="6">E39+E38+E37</f>
        <v>0</v>
      </c>
      <c r="F42" s="137">
        <f t="shared" si="6"/>
        <v>3.04</v>
      </c>
      <c r="G42" s="136">
        <f t="shared" si="6"/>
        <v>0</v>
      </c>
      <c r="H42" s="136">
        <f t="shared" si="6"/>
        <v>1492</v>
      </c>
      <c r="I42" s="137">
        <f t="shared" si="6"/>
        <v>15.959999999999999</v>
      </c>
      <c r="J42" s="136">
        <f t="shared" si="6"/>
        <v>0</v>
      </c>
      <c r="K42" s="136">
        <f t="shared" si="6"/>
        <v>0</v>
      </c>
      <c r="L42" s="136">
        <f t="shared" si="6"/>
        <v>0</v>
      </c>
      <c r="M42" s="136">
        <f t="shared" si="6"/>
        <v>0</v>
      </c>
      <c r="N42" s="136">
        <f t="shared" si="6"/>
        <v>0</v>
      </c>
      <c r="O42" s="136">
        <f t="shared" si="6"/>
        <v>0</v>
      </c>
      <c r="P42" s="136">
        <f t="shared" si="6"/>
        <v>262621</v>
      </c>
      <c r="Q42" s="9"/>
      <c r="R42" s="30" t="s">
        <v>41</v>
      </c>
      <c r="S42" s="10" t="str">
        <f>ROUND(P42/1000,0) &amp;" GWh"</f>
        <v>263 GWh</v>
      </c>
      <c r="T42" s="31">
        <f>P42/P40</f>
        <v>0.45330518670157954</v>
      </c>
    </row>
    <row r="43" spans="1:47">
      <c r="A43" s="36" t="s">
        <v>45</v>
      </c>
      <c r="B43" s="137"/>
      <c r="C43" s="138">
        <f>C40+C24-C7+C46</f>
        <v>236380.42005023421</v>
      </c>
      <c r="D43" s="138">
        <f t="shared" ref="D43:O43" si="7">D11+D24+D40</f>
        <v>94393</v>
      </c>
      <c r="E43" s="138">
        <f t="shared" si="7"/>
        <v>0</v>
      </c>
      <c r="F43" s="138">
        <f t="shared" si="7"/>
        <v>3.04</v>
      </c>
      <c r="G43" s="138">
        <f t="shared" si="7"/>
        <v>14887.240694227577</v>
      </c>
      <c r="H43" s="138">
        <f t="shared" si="7"/>
        <v>1492</v>
      </c>
      <c r="I43" s="138">
        <f t="shared" si="7"/>
        <v>15.959999999999999</v>
      </c>
      <c r="J43" s="138">
        <f t="shared" si="7"/>
        <v>0</v>
      </c>
      <c r="K43" s="138">
        <f t="shared" si="7"/>
        <v>0</v>
      </c>
      <c r="L43" s="138">
        <f t="shared" si="7"/>
        <v>0</v>
      </c>
      <c r="M43" s="138">
        <f t="shared" si="7"/>
        <v>0</v>
      </c>
      <c r="N43" s="138">
        <f t="shared" si="7"/>
        <v>0</v>
      </c>
      <c r="O43" s="138">
        <f t="shared" si="7"/>
        <v>0</v>
      </c>
      <c r="P43" s="139">
        <f>SUM(C43:O43)</f>
        <v>347171.66074446175</v>
      </c>
      <c r="Q43" s="9"/>
      <c r="R43" s="30" t="s">
        <v>42</v>
      </c>
      <c r="S43" s="10" t="str">
        <f>ROUND(P36/1000,0) &amp;" GWh"</f>
        <v>158 GWh</v>
      </c>
      <c r="T43" s="43">
        <f>P36/P40</f>
        <v>0.27256031359444338</v>
      </c>
    </row>
    <row r="44" spans="1:47">
      <c r="A44" s="36" t="s">
        <v>46</v>
      </c>
      <c r="B44" s="98"/>
      <c r="C44" s="98">
        <f>C43/$P$43</f>
        <v>0.6808747567222192</v>
      </c>
      <c r="D44" s="98">
        <f t="shared" ref="D44:P44" si="8">D43/$P$43</f>
        <v>0.27189143202987026</v>
      </c>
      <c r="E44" s="98">
        <f t="shared" si="8"/>
        <v>0</v>
      </c>
      <c r="F44" s="98">
        <f t="shared" si="8"/>
        <v>8.7564750921234167E-6</v>
      </c>
      <c r="G44" s="98">
        <f t="shared" si="8"/>
        <v>4.2881497476792728E-2</v>
      </c>
      <c r="H44" s="98">
        <f t="shared" si="8"/>
        <v>4.2975858017921505E-3</v>
      </c>
      <c r="I44" s="98">
        <f t="shared" si="8"/>
        <v>4.5971494233647928E-5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9"/>
      <c r="R44" s="30" t="s">
        <v>44</v>
      </c>
      <c r="S44" s="10" t="str">
        <f>ROUND(P34/1000,0) &amp;" GWh"</f>
        <v>35 GWh</v>
      </c>
      <c r="T44" s="31">
        <f>P34/P40</f>
        <v>5.9970967313199168E-2</v>
      </c>
    </row>
    <row r="45" spans="1:47">
      <c r="A45" s="37" t="s">
        <v>104</v>
      </c>
      <c r="B45" s="99">
        <f>'FV imp-exp'!E20</f>
        <v>0</v>
      </c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9"/>
      <c r="R45" s="30" t="s">
        <v>31</v>
      </c>
      <c r="S45" s="10" t="str">
        <f>ROUND(P32/1000,0) &amp;" GWh"</f>
        <v>0 GWh</v>
      </c>
      <c r="T45" s="31">
        <f>P32/P40</f>
        <v>3.2795543948618014E-4</v>
      </c>
    </row>
    <row r="46" spans="1:47">
      <c r="A46" s="37" t="s">
        <v>49</v>
      </c>
      <c r="B46" s="97">
        <f>B24+B26-B40-B49</f>
        <v>15196</v>
      </c>
      <c r="C46" s="97">
        <f>(C40+C24)*0.08</f>
        <v>17509.660744461795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9"/>
      <c r="R46" s="30" t="s">
        <v>47</v>
      </c>
      <c r="S46" s="10" t="str">
        <f>ROUND(P33/1000,0) &amp;" GWh"</f>
        <v>10 GWh</v>
      </c>
      <c r="T46" s="43">
        <f>P33/P40</f>
        <v>1.7557283123538103E-2</v>
      </c>
    </row>
    <row r="47" spans="1:47">
      <c r="A47" s="37" t="s">
        <v>51</v>
      </c>
      <c r="B47" s="100">
        <f>B46/(B24+B26)</f>
        <v>5.6884456722742553E-2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9"/>
      <c r="R47" s="30" t="s">
        <v>48</v>
      </c>
      <c r="S47" s="10" t="str">
        <f>ROUND(P35/1000,0) &amp;" GWh"</f>
        <v>114 GWh</v>
      </c>
      <c r="T47" s="43">
        <f>P35/P40</f>
        <v>0.19627829382775361</v>
      </c>
    </row>
    <row r="48" spans="1:47" ht="15.75" thickBot="1">
      <c r="A48" s="12"/>
      <c r="B48" s="102"/>
      <c r="C48" s="103"/>
      <c r="D48" s="104"/>
      <c r="E48" s="104"/>
      <c r="F48" s="147"/>
      <c r="G48" s="104"/>
      <c r="H48" s="104"/>
      <c r="I48" s="147"/>
      <c r="J48" s="104"/>
      <c r="K48" s="104"/>
      <c r="L48" s="104"/>
      <c r="M48" s="103"/>
      <c r="N48" s="107"/>
      <c r="O48" s="107"/>
      <c r="P48" s="107"/>
      <c r="Q48" s="12"/>
      <c r="R48" s="47" t="s">
        <v>50</v>
      </c>
      <c r="S48" s="10" t="str">
        <f>ROUND(P40/1000,0) &amp;" GWh"</f>
        <v>579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171">
        <f>'FV imp-exp'!E20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49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U71"/>
  <sheetViews>
    <sheetView topLeftCell="A7" zoomScale="71" zoomScaleNormal="55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93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[2]Solceller!$C$21</f>
        <v>9452.5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[2]Elproduktion!$N$722</f>
        <v>373391</v>
      </c>
      <c r="D7" s="64">
        <f>[2]Elproduktion!$N$723</f>
        <v>0</v>
      </c>
      <c r="E7" s="64">
        <f>[2]Elproduktion!$Q$724</f>
        <v>0</v>
      </c>
      <c r="F7" s="64">
        <f>[2]Elproduktion!$N$725</f>
        <v>0</v>
      </c>
      <c r="G7" s="64">
        <f>[2]Elproduktion!$R$726</f>
        <v>0</v>
      </c>
      <c r="H7" s="64">
        <f>[2]Elproduktion!$S$727</f>
        <v>0</v>
      </c>
      <c r="I7" s="64">
        <f>[2]Elproduktion!$N$728</f>
        <v>0</v>
      </c>
      <c r="J7" s="64">
        <f>[2]Elproduktion!$T$726</f>
        <v>0</v>
      </c>
      <c r="K7" s="64">
        <f>[2]Elproduktion!U724</f>
        <v>0</v>
      </c>
      <c r="L7" s="64">
        <f>[2]Elproduktion!V724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[2]Elproduktion!$N$730</f>
        <v>0</v>
      </c>
      <c r="D8" s="64">
        <f>[2]Elproduktion!$N$731</f>
        <v>0</v>
      </c>
      <c r="E8" s="64">
        <f>[2]Elproduktion!$Q$732</f>
        <v>0</v>
      </c>
      <c r="F8" s="64">
        <f>[2]Elproduktion!$N$733</f>
        <v>0</v>
      </c>
      <c r="G8" s="64">
        <f>[2]Elproduktion!$R$734</f>
        <v>0</v>
      </c>
      <c r="H8" s="64">
        <f>[2]Elproduktion!$S$735</f>
        <v>0</v>
      </c>
      <c r="I8" s="64">
        <f>[2]Elproduktion!$N$736</f>
        <v>0</v>
      </c>
      <c r="J8" s="64">
        <f>[2]Elproduktion!$T$734</f>
        <v>0</v>
      </c>
      <c r="K8" s="64">
        <f>[2]Elproduktion!U732</f>
        <v>0</v>
      </c>
      <c r="L8" s="64">
        <f>[2]Elproduktion!V732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[2]Elproduktion!$N$738</f>
        <v>0</v>
      </c>
      <c r="D9" s="64">
        <f>[2]Elproduktion!$N$739</f>
        <v>0</v>
      </c>
      <c r="E9" s="64">
        <f>[2]Elproduktion!$Q$740</f>
        <v>0</v>
      </c>
      <c r="F9" s="64">
        <f>[2]Elproduktion!$N$741</f>
        <v>0</v>
      </c>
      <c r="G9" s="64">
        <f>[2]Elproduktion!$R$742</f>
        <v>0</v>
      </c>
      <c r="H9" s="64">
        <f>[2]Elproduktion!$S$743</f>
        <v>0</v>
      </c>
      <c r="I9" s="64">
        <f>[2]Elproduktion!$N$744</f>
        <v>0</v>
      </c>
      <c r="J9" s="64">
        <f>[2]Elproduktion!$T$742</f>
        <v>0</v>
      </c>
      <c r="K9" s="64">
        <f>[2]Elproduktion!U740</f>
        <v>0</v>
      </c>
      <c r="L9" s="64">
        <f>[2]Elproduktion!V740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[2]Elproduktion!$N$746</f>
        <v>0</v>
      </c>
      <c r="D10" s="64">
        <f>[2]Elproduktion!$N$747</f>
        <v>0</v>
      </c>
      <c r="E10" s="64">
        <f>[2]Elproduktion!$Q$748</f>
        <v>0</v>
      </c>
      <c r="F10" s="64">
        <f>[2]Elproduktion!$N$749</f>
        <v>0</v>
      </c>
      <c r="G10" s="64">
        <f>[2]Elproduktion!$R$750</f>
        <v>0</v>
      </c>
      <c r="H10" s="64">
        <f>[2]Elproduktion!$S$751</f>
        <v>0</v>
      </c>
      <c r="I10" s="64">
        <f>[2]Elproduktion!$N$752</f>
        <v>0</v>
      </c>
      <c r="J10" s="64">
        <f>[2]Elproduktion!$T$750</f>
        <v>0</v>
      </c>
      <c r="K10" s="64">
        <f>[2]Elproduktion!U748</f>
        <v>0</v>
      </c>
      <c r="L10" s="64">
        <f>[2]Elproduktion!V748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382843.5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0181 Södertälje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[2]Fjärrvärmeproduktion!$N$1010+[2]Fjärrvärmeproduktion!$N$1050*([2]Fjärrvärmeproduktion!$N$1010/([2]Fjärrvärmeproduktion!$N$1010+[2]Fjärrvärmeproduktion!$N$1018))</f>
        <v>1033690.4451230107</v>
      </c>
      <c r="C18" s="64"/>
      <c r="D18" s="64">
        <f>[2]Fjärrvärmeproduktion!$N$1011</f>
        <v>5175</v>
      </c>
      <c r="E18" s="64">
        <f>[2]Fjärrvärmeproduktion!$Q$1012</f>
        <v>0</v>
      </c>
      <c r="F18" s="64">
        <f>[2]Fjärrvärmeproduktion!$N$1013</f>
        <v>0</v>
      </c>
      <c r="G18" s="64">
        <f>[2]Fjärrvärmeproduktion!$R$1014</f>
        <v>0</v>
      </c>
      <c r="H18" s="64">
        <f>[2]Fjärrvärmeproduktion!$S$1015</f>
        <v>469677.91666666663</v>
      </c>
      <c r="I18" s="64">
        <f>[2]Fjärrvärmeproduktion!$N$1016</f>
        <v>0</v>
      </c>
      <c r="J18" s="64">
        <f>[2]Fjärrvärmeproduktion!$T$1014</f>
        <v>0</v>
      </c>
      <c r="K18" s="64">
        <f>[2]Fjärrvärmeproduktion!U1012</f>
        <v>0</v>
      </c>
      <c r="L18" s="64">
        <f>[2]Fjärrvärmeproduktion!V1012</f>
        <v>1007177.0833333334</v>
      </c>
      <c r="M18" s="64">
        <f>[2]Fjärrvärmeproduktion!W1015</f>
        <v>0</v>
      </c>
      <c r="N18" s="64">
        <f>[2]Fjärrvärmeproduktion!X1015</f>
        <v>0</v>
      </c>
      <c r="O18" s="64"/>
      <c r="P18" s="64">
        <f>SUM(C18:O18)</f>
        <v>1482030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[2]Fjärrvärmeproduktion!$N$1018+[2]Fjärrvärmeproduktion!$N$1050*([2]Fjärrvärmeproduktion!$N$1018/([2]Fjärrvärmeproduktion!$N$1018+[2]Fjärrvärmeproduktion!$N$1010))</f>
        <v>1015472.5548769893</v>
      </c>
      <c r="C19" s="64"/>
      <c r="D19" s="64">
        <f>[2]Fjärrvärmeproduktion!$N$1019</f>
        <v>7749</v>
      </c>
      <c r="E19" s="64">
        <f>[2]Fjärrvärmeproduktion!$Q$1020</f>
        <v>0</v>
      </c>
      <c r="F19" s="64">
        <f>[2]Fjärrvärmeproduktion!$N$1021</f>
        <v>0</v>
      </c>
      <c r="G19" s="64">
        <f>[2]Fjärrvärmeproduktion!$R$1022</f>
        <v>7577</v>
      </c>
      <c r="H19" s="64">
        <f>[2]Fjärrvärmeproduktion!$S$1023</f>
        <v>60688.666666666628</v>
      </c>
      <c r="I19" s="64">
        <f>[2]Fjärrvärmeproduktion!$N$1024</f>
        <v>1079</v>
      </c>
      <c r="J19" s="64">
        <f>[2]Fjärrvärmeproduktion!$T$1022</f>
        <v>0</v>
      </c>
      <c r="K19" s="64">
        <f>[2]Fjärrvärmeproduktion!U1020</f>
        <v>0</v>
      </c>
      <c r="L19" s="64">
        <f>[2]Fjärrvärmeproduktion!V1020</f>
        <v>818583.33333333337</v>
      </c>
      <c r="M19" s="64">
        <f>[2]Fjärrvärmeproduktion!W1023</f>
        <v>0</v>
      </c>
      <c r="N19" s="64">
        <f>[2]Fjärrvärmeproduktion!X1023</f>
        <v>0</v>
      </c>
      <c r="O19" s="64"/>
      <c r="P19" s="64">
        <f t="shared" ref="P19:P23" si="2">SUM(C19:O19)</f>
        <v>895677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[2]Fjärrvärmeproduktion!$N$1026</f>
        <v>0</v>
      </c>
      <c r="C20" s="64">
        <f>B20*1.05</f>
        <v>0</v>
      </c>
      <c r="D20" s="64">
        <f>[2]Fjärrvärmeproduktion!$N$1027</f>
        <v>0</v>
      </c>
      <c r="E20" s="64">
        <f>[2]Fjärrvärmeproduktion!$Q$1028</f>
        <v>0</v>
      </c>
      <c r="F20" s="64">
        <f>[2]Fjärrvärmeproduktion!$N$1029</f>
        <v>0</v>
      </c>
      <c r="G20" s="64">
        <f>[2]Fjärrvärmeproduktion!$R$1030</f>
        <v>0</v>
      </c>
      <c r="H20" s="64">
        <f>[2]Fjärrvärmeproduktion!$S$1031</f>
        <v>0</v>
      </c>
      <c r="I20" s="64">
        <f>[2]Fjärrvärmeproduktion!$N$1032</f>
        <v>0</v>
      </c>
      <c r="J20" s="64">
        <f>[2]Fjärrvärmeproduktion!$T$1030</f>
        <v>0</v>
      </c>
      <c r="K20" s="64">
        <f>[2]Fjärrvärmeproduktion!U1028</f>
        <v>0</v>
      </c>
      <c r="L20" s="64">
        <f>[2]Fjärrvärmeproduktion!V1028</f>
        <v>0</v>
      </c>
      <c r="M20" s="64">
        <f>[2]Fjärrvärmeproduktion!W1031</f>
        <v>0</v>
      </c>
      <c r="N20" s="64">
        <f>[2]Fjärrvärmeproduktion!X1031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[2]Fjärrvärmeproduktion!$N$1034</f>
        <v>0</v>
      </c>
      <c r="C21" s="64">
        <f>B21*0.33</f>
        <v>0</v>
      </c>
      <c r="D21" s="64">
        <f>[2]Fjärrvärmeproduktion!$N$1035</f>
        <v>0</v>
      </c>
      <c r="E21" s="64">
        <f>[2]Fjärrvärmeproduktion!$Q$1036</f>
        <v>0</v>
      </c>
      <c r="F21" s="64">
        <f>[2]Fjärrvärmeproduktion!$N$1037</f>
        <v>0</v>
      </c>
      <c r="G21" s="64">
        <f>[2]Fjärrvärmeproduktion!$R$1038</f>
        <v>0</v>
      </c>
      <c r="H21" s="64">
        <f>[2]Fjärrvärmeproduktion!$S$1039</f>
        <v>0</v>
      </c>
      <c r="I21" s="64">
        <f>[2]Fjärrvärmeproduktion!$N$1040</f>
        <v>0</v>
      </c>
      <c r="J21" s="64">
        <f>[2]Fjärrvärmeproduktion!$T$1038</f>
        <v>0</v>
      </c>
      <c r="K21" s="64">
        <f>[2]Fjärrvärmeproduktion!U1036</f>
        <v>0</v>
      </c>
      <c r="L21" s="64">
        <f>[2]Fjärrvärmeproduktion!V1036</f>
        <v>0</v>
      </c>
      <c r="M21" s="64">
        <f>[2]Fjärrvärmeproduktion!W1039</f>
        <v>0</v>
      </c>
      <c r="N21" s="64">
        <f>[2]Fjärrvärmeproduktion!X1039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[2]Fjärrvärmeproduktion!$N$1042</f>
        <v>0</v>
      </c>
      <c r="C22" s="64"/>
      <c r="D22" s="64">
        <f>[2]Fjärrvärmeproduktion!$N$1043</f>
        <v>0</v>
      </c>
      <c r="E22" s="64">
        <f>[2]Fjärrvärmeproduktion!$Q$1044</f>
        <v>0</v>
      </c>
      <c r="F22" s="64">
        <f>[2]Fjärrvärmeproduktion!$N$1045</f>
        <v>0</v>
      </c>
      <c r="G22" s="64">
        <f>[2]Fjärrvärmeproduktion!$R$1046</f>
        <v>0</v>
      </c>
      <c r="H22" s="64">
        <f>[2]Fjärrvärmeproduktion!$S$1047</f>
        <v>0</v>
      </c>
      <c r="I22" s="64">
        <f>[2]Fjärrvärmeproduktion!$N$1048</f>
        <v>0</v>
      </c>
      <c r="J22" s="64">
        <f>[2]Fjärrvärmeproduktion!$T$1046</f>
        <v>0</v>
      </c>
      <c r="K22" s="64">
        <f>[2]Fjärrvärmeproduktion!U1044</f>
        <v>0</v>
      </c>
      <c r="L22" s="64">
        <f>[2]Fjärrvärmeproduktion!V1044</f>
        <v>0</v>
      </c>
      <c r="M22" s="64">
        <f>[2]Fjärrvärmeproduktion!W1047</f>
        <v>0</v>
      </c>
      <c r="N22" s="64">
        <f>[2]Fjärrvärmeproduktion!X1047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4969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[2]Fjärrvärmeproduktion!$N$1051</f>
        <v>0</v>
      </c>
      <c r="E23" s="64">
        <f>[2]Fjärrvärmeproduktion!$Q$1052</f>
        <v>0</v>
      </c>
      <c r="F23" s="64">
        <f>[2]Fjärrvärmeproduktion!$N$1053</f>
        <v>0</v>
      </c>
      <c r="G23" s="64">
        <f>[2]Fjärrvärmeproduktion!$R$1054</f>
        <v>0</v>
      </c>
      <c r="H23" s="64">
        <f>[2]Fjärrvärmeproduktion!$S$1055</f>
        <v>0</v>
      </c>
      <c r="I23" s="64">
        <f>[2]Fjärrvärmeproduktion!$N$1056</f>
        <v>0</v>
      </c>
      <c r="J23" s="64">
        <f>[2]Fjärrvärmeproduktion!$T$1054</f>
        <v>0</v>
      </c>
      <c r="K23" s="64">
        <f>[2]Fjärrvärmeproduktion!U1052</f>
        <v>0</v>
      </c>
      <c r="L23" s="64">
        <f>[2]Fjärrvärmeproduktion!V1052</f>
        <v>0</v>
      </c>
      <c r="M23" s="64">
        <f>[2]Fjärrvärmeproduktion!W1055</f>
        <v>0</v>
      </c>
      <c r="N23" s="64">
        <f>[2]Fjärrvärmeproduktion!X1055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2049163</v>
      </c>
      <c r="C24" s="64">
        <f t="shared" ref="C24:O24" si="3">SUM(C18:C23)</f>
        <v>0</v>
      </c>
      <c r="D24" s="64">
        <f t="shared" si="3"/>
        <v>12924</v>
      </c>
      <c r="E24" s="64">
        <f t="shared" si="3"/>
        <v>0</v>
      </c>
      <c r="F24" s="64">
        <f t="shared" si="3"/>
        <v>0</v>
      </c>
      <c r="G24" s="64">
        <f t="shared" si="3"/>
        <v>7577</v>
      </c>
      <c r="H24" s="64">
        <f t="shared" si="3"/>
        <v>530366.58333333326</v>
      </c>
      <c r="I24" s="64">
        <f t="shared" si="3"/>
        <v>1079</v>
      </c>
      <c r="J24" s="64">
        <f t="shared" si="3"/>
        <v>0</v>
      </c>
      <c r="K24" s="64">
        <f t="shared" si="3"/>
        <v>0</v>
      </c>
      <c r="L24" s="64">
        <f t="shared" si="3"/>
        <v>1825760.4166666667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>SUM(C24:O24)</f>
        <v>2377707</v>
      </c>
      <c r="Q24" s="20"/>
      <c r="R24" s="30"/>
      <c r="S24" s="4" t="s">
        <v>25</v>
      </c>
      <c r="T24" s="28" t="s">
        <v>26</v>
      </c>
      <c r="U24" s="25"/>
    </row>
    <row r="25" spans="1:34" ht="15.75">
      <c r="A25" s="6" t="s">
        <v>138</v>
      </c>
      <c r="B25" s="170">
        <f>O40</f>
        <v>66776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951 GWh</v>
      </c>
      <c r="T25" s="31">
        <f>C$44</f>
        <v>0.19132389567246572</v>
      </c>
      <c r="U25" s="25"/>
    </row>
    <row r="26" spans="1:34" ht="15.75">
      <c r="A26" s="6" t="s">
        <v>103</v>
      </c>
      <c r="B26" s="65">
        <f>'FV imp-exp'!B15</f>
        <v>26718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972 GWh</v>
      </c>
      <c r="T26" s="31">
        <f>D$44</f>
        <v>0.19567805748798531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21 GWh</v>
      </c>
      <c r="T28" s="31">
        <f>F$44</f>
        <v>4.1602282790350704E-3</v>
      </c>
      <c r="U28" s="25"/>
    </row>
    <row r="29" spans="1:34" ht="15.75">
      <c r="A29" s="51" t="str">
        <f>A2</f>
        <v>0181 Södertälje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648 GWh</v>
      </c>
      <c r="T29" s="31">
        <f>G$44</f>
        <v>0.13048705230809718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550 GWh</v>
      </c>
      <c r="T30" s="31">
        <f>H$44</f>
        <v>0.11073626127888435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1 GWh</v>
      </c>
      <c r="T31" s="31">
        <f>I$44</f>
        <v>2.1712693915385177E-4</v>
      </c>
      <c r="U31" s="24"/>
      <c r="AG31" s="19"/>
      <c r="AH31" s="19"/>
    </row>
    <row r="32" spans="1:34" ht="15.75">
      <c r="A32" s="5" t="s">
        <v>30</v>
      </c>
      <c r="B32" s="64">
        <f>[2]Slutanvändning!$N$1466</f>
        <v>0</v>
      </c>
      <c r="C32" s="184">
        <f>[2]Slutanvändning!$N$1467</f>
        <v>14669.25</v>
      </c>
      <c r="D32" s="99">
        <f>[2]Slutanvändning!$N$1460</f>
        <v>7070</v>
      </c>
      <c r="E32" s="64">
        <f>[2]Slutanvändning!$Q$1461</f>
        <v>0</v>
      </c>
      <c r="F32" s="64">
        <f>[2]Slutanvändning!$N$1462</f>
        <v>0</v>
      </c>
      <c r="G32" s="64">
        <f>[2]Slutanvändning!$N$1463</f>
        <v>1534</v>
      </c>
      <c r="H32" s="99">
        <f>[2]Slutanvändning!$N$1464</f>
        <v>0</v>
      </c>
      <c r="I32" s="64">
        <f>[2]Slutanvändning!$N$1465</f>
        <v>0</v>
      </c>
      <c r="J32" s="64"/>
      <c r="K32" s="64">
        <f>[2]Slutanvändning!T1461</f>
        <v>0</v>
      </c>
      <c r="L32" s="64">
        <f>[2]Slutanvändning!U1461</f>
        <v>0</v>
      </c>
      <c r="M32" s="64"/>
      <c r="N32" s="64"/>
      <c r="O32" s="64"/>
      <c r="P32" s="183">
        <f t="shared" ref="P32:P38" si="4">SUM(B32:N32)</f>
        <v>23273.25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93">
        <f>[2]Slutanvändning!$N$1475-O33</f>
        <v>163432</v>
      </c>
      <c r="C33" s="184">
        <f>[2]Slutanvändning!$N$1476</f>
        <v>473351.24740190594</v>
      </c>
      <c r="D33" s="184">
        <f>[2]Slutanvändning!$N$1469</f>
        <v>35000</v>
      </c>
      <c r="E33" s="183">
        <f>[2]Slutanvändning!$Q$1470</f>
        <v>0</v>
      </c>
      <c r="F33" s="183">
        <f>[2]Slutanvändning!$N$1471</f>
        <v>20674.018298107665</v>
      </c>
      <c r="G33" s="64">
        <f>[2]Slutanvändning!$N$1472</f>
        <v>0</v>
      </c>
      <c r="H33" s="184">
        <f>[2]Slutanvändning!$N$1473</f>
        <v>655.73429998639949</v>
      </c>
      <c r="I33" s="64">
        <f>[2]Slutanvändning!$N$1474</f>
        <v>0</v>
      </c>
      <c r="J33" s="64"/>
      <c r="K33" s="64">
        <f>[2]Slutanvändning!T1470</f>
        <v>0</v>
      </c>
      <c r="L33" s="64">
        <f>[2]Slutanvändning!U1470</f>
        <v>0</v>
      </c>
      <c r="M33" s="64"/>
      <c r="N33" s="64"/>
      <c r="O33" s="170">
        <f>[2]Slutanvändning!$V$1475</f>
        <v>66776</v>
      </c>
      <c r="P33" s="64">
        <f>SUM(B33:O33)</f>
        <v>759889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[2]Slutanvändning!$N$1484</f>
        <v>61332</v>
      </c>
      <c r="C34" s="184">
        <f>[2]Slutanvändning!$N$1485</f>
        <v>58465.75</v>
      </c>
      <c r="D34" s="99">
        <f>[2]Slutanvändning!$N$1478</f>
        <v>80</v>
      </c>
      <c r="E34" s="64">
        <f>[2]Slutanvändning!$Q$1479</f>
        <v>0</v>
      </c>
      <c r="F34" s="64">
        <f>[2]Slutanvändning!$N$1480</f>
        <v>0</v>
      </c>
      <c r="G34" s="64">
        <f>[2]Slutanvändning!$N$1481</f>
        <v>0</v>
      </c>
      <c r="H34" s="99">
        <f>[2]Slutanvändning!$N$1482</f>
        <v>0</v>
      </c>
      <c r="I34" s="64">
        <f>[2]Slutanvändning!$N$1483</f>
        <v>0</v>
      </c>
      <c r="J34" s="64"/>
      <c r="K34" s="64">
        <f>[2]Slutanvändning!T1479</f>
        <v>0</v>
      </c>
      <c r="L34" s="64">
        <f>[2]Slutanvändning!U1479</f>
        <v>0</v>
      </c>
      <c r="M34" s="64"/>
      <c r="N34" s="64"/>
      <c r="O34" s="64"/>
      <c r="P34" s="183">
        <f t="shared" si="4"/>
        <v>119877.75</v>
      </c>
      <c r="Q34" s="22"/>
      <c r="R34" s="54" t="str">
        <f>L30</f>
        <v>Avfall</v>
      </c>
      <c r="S34" s="42" t="str">
        <f>ROUND(L43/1000,0) &amp;" GWh"</f>
        <v>1826 GWh</v>
      </c>
      <c r="T34" s="31">
        <f>L$44</f>
        <v>0.3673973780343785</v>
      </c>
      <c r="U34" s="25"/>
      <c r="V34" s="7"/>
      <c r="W34" s="41"/>
    </row>
    <row r="35" spans="1:47" ht="15.75">
      <c r="A35" s="5" t="s">
        <v>35</v>
      </c>
      <c r="B35" s="64">
        <f>[2]Slutanvändning!$N$1493</f>
        <v>0</v>
      </c>
      <c r="C35" s="184">
        <f>[2]Slutanvändning!$N$1494</f>
        <v>90886.752598094055</v>
      </c>
      <c r="D35" s="184">
        <f>[2]Slutanvändning!$N$1487</f>
        <v>913334.24740190594</v>
      </c>
      <c r="E35" s="64">
        <f>[2]Slutanvändning!$Q$1488</f>
        <v>0</v>
      </c>
      <c r="F35" s="64">
        <f>[2]Slutanvändning!$N$1489</f>
        <v>0</v>
      </c>
      <c r="G35" s="64">
        <f>[2]Slutanvändning!$N$1490</f>
        <v>639337</v>
      </c>
      <c r="H35" s="99">
        <f>[2]Slutanvändning!$N$1491</f>
        <v>0</v>
      </c>
      <c r="I35" s="64">
        <f>[2]Slutanvändning!$N$1492</f>
        <v>0</v>
      </c>
      <c r="J35" s="64"/>
      <c r="K35" s="64">
        <f>[2]Slutanvändning!T1488</f>
        <v>0</v>
      </c>
      <c r="L35" s="64">
        <f>[2]Slutanvändning!U1488</f>
        <v>0</v>
      </c>
      <c r="M35" s="64"/>
      <c r="N35" s="64"/>
      <c r="O35" s="64"/>
      <c r="P35" s="64">
        <f>SUM(B35:N35)</f>
        <v>1643558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[2]Slutanvändning!$N$1502</f>
        <v>64576</v>
      </c>
      <c r="C36" s="99">
        <f>[2]Slutanvändning!$N$1503</f>
        <v>332962</v>
      </c>
      <c r="D36" s="99">
        <f>[2]Slutanvändning!$N$1496</f>
        <v>3026</v>
      </c>
      <c r="E36" s="64">
        <f>[2]Slutanvändning!$Q$1497</f>
        <v>0</v>
      </c>
      <c r="F36" s="64">
        <f>[2]Slutanvändning!$N$1498</f>
        <v>0</v>
      </c>
      <c r="G36" s="64">
        <f>[2]Slutanvändning!$N$1499</f>
        <v>0</v>
      </c>
      <c r="H36" s="99">
        <f>[2]Slutanvändning!$N$1500</f>
        <v>0</v>
      </c>
      <c r="I36" s="64">
        <f>[2]Slutanvändning!$N$1501</f>
        <v>0</v>
      </c>
      <c r="J36" s="64"/>
      <c r="K36" s="64">
        <f>[2]Slutanvändning!T1497</f>
        <v>0</v>
      </c>
      <c r="L36" s="64">
        <f>[2]Slutanvändning!U1497</f>
        <v>0</v>
      </c>
      <c r="M36" s="64"/>
      <c r="N36" s="64"/>
      <c r="O36" s="64"/>
      <c r="P36" s="64">
        <f t="shared" si="4"/>
        <v>400564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[2]Slutanvändning!$N$1511</f>
        <v>18850</v>
      </c>
      <c r="C37" s="99">
        <f>[2]Slutanvändning!$N$1512</f>
        <v>175571</v>
      </c>
      <c r="D37" s="184">
        <f>[2]Slutanvändning!$N$1505</f>
        <v>900.75259809407362</v>
      </c>
      <c r="E37" s="64">
        <f>[2]Slutanvändning!$Q$1506</f>
        <v>0</v>
      </c>
      <c r="F37" s="64">
        <f>[2]Slutanvändning!$N$1507</f>
        <v>0</v>
      </c>
      <c r="G37" s="64">
        <f>[2]Slutanvändning!$N$1508</f>
        <v>0</v>
      </c>
      <c r="H37" s="184">
        <f>[2]Slutanvändning!$N$1509</f>
        <v>19275.247401905926</v>
      </c>
      <c r="I37" s="64">
        <f>[2]Slutanvändning!$N$1510</f>
        <v>0</v>
      </c>
      <c r="J37" s="64"/>
      <c r="K37" s="64">
        <f>[2]Slutanvändning!T1506</f>
        <v>0</v>
      </c>
      <c r="L37" s="64">
        <f>[2]Slutanvändning!U1506</f>
        <v>0</v>
      </c>
      <c r="M37" s="64"/>
      <c r="N37" s="64"/>
      <c r="O37" s="64"/>
      <c r="P37" s="64">
        <f t="shared" si="4"/>
        <v>214597</v>
      </c>
      <c r="Q37" s="22"/>
      <c r="R37" s="54" t="str">
        <f>O30</f>
        <v>Ånga</v>
      </c>
      <c r="S37" s="42" t="str">
        <f>ROUND(O40/1000,0) &amp;" GWh"</f>
        <v>67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[2]Slutanvändning!$N$1520</f>
        <v>278278</v>
      </c>
      <c r="C38" s="99">
        <f>[2]Slutanvändning!$N$1521</f>
        <v>63177</v>
      </c>
      <c r="D38" s="99">
        <f>[2]Slutanvändning!$N$1514</f>
        <v>76</v>
      </c>
      <c r="E38" s="64">
        <f>[2]Slutanvändning!$Q$1515</f>
        <v>0</v>
      </c>
      <c r="F38" s="64">
        <f>[2]Slutanvändning!$N$1516</f>
        <v>0</v>
      </c>
      <c r="G38" s="64">
        <f>[2]Slutanvändning!$N$1517</f>
        <v>0</v>
      </c>
      <c r="H38" s="99">
        <f>[2]Slutanvändning!$N$1518</f>
        <v>0</v>
      </c>
      <c r="I38" s="64">
        <f>[2]Slutanvändning!$N$1519</f>
        <v>0</v>
      </c>
      <c r="J38" s="64"/>
      <c r="K38" s="64">
        <f>[2]Slutanvändning!T1515</f>
        <v>0</v>
      </c>
      <c r="L38" s="64">
        <f>[2]Slutanvändning!U1515</f>
        <v>0</v>
      </c>
      <c r="M38" s="64"/>
      <c r="N38" s="64"/>
      <c r="O38" s="64"/>
      <c r="P38" s="64">
        <f t="shared" si="4"/>
        <v>341531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[2]Slutanvändning!$N$1529</f>
        <v>0</v>
      </c>
      <c r="C39" s="99">
        <f>[2]Slutanvändning!$N$1530</f>
        <v>16995</v>
      </c>
      <c r="D39" s="99">
        <f>[2]Slutanvändning!$N$1523</f>
        <v>0</v>
      </c>
      <c r="E39" s="64">
        <f>[2]Slutanvändning!$Q$1524</f>
        <v>0</v>
      </c>
      <c r="F39" s="64">
        <f>[2]Slutanvändning!$N$1525</f>
        <v>0</v>
      </c>
      <c r="G39" s="64">
        <f>[2]Slutanvändning!$N$1526</f>
        <v>0</v>
      </c>
      <c r="H39" s="99">
        <f>[2]Slutanvändning!$N$1527</f>
        <v>0</v>
      </c>
      <c r="I39" s="64">
        <f>[2]Slutanvändning!$N$1528</f>
        <v>0</v>
      </c>
      <c r="J39" s="64"/>
      <c r="K39" s="64">
        <f>[2]Slutanvändning!T1524</f>
        <v>0</v>
      </c>
      <c r="L39" s="64">
        <f>[2]Slutanvändning!U1524</f>
        <v>0</v>
      </c>
      <c r="M39" s="64"/>
      <c r="N39" s="64"/>
      <c r="O39" s="64"/>
      <c r="P39" s="64">
        <f>SUM(B39:N39)</f>
        <v>16995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586468</v>
      </c>
      <c r="C40" s="64">
        <f t="shared" ref="C40:O40" si="5">SUM(C32:C39)</f>
        <v>1226078</v>
      </c>
      <c r="D40" s="64">
        <f t="shared" si="5"/>
        <v>959487</v>
      </c>
      <c r="E40" s="183">
        <f t="shared" si="5"/>
        <v>0</v>
      </c>
      <c r="F40" s="183">
        <f>SUM(F32:F39)</f>
        <v>20674.018298107665</v>
      </c>
      <c r="G40" s="64">
        <f t="shared" si="5"/>
        <v>640871</v>
      </c>
      <c r="H40" s="183">
        <f t="shared" si="5"/>
        <v>19930.981701892328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66776</v>
      </c>
      <c r="P40" s="64">
        <f>SUM(B40:O40)</f>
        <v>3520285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101 GWh</v>
      </c>
      <c r="T41" s="63"/>
    </row>
    <row r="42" spans="1:47">
      <c r="A42" s="35" t="s">
        <v>43</v>
      </c>
      <c r="B42" s="96">
        <f>B39+B38+B37</f>
        <v>297128</v>
      </c>
      <c r="C42" s="96">
        <f>C39+C38+C37</f>
        <v>255743</v>
      </c>
      <c r="D42" s="96">
        <f>D39+D38+D37</f>
        <v>976.75259809407362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19275.247401905926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573123</v>
      </c>
      <c r="Q42" s="23"/>
      <c r="R42" s="30" t="s">
        <v>41</v>
      </c>
      <c r="S42" s="10" t="str">
        <f>ROUND(P42/1000,0) &amp;" GWh"</f>
        <v>573 GWh</v>
      </c>
      <c r="T42" s="31">
        <f>P42/P40</f>
        <v>0.16280585236706688</v>
      </c>
    </row>
    <row r="43" spans="1:47">
      <c r="A43" s="36" t="s">
        <v>45</v>
      </c>
      <c r="B43" s="143"/>
      <c r="C43" s="97">
        <f>C40+C24-C7+C46</f>
        <v>950773.24</v>
      </c>
      <c r="D43" s="97">
        <f t="shared" ref="D43:N43" si="7">D11+D24+D40</f>
        <v>972411</v>
      </c>
      <c r="E43" s="97">
        <f t="shared" si="7"/>
        <v>0</v>
      </c>
      <c r="F43" s="97">
        <f t="shared" si="7"/>
        <v>20674.018298107665</v>
      </c>
      <c r="G43" s="97">
        <f t="shared" si="7"/>
        <v>648448</v>
      </c>
      <c r="H43" s="97">
        <f t="shared" si="7"/>
        <v>550297.56503522559</v>
      </c>
      <c r="I43" s="97">
        <f t="shared" si="7"/>
        <v>1079</v>
      </c>
      <c r="J43" s="97">
        <f t="shared" si="7"/>
        <v>0</v>
      </c>
      <c r="K43" s="97">
        <f t="shared" si="7"/>
        <v>0</v>
      </c>
      <c r="L43" s="97">
        <f t="shared" si="7"/>
        <v>1825760.4166666667</v>
      </c>
      <c r="M43" s="97">
        <f t="shared" si="7"/>
        <v>0</v>
      </c>
      <c r="N43" s="97">
        <f t="shared" si="7"/>
        <v>0</v>
      </c>
      <c r="O43" s="97">
        <f>O11+O24+O40-O40</f>
        <v>0</v>
      </c>
      <c r="P43" s="131">
        <f>SUM(C43:N43)</f>
        <v>4969443.24</v>
      </c>
      <c r="Q43" s="23"/>
      <c r="R43" s="30" t="s">
        <v>42</v>
      </c>
      <c r="S43" s="10" t="str">
        <f>ROUND(P36/1000,0) &amp;" GWh"</f>
        <v>401 GWh</v>
      </c>
      <c r="T43" s="43">
        <f>P36/P40</f>
        <v>0.11378737801058721</v>
      </c>
    </row>
    <row r="44" spans="1:47">
      <c r="A44" s="36" t="s">
        <v>46</v>
      </c>
      <c r="B44" s="96"/>
      <c r="C44" s="98">
        <f>C43/$P$43</f>
        <v>0.19132389567246572</v>
      </c>
      <c r="D44" s="98">
        <f t="shared" ref="D44:P44" si="8">D43/$P$43</f>
        <v>0.19567805748798531</v>
      </c>
      <c r="E44" s="98">
        <f t="shared" si="8"/>
        <v>0</v>
      </c>
      <c r="F44" s="98">
        <f t="shared" si="8"/>
        <v>4.1602282790350704E-3</v>
      </c>
      <c r="G44" s="98">
        <f t="shared" si="8"/>
        <v>0.13048705230809718</v>
      </c>
      <c r="H44" s="98">
        <f t="shared" si="8"/>
        <v>0.11073626127888435</v>
      </c>
      <c r="I44" s="98">
        <f t="shared" si="8"/>
        <v>2.1712693915385177E-4</v>
      </c>
      <c r="J44" s="98">
        <f t="shared" si="8"/>
        <v>0</v>
      </c>
      <c r="K44" s="98">
        <f t="shared" si="8"/>
        <v>0</v>
      </c>
      <c r="L44" s="98">
        <f t="shared" si="8"/>
        <v>0.3673973780343785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120 GWh</v>
      </c>
      <c r="T44" s="31">
        <f>P34/P40</f>
        <v>3.4053421811018142E-2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23 GWh</v>
      </c>
      <c r="T45" s="31">
        <f>P32/P40</f>
        <v>6.6111834695202236E-3</v>
      </c>
      <c r="U45" s="25"/>
    </row>
    <row r="46" spans="1:47">
      <c r="A46" s="37" t="s">
        <v>49</v>
      </c>
      <c r="B46" s="97">
        <f>B24+B26-B40-B49-O40</f>
        <v>2777</v>
      </c>
      <c r="C46" s="97">
        <f>(C40+C24)*0.08</f>
        <v>98086.24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760 GWh</v>
      </c>
      <c r="T46" s="43">
        <f>P33/P40</f>
        <v>0.21586007951060782</v>
      </c>
      <c r="U46" s="25"/>
    </row>
    <row r="47" spans="1:47">
      <c r="A47" s="37" t="s">
        <v>51</v>
      </c>
      <c r="B47" s="100">
        <f>B46/(B24+B26)</f>
        <v>1.3377452753794653E-3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1644 GWh</v>
      </c>
      <c r="T47" s="43">
        <f>P35/P40</f>
        <v>0.46688208483119975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3520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205">
        <f>'FV imp-exp'!E15</f>
        <v>1419860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U71"/>
  <sheetViews>
    <sheetView topLeftCell="A13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94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[2]Solceller!$C$14</f>
        <v>2897.5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99">
        <f>[2]Elproduktion!$N$442</f>
        <v>0</v>
      </c>
      <c r="D7" s="64">
        <f>[2]Elproduktion!$N$443</f>
        <v>0</v>
      </c>
      <c r="E7" s="64">
        <f>[2]Elproduktion!$Q$444</f>
        <v>0</v>
      </c>
      <c r="F7" s="64">
        <f>[2]Elproduktion!$N$445</f>
        <v>0</v>
      </c>
      <c r="G7" s="64">
        <f>[2]Elproduktion!$R$446</f>
        <v>0</v>
      </c>
      <c r="H7" s="64">
        <f>[2]Elproduktion!$S$447</f>
        <v>0</v>
      </c>
      <c r="I7" s="64">
        <f>[2]Elproduktion!$N$448</f>
        <v>0</v>
      </c>
      <c r="J7" s="64">
        <f>[2]Elproduktion!$T$446</f>
        <v>0</v>
      </c>
      <c r="K7" s="64">
        <f>[2]Elproduktion!U444</f>
        <v>0</v>
      </c>
      <c r="L7" s="64">
        <f>[2]Elproduktion!V444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99">
        <f>[2]Elproduktion!$N$450</f>
        <v>0</v>
      </c>
      <c r="D8" s="64">
        <f>[2]Elproduktion!$N$451</f>
        <v>0</v>
      </c>
      <c r="E8" s="64">
        <f>[2]Elproduktion!$Q$452</f>
        <v>0</v>
      </c>
      <c r="F8" s="64">
        <f>[2]Elproduktion!$N$453</f>
        <v>0</v>
      </c>
      <c r="G8" s="64">
        <f>[2]Elproduktion!$R$454</f>
        <v>0</v>
      </c>
      <c r="H8" s="64">
        <f>[2]Elproduktion!$S$455</f>
        <v>0</v>
      </c>
      <c r="I8" s="64">
        <f>[2]Elproduktion!$N$456</f>
        <v>0</v>
      </c>
      <c r="J8" s="64">
        <f>[2]Elproduktion!$T$454</f>
        <v>0</v>
      </c>
      <c r="K8" s="64">
        <f>[2]Elproduktion!U452</f>
        <v>0</v>
      </c>
      <c r="L8" s="64">
        <f>[2]Elproduktion!V452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99">
        <f>[2]Elproduktion!$N$458</f>
        <v>1104</v>
      </c>
      <c r="D9" s="64">
        <f>[2]Elproduktion!$N$459</f>
        <v>0</v>
      </c>
      <c r="E9" s="64">
        <f>[2]Elproduktion!$Q$460</f>
        <v>0</v>
      </c>
      <c r="F9" s="64">
        <f>[2]Elproduktion!$N$461</f>
        <v>0</v>
      </c>
      <c r="G9" s="64">
        <f>[2]Elproduktion!$R$462</f>
        <v>0</v>
      </c>
      <c r="H9" s="64">
        <f>[2]Elproduktion!$S$463</f>
        <v>0</v>
      </c>
      <c r="I9" s="64">
        <f>[2]Elproduktion!$N$464</f>
        <v>0</v>
      </c>
      <c r="J9" s="64">
        <f>[2]Elproduktion!$T$462</f>
        <v>0</v>
      </c>
      <c r="K9" s="64">
        <f>[2]Elproduktion!U460</f>
        <v>0</v>
      </c>
      <c r="L9" s="64">
        <f>[2]Elproduktion!V460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99">
        <f>[2]Elproduktion!$N$466</f>
        <v>0</v>
      </c>
      <c r="D10" s="64">
        <f>[2]Elproduktion!$N$467</f>
        <v>0</v>
      </c>
      <c r="E10" s="64">
        <f>[2]Elproduktion!$Q$468</f>
        <v>0</v>
      </c>
      <c r="F10" s="64">
        <f>[2]Elproduktion!$N$469</f>
        <v>0</v>
      </c>
      <c r="G10" s="64">
        <f>[2]Elproduktion!$R$470</f>
        <v>0</v>
      </c>
      <c r="H10" s="64">
        <f>[2]Elproduktion!$S$471</f>
        <v>0</v>
      </c>
      <c r="I10" s="64">
        <f>[2]Elproduktion!$N$472</f>
        <v>0</v>
      </c>
      <c r="J10" s="64">
        <f>[2]Elproduktion!$T$470</f>
        <v>0</v>
      </c>
      <c r="K10" s="64">
        <f>[2]Elproduktion!U468</f>
        <v>0</v>
      </c>
      <c r="L10" s="64">
        <f>[2]Elproduktion!V468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4001.5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0138 Tyresö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[2]Fjärrvärmeproduktion!$N$618</f>
        <v>0</v>
      </c>
      <c r="C18" s="66"/>
      <c r="D18" s="66">
        <f>[2]Fjärrvärmeproduktion!$N$619</f>
        <v>0</v>
      </c>
      <c r="E18" s="66">
        <f>[2]Fjärrvärmeproduktion!$Q$620</f>
        <v>0</v>
      </c>
      <c r="F18" s="66">
        <f>[2]Fjärrvärmeproduktion!$N$621</f>
        <v>0</v>
      </c>
      <c r="G18" s="66">
        <f>[2]Fjärrvärmeproduktion!$R$622</f>
        <v>0</v>
      </c>
      <c r="H18" s="66">
        <f>[2]Fjärrvärmeproduktion!$S$623</f>
        <v>0</v>
      </c>
      <c r="I18" s="66">
        <f>[2]Fjärrvärmeproduktion!$N$624</f>
        <v>0</v>
      </c>
      <c r="J18" s="66">
        <f>[2]Fjärrvärmeproduktion!$T$622</f>
        <v>0</v>
      </c>
      <c r="K18" s="66">
        <f>[2]Fjärrvärmeproduktion!U620</f>
        <v>0</v>
      </c>
      <c r="L18" s="66">
        <f>[2]Fjärrvärmeproduktion!V620</f>
        <v>0</v>
      </c>
      <c r="M18" s="66">
        <f>[2]Fjärrvärmeproduktion!W623</f>
        <v>0</v>
      </c>
      <c r="N18" s="66">
        <f>[2]Fjärrvärmeproduktion!X623</f>
        <v>0</v>
      </c>
      <c r="O18" s="66"/>
      <c r="P18" s="66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89">
        <f>[2]Fjärrvärmeproduktion!$N$626</f>
        <v>346</v>
      </c>
      <c r="C19" s="66"/>
      <c r="D19" s="66">
        <f>[2]Fjärrvärmeproduktion!$N$627</f>
        <v>0</v>
      </c>
      <c r="E19" s="66">
        <f>[2]Fjärrvärmeproduktion!$Q$628</f>
        <v>0</v>
      </c>
      <c r="F19" s="66">
        <f>[2]Fjärrvärmeproduktion!$N$629</f>
        <v>0</v>
      </c>
      <c r="G19" s="190">
        <f>[2]Fjärrvärmeproduktion!$R$630</f>
        <v>371</v>
      </c>
      <c r="H19" s="66">
        <f>[2]Fjärrvärmeproduktion!$S$631</f>
        <v>0</v>
      </c>
      <c r="I19" s="66">
        <f>[2]Fjärrvärmeproduktion!$N$632</f>
        <v>0</v>
      </c>
      <c r="J19" s="66">
        <f>[2]Fjärrvärmeproduktion!$T$630</f>
        <v>0</v>
      </c>
      <c r="K19" s="66">
        <f>[2]Fjärrvärmeproduktion!U628</f>
        <v>0</v>
      </c>
      <c r="L19" s="66">
        <f>[2]Fjärrvärmeproduktion!V628</f>
        <v>0</v>
      </c>
      <c r="M19" s="66">
        <f>[2]Fjärrvärmeproduktion!W631</f>
        <v>0</v>
      </c>
      <c r="N19" s="66">
        <f>[2]Fjärrvärmeproduktion!X631</f>
        <v>0</v>
      </c>
      <c r="O19" s="66"/>
      <c r="P19" s="190">
        <f t="shared" ref="P19:P24" si="2">SUM(C19:O19)</f>
        <v>371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[2]Fjärrvärmeproduktion!$N$634</f>
        <v>0</v>
      </c>
      <c r="C20" s="66">
        <f>B20*1.05</f>
        <v>0</v>
      </c>
      <c r="D20" s="66">
        <f>[2]Fjärrvärmeproduktion!$N$635</f>
        <v>0</v>
      </c>
      <c r="E20" s="66">
        <f>[2]Fjärrvärmeproduktion!$Q$636</f>
        <v>0</v>
      </c>
      <c r="F20" s="66">
        <f>[2]Fjärrvärmeproduktion!$N$637</f>
        <v>0</v>
      </c>
      <c r="G20" s="66">
        <f>[2]Fjärrvärmeproduktion!$R$638</f>
        <v>0</v>
      </c>
      <c r="H20" s="66">
        <f>[2]Fjärrvärmeproduktion!$S$639</f>
        <v>0</v>
      </c>
      <c r="I20" s="66">
        <f>[2]Fjärrvärmeproduktion!$N$640</f>
        <v>0</v>
      </c>
      <c r="J20" s="66">
        <f>[2]Fjärrvärmeproduktion!$T$638</f>
        <v>0</v>
      </c>
      <c r="K20" s="66">
        <f>[2]Fjärrvärmeproduktion!U636</f>
        <v>0</v>
      </c>
      <c r="L20" s="66">
        <f>[2]Fjärrvärmeproduktion!V636</f>
        <v>0</v>
      </c>
      <c r="M20" s="66">
        <f>[2]Fjärrvärmeproduktion!W639</f>
        <v>0</v>
      </c>
      <c r="N20" s="66">
        <f>[2]Fjärrvärmeproduktion!X639</f>
        <v>0</v>
      </c>
      <c r="O20" s="66"/>
      <c r="P20" s="66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[2]Fjärrvärmeproduktion!$N$642</f>
        <v>0</v>
      </c>
      <c r="C21" s="66">
        <f>B21*0.33</f>
        <v>0</v>
      </c>
      <c r="D21" s="66">
        <f>[2]Fjärrvärmeproduktion!$N$643</f>
        <v>0</v>
      </c>
      <c r="E21" s="66">
        <f>[2]Fjärrvärmeproduktion!$Q$644</f>
        <v>0</v>
      </c>
      <c r="F21" s="66">
        <f>[2]Fjärrvärmeproduktion!$N$645</f>
        <v>0</v>
      </c>
      <c r="G21" s="66">
        <f>[2]Fjärrvärmeproduktion!$R$646</f>
        <v>0</v>
      </c>
      <c r="H21" s="66">
        <f>[2]Fjärrvärmeproduktion!$S$647</f>
        <v>0</v>
      </c>
      <c r="I21" s="66">
        <f>[2]Fjärrvärmeproduktion!$N$648</f>
        <v>0</v>
      </c>
      <c r="J21" s="66">
        <f>[2]Fjärrvärmeproduktion!$T$646</f>
        <v>0</v>
      </c>
      <c r="K21" s="66">
        <f>[2]Fjärrvärmeproduktion!U644</f>
        <v>0</v>
      </c>
      <c r="L21" s="66">
        <f>[2]Fjärrvärmeproduktion!V644</f>
        <v>0</v>
      </c>
      <c r="M21" s="66">
        <f>[2]Fjärrvärmeproduktion!W647</f>
        <v>0</v>
      </c>
      <c r="N21" s="66">
        <f>[2]Fjärrvärmeproduktion!X647</f>
        <v>0</v>
      </c>
      <c r="O21" s="66"/>
      <c r="P21" s="66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[2]Fjärrvärmeproduktion!$N$650</f>
        <v>0</v>
      </c>
      <c r="C22" s="66"/>
      <c r="D22" s="66">
        <f>[2]Fjärrvärmeproduktion!$N$651</f>
        <v>0</v>
      </c>
      <c r="E22" s="66">
        <f>[2]Fjärrvärmeproduktion!$Q$652</f>
        <v>0</v>
      </c>
      <c r="F22" s="66">
        <f>[2]Fjärrvärmeproduktion!$N$653</f>
        <v>0</v>
      </c>
      <c r="G22" s="66">
        <f>[2]Fjärrvärmeproduktion!$R$654</f>
        <v>0</v>
      </c>
      <c r="H22" s="66">
        <f>[2]Fjärrvärmeproduktion!$S$655</f>
        <v>0</v>
      </c>
      <c r="I22" s="66">
        <f>[2]Fjärrvärmeproduktion!$N$656</f>
        <v>0</v>
      </c>
      <c r="J22" s="66">
        <f>[2]Fjärrvärmeproduktion!$T$654</f>
        <v>0</v>
      </c>
      <c r="K22" s="66">
        <f>[2]Fjärrvärmeproduktion!U652</f>
        <v>0</v>
      </c>
      <c r="L22" s="66">
        <f>[2]Fjärrvärmeproduktion!V652</f>
        <v>0</v>
      </c>
      <c r="M22" s="66">
        <f>[2]Fjärrvärmeproduktion!W655</f>
        <v>0</v>
      </c>
      <c r="N22" s="66">
        <f>[2]Fjärrvärmeproduktion!X655</f>
        <v>0</v>
      </c>
      <c r="O22" s="66"/>
      <c r="P22" s="66">
        <f t="shared" si="2"/>
        <v>0</v>
      </c>
      <c r="Q22" s="20"/>
      <c r="R22" s="32" t="s">
        <v>24</v>
      </c>
      <c r="S22" s="56" t="str">
        <f>ROUND(P43/1000,0) &amp;" GWh"</f>
        <v>519 GWh</v>
      </c>
      <c r="T22" s="27"/>
      <c r="U22" s="25"/>
    </row>
    <row r="23" spans="1:34" ht="15.75">
      <c r="A23" s="5" t="s">
        <v>23</v>
      </c>
      <c r="B23" s="135">
        <f>[2]Fjärrvärmeproduktion!$N$658</f>
        <v>0</v>
      </c>
      <c r="C23" s="66"/>
      <c r="D23" s="66">
        <f>[2]Fjärrvärmeproduktion!$N$659</f>
        <v>0</v>
      </c>
      <c r="E23" s="66">
        <f>[2]Fjärrvärmeproduktion!$Q$660</f>
        <v>0</v>
      </c>
      <c r="F23" s="66">
        <f>[2]Fjärrvärmeproduktion!$N$661</f>
        <v>0</v>
      </c>
      <c r="G23" s="66">
        <f>[2]Fjärrvärmeproduktion!$R$662</f>
        <v>0</v>
      </c>
      <c r="H23" s="66">
        <f>[2]Fjärrvärmeproduktion!$S$663</f>
        <v>0</v>
      </c>
      <c r="I23" s="66">
        <f>[2]Fjärrvärmeproduktion!$N$664</f>
        <v>0</v>
      </c>
      <c r="J23" s="66">
        <f>[2]Fjärrvärmeproduktion!$T$662</f>
        <v>0</v>
      </c>
      <c r="K23" s="66">
        <f>[2]Fjärrvärmeproduktion!U660</f>
        <v>0</v>
      </c>
      <c r="L23" s="66">
        <f>[2]Fjärrvärmeproduktion!V660</f>
        <v>0</v>
      </c>
      <c r="M23" s="66">
        <f>[2]Fjärrvärmeproduktion!W663</f>
        <v>0</v>
      </c>
      <c r="N23" s="66">
        <f>[2]Fjärrvärmeproduktion!X663</f>
        <v>0</v>
      </c>
      <c r="O23" s="66"/>
      <c r="P23" s="66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90">
        <f>SUM(B18:B23)</f>
        <v>346</v>
      </c>
      <c r="C24" s="66">
        <f t="shared" ref="C24:O24" si="3">SUM(C18:C23)</f>
        <v>0</v>
      </c>
      <c r="D24" s="66">
        <f t="shared" si="3"/>
        <v>0</v>
      </c>
      <c r="E24" s="66">
        <f t="shared" si="3"/>
        <v>0</v>
      </c>
      <c r="F24" s="66">
        <f t="shared" si="3"/>
        <v>0</v>
      </c>
      <c r="G24" s="190">
        <f t="shared" si="3"/>
        <v>371</v>
      </c>
      <c r="H24" s="66">
        <f t="shared" si="3"/>
        <v>0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190">
        <f t="shared" si="2"/>
        <v>371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310 GWh</v>
      </c>
      <c r="T25" s="31">
        <f>C$44</f>
        <v>0.59818935219605263</v>
      </c>
      <c r="U25" s="25"/>
    </row>
    <row r="26" spans="1:34" ht="15.75">
      <c r="A26" s="6" t="s">
        <v>103</v>
      </c>
      <c r="B26" s="206">
        <f>'FV imp-exp'!B13</f>
        <v>146762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0"/>
      <c r="R26" s="54" t="str">
        <f>D30</f>
        <v>Oljeprodukter</v>
      </c>
      <c r="S26" s="42" t="str">
        <f>ROUND(D43/1000,0) &amp;" GWh"</f>
        <v>140 GWh</v>
      </c>
      <c r="T26" s="31">
        <f>D$44</f>
        <v>0.26927511585804625</v>
      </c>
      <c r="U26" s="25"/>
    </row>
    <row r="27" spans="1:34" ht="15.7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0138 Tyresö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51 GWh</v>
      </c>
      <c r="T29" s="31">
        <f>G$44</f>
        <v>9.8762467364649748E-2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18 GWh</v>
      </c>
      <c r="T30" s="31">
        <f>H$44</f>
        <v>3.3773064581251379E-2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[2]Slutanvändning!$N$899</f>
        <v>0</v>
      </c>
      <c r="C32" s="99">
        <f>[2]Slutanvändning!$N$900</f>
        <v>381</v>
      </c>
      <c r="D32" s="99">
        <f>[2]Slutanvändning!$N$893</f>
        <v>46</v>
      </c>
      <c r="E32" s="64">
        <f>[2]Slutanvändning!$Q$894</f>
        <v>0</v>
      </c>
      <c r="F32" s="64">
        <f>[2]Slutanvändning!$N$895</f>
        <v>0</v>
      </c>
      <c r="G32" s="64">
        <f>[2]Slutanvändning!$N$896</f>
        <v>1</v>
      </c>
      <c r="H32" s="64">
        <f>[2]Slutanvändning!$N$897</f>
        <v>0</v>
      </c>
      <c r="I32" s="64">
        <f>[2]Slutanvändning!$N$898</f>
        <v>0</v>
      </c>
      <c r="J32" s="64"/>
      <c r="K32" s="64">
        <f>[2]Slutanvändning!T894</f>
        <v>0</v>
      </c>
      <c r="L32" s="64">
        <f>[2]Slutanvändning!U894</f>
        <v>0</v>
      </c>
      <c r="M32" s="64"/>
      <c r="N32" s="64"/>
      <c r="O32" s="64"/>
      <c r="P32" s="64">
        <f t="shared" ref="P32:P38" si="4">SUM(B32:N32)</f>
        <v>428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83">
        <f>[2]Slutanvändning!$N$908</f>
        <v>4720.5362269304542</v>
      </c>
      <c r="C33" s="184">
        <f>[2]Slutanvändning!$N$909</f>
        <v>19801.983773069536</v>
      </c>
      <c r="D33" s="184">
        <f>[2]Slutanvändning!$N$902</f>
        <v>2963.4800000000105</v>
      </c>
      <c r="E33" s="64">
        <f>[2]Slutanvändning!$Q$903</f>
        <v>0</v>
      </c>
      <c r="F33" s="183">
        <f>[2]Slutanvändning!$N$904</f>
        <v>0</v>
      </c>
      <c r="G33" s="64">
        <f>[2]Slutanvändning!$N$905</f>
        <v>0</v>
      </c>
      <c r="H33" s="64">
        <f>[2]Slutanvändning!$N$906</f>
        <v>0</v>
      </c>
      <c r="I33" s="64">
        <f>[2]Slutanvändning!$N$907</f>
        <v>0</v>
      </c>
      <c r="J33" s="64"/>
      <c r="K33" s="64">
        <f>[2]Slutanvändning!T903</f>
        <v>0</v>
      </c>
      <c r="L33" s="64">
        <f>[2]Slutanvändning!U903</f>
        <v>0</v>
      </c>
      <c r="M33" s="64"/>
      <c r="N33" s="64"/>
      <c r="O33" s="64"/>
      <c r="P33" s="64">
        <f t="shared" si="4"/>
        <v>27486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83">
        <f>[2]Slutanvändning!$N$917</f>
        <v>6428.347720919126</v>
      </c>
      <c r="C34" s="99">
        <f>[2]Slutanvändning!$N$918</f>
        <v>25092</v>
      </c>
      <c r="D34" s="99">
        <f>[2]Slutanvändning!$N$911</f>
        <v>324</v>
      </c>
      <c r="E34" s="64">
        <f>[2]Slutanvändning!$Q$912</f>
        <v>0</v>
      </c>
      <c r="F34" s="64">
        <f>[2]Slutanvändning!$N$913</f>
        <v>0</v>
      </c>
      <c r="G34" s="64">
        <f>[2]Slutanvändning!$N$914</f>
        <v>0</v>
      </c>
      <c r="H34" s="64">
        <f>[2]Slutanvändning!$N$915</f>
        <v>0</v>
      </c>
      <c r="I34" s="64">
        <f>[2]Slutanvändning!$N$916</f>
        <v>0</v>
      </c>
      <c r="J34" s="64"/>
      <c r="K34" s="64">
        <f>[2]Slutanvändning!T912</f>
        <v>0</v>
      </c>
      <c r="L34" s="64">
        <f>[2]Slutanvändning!U912</f>
        <v>0</v>
      </c>
      <c r="M34" s="64"/>
      <c r="N34" s="64"/>
      <c r="O34" s="64"/>
      <c r="P34" s="183">
        <f t="shared" si="4"/>
        <v>31844.347720919126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[2]Slutanvändning!$N$926</f>
        <v>0</v>
      </c>
      <c r="C35" s="99">
        <f>[2]Slutanvändning!$N$927</f>
        <v>1308</v>
      </c>
      <c r="D35" s="99">
        <f>[2]Slutanvändning!$N$920</f>
        <v>136080</v>
      </c>
      <c r="E35" s="64">
        <f>[2]Slutanvändning!$Q$921</f>
        <v>0</v>
      </c>
      <c r="F35" s="64">
        <f>[2]Slutanvändning!$N$922</f>
        <v>0</v>
      </c>
      <c r="G35" s="64">
        <f>[2]Slutanvändning!$N$923</f>
        <v>50888</v>
      </c>
      <c r="H35" s="64">
        <f>[2]Slutanvändning!$N$924</f>
        <v>0</v>
      </c>
      <c r="I35" s="64">
        <f>[2]Slutanvändning!$N$925</f>
        <v>0</v>
      </c>
      <c r="J35" s="64"/>
      <c r="K35" s="64">
        <f>[2]Slutanvändning!T921</f>
        <v>0</v>
      </c>
      <c r="L35" s="64">
        <f>[2]Slutanvändning!U921</f>
        <v>0</v>
      </c>
      <c r="M35" s="64"/>
      <c r="N35" s="64"/>
      <c r="O35" s="64"/>
      <c r="P35" s="64">
        <f>SUM(B35:N35)</f>
        <v>188276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183">
        <f>[2]Slutanvändning!$N$935</f>
        <v>29814.180178959232</v>
      </c>
      <c r="C36" s="184">
        <f>[2]Slutanvändning!$N$936</f>
        <v>71497.016226930471</v>
      </c>
      <c r="D36" s="99">
        <f>[2]Slutanvändning!$N$929</f>
        <v>0</v>
      </c>
      <c r="E36" s="64">
        <f>[2]Slutanvändning!$Q$930</f>
        <v>0</v>
      </c>
      <c r="F36" s="64">
        <f>[2]Slutanvändning!$N$931</f>
        <v>0</v>
      </c>
      <c r="G36" s="64">
        <f>[2]Slutanvändning!$N$932</f>
        <v>0</v>
      </c>
      <c r="H36" s="64">
        <f>[2]Slutanvändning!$N$933</f>
        <v>0</v>
      </c>
      <c r="I36" s="64">
        <f>[2]Slutanvändning!$N$934</f>
        <v>0</v>
      </c>
      <c r="J36" s="64"/>
      <c r="K36" s="64">
        <f>[2]Slutanvändning!T930</f>
        <v>0</v>
      </c>
      <c r="L36" s="64">
        <f>[2]Slutanvändning!U930</f>
        <v>0</v>
      </c>
      <c r="M36" s="64"/>
      <c r="N36" s="64"/>
      <c r="O36" s="64"/>
      <c r="P36" s="183">
        <f t="shared" si="4"/>
        <v>101311.1964058897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183">
        <f>[2]Slutanvändning!$N$944</f>
        <v>1663.48</v>
      </c>
      <c r="C37" s="99">
        <f>[2]Slutanvändning!$N$945</f>
        <v>137260</v>
      </c>
      <c r="D37" s="184">
        <f>[2]Slutanvändning!$N$938</f>
        <v>248.51999999999998</v>
      </c>
      <c r="E37" s="64">
        <f>[2]Slutanvändning!$Q$939</f>
        <v>0</v>
      </c>
      <c r="F37" s="64">
        <f>[2]Slutanvändning!$N$940</f>
        <v>0</v>
      </c>
      <c r="G37" s="64">
        <f>[2]Slutanvändning!$N$941</f>
        <v>0</v>
      </c>
      <c r="H37" s="64">
        <f>[2]Slutanvändning!$N$942</f>
        <v>17529</v>
      </c>
      <c r="I37" s="64">
        <f>[2]Slutanvändning!$N$943</f>
        <v>0</v>
      </c>
      <c r="J37" s="64"/>
      <c r="K37" s="64">
        <f>[2]Slutanvändning!T939</f>
        <v>0</v>
      </c>
      <c r="L37" s="64">
        <f>[2]Slutanvändning!U939</f>
        <v>0</v>
      </c>
      <c r="M37" s="64"/>
      <c r="N37" s="64"/>
      <c r="O37" s="64"/>
      <c r="P37" s="64">
        <f t="shared" si="4"/>
        <v>156701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83">
        <f>[2]Slutanvändning!$N$953</f>
        <v>72955.455873191197</v>
      </c>
      <c r="C38" s="99">
        <f>[2]Slutanvändning!$N$954</f>
        <v>16349</v>
      </c>
      <c r="D38" s="99">
        <f>[2]Slutanvändning!$N$947</f>
        <v>98</v>
      </c>
      <c r="E38" s="64">
        <f>[2]Slutanvändning!$Q$948</f>
        <v>0</v>
      </c>
      <c r="F38" s="64">
        <f>[2]Slutanvändning!$N$949</f>
        <v>0</v>
      </c>
      <c r="G38" s="64">
        <f>[2]Slutanvändning!$N$950</f>
        <v>0</v>
      </c>
      <c r="H38" s="64">
        <f>[2]Slutanvändning!$N$951</f>
        <v>0</v>
      </c>
      <c r="I38" s="64">
        <f>[2]Slutanvändning!$N$952</f>
        <v>0</v>
      </c>
      <c r="J38" s="64"/>
      <c r="K38" s="64">
        <f>[2]Slutanvändning!T948</f>
        <v>0</v>
      </c>
      <c r="L38" s="64">
        <f>[2]Slutanvändning!U948</f>
        <v>0</v>
      </c>
      <c r="M38" s="64"/>
      <c r="N38" s="64"/>
      <c r="O38" s="64"/>
      <c r="P38" s="183">
        <f t="shared" si="4"/>
        <v>89402.455873191197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[2]Slutanvändning!$N$962</f>
        <v>0</v>
      </c>
      <c r="C39" s="99">
        <f>[2]Slutanvändning!$N$963</f>
        <v>15787</v>
      </c>
      <c r="D39" s="99">
        <f>[2]Slutanvändning!$N$956</f>
        <v>0</v>
      </c>
      <c r="E39" s="64">
        <f>[2]Slutanvändning!$Q$957</f>
        <v>0</v>
      </c>
      <c r="F39" s="64">
        <f>[2]Slutanvändning!$N$958</f>
        <v>0</v>
      </c>
      <c r="G39" s="64">
        <f>[2]Slutanvändning!$N$959</f>
        <v>0</v>
      </c>
      <c r="H39" s="64">
        <f>[2]Slutanvändning!$N$960</f>
        <v>0</v>
      </c>
      <c r="I39" s="64">
        <f>[2]Slutanvändning!$N$961</f>
        <v>0</v>
      </c>
      <c r="J39" s="64"/>
      <c r="K39" s="64">
        <f>[2]Slutanvändning!T957</f>
        <v>0</v>
      </c>
      <c r="L39" s="64">
        <f>[2]Slutanvändning!U957</f>
        <v>0</v>
      </c>
      <c r="M39" s="64"/>
      <c r="N39" s="64"/>
      <c r="O39" s="64"/>
      <c r="P39" s="64">
        <f>SUM(B39:N39)</f>
        <v>15787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115582</v>
      </c>
      <c r="C40" s="64">
        <f t="shared" ref="C40:O40" si="5">SUM(C32:C39)</f>
        <v>287476</v>
      </c>
      <c r="D40" s="183">
        <f t="shared" si="5"/>
        <v>139760</v>
      </c>
      <c r="E40" s="64">
        <f t="shared" si="5"/>
        <v>0</v>
      </c>
      <c r="F40" s="183">
        <f>SUM(F32:F39)</f>
        <v>0</v>
      </c>
      <c r="G40" s="64">
        <f t="shared" si="5"/>
        <v>50889</v>
      </c>
      <c r="H40" s="64">
        <f t="shared" si="5"/>
        <v>17529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611236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55 GWh</v>
      </c>
      <c r="T41" s="63"/>
    </row>
    <row r="42" spans="1:47">
      <c r="A42" s="35" t="s">
        <v>43</v>
      </c>
      <c r="B42" s="96">
        <f>B39+B38+B37</f>
        <v>74618.935873191193</v>
      </c>
      <c r="C42" s="96">
        <f>C39+C38+C37</f>
        <v>169396</v>
      </c>
      <c r="D42" s="96">
        <f>D39+D38+D37</f>
        <v>346.52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17529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261890.45587319118</v>
      </c>
      <c r="Q42" s="23"/>
      <c r="R42" s="30" t="s">
        <v>41</v>
      </c>
      <c r="S42" s="10" t="str">
        <f>ROUND(P42/1000,0) &amp;" GWh"</f>
        <v>262 GWh</v>
      </c>
      <c r="T42" s="31">
        <f>P42/P40</f>
        <v>0.42846045696456225</v>
      </c>
    </row>
    <row r="43" spans="1:47">
      <c r="A43" s="36" t="s">
        <v>45</v>
      </c>
      <c r="B43" s="93"/>
      <c r="C43" s="97">
        <f>C40+C24-C7+C46</f>
        <v>310474.08</v>
      </c>
      <c r="D43" s="97">
        <f t="shared" ref="D43:O43" si="7">D11+D24+D40</f>
        <v>139760</v>
      </c>
      <c r="E43" s="97">
        <f t="shared" si="7"/>
        <v>0</v>
      </c>
      <c r="F43" s="97">
        <f t="shared" si="7"/>
        <v>0</v>
      </c>
      <c r="G43" s="97">
        <f t="shared" si="7"/>
        <v>51260</v>
      </c>
      <c r="H43" s="97">
        <f t="shared" si="7"/>
        <v>17529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519023.08</v>
      </c>
      <c r="Q43" s="23"/>
      <c r="R43" s="30" t="s">
        <v>42</v>
      </c>
      <c r="S43" s="10" t="str">
        <f>ROUND(P36/1000,0) &amp;" GWh"</f>
        <v>101 GWh</v>
      </c>
      <c r="T43" s="43">
        <f>P36/P40</f>
        <v>0.16574808487374712</v>
      </c>
    </row>
    <row r="44" spans="1:47">
      <c r="A44" s="36" t="s">
        <v>46</v>
      </c>
      <c r="B44" s="98"/>
      <c r="C44" s="98">
        <f>C43/$P$43</f>
        <v>0.59818935219605263</v>
      </c>
      <c r="D44" s="98">
        <f t="shared" ref="D44:P44" si="8">D43/$P$43</f>
        <v>0.26927511585804625</v>
      </c>
      <c r="E44" s="98">
        <f t="shared" si="8"/>
        <v>0</v>
      </c>
      <c r="F44" s="98">
        <f t="shared" si="8"/>
        <v>0</v>
      </c>
      <c r="G44" s="98">
        <f t="shared" si="8"/>
        <v>9.8762467364649748E-2</v>
      </c>
      <c r="H44" s="98">
        <f t="shared" si="8"/>
        <v>3.3773064581251379E-2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32 GWh</v>
      </c>
      <c r="T44" s="31">
        <f>P34/P40</f>
        <v>5.2098285639129771E-2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ROUND(P32/1000,1) &amp;" GWh"</f>
        <v>0,4 GWh</v>
      </c>
      <c r="T45" s="31">
        <f>P32/P40</f>
        <v>7.0022053674848993E-4</v>
      </c>
      <c r="U45" s="25"/>
    </row>
    <row r="46" spans="1:47">
      <c r="A46" s="37" t="s">
        <v>49</v>
      </c>
      <c r="B46" s="97">
        <f>B24+B26-B40-B49</f>
        <v>31526</v>
      </c>
      <c r="C46" s="97">
        <f>(C40+C24)*0.08</f>
        <v>22998.080000000002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27 GWh</v>
      </c>
      <c r="T46" s="43">
        <f>P33/P40</f>
        <v>4.496790110530139E-2</v>
      </c>
      <c r="U46" s="25"/>
    </row>
    <row r="47" spans="1:47">
      <c r="A47" s="37" t="s">
        <v>51</v>
      </c>
      <c r="B47" s="100">
        <f>B46/(B24+B26)</f>
        <v>0.21430513636240042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188 GWh</v>
      </c>
      <c r="T47" s="43">
        <f>P35/P40</f>
        <v>0.30802505088051096</v>
      </c>
    </row>
    <row r="48" spans="1:47" ht="15.75" thickBot="1">
      <c r="A48" s="12"/>
      <c r="B48" s="102"/>
      <c r="C48" s="104"/>
      <c r="D48" s="104"/>
      <c r="E48" s="104"/>
      <c r="F48" s="105"/>
      <c r="G48" s="104"/>
      <c r="H48" s="104"/>
      <c r="I48" s="105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611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71">
        <f>'FV imp-exp'!E13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horizontalDpi="300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U71"/>
  <sheetViews>
    <sheetView topLeftCell="A4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95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[2]Solceller!$C$17</f>
        <v>4569.5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[2]Elproduktion!$N$562</f>
        <v>0</v>
      </c>
      <c r="D7" s="64">
        <f>[2]Elproduktion!$N$563</f>
        <v>0</v>
      </c>
      <c r="E7" s="64">
        <f>[2]Elproduktion!$Q$564</f>
        <v>0</v>
      </c>
      <c r="F7" s="64">
        <f>[2]Elproduktion!$N$565</f>
        <v>0</v>
      </c>
      <c r="G7" s="64">
        <f>[2]Elproduktion!$R$566</f>
        <v>0</v>
      </c>
      <c r="H7" s="64">
        <f>[2]Elproduktion!$S$567</f>
        <v>0</v>
      </c>
      <c r="I7" s="64">
        <f>[2]Elproduktion!$N$568</f>
        <v>0</v>
      </c>
      <c r="J7" s="64">
        <f>[2]Elproduktion!$T$566</f>
        <v>0</v>
      </c>
      <c r="K7" s="64">
        <f>[2]Elproduktion!U564</f>
        <v>0</v>
      </c>
      <c r="L7" s="64">
        <f>[2]Elproduktion!V564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[2]Elproduktion!$N$570</f>
        <v>0</v>
      </c>
      <c r="D8" s="64">
        <f>[2]Elproduktion!$N$571</f>
        <v>0</v>
      </c>
      <c r="E8" s="64">
        <f>[2]Elproduktion!$Q$572</f>
        <v>0</v>
      </c>
      <c r="F8" s="64">
        <f>[2]Elproduktion!$N$573</f>
        <v>0</v>
      </c>
      <c r="G8" s="64">
        <f>[2]Elproduktion!$R$574</f>
        <v>0</v>
      </c>
      <c r="H8" s="64">
        <f>[2]Elproduktion!$S$575</f>
        <v>0</v>
      </c>
      <c r="I8" s="64">
        <f>[2]Elproduktion!$N$576</f>
        <v>0</v>
      </c>
      <c r="J8" s="64">
        <f>[2]Elproduktion!$T$574</f>
        <v>0</v>
      </c>
      <c r="K8" s="64">
        <f>[2]Elproduktion!U572</f>
        <v>0</v>
      </c>
      <c r="L8" s="64">
        <f>[2]Elproduktion!V572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[2]Elproduktion!$N$578</f>
        <v>0</v>
      </c>
      <c r="D9" s="64">
        <f>[2]Elproduktion!$N$579</f>
        <v>0</v>
      </c>
      <c r="E9" s="64">
        <f>[2]Elproduktion!$Q$580</f>
        <v>0</v>
      </c>
      <c r="F9" s="64">
        <f>[2]Elproduktion!$N$581</f>
        <v>0</v>
      </c>
      <c r="G9" s="64">
        <f>[2]Elproduktion!$R$582</f>
        <v>0</v>
      </c>
      <c r="H9" s="64">
        <f>[2]Elproduktion!$S$583</f>
        <v>0</v>
      </c>
      <c r="I9" s="64">
        <f>[2]Elproduktion!$N$584</f>
        <v>0</v>
      </c>
      <c r="J9" s="64">
        <f>[2]Elproduktion!$T$582</f>
        <v>0</v>
      </c>
      <c r="K9" s="64">
        <f>[2]Elproduktion!U580</f>
        <v>0</v>
      </c>
      <c r="L9" s="64">
        <f>[2]Elproduktion!V580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[2]Elproduktion!$N$586</f>
        <v>0</v>
      </c>
      <c r="D10" s="64">
        <f>[2]Elproduktion!$N$587</f>
        <v>0</v>
      </c>
      <c r="E10" s="64">
        <f>[2]Elproduktion!$Q$588</f>
        <v>0</v>
      </c>
      <c r="F10" s="64">
        <f>[2]Elproduktion!$N$589</f>
        <v>0</v>
      </c>
      <c r="G10" s="64">
        <f>[2]Elproduktion!$R$590</f>
        <v>0</v>
      </c>
      <c r="H10" s="64">
        <f>[2]Elproduktion!$S$591</f>
        <v>0</v>
      </c>
      <c r="I10" s="64">
        <f>[2]Elproduktion!$N$592</f>
        <v>0</v>
      </c>
      <c r="J10" s="64">
        <f>[2]Elproduktion!$T$590</f>
        <v>0</v>
      </c>
      <c r="K10" s="64">
        <f>[2]Elproduktion!U588</f>
        <v>0</v>
      </c>
      <c r="L10" s="64">
        <f>[2]Elproduktion!V588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4569.5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0160 Täby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[2]Fjärrvärmeproduktion!$N$786</f>
        <v>0</v>
      </c>
      <c r="C18" s="64"/>
      <c r="D18" s="64">
        <f>[2]Fjärrvärmeproduktion!$N$787</f>
        <v>0</v>
      </c>
      <c r="E18" s="64">
        <f>[2]Fjärrvärmeproduktion!$Q$788</f>
        <v>0</v>
      </c>
      <c r="F18" s="64">
        <f>[2]Fjärrvärmeproduktion!$N$789</f>
        <v>0</v>
      </c>
      <c r="G18" s="64">
        <f>[2]Fjärrvärmeproduktion!$R$790</f>
        <v>0</v>
      </c>
      <c r="H18" s="64">
        <f>[2]Fjärrvärmeproduktion!$S$791</f>
        <v>0</v>
      </c>
      <c r="I18" s="64">
        <f>[2]Fjärrvärmeproduktion!$N$792</f>
        <v>0</v>
      </c>
      <c r="J18" s="64">
        <f>[2]Fjärrvärmeproduktion!$T$790</f>
        <v>0</v>
      </c>
      <c r="K18" s="64">
        <f>[2]Fjärrvärmeproduktion!U788</f>
        <v>0</v>
      </c>
      <c r="L18" s="64">
        <f>[2]Fjärrvärmeproduktion!V788</f>
        <v>0</v>
      </c>
      <c r="M18" s="64">
        <f>[2]Fjärrvärmeproduktion!W791</f>
        <v>0</v>
      </c>
      <c r="N18" s="64">
        <f>[2]Fjärrvärmeproduktion!X791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[2]Fjärrvärmeproduktion!$N$794+[2]Fjärrvärmeproduktion!$N$826</f>
        <v>120566</v>
      </c>
      <c r="C19" s="64"/>
      <c r="D19" s="64">
        <f>[2]Fjärrvärmeproduktion!$N$795</f>
        <v>358</v>
      </c>
      <c r="E19" s="64">
        <f>[2]Fjärrvärmeproduktion!$Q$796</f>
        <v>0</v>
      </c>
      <c r="F19" s="64">
        <f>[2]Fjärrvärmeproduktion!$N$797</f>
        <v>0</v>
      </c>
      <c r="G19" s="64">
        <f>[2]Fjärrvärmeproduktion!$R$798</f>
        <v>20551</v>
      </c>
      <c r="H19" s="64">
        <f>[2]Fjärrvärmeproduktion!$S$799</f>
        <v>101602</v>
      </c>
      <c r="I19" s="64">
        <f>[2]Fjärrvärmeproduktion!$N$800</f>
        <v>0</v>
      </c>
      <c r="J19" s="64">
        <f>[2]Fjärrvärmeproduktion!$T$798</f>
        <v>0</v>
      </c>
      <c r="K19" s="64">
        <f>[2]Fjärrvärmeproduktion!U796</f>
        <v>0</v>
      </c>
      <c r="L19" s="64">
        <f>[2]Fjärrvärmeproduktion!V796</f>
        <v>0</v>
      </c>
      <c r="M19" s="64">
        <f>[2]Fjärrvärmeproduktion!W799</f>
        <v>0</v>
      </c>
      <c r="N19" s="64">
        <f>[2]Fjärrvärmeproduktion!X799</f>
        <v>0</v>
      </c>
      <c r="O19" s="64"/>
      <c r="P19" s="64">
        <f t="shared" ref="P19:P24" si="2">SUM(C19:O19)</f>
        <v>122511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[2]Fjärrvärmeproduktion!$N$802</f>
        <v>7415</v>
      </c>
      <c r="C20" s="64">
        <f>B20*1.05</f>
        <v>7785.75</v>
      </c>
      <c r="D20" s="64">
        <f>[2]Fjärrvärmeproduktion!$N$803</f>
        <v>0</v>
      </c>
      <c r="E20" s="64">
        <f>[2]Fjärrvärmeproduktion!$Q$804</f>
        <v>0</v>
      </c>
      <c r="F20" s="64">
        <f>[2]Fjärrvärmeproduktion!$N$805</f>
        <v>0</v>
      </c>
      <c r="G20" s="64">
        <f>[2]Fjärrvärmeproduktion!$R$806</f>
        <v>0</v>
      </c>
      <c r="H20" s="64">
        <f>[2]Fjärrvärmeproduktion!$S$807</f>
        <v>0</v>
      </c>
      <c r="I20" s="64">
        <f>[2]Fjärrvärmeproduktion!$N$808</f>
        <v>0</v>
      </c>
      <c r="J20" s="64">
        <f>[2]Fjärrvärmeproduktion!$T$806</f>
        <v>0</v>
      </c>
      <c r="K20" s="64">
        <f>[2]Fjärrvärmeproduktion!U804</f>
        <v>0</v>
      </c>
      <c r="L20" s="64">
        <f>[2]Fjärrvärmeproduktion!V804</f>
        <v>0</v>
      </c>
      <c r="M20" s="64">
        <f>[2]Fjärrvärmeproduktion!W807</f>
        <v>0</v>
      </c>
      <c r="N20" s="64">
        <f>[2]Fjärrvärmeproduktion!X807</f>
        <v>0</v>
      </c>
      <c r="O20" s="64"/>
      <c r="P20" s="64">
        <f t="shared" si="2"/>
        <v>7785.75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[2]Fjärrvärmeproduktion!$N$810</f>
        <v>18321</v>
      </c>
      <c r="C21" s="64">
        <f>B21*0.33</f>
        <v>6045.93</v>
      </c>
      <c r="D21" s="64">
        <f>[2]Fjärrvärmeproduktion!$N$811</f>
        <v>0</v>
      </c>
      <c r="E21" s="64">
        <f>[2]Fjärrvärmeproduktion!$Q$812</f>
        <v>0</v>
      </c>
      <c r="F21" s="64">
        <f>[2]Fjärrvärmeproduktion!$N$813</f>
        <v>0</v>
      </c>
      <c r="G21" s="64">
        <f>[2]Fjärrvärmeproduktion!$R$814</f>
        <v>0</v>
      </c>
      <c r="H21" s="64">
        <f>[2]Fjärrvärmeproduktion!$S$815</f>
        <v>0</v>
      </c>
      <c r="I21" s="64">
        <f>[2]Fjärrvärmeproduktion!$N$816</f>
        <v>0</v>
      </c>
      <c r="J21" s="64">
        <f>[2]Fjärrvärmeproduktion!$T$814</f>
        <v>0</v>
      </c>
      <c r="K21" s="64">
        <f>[2]Fjärrvärmeproduktion!U812</f>
        <v>0</v>
      </c>
      <c r="L21" s="64">
        <f>[2]Fjärrvärmeproduktion!V812</f>
        <v>0</v>
      </c>
      <c r="M21" s="64">
        <f>[2]Fjärrvärmeproduktion!W815</f>
        <v>0</v>
      </c>
      <c r="N21" s="64">
        <f>[2]Fjärrvärmeproduktion!X815</f>
        <v>0</v>
      </c>
      <c r="O21" s="64"/>
      <c r="P21" s="64">
        <f t="shared" si="2"/>
        <v>6045.93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[2]Fjärrvärmeproduktion!$N$818</f>
        <v>0</v>
      </c>
      <c r="C22" s="64"/>
      <c r="D22" s="64">
        <f>[2]Fjärrvärmeproduktion!$N$819</f>
        <v>0</v>
      </c>
      <c r="E22" s="64">
        <f>[2]Fjärrvärmeproduktion!$Q$820</f>
        <v>0</v>
      </c>
      <c r="F22" s="64">
        <f>[2]Fjärrvärmeproduktion!$N$821</f>
        <v>0</v>
      </c>
      <c r="G22" s="64">
        <f>[2]Fjärrvärmeproduktion!$R$822</f>
        <v>0</v>
      </c>
      <c r="H22" s="64">
        <f>[2]Fjärrvärmeproduktion!$S$823</f>
        <v>0</v>
      </c>
      <c r="I22" s="64">
        <f>[2]Fjärrvärmeproduktion!$N$824</f>
        <v>0</v>
      </c>
      <c r="J22" s="64">
        <f>[2]Fjärrvärmeproduktion!$T$822</f>
        <v>0</v>
      </c>
      <c r="K22" s="64">
        <f>[2]Fjärrvärmeproduktion!U820</f>
        <v>0</v>
      </c>
      <c r="L22" s="64">
        <f>[2]Fjärrvärmeproduktion!V820</f>
        <v>0</v>
      </c>
      <c r="M22" s="64">
        <f>[2]Fjärrvärmeproduktion!W823</f>
        <v>0</v>
      </c>
      <c r="N22" s="64">
        <f>[2]Fjärrvärmeproduktion!X823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1184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[2]Fjärrvärmeproduktion!$N$827</f>
        <v>0</v>
      </c>
      <c r="E23" s="64">
        <f>[2]Fjärrvärmeproduktion!$Q$828</f>
        <v>0</v>
      </c>
      <c r="F23" s="64">
        <f>[2]Fjärrvärmeproduktion!$N$829</f>
        <v>0</v>
      </c>
      <c r="G23" s="64">
        <f>[2]Fjärrvärmeproduktion!$R$830</f>
        <v>0</v>
      </c>
      <c r="H23" s="64">
        <f>[2]Fjärrvärmeproduktion!$S$831</f>
        <v>0</v>
      </c>
      <c r="I23" s="64">
        <f>[2]Fjärrvärmeproduktion!$N$832</f>
        <v>0</v>
      </c>
      <c r="J23" s="64">
        <f>[2]Fjärrvärmeproduktion!$T$830</f>
        <v>0</v>
      </c>
      <c r="K23" s="64">
        <f>[2]Fjärrvärmeproduktion!U828</f>
        <v>0</v>
      </c>
      <c r="L23" s="64">
        <f>[2]Fjärrvärmeproduktion!V828</f>
        <v>0</v>
      </c>
      <c r="M23" s="64">
        <f>[2]Fjärrvärmeproduktion!W831</f>
        <v>0</v>
      </c>
      <c r="N23" s="64">
        <f>[2]Fjärrvärmeproduktion!X831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146302</v>
      </c>
      <c r="C24" s="64">
        <f t="shared" ref="C24:O24" si="3">SUM(C18:C23)</f>
        <v>13831.68</v>
      </c>
      <c r="D24" s="64">
        <f t="shared" si="3"/>
        <v>358</v>
      </c>
      <c r="E24" s="64">
        <f t="shared" si="3"/>
        <v>0</v>
      </c>
      <c r="F24" s="64">
        <f t="shared" si="3"/>
        <v>0</v>
      </c>
      <c r="G24" s="64">
        <f t="shared" si="3"/>
        <v>20551</v>
      </c>
      <c r="H24" s="64">
        <f t="shared" si="3"/>
        <v>101602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136342.68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611 GWh</v>
      </c>
      <c r="T25" s="31">
        <f>C$44</f>
        <v>0.51544400783977273</v>
      </c>
      <c r="U25" s="25"/>
    </row>
    <row r="26" spans="1:34" ht="15.75">
      <c r="A26" s="6" t="s">
        <v>103</v>
      </c>
      <c r="B26" s="194">
        <f>'FV imp-exp'!B4</f>
        <v>19822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376 GWh</v>
      </c>
      <c r="T26" s="31">
        <f>D$44</f>
        <v>0.31766780955146823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1 GWh</v>
      </c>
      <c r="T28" s="31">
        <f>F$44</f>
        <v>5.8254210742005139E-4</v>
      </c>
      <c r="U28" s="25"/>
    </row>
    <row r="29" spans="1:34" ht="15.75">
      <c r="A29" s="51" t="str">
        <f>A2</f>
        <v>0160 Täby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79 GWh</v>
      </c>
      <c r="T29" s="31">
        <f>G$44</f>
        <v>6.7113916358332706E-2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117 GWh</v>
      </c>
      <c r="T30" s="31">
        <f>H$44</f>
        <v>9.9191724143006407E-2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[2]Slutanvändning!$N$1142</f>
        <v>0</v>
      </c>
      <c r="C32" s="99">
        <f>[2]Slutanvändning!$N$1143</f>
        <v>17</v>
      </c>
      <c r="D32" s="64">
        <f>[2]Slutanvändning!$N$1136</f>
        <v>524</v>
      </c>
      <c r="E32" s="64">
        <f>[2]Slutanvändning!$Q$1137</f>
        <v>0</v>
      </c>
      <c r="F32" s="99">
        <f>[2]Slutanvändning!$N$1138</f>
        <v>0</v>
      </c>
      <c r="G32" s="99">
        <f>[2]Slutanvändning!$N$1139</f>
        <v>60</v>
      </c>
      <c r="H32" s="64">
        <f>[2]Slutanvändning!$N$1140</f>
        <v>0</v>
      </c>
      <c r="I32" s="64">
        <f>[2]Slutanvändning!$N$1141</f>
        <v>0</v>
      </c>
      <c r="J32" s="64"/>
      <c r="K32" s="64">
        <f>[2]Slutanvändning!T1137</f>
        <v>0</v>
      </c>
      <c r="L32" s="64">
        <f>[2]Slutanvändning!U1137</f>
        <v>0</v>
      </c>
      <c r="M32" s="64"/>
      <c r="N32" s="64"/>
      <c r="O32" s="64"/>
      <c r="P32" s="64">
        <f t="shared" ref="P32:P38" si="4">SUM(B32:N32)</f>
        <v>601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[2]Slutanvändning!$N$1151</f>
        <v>775</v>
      </c>
      <c r="C33" s="99">
        <f>[2]Slutanvändning!$N$1152</f>
        <v>28126</v>
      </c>
      <c r="D33" s="183">
        <f>[2]Slutanvändning!$N$1145</f>
        <v>626</v>
      </c>
      <c r="E33" s="64">
        <f>[2]Slutanvändning!$Q$1146</f>
        <v>0</v>
      </c>
      <c r="F33" s="184">
        <f>[2]Slutanvändning!$N$1147</f>
        <v>690</v>
      </c>
      <c r="G33" s="99">
        <f>[2]Slutanvändning!$N$1148</f>
        <v>254</v>
      </c>
      <c r="H33" s="64">
        <f>[2]Slutanvändning!$N$1149</f>
        <v>0</v>
      </c>
      <c r="I33" s="64">
        <f>[2]Slutanvändning!$N$1150</f>
        <v>0</v>
      </c>
      <c r="J33" s="64"/>
      <c r="K33" s="64">
        <f>[2]Slutanvändning!T1146</f>
        <v>0</v>
      </c>
      <c r="L33" s="64">
        <f>[2]Slutanvändning!U1146</f>
        <v>0</v>
      </c>
      <c r="M33" s="64"/>
      <c r="N33" s="64"/>
      <c r="O33" s="64"/>
      <c r="P33" s="64">
        <f t="shared" si="4"/>
        <v>30471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[2]Slutanvändning!$N$1160</f>
        <v>18974</v>
      </c>
      <c r="C34" s="99">
        <f>[2]Slutanvändning!$N$1161</f>
        <v>42614</v>
      </c>
      <c r="D34" s="64">
        <f>[2]Slutanvändning!$N$1154</f>
        <v>1129</v>
      </c>
      <c r="E34" s="64">
        <f>[2]Slutanvändning!$Q$1155</f>
        <v>0</v>
      </c>
      <c r="F34" s="99">
        <f>[2]Slutanvändning!$N$1156</f>
        <v>0</v>
      </c>
      <c r="G34" s="99">
        <f>[2]Slutanvändning!$N$1157</f>
        <v>0</v>
      </c>
      <c r="H34" s="64">
        <f>[2]Slutanvändning!$N$1158</f>
        <v>0</v>
      </c>
      <c r="I34" s="64">
        <f>[2]Slutanvändning!$N$1159</f>
        <v>0</v>
      </c>
      <c r="J34" s="64"/>
      <c r="K34" s="64">
        <f>[2]Slutanvändning!T1155</f>
        <v>0</v>
      </c>
      <c r="L34" s="64">
        <f>[2]Slutanvändning!U1155</f>
        <v>0</v>
      </c>
      <c r="M34" s="64"/>
      <c r="N34" s="64"/>
      <c r="O34" s="64"/>
      <c r="P34" s="64">
        <f t="shared" si="4"/>
        <v>62717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[2]Slutanvändning!$N$1169</f>
        <v>0</v>
      </c>
      <c r="C35" s="184">
        <f>[2]Slutanvändning!$N$1170</f>
        <v>5929</v>
      </c>
      <c r="D35" s="183">
        <f>[2]Slutanvändning!$N$1163</f>
        <v>371807</v>
      </c>
      <c r="E35" s="64">
        <f>[2]Slutanvändning!$Q$1164</f>
        <v>0</v>
      </c>
      <c r="F35" s="99">
        <f>[2]Slutanvändning!$N$1165</f>
        <v>0</v>
      </c>
      <c r="G35" s="99">
        <f>[2]Slutanvändning!$N$1166</f>
        <v>58629</v>
      </c>
      <c r="H35" s="64">
        <f>[2]Slutanvändning!$N$1167</f>
        <v>0</v>
      </c>
      <c r="I35" s="64">
        <f>[2]Slutanvändning!$N$1168</f>
        <v>0</v>
      </c>
      <c r="J35" s="64"/>
      <c r="K35" s="64">
        <f>[2]Slutanvändning!T1164</f>
        <v>0</v>
      </c>
      <c r="L35" s="64">
        <f>[2]Slutanvändning!U1164</f>
        <v>0</v>
      </c>
      <c r="M35" s="64"/>
      <c r="N35" s="64"/>
      <c r="O35" s="64"/>
      <c r="P35" s="64">
        <f>SUM(B35:N35)</f>
        <v>436365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[2]Slutanvändning!$N$1178</f>
        <v>23468</v>
      </c>
      <c r="C36" s="99">
        <f>[2]Slutanvändning!$N$1179</f>
        <v>171892</v>
      </c>
      <c r="D36" s="64">
        <f>[2]Slutanvändning!$N$1172</f>
        <v>971</v>
      </c>
      <c r="E36" s="64">
        <f>[2]Slutanvändning!$Q$1173</f>
        <v>0</v>
      </c>
      <c r="F36" s="99">
        <f>[2]Slutanvändning!$N$1174</f>
        <v>0</v>
      </c>
      <c r="G36" s="99">
        <f>[2]Slutanvändning!$N$1175</f>
        <v>0</v>
      </c>
      <c r="H36" s="64">
        <f>[2]Slutanvändning!$N$1176</f>
        <v>0</v>
      </c>
      <c r="I36" s="64">
        <f>[2]Slutanvändning!$N$1177</f>
        <v>0</v>
      </c>
      <c r="J36" s="64"/>
      <c r="K36" s="64">
        <f>[2]Slutanvändning!T1173</f>
        <v>0</v>
      </c>
      <c r="L36" s="64">
        <f>[2]Slutanvändning!U1173</f>
        <v>0</v>
      </c>
      <c r="M36" s="64"/>
      <c r="N36" s="64"/>
      <c r="O36" s="64"/>
      <c r="P36" s="64">
        <f t="shared" si="4"/>
        <v>196331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[2]Slutanvändning!$N$1187</f>
        <v>0</v>
      </c>
      <c r="C37" s="99">
        <f>[2]Slutanvändning!$N$1188</f>
        <v>254791</v>
      </c>
      <c r="D37" s="64">
        <f>[2]Slutanvändning!$N$1181</f>
        <v>745</v>
      </c>
      <c r="E37" s="64">
        <f>[2]Slutanvändning!$Q$1182</f>
        <v>0</v>
      </c>
      <c r="F37" s="99">
        <f>[2]Slutanvändning!$N$1183</f>
        <v>0</v>
      </c>
      <c r="G37" s="99">
        <f>[2]Slutanvändning!$N$1184</f>
        <v>0</v>
      </c>
      <c r="H37" s="64">
        <f>[2]Slutanvändning!$N$1185</f>
        <v>15887</v>
      </c>
      <c r="I37" s="64">
        <f>[2]Slutanvändning!$N$1186</f>
        <v>0</v>
      </c>
      <c r="J37" s="64"/>
      <c r="K37" s="64">
        <f>[2]Slutanvändning!T1182</f>
        <v>0</v>
      </c>
      <c r="L37" s="64">
        <f>[2]Slutanvändning!U1182</f>
        <v>0</v>
      </c>
      <c r="M37" s="64"/>
      <c r="N37" s="64"/>
      <c r="O37" s="64"/>
      <c r="P37" s="64">
        <f t="shared" si="4"/>
        <v>271423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[2]Slutanvändning!$N$1196</f>
        <v>64038</v>
      </c>
      <c r="C38" s="99">
        <f>[2]Slutanvändning!$N$1197</f>
        <v>48100</v>
      </c>
      <c r="D38" s="64">
        <f>[2]Slutanvändning!$N$1190</f>
        <v>106</v>
      </c>
      <c r="E38" s="64">
        <f>[2]Slutanvändning!$Q$1191</f>
        <v>0</v>
      </c>
      <c r="F38" s="99">
        <f>[2]Slutanvändning!$N$1192</f>
        <v>0</v>
      </c>
      <c r="G38" s="99">
        <f>[2]Slutanvändning!$N$1193</f>
        <v>0</v>
      </c>
      <c r="H38" s="64">
        <f>[2]Slutanvändning!$N$1194</f>
        <v>0</v>
      </c>
      <c r="I38" s="64">
        <f>[2]Slutanvändning!$N$1195</f>
        <v>0</v>
      </c>
      <c r="J38" s="64"/>
      <c r="K38" s="64">
        <f>[2]Slutanvändning!T1191</f>
        <v>0</v>
      </c>
      <c r="L38" s="64">
        <f>[2]Slutanvändning!U1191</f>
        <v>0</v>
      </c>
      <c r="M38" s="64"/>
      <c r="N38" s="64"/>
      <c r="O38" s="64"/>
      <c r="P38" s="64">
        <f t="shared" si="4"/>
        <v>112244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[2]Slutanvändning!$N$1205</f>
        <v>0</v>
      </c>
      <c r="C39" s="99">
        <f>[2]Slutanvändning!$N$1206</f>
        <v>0</v>
      </c>
      <c r="D39" s="64">
        <f>[2]Slutanvändning!$N$1199</f>
        <v>0</v>
      </c>
      <c r="E39" s="64">
        <f>[2]Slutanvändning!$Q$1200</f>
        <v>0</v>
      </c>
      <c r="F39" s="99">
        <f>[2]Slutanvändning!$N$1201</f>
        <v>0</v>
      </c>
      <c r="G39" s="99">
        <f>[2]Slutanvändning!$N$1202</f>
        <v>0</v>
      </c>
      <c r="H39" s="64">
        <f>[2]Slutanvändning!$N$1203</f>
        <v>0</v>
      </c>
      <c r="I39" s="64">
        <f>[2]Slutanvändning!$N$1204</f>
        <v>0</v>
      </c>
      <c r="J39" s="64"/>
      <c r="K39" s="64">
        <f>[2]Slutanvändning!T1200</f>
        <v>0</v>
      </c>
      <c r="L39" s="64">
        <f>[2]Slutanvändning!U1200</f>
        <v>0</v>
      </c>
      <c r="M39" s="64"/>
      <c r="N39" s="64"/>
      <c r="O39" s="64"/>
      <c r="P39" s="64">
        <f>SUM(B39:N39)</f>
        <v>0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107255</v>
      </c>
      <c r="C40" s="183">
        <f t="shared" ref="C40:O40" si="5">SUM(C32:C39)</f>
        <v>551469</v>
      </c>
      <c r="D40" s="64">
        <f t="shared" si="5"/>
        <v>375908</v>
      </c>
      <c r="E40" s="64">
        <f t="shared" si="5"/>
        <v>0</v>
      </c>
      <c r="F40" s="183">
        <f>SUM(F32:F39)</f>
        <v>690</v>
      </c>
      <c r="G40" s="64">
        <f t="shared" si="5"/>
        <v>58943</v>
      </c>
      <c r="H40" s="64">
        <f t="shared" si="5"/>
        <v>15887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1110152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104 GWh</v>
      </c>
      <c r="T41" s="63"/>
    </row>
    <row r="42" spans="1:47">
      <c r="A42" s="35" t="s">
        <v>43</v>
      </c>
      <c r="B42" s="96">
        <f>B39+B38+B37</f>
        <v>64038</v>
      </c>
      <c r="C42" s="96">
        <f>C39+C38+C37</f>
        <v>302891</v>
      </c>
      <c r="D42" s="96">
        <f>D39+D38+D37</f>
        <v>851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15887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383667</v>
      </c>
      <c r="Q42" s="23"/>
      <c r="R42" s="30" t="s">
        <v>41</v>
      </c>
      <c r="S42" s="10" t="str">
        <f>ROUND(P42/1000,0) &amp;" GWh"</f>
        <v>384 GWh</v>
      </c>
      <c r="T42" s="31">
        <f>P42/P40</f>
        <v>0.34559862072941361</v>
      </c>
    </row>
    <row r="43" spans="1:47">
      <c r="A43" s="36" t="s">
        <v>45</v>
      </c>
      <c r="B43" s="93"/>
      <c r="C43" s="97">
        <f>C40+C24-C7+C46</f>
        <v>610524.73440000007</v>
      </c>
      <c r="D43" s="97">
        <f t="shared" ref="D43:O43" si="7">D11+D24+D40</f>
        <v>376266</v>
      </c>
      <c r="E43" s="97">
        <f t="shared" si="7"/>
        <v>0</v>
      </c>
      <c r="F43" s="97">
        <f t="shared" si="7"/>
        <v>690</v>
      </c>
      <c r="G43" s="97">
        <f t="shared" si="7"/>
        <v>79494</v>
      </c>
      <c r="H43" s="97">
        <f t="shared" si="7"/>
        <v>117489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1184463.7344</v>
      </c>
      <c r="Q43" s="23"/>
      <c r="R43" s="30" t="s">
        <v>42</v>
      </c>
      <c r="S43" s="10" t="str">
        <f>ROUND(P36/1000,0) &amp;" GWh"</f>
        <v>196 GWh</v>
      </c>
      <c r="T43" s="43">
        <f>P36/P40</f>
        <v>0.17685055740114866</v>
      </c>
    </row>
    <row r="44" spans="1:47">
      <c r="A44" s="36" t="s">
        <v>46</v>
      </c>
      <c r="B44" s="98"/>
      <c r="C44" s="98">
        <f>C43/$P$43</f>
        <v>0.51544400783977273</v>
      </c>
      <c r="D44" s="98">
        <f t="shared" ref="D44:P44" si="8">D43/$P$43</f>
        <v>0.31766780955146823</v>
      </c>
      <c r="E44" s="98">
        <f t="shared" si="8"/>
        <v>0</v>
      </c>
      <c r="F44" s="98">
        <f t="shared" si="8"/>
        <v>5.8254210742005139E-4</v>
      </c>
      <c r="G44" s="98">
        <f t="shared" si="8"/>
        <v>6.7113916358332706E-2</v>
      </c>
      <c r="H44" s="98">
        <f t="shared" si="8"/>
        <v>9.9191724143006407E-2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63 GWh</v>
      </c>
      <c r="T44" s="31">
        <f>P34/P40</f>
        <v>5.6494065677492815E-2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 GWh</v>
      </c>
      <c r="T45" s="31">
        <f>P32/P40</f>
        <v>5.4136730826049044E-4</v>
      </c>
      <c r="U45" s="25"/>
    </row>
    <row r="46" spans="1:47">
      <c r="A46" s="37" t="s">
        <v>49</v>
      </c>
      <c r="B46" s="97">
        <f>B24+B26-B40-B49</f>
        <v>58869</v>
      </c>
      <c r="C46" s="97">
        <f>(C40+C24)*0.08</f>
        <v>45224.054400000008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30 GWh</v>
      </c>
      <c r="T46" s="43">
        <f>P33/P40</f>
        <v>2.7447592762072221E-2</v>
      </c>
      <c r="U46" s="25"/>
    </row>
    <row r="47" spans="1:47">
      <c r="A47" s="37" t="s">
        <v>51</v>
      </c>
      <c r="B47" s="100">
        <f>B46/(B24+B26)</f>
        <v>0.35436782162721825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436 GWh</v>
      </c>
      <c r="T47" s="43">
        <f>P35/P40</f>
        <v>0.39306779612161219</v>
      </c>
    </row>
    <row r="48" spans="1:47" ht="15.75" thickBot="1">
      <c r="A48" s="12"/>
      <c r="B48" s="148"/>
      <c r="C48" s="104"/>
      <c r="D48" s="104"/>
      <c r="E48" s="104"/>
      <c r="F48" s="105"/>
      <c r="G48" s="104"/>
      <c r="H48" s="104"/>
      <c r="I48" s="105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1110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150">
        <f>'FV imp-exp'!E4</f>
        <v>0</v>
      </c>
      <c r="C49" s="104"/>
      <c r="D49" s="104"/>
      <c r="E49" s="104"/>
      <c r="F49" s="105"/>
      <c r="G49" s="104"/>
      <c r="H49" s="104"/>
      <c r="I49" s="105"/>
      <c r="J49" s="104"/>
      <c r="K49" s="104"/>
      <c r="L49" s="104"/>
      <c r="M49" s="104"/>
      <c r="N49" s="105"/>
      <c r="O49" s="105"/>
      <c r="P49" s="105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06"/>
      <c r="D50" s="104"/>
      <c r="E50" s="104"/>
      <c r="F50" s="105"/>
      <c r="G50" s="104"/>
      <c r="H50" s="104"/>
      <c r="I50" s="105"/>
      <c r="J50" s="104"/>
      <c r="K50" s="104"/>
      <c r="L50" s="104"/>
      <c r="M50" s="104"/>
      <c r="N50" s="105"/>
      <c r="O50" s="105"/>
      <c r="P50" s="105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33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U71"/>
  <sheetViews>
    <sheetView topLeftCell="A19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96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[2]Solceller!$C$4</f>
        <v>2508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[2]Elproduktion!$N$42</f>
        <v>0</v>
      </c>
      <c r="D7" s="64">
        <f>[2]Elproduktion!$N$43</f>
        <v>0</v>
      </c>
      <c r="E7" s="64">
        <f>[2]Elproduktion!$Q$44</f>
        <v>0</v>
      </c>
      <c r="F7" s="64">
        <f>[2]Elproduktion!$N$45</f>
        <v>0</v>
      </c>
      <c r="G7" s="64">
        <f>[2]Elproduktion!$R$46</f>
        <v>0</v>
      </c>
      <c r="H7" s="64">
        <f>[2]Elproduktion!$S$47</f>
        <v>0</v>
      </c>
      <c r="I7" s="64">
        <f>[2]Elproduktion!$N$48</f>
        <v>0</v>
      </c>
      <c r="J7" s="64">
        <f>[2]Elproduktion!$T$46</f>
        <v>0</v>
      </c>
      <c r="K7" s="64">
        <f>[2]Elproduktion!U44</f>
        <v>0</v>
      </c>
      <c r="L7" s="64">
        <f>[2]Elproduktion!V44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[2]Elproduktion!$N$50</f>
        <v>0</v>
      </c>
      <c r="D8" s="64">
        <f>[2]Elproduktion!$N$51</f>
        <v>0</v>
      </c>
      <c r="E8" s="64">
        <f>[2]Elproduktion!$Q$52</f>
        <v>0</v>
      </c>
      <c r="F8" s="64">
        <f>[2]Elproduktion!$N$53</f>
        <v>0</v>
      </c>
      <c r="G8" s="64">
        <f>[2]Elproduktion!$R$54</f>
        <v>0</v>
      </c>
      <c r="H8" s="64">
        <f>[2]Elproduktion!$S$55</f>
        <v>0</v>
      </c>
      <c r="I8" s="64">
        <f>[2]Elproduktion!$N$56</f>
        <v>0</v>
      </c>
      <c r="J8" s="64">
        <f>[2]Elproduktion!$T$54</f>
        <v>0</v>
      </c>
      <c r="K8" s="64">
        <f>[2]Elproduktion!U52</f>
        <v>0</v>
      </c>
      <c r="L8" s="64">
        <f>[2]Elproduktion!V52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[2]Elproduktion!$N$58</f>
        <v>0</v>
      </c>
      <c r="D9" s="64">
        <f>[2]Elproduktion!$N$59</f>
        <v>0</v>
      </c>
      <c r="E9" s="64">
        <f>[2]Elproduktion!$Q$60</f>
        <v>0</v>
      </c>
      <c r="F9" s="64">
        <f>[2]Elproduktion!$N$61</f>
        <v>0</v>
      </c>
      <c r="G9" s="64">
        <f>[2]Elproduktion!$R$62</f>
        <v>0</v>
      </c>
      <c r="H9" s="64">
        <f>[2]Elproduktion!$S$63</f>
        <v>0</v>
      </c>
      <c r="I9" s="64">
        <f>[2]Elproduktion!$N$64</f>
        <v>0</v>
      </c>
      <c r="J9" s="64">
        <f>[2]Elproduktion!$T$62</f>
        <v>0</v>
      </c>
      <c r="K9" s="64">
        <f>[2]Elproduktion!U60</f>
        <v>0</v>
      </c>
      <c r="L9" s="64">
        <f>[2]Elproduktion!V60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[2]Elproduktion!$N$66</f>
        <v>0</v>
      </c>
      <c r="D10" s="64">
        <f>[2]Elproduktion!$N$67</f>
        <v>0</v>
      </c>
      <c r="E10" s="64">
        <f>[2]Elproduktion!$Q$68</f>
        <v>0</v>
      </c>
      <c r="F10" s="64">
        <f>[2]Elproduktion!$N$69</f>
        <v>0</v>
      </c>
      <c r="G10" s="64">
        <f>[2]Elproduktion!$R$70</f>
        <v>0</v>
      </c>
      <c r="H10" s="64">
        <f>[2]Elproduktion!$S$71</f>
        <v>0</v>
      </c>
      <c r="I10" s="64">
        <f>[2]Elproduktion!$N$72</f>
        <v>0</v>
      </c>
      <c r="J10" s="64">
        <f>[2]Elproduktion!$T$70</f>
        <v>0</v>
      </c>
      <c r="K10" s="64">
        <f>[2]Elproduktion!U68</f>
        <v>0</v>
      </c>
      <c r="L10" s="64">
        <f>[2]Elproduktion!V68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2508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0114 Upplands Väsby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[2]Fjärrvärmeproduktion!$N$58</f>
        <v>0</v>
      </c>
      <c r="C18" s="64"/>
      <c r="D18" s="64">
        <f>[2]Fjärrvärmeproduktion!$N$59</f>
        <v>0</v>
      </c>
      <c r="E18" s="64">
        <f>[2]Fjärrvärmeproduktion!$Q$60</f>
        <v>0</v>
      </c>
      <c r="F18" s="64">
        <f>[2]Fjärrvärmeproduktion!$N$61</f>
        <v>0</v>
      </c>
      <c r="G18" s="64">
        <f>[2]Fjärrvärmeproduktion!$R$62</f>
        <v>0</v>
      </c>
      <c r="H18" s="64">
        <f>[2]Fjärrvärmeproduktion!$S$63</f>
        <v>0</v>
      </c>
      <c r="I18" s="64">
        <f>[2]Fjärrvärmeproduktion!$N$64</f>
        <v>0</v>
      </c>
      <c r="J18" s="64">
        <f>[2]Fjärrvärmeproduktion!$T$62</f>
        <v>0</v>
      </c>
      <c r="K18" s="64">
        <f>[2]Fjärrvärmeproduktion!U60</f>
        <v>0</v>
      </c>
      <c r="L18" s="64">
        <f>[2]Fjärrvärmeproduktion!V60</f>
        <v>0</v>
      </c>
      <c r="M18" s="64">
        <f>[2]Fjärrvärmeproduktion!W63</f>
        <v>0</v>
      </c>
      <c r="N18" s="64">
        <f>[2]Fjärrvärmeproduktion!X63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[2]Fjärrvärmeproduktion!$N$66</f>
        <v>9267</v>
      </c>
      <c r="C19" s="64"/>
      <c r="D19" s="64">
        <f>[2]Fjärrvärmeproduktion!$N$67</f>
        <v>0</v>
      </c>
      <c r="E19" s="64">
        <f>[2]Fjärrvärmeproduktion!$Q$68</f>
        <v>0</v>
      </c>
      <c r="F19" s="64">
        <f>[2]Fjärrvärmeproduktion!$N$69</f>
        <v>0</v>
      </c>
      <c r="G19" s="64">
        <f>[2]Fjärrvärmeproduktion!$R$70</f>
        <v>11209</v>
      </c>
      <c r="H19" s="64">
        <f>[2]Fjärrvärmeproduktion!$S$71</f>
        <v>0</v>
      </c>
      <c r="I19" s="64">
        <f>[2]Fjärrvärmeproduktion!$N$72</f>
        <v>0</v>
      </c>
      <c r="J19" s="64">
        <f>[2]Fjärrvärmeproduktion!$T$70</f>
        <v>0</v>
      </c>
      <c r="K19" s="64">
        <f>[2]Fjärrvärmeproduktion!U68</f>
        <v>0</v>
      </c>
      <c r="L19" s="64">
        <f>[2]Fjärrvärmeproduktion!V68</f>
        <v>0</v>
      </c>
      <c r="M19" s="64">
        <f>[2]Fjärrvärmeproduktion!W71</f>
        <v>0</v>
      </c>
      <c r="N19" s="64">
        <f>[2]Fjärrvärmeproduktion!X71</f>
        <v>0</v>
      </c>
      <c r="O19" s="64"/>
      <c r="P19" s="64">
        <f t="shared" ref="P19:P24" si="2">SUM(C19:O19)</f>
        <v>11209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[2]Fjärrvärmeproduktion!$N$74</f>
        <v>0</v>
      </c>
      <c r="C20" s="64">
        <f>B20*1.05</f>
        <v>0</v>
      </c>
      <c r="D20" s="64">
        <f>[2]Fjärrvärmeproduktion!$N$75</f>
        <v>0</v>
      </c>
      <c r="E20" s="64">
        <f>[2]Fjärrvärmeproduktion!$Q$76</f>
        <v>0</v>
      </c>
      <c r="F20" s="64">
        <f>[2]Fjärrvärmeproduktion!$N$77</f>
        <v>0</v>
      </c>
      <c r="G20" s="64">
        <f>[2]Fjärrvärmeproduktion!$R$78</f>
        <v>0</v>
      </c>
      <c r="H20" s="64">
        <f>[2]Fjärrvärmeproduktion!$S$79</f>
        <v>0</v>
      </c>
      <c r="I20" s="64">
        <f>[2]Fjärrvärmeproduktion!$N$80</f>
        <v>0</v>
      </c>
      <c r="J20" s="64">
        <f>[2]Fjärrvärmeproduktion!$T$78</f>
        <v>0</v>
      </c>
      <c r="K20" s="64">
        <f>[2]Fjärrvärmeproduktion!U76</f>
        <v>0</v>
      </c>
      <c r="L20" s="64">
        <f>[2]Fjärrvärmeproduktion!V76</f>
        <v>0</v>
      </c>
      <c r="M20" s="64">
        <f>[2]Fjärrvärmeproduktion!W79</f>
        <v>0</v>
      </c>
      <c r="N20" s="64">
        <f>[2]Fjärrvärmeproduktion!X79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[2]Fjärrvärmeproduktion!$N$82</f>
        <v>0</v>
      </c>
      <c r="C21" s="64">
        <f>B21*0.33</f>
        <v>0</v>
      </c>
      <c r="D21" s="64">
        <f>[2]Fjärrvärmeproduktion!$N$83</f>
        <v>0</v>
      </c>
      <c r="E21" s="64">
        <f>[2]Fjärrvärmeproduktion!$Q$84</f>
        <v>0</v>
      </c>
      <c r="F21" s="64">
        <f>[2]Fjärrvärmeproduktion!$N$85</f>
        <v>0</v>
      </c>
      <c r="G21" s="64">
        <f>[2]Fjärrvärmeproduktion!$R$86</f>
        <v>0</v>
      </c>
      <c r="H21" s="64">
        <f>[2]Fjärrvärmeproduktion!$S$87</f>
        <v>0</v>
      </c>
      <c r="I21" s="64">
        <f>[2]Fjärrvärmeproduktion!$N$88</f>
        <v>0</v>
      </c>
      <c r="J21" s="64">
        <f>[2]Fjärrvärmeproduktion!$T$86</f>
        <v>0</v>
      </c>
      <c r="K21" s="64">
        <f>[2]Fjärrvärmeproduktion!U84</f>
        <v>0</v>
      </c>
      <c r="L21" s="64">
        <f>[2]Fjärrvärmeproduktion!V84</f>
        <v>0</v>
      </c>
      <c r="M21" s="64">
        <f>[2]Fjärrvärmeproduktion!W87</f>
        <v>0</v>
      </c>
      <c r="N21" s="64">
        <f>[2]Fjärrvärmeproduktion!X87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[2]Fjärrvärmeproduktion!$N$90</f>
        <v>0</v>
      </c>
      <c r="C22" s="64"/>
      <c r="D22" s="64">
        <f>[2]Fjärrvärmeproduktion!$N$91</f>
        <v>0</v>
      </c>
      <c r="E22" s="64">
        <f>[2]Fjärrvärmeproduktion!$Q$92</f>
        <v>0</v>
      </c>
      <c r="F22" s="64">
        <f>[2]Fjärrvärmeproduktion!$N$93</f>
        <v>0</v>
      </c>
      <c r="G22" s="64">
        <f>[2]Fjärrvärmeproduktion!$R$94</f>
        <v>0</v>
      </c>
      <c r="H22" s="64">
        <f>[2]Fjärrvärmeproduktion!$S$95</f>
        <v>0</v>
      </c>
      <c r="I22" s="64">
        <f>[2]Fjärrvärmeproduktion!$N$96</f>
        <v>0</v>
      </c>
      <c r="J22" s="64">
        <f>[2]Fjärrvärmeproduktion!$T$94</f>
        <v>0</v>
      </c>
      <c r="K22" s="64">
        <f>[2]Fjärrvärmeproduktion!U92</f>
        <v>0</v>
      </c>
      <c r="L22" s="64">
        <f>[2]Fjärrvärmeproduktion!V92</f>
        <v>0</v>
      </c>
      <c r="M22" s="64">
        <f>[2]Fjärrvärmeproduktion!W95</f>
        <v>0</v>
      </c>
      <c r="N22" s="64">
        <f>[2]Fjärrvärmeproduktion!X95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801 GWh</v>
      </c>
      <c r="T22" s="27"/>
      <c r="U22" s="25"/>
    </row>
    <row r="23" spans="1:34" ht="15.75">
      <c r="A23" s="5" t="s">
        <v>23</v>
      </c>
      <c r="B23" s="64">
        <f>[2]Fjärrvärmeproduktion!$N$98</f>
        <v>0</v>
      </c>
      <c r="C23" s="64"/>
      <c r="D23" s="64">
        <f>[2]Fjärrvärmeproduktion!$N$99</f>
        <v>0</v>
      </c>
      <c r="E23" s="64">
        <f>[2]Fjärrvärmeproduktion!$Q$100</f>
        <v>0</v>
      </c>
      <c r="F23" s="64">
        <f>[2]Fjärrvärmeproduktion!$N$101</f>
        <v>0</v>
      </c>
      <c r="G23" s="64">
        <f>[2]Fjärrvärmeproduktion!$R$102</f>
        <v>0</v>
      </c>
      <c r="H23" s="64">
        <f>[2]Fjärrvärmeproduktion!$S$103</f>
        <v>0</v>
      </c>
      <c r="I23" s="64">
        <f>[2]Fjärrvärmeproduktion!$N$104</f>
        <v>0</v>
      </c>
      <c r="J23" s="64">
        <f>[2]Fjärrvärmeproduktion!$T$102</f>
        <v>0</v>
      </c>
      <c r="K23" s="64">
        <f>[2]Fjärrvärmeproduktion!U100</f>
        <v>0</v>
      </c>
      <c r="L23" s="64">
        <f>[2]Fjärrvärmeproduktion!V100</f>
        <v>0</v>
      </c>
      <c r="M23" s="64">
        <f>[2]Fjärrvärmeproduktion!W103</f>
        <v>0</v>
      </c>
      <c r="N23" s="64">
        <f>[2]Fjärrvärmeproduktion!X103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9267</v>
      </c>
      <c r="C24" s="64">
        <f>SUM(C18:C23)</f>
        <v>0</v>
      </c>
      <c r="D24" s="64">
        <f t="shared" ref="D24:O24" si="3">SUM(D18:D23)</f>
        <v>0</v>
      </c>
      <c r="E24" s="64">
        <f t="shared" si="3"/>
        <v>0</v>
      </c>
      <c r="F24" s="64">
        <f t="shared" si="3"/>
        <v>0</v>
      </c>
      <c r="G24" s="64">
        <f t="shared" si="3"/>
        <v>11209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11209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355 GWh</v>
      </c>
      <c r="T25" s="31">
        <f>C$44</f>
        <v>0.44308969080380689</v>
      </c>
      <c r="U25" s="25"/>
    </row>
    <row r="26" spans="1:34" ht="15.75">
      <c r="A26" s="6" t="s">
        <v>103</v>
      </c>
      <c r="B26" s="194">
        <f>'FV imp-exp'!B5</f>
        <v>177431.61000000002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359 GWh</v>
      </c>
      <c r="T26" s="31">
        <f>D$44</f>
        <v>0.44878430064200714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0114 Upplands Väsby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82 GWh</v>
      </c>
      <c r="T29" s="31">
        <f>G$44</f>
        <v>0.10184063308389205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5 GWh</v>
      </c>
      <c r="T30" s="31">
        <f>H$44</f>
        <v>6.2853754702938865E-3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[2]Slutanvändning!$N$89</f>
        <v>0</v>
      </c>
      <c r="C32" s="99">
        <f>[2]Slutanvändning!$N$90</f>
        <v>2567</v>
      </c>
      <c r="D32" s="99">
        <f>[2]Slutanvändning!$N$83</f>
        <v>1476</v>
      </c>
      <c r="E32" s="64">
        <f>[2]Slutanvändning!$Q$84</f>
        <v>0</v>
      </c>
      <c r="F32" s="64">
        <f>[2]Slutanvändning!$N$85</f>
        <v>0</v>
      </c>
      <c r="G32" s="99">
        <f>[2]Slutanvändning!$N$86</f>
        <v>303</v>
      </c>
      <c r="H32" s="64">
        <f>[2]Slutanvändning!$N$87</f>
        <v>0</v>
      </c>
      <c r="I32" s="64">
        <f>[2]Slutanvändning!$N$88</f>
        <v>0</v>
      </c>
      <c r="J32" s="64"/>
      <c r="K32" s="64">
        <f>[2]Slutanvändning!T84</f>
        <v>0</v>
      </c>
      <c r="L32" s="64">
        <f>[2]Slutanvändning!U84</f>
        <v>0</v>
      </c>
      <c r="M32" s="64"/>
      <c r="N32" s="64"/>
      <c r="O32" s="64"/>
      <c r="P32" s="64">
        <f t="shared" ref="P32:P38" si="4">SUM(B32:N32)</f>
        <v>4346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[2]Slutanvändning!$N$98</f>
        <v>4486</v>
      </c>
      <c r="C33" s="99">
        <f>[2]Slutanvändning!$N$99</f>
        <v>71899</v>
      </c>
      <c r="D33" s="184">
        <f>[2]Slutanvändning!$N$92</f>
        <v>994</v>
      </c>
      <c r="E33" s="64">
        <f>[2]Slutanvändning!$Q$93</f>
        <v>0</v>
      </c>
      <c r="F33" s="64">
        <f>[2]Slutanvändning!$N$94</f>
        <v>0</v>
      </c>
      <c r="G33" s="184">
        <f>[2]Slutanvändning!$N$95</f>
        <v>0</v>
      </c>
      <c r="H33" s="64">
        <f>[2]Slutanvändning!$N$96</f>
        <v>0</v>
      </c>
      <c r="I33" s="64">
        <f>[2]Slutanvändning!$N$97</f>
        <v>0</v>
      </c>
      <c r="J33" s="64"/>
      <c r="K33" s="64">
        <f>[2]Slutanvändning!T93</f>
        <v>0</v>
      </c>
      <c r="L33" s="64">
        <f>[2]Slutanvändning!U93</f>
        <v>0</v>
      </c>
      <c r="M33" s="64"/>
      <c r="N33" s="64"/>
      <c r="O33" s="64"/>
      <c r="P33" s="64">
        <f>SUM(B33:N33)</f>
        <v>77379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[2]Slutanvändning!$N$107</f>
        <v>11779</v>
      </c>
      <c r="C34" s="99">
        <f>[2]Slutanvändning!$N$108</f>
        <v>37266</v>
      </c>
      <c r="D34" s="99">
        <f>[2]Slutanvändning!$N$101</f>
        <v>69</v>
      </c>
      <c r="E34" s="64">
        <f>[2]Slutanvändning!$Q$102</f>
        <v>0</v>
      </c>
      <c r="F34" s="64">
        <f>[2]Slutanvändning!$N$103</f>
        <v>0</v>
      </c>
      <c r="G34" s="99">
        <f>[2]Slutanvändning!$N$104</f>
        <v>0</v>
      </c>
      <c r="H34" s="64">
        <f>[2]Slutanvändning!$N$105</f>
        <v>0</v>
      </c>
      <c r="I34" s="64">
        <f>[2]Slutanvändning!$N$106</f>
        <v>0</v>
      </c>
      <c r="J34" s="64"/>
      <c r="K34" s="64">
        <f>[2]Slutanvändning!T102</f>
        <v>0</v>
      </c>
      <c r="L34" s="64">
        <f>[2]Slutanvändning!U102</f>
        <v>0</v>
      </c>
      <c r="M34" s="64"/>
      <c r="N34" s="64"/>
      <c r="O34" s="64"/>
      <c r="P34" s="64">
        <f t="shared" si="4"/>
        <v>49114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[2]Slutanvändning!$N$116</f>
        <v>0</v>
      </c>
      <c r="C35" s="99">
        <f>[2]Slutanvändning!$N$117</f>
        <v>424</v>
      </c>
      <c r="D35" s="184">
        <f>[2]Slutanvändning!$N$110</f>
        <v>348535</v>
      </c>
      <c r="E35" s="64">
        <f>[2]Slutanvändning!$Q$111</f>
        <v>0</v>
      </c>
      <c r="F35" s="64">
        <f>[2]Slutanvändning!$N$112</f>
        <v>0</v>
      </c>
      <c r="G35" s="184">
        <f>[2]Slutanvändning!$N$113</f>
        <v>70036.653494723141</v>
      </c>
      <c r="H35" s="64">
        <f>[2]Slutanvändning!$N$114</f>
        <v>0</v>
      </c>
      <c r="I35" s="64">
        <f>[2]Slutanvändning!$N$115</f>
        <v>0</v>
      </c>
      <c r="J35" s="64"/>
      <c r="K35" s="64">
        <f>[2]Slutanvändning!T111</f>
        <v>0</v>
      </c>
      <c r="L35" s="64">
        <f>[2]Slutanvändning!U111</f>
        <v>0</v>
      </c>
      <c r="M35" s="64"/>
      <c r="N35" s="64"/>
      <c r="O35" s="64"/>
      <c r="P35" s="183">
        <f>SUM(B35:N35)</f>
        <v>418995.65349472314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[2]Slutanvändning!$N$125</f>
        <v>32561</v>
      </c>
      <c r="C36" s="99">
        <f>[2]Slutanvändning!$N$126</f>
        <v>92113</v>
      </c>
      <c r="D36" s="99">
        <f>[2]Slutanvändning!$N$119</f>
        <v>7916</v>
      </c>
      <c r="E36" s="64">
        <f>[2]Slutanvändning!$Q$120</f>
        <v>0</v>
      </c>
      <c r="F36" s="64">
        <f>[2]Slutanvändning!$N$121</f>
        <v>0</v>
      </c>
      <c r="G36" s="99">
        <f>[2]Slutanvändning!$N$122</f>
        <v>0</v>
      </c>
      <c r="H36" s="64">
        <f>[2]Slutanvändning!$N$123</f>
        <v>0</v>
      </c>
      <c r="I36" s="64">
        <f>[2]Slutanvändning!$N$124</f>
        <v>0</v>
      </c>
      <c r="J36" s="64"/>
      <c r="K36" s="64">
        <f>[2]Slutanvändning!T120</f>
        <v>0</v>
      </c>
      <c r="L36" s="64">
        <f>[2]Slutanvändning!U120</f>
        <v>0</v>
      </c>
      <c r="M36" s="64"/>
      <c r="N36" s="64"/>
      <c r="O36" s="64"/>
      <c r="P36" s="64">
        <f t="shared" si="4"/>
        <v>132590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[2]Slutanvändning!$N$134</f>
        <v>2013</v>
      </c>
      <c r="C37" s="184">
        <f>[2]Slutanvändning!$N$135</f>
        <v>97981.096505276859</v>
      </c>
      <c r="D37" s="99">
        <f>[2]Slutanvändning!$N$128</f>
        <v>245</v>
      </c>
      <c r="E37" s="64">
        <f>[2]Slutanvändning!$Q$129</f>
        <v>0</v>
      </c>
      <c r="F37" s="64">
        <f>[2]Slutanvändning!$N$130</f>
        <v>0</v>
      </c>
      <c r="G37" s="99">
        <f>[2]Slutanvändning!$N$131</f>
        <v>0</v>
      </c>
      <c r="H37" s="64">
        <f>[2]Slutanvändning!$N$132</f>
        <v>5033</v>
      </c>
      <c r="I37" s="64">
        <f>[2]Slutanvändning!$N$133</f>
        <v>0</v>
      </c>
      <c r="J37" s="64"/>
      <c r="K37" s="64">
        <f>[2]Slutanvändning!T129</f>
        <v>0</v>
      </c>
      <c r="L37" s="64">
        <f>[2]Slutanvändning!U129</f>
        <v>0</v>
      </c>
      <c r="M37" s="64"/>
      <c r="N37" s="64"/>
      <c r="O37" s="64"/>
      <c r="P37" s="183">
        <f t="shared" si="4"/>
        <v>105272.09650527686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[2]Slutanvändning!$N$143</f>
        <v>105152</v>
      </c>
      <c r="C38" s="99">
        <f>[2]Slutanvändning!$N$144</f>
        <v>25150</v>
      </c>
      <c r="D38" s="99">
        <f>[2]Slutanvändning!$N$137</f>
        <v>128</v>
      </c>
      <c r="E38" s="64">
        <f>[2]Slutanvändning!$Q$138</f>
        <v>0</v>
      </c>
      <c r="F38" s="64">
        <f>[2]Slutanvändning!$N$139</f>
        <v>0</v>
      </c>
      <c r="G38" s="99">
        <f>[2]Slutanvändning!$N$140</f>
        <v>0</v>
      </c>
      <c r="H38" s="64">
        <f>[2]Slutanvändning!$N$141</f>
        <v>0</v>
      </c>
      <c r="I38" s="64">
        <f>[2]Slutanvändning!$N$142</f>
        <v>0</v>
      </c>
      <c r="J38" s="64"/>
      <c r="K38" s="64">
        <f>[2]Slutanvändning!T138</f>
        <v>0</v>
      </c>
      <c r="L38" s="64">
        <f>[2]Slutanvändning!U138</f>
        <v>0</v>
      </c>
      <c r="M38" s="64"/>
      <c r="N38" s="64"/>
      <c r="O38" s="64"/>
      <c r="P38" s="64">
        <f t="shared" si="4"/>
        <v>130430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[2]Slutanvändning!$N$152</f>
        <v>0</v>
      </c>
      <c r="C39" s="184">
        <f>[2]Slutanvändning!$N$153</f>
        <v>1121.25</v>
      </c>
      <c r="D39" s="99">
        <f>[2]Slutanvändning!$N$146</f>
        <v>0</v>
      </c>
      <c r="E39" s="64">
        <f>[2]Slutanvändning!$Q$147</f>
        <v>0</v>
      </c>
      <c r="F39" s="64">
        <f>[2]Slutanvändning!$N$148</f>
        <v>0</v>
      </c>
      <c r="G39" s="99">
        <f>[2]Slutanvändning!$N$149</f>
        <v>0</v>
      </c>
      <c r="H39" s="64">
        <f>[2]Slutanvändning!$N$150</f>
        <v>0</v>
      </c>
      <c r="I39" s="64">
        <f>[2]Slutanvändning!$N$151</f>
        <v>0</v>
      </c>
      <c r="J39" s="64"/>
      <c r="K39" s="64">
        <f>[2]Slutanvändning!T147</f>
        <v>0</v>
      </c>
      <c r="L39" s="64">
        <f>[2]Slutanvändning!U147</f>
        <v>0</v>
      </c>
      <c r="M39" s="64"/>
      <c r="N39" s="64"/>
      <c r="O39" s="64"/>
      <c r="P39" s="183">
        <f>SUM(B39:N39)</f>
        <v>1121.25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155991</v>
      </c>
      <c r="C40" s="183">
        <f t="shared" ref="C40:O40" si="5">SUM(C32:C39)</f>
        <v>328521.34650527686</v>
      </c>
      <c r="D40" s="64">
        <f t="shared" si="5"/>
        <v>359363</v>
      </c>
      <c r="E40" s="64">
        <f t="shared" si="5"/>
        <v>0</v>
      </c>
      <c r="F40" s="64">
        <f>SUM(F32:F39)</f>
        <v>0</v>
      </c>
      <c r="G40" s="183">
        <f t="shared" si="5"/>
        <v>70339.653494723141</v>
      </c>
      <c r="H40" s="64">
        <f t="shared" si="5"/>
        <v>5033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919248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36 GWh</v>
      </c>
      <c r="T41" s="63"/>
    </row>
    <row r="42" spans="1:47">
      <c r="A42" s="35" t="s">
        <v>43</v>
      </c>
      <c r="B42" s="96">
        <f>B39+B38+B37</f>
        <v>107165</v>
      </c>
      <c r="C42" s="96">
        <f>C39+C38+C37</f>
        <v>124252.34650527686</v>
      </c>
      <c r="D42" s="96">
        <f>D39+D38+D37</f>
        <v>373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5033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236823.34650527686</v>
      </c>
      <c r="Q42" s="23"/>
      <c r="R42" s="30" t="s">
        <v>41</v>
      </c>
      <c r="S42" s="10" t="str">
        <f>ROUND(P42/1000,0) &amp;" GWh"</f>
        <v>237 GWh</v>
      </c>
      <c r="T42" s="31">
        <f>P42/P40</f>
        <v>0.2576272632687554</v>
      </c>
    </row>
    <row r="43" spans="1:47">
      <c r="A43" s="36" t="s">
        <v>45</v>
      </c>
      <c r="B43" s="93"/>
      <c r="C43" s="97">
        <f>C40+C24-C7+C46</f>
        <v>354803.05422569899</v>
      </c>
      <c r="D43" s="97">
        <f t="shared" ref="D43:O43" si="7">D11+D24+D40</f>
        <v>359363</v>
      </c>
      <c r="E43" s="97">
        <f t="shared" si="7"/>
        <v>0</v>
      </c>
      <c r="F43" s="97">
        <f t="shared" si="7"/>
        <v>0</v>
      </c>
      <c r="G43" s="97">
        <f t="shared" si="7"/>
        <v>81548.653494723141</v>
      </c>
      <c r="H43" s="97">
        <f t="shared" si="7"/>
        <v>5033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800747.70772042219</v>
      </c>
      <c r="Q43" s="23"/>
      <c r="R43" s="30" t="s">
        <v>42</v>
      </c>
      <c r="S43" s="10" t="str">
        <f>ROUND(P36/1000,0) &amp;" GWh"</f>
        <v>133 GWh</v>
      </c>
      <c r="T43" s="43">
        <f>P36/P40</f>
        <v>0.14423746366595305</v>
      </c>
    </row>
    <row r="44" spans="1:47">
      <c r="A44" s="36" t="s">
        <v>46</v>
      </c>
      <c r="B44" s="98"/>
      <c r="C44" s="98">
        <f>C43/$P$43</f>
        <v>0.44308969080380689</v>
      </c>
      <c r="D44" s="98">
        <f t="shared" ref="D44:P44" si="8">D43/$P$43</f>
        <v>0.44878430064200714</v>
      </c>
      <c r="E44" s="98">
        <f t="shared" si="8"/>
        <v>0</v>
      </c>
      <c r="F44" s="98">
        <f t="shared" si="8"/>
        <v>0</v>
      </c>
      <c r="G44" s="98">
        <f t="shared" si="8"/>
        <v>0.10184063308389205</v>
      </c>
      <c r="H44" s="98">
        <f t="shared" si="8"/>
        <v>6.2853754702938865E-3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49 GWh</v>
      </c>
      <c r="T44" s="31">
        <f>P34/P40</f>
        <v>5.3428454562860078E-2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4 GWh</v>
      </c>
      <c r="T45" s="31">
        <f>P32/P40</f>
        <v>4.7277774876855862E-3</v>
      </c>
      <c r="U45" s="25"/>
    </row>
    <row r="46" spans="1:47">
      <c r="A46" s="37" t="s">
        <v>49</v>
      </c>
      <c r="B46" s="97">
        <f>B24+B26-B40-B49</f>
        <v>9266.6100000000151</v>
      </c>
      <c r="C46" s="97">
        <f>(C40+C24)*0.08</f>
        <v>26281.70772042215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77 GWh</v>
      </c>
      <c r="T46" s="43">
        <f>P33/P40</f>
        <v>8.4176413764294286E-2</v>
      </c>
      <c r="U46" s="25"/>
    </row>
    <row r="47" spans="1:47">
      <c r="A47" s="37" t="s">
        <v>51</v>
      </c>
      <c r="B47" s="100">
        <f>B46/(B24+B26)</f>
        <v>4.9634059942920916E-2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419 GWh</v>
      </c>
      <c r="T47" s="43">
        <f>P35/P40</f>
        <v>0.45580262725045162</v>
      </c>
    </row>
    <row r="48" spans="1:47" ht="15.75" thickBot="1">
      <c r="A48" s="12"/>
      <c r="B48" s="102"/>
      <c r="C48" s="104"/>
      <c r="D48" s="104"/>
      <c r="E48" s="104"/>
      <c r="F48" s="105"/>
      <c r="G48" s="104"/>
      <c r="H48" s="104"/>
      <c r="I48" s="105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919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205">
        <f>'FV imp-exp'!E5</f>
        <v>21441</v>
      </c>
      <c r="C49" s="104"/>
      <c r="D49" s="104"/>
      <c r="E49" s="104"/>
      <c r="F49" s="105"/>
      <c r="G49" s="104"/>
      <c r="H49" s="104"/>
      <c r="I49" s="105"/>
      <c r="J49" s="104"/>
      <c r="K49" s="104"/>
      <c r="L49" s="104"/>
      <c r="M49" s="104"/>
      <c r="N49" s="105"/>
      <c r="O49" s="105"/>
      <c r="P49" s="105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06"/>
      <c r="D50" s="104"/>
      <c r="E50" s="104"/>
      <c r="F50" s="105"/>
      <c r="G50" s="104"/>
      <c r="H50" s="104"/>
      <c r="I50" s="105"/>
      <c r="J50" s="104"/>
      <c r="K50" s="104"/>
      <c r="L50" s="104"/>
      <c r="M50" s="104"/>
      <c r="N50" s="105"/>
      <c r="O50" s="105"/>
      <c r="P50" s="105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U71"/>
  <sheetViews>
    <sheetView topLeftCell="A10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97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[2]Solceller!$C$15</f>
        <v>2954.5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[2]Elproduktion!$N$482</f>
        <v>0</v>
      </c>
      <c r="D7" s="64">
        <f>[2]Elproduktion!$N$483</f>
        <v>0</v>
      </c>
      <c r="E7" s="64">
        <f>[2]Elproduktion!$Q$484</f>
        <v>0</v>
      </c>
      <c r="F7" s="64">
        <f>[2]Elproduktion!$N$485</f>
        <v>0</v>
      </c>
      <c r="G7" s="64">
        <f>[2]Elproduktion!$R$486</f>
        <v>0</v>
      </c>
      <c r="H7" s="64">
        <f>[2]Elproduktion!$S$487</f>
        <v>0</v>
      </c>
      <c r="I7" s="64">
        <f>[2]Elproduktion!$N$488</f>
        <v>0</v>
      </c>
      <c r="J7" s="64">
        <f>[2]Elproduktion!$T$486</f>
        <v>0</v>
      </c>
      <c r="K7" s="64">
        <f>[2]Elproduktion!U484</f>
        <v>0</v>
      </c>
      <c r="L7" s="64">
        <f>[2]Elproduktion!V484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[2]Elproduktion!$N$490</f>
        <v>0</v>
      </c>
      <c r="D8" s="64">
        <f>[2]Elproduktion!$N$491</f>
        <v>0</v>
      </c>
      <c r="E8" s="64">
        <f>[2]Elproduktion!$Q$492</f>
        <v>0</v>
      </c>
      <c r="F8" s="64">
        <f>[2]Elproduktion!$N$493</f>
        <v>0</v>
      </c>
      <c r="G8" s="64">
        <f>[2]Elproduktion!$R$494</f>
        <v>0</v>
      </c>
      <c r="H8" s="64">
        <f>[2]Elproduktion!$S$495</f>
        <v>0</v>
      </c>
      <c r="I8" s="64">
        <f>[2]Elproduktion!$N$496</f>
        <v>0</v>
      </c>
      <c r="J8" s="64">
        <f>[2]Elproduktion!$T$494</f>
        <v>0</v>
      </c>
      <c r="K8" s="64">
        <f>[2]Elproduktion!U492</f>
        <v>0</v>
      </c>
      <c r="L8" s="64">
        <f>[2]Elproduktion!V492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[2]Elproduktion!$N$498</f>
        <v>0</v>
      </c>
      <c r="D9" s="64">
        <f>[2]Elproduktion!$N$499</f>
        <v>0</v>
      </c>
      <c r="E9" s="64">
        <f>[2]Elproduktion!$Q$500</f>
        <v>0</v>
      </c>
      <c r="F9" s="64">
        <f>[2]Elproduktion!$N$501</f>
        <v>0</v>
      </c>
      <c r="G9" s="64">
        <f>[2]Elproduktion!$R$502</f>
        <v>0</v>
      </c>
      <c r="H9" s="64">
        <f>[2]Elproduktion!$S$503</f>
        <v>0</v>
      </c>
      <c r="I9" s="64">
        <f>[2]Elproduktion!$N$504</f>
        <v>0</v>
      </c>
      <c r="J9" s="64">
        <f>[2]Elproduktion!$T$502</f>
        <v>0</v>
      </c>
      <c r="K9" s="64">
        <f>[2]Elproduktion!U500</f>
        <v>0</v>
      </c>
      <c r="L9" s="64">
        <f>[2]Elproduktion!V500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[2]Elproduktion!$N$506</f>
        <v>0</v>
      </c>
      <c r="D10" s="64">
        <f>[2]Elproduktion!$N$507</f>
        <v>0</v>
      </c>
      <c r="E10" s="64">
        <f>[2]Elproduktion!$Q$508</f>
        <v>0</v>
      </c>
      <c r="F10" s="64">
        <f>[2]Elproduktion!$N$509</f>
        <v>0</v>
      </c>
      <c r="G10" s="64">
        <f>[2]Elproduktion!$R$510</f>
        <v>0</v>
      </c>
      <c r="H10" s="64">
        <f>[2]Elproduktion!$S$511</f>
        <v>0</v>
      </c>
      <c r="I10" s="64">
        <f>[2]Elproduktion!$N$512</f>
        <v>0</v>
      </c>
      <c r="J10" s="64">
        <f>[2]Elproduktion!$T$510</f>
        <v>0</v>
      </c>
      <c r="K10" s="64">
        <f>[2]Elproduktion!U508</f>
        <v>0</v>
      </c>
      <c r="L10" s="64">
        <f>[2]Elproduktion!V508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2954.5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0139 Upplands-Bro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[2]Fjärrvärmeproduktion!$N$674</f>
        <v>0</v>
      </c>
      <c r="C18" s="64"/>
      <c r="D18" s="64">
        <f>[2]Fjärrvärmeproduktion!$N$675</f>
        <v>0</v>
      </c>
      <c r="E18" s="64">
        <f>[2]Fjärrvärmeproduktion!$Q$676</f>
        <v>0</v>
      </c>
      <c r="F18" s="64">
        <f>[2]Fjärrvärmeproduktion!$N$677</f>
        <v>0</v>
      </c>
      <c r="G18" s="64">
        <f>[2]Fjärrvärmeproduktion!$R$678</f>
        <v>0</v>
      </c>
      <c r="H18" s="64">
        <f>[2]Fjärrvärmeproduktion!$S$679</f>
        <v>0</v>
      </c>
      <c r="I18" s="64">
        <f>[2]Fjärrvärmeproduktion!$N$680</f>
        <v>0</v>
      </c>
      <c r="J18" s="64">
        <f>[2]Fjärrvärmeproduktion!$T$678</f>
        <v>0</v>
      </c>
      <c r="K18" s="64">
        <f>[2]Fjärrvärmeproduktion!U676</f>
        <v>0</v>
      </c>
      <c r="L18" s="64">
        <f>[2]Fjärrvärmeproduktion!V676</f>
        <v>0</v>
      </c>
      <c r="M18" s="64">
        <f>[2]Fjärrvärmeproduktion!W679</f>
        <v>0</v>
      </c>
      <c r="N18" s="64">
        <f>[2]Fjärrvärmeproduktion!X679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[2]Fjärrvärmeproduktion!$N$682</f>
        <v>0</v>
      </c>
      <c r="C19" s="64"/>
      <c r="D19" s="64">
        <f>[2]Fjärrvärmeproduktion!$N$683</f>
        <v>0</v>
      </c>
      <c r="E19" s="64">
        <f>[2]Fjärrvärmeproduktion!$Q$684</f>
        <v>0</v>
      </c>
      <c r="F19" s="64">
        <f>[2]Fjärrvärmeproduktion!$N$685</f>
        <v>0</v>
      </c>
      <c r="G19" s="64">
        <f>[2]Fjärrvärmeproduktion!$R$686</f>
        <v>0</v>
      </c>
      <c r="H19" s="64">
        <f>[2]Fjärrvärmeproduktion!$S$687</f>
        <v>0</v>
      </c>
      <c r="I19" s="64">
        <f>[2]Fjärrvärmeproduktion!$N$688</f>
        <v>0</v>
      </c>
      <c r="J19" s="64">
        <f>[2]Fjärrvärmeproduktion!$T$686</f>
        <v>0</v>
      </c>
      <c r="K19" s="64">
        <f>[2]Fjärrvärmeproduktion!U684</f>
        <v>0</v>
      </c>
      <c r="L19" s="64">
        <f>[2]Fjärrvärmeproduktion!V684</f>
        <v>0</v>
      </c>
      <c r="M19" s="64">
        <f>[2]Fjärrvärmeproduktion!W687</f>
        <v>0</v>
      </c>
      <c r="N19" s="64">
        <f>[2]Fjärrvärmeproduktion!X687</f>
        <v>0</v>
      </c>
      <c r="O19" s="64"/>
      <c r="P19" s="6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[2]Fjärrvärmeproduktion!$N$690</f>
        <v>0</v>
      </c>
      <c r="C20" s="64">
        <f>B20*1.05</f>
        <v>0</v>
      </c>
      <c r="D20" s="64">
        <f>[2]Fjärrvärmeproduktion!$N$691</f>
        <v>0</v>
      </c>
      <c r="E20" s="64">
        <f>[2]Fjärrvärmeproduktion!$Q$692</f>
        <v>0</v>
      </c>
      <c r="F20" s="64">
        <f>[2]Fjärrvärmeproduktion!$N$693</f>
        <v>0</v>
      </c>
      <c r="G20" s="64">
        <f>[2]Fjärrvärmeproduktion!$R$694</f>
        <v>0</v>
      </c>
      <c r="H20" s="64">
        <f>[2]Fjärrvärmeproduktion!$S$695</f>
        <v>0</v>
      </c>
      <c r="I20" s="64">
        <f>[2]Fjärrvärmeproduktion!$N$696</f>
        <v>0</v>
      </c>
      <c r="J20" s="64">
        <f>[2]Fjärrvärmeproduktion!$T$694</f>
        <v>0</v>
      </c>
      <c r="K20" s="64">
        <f>[2]Fjärrvärmeproduktion!U692</f>
        <v>0</v>
      </c>
      <c r="L20" s="64">
        <f>[2]Fjärrvärmeproduktion!V692</f>
        <v>0</v>
      </c>
      <c r="M20" s="64">
        <f>[2]Fjärrvärmeproduktion!W695</f>
        <v>0</v>
      </c>
      <c r="N20" s="64">
        <f>[2]Fjärrvärmeproduktion!X695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[2]Fjärrvärmeproduktion!$N$698</f>
        <v>0</v>
      </c>
      <c r="C21" s="64">
        <f>B21*0.33</f>
        <v>0</v>
      </c>
      <c r="D21" s="64">
        <f>[2]Fjärrvärmeproduktion!$N$699</f>
        <v>0</v>
      </c>
      <c r="E21" s="64">
        <f>[2]Fjärrvärmeproduktion!$Q$700</f>
        <v>0</v>
      </c>
      <c r="F21" s="64">
        <f>[2]Fjärrvärmeproduktion!$N$701</f>
        <v>0</v>
      </c>
      <c r="G21" s="64">
        <f>[2]Fjärrvärmeproduktion!$R$702</f>
        <v>0</v>
      </c>
      <c r="H21" s="64">
        <f>[2]Fjärrvärmeproduktion!$S$703</f>
        <v>0</v>
      </c>
      <c r="I21" s="64">
        <f>[2]Fjärrvärmeproduktion!$N$704</f>
        <v>0</v>
      </c>
      <c r="J21" s="64">
        <f>[2]Fjärrvärmeproduktion!$T$702</f>
        <v>0</v>
      </c>
      <c r="K21" s="64">
        <f>[2]Fjärrvärmeproduktion!U700</f>
        <v>0</v>
      </c>
      <c r="L21" s="64">
        <f>[2]Fjärrvärmeproduktion!V700</f>
        <v>0</v>
      </c>
      <c r="M21" s="64">
        <f>[2]Fjärrvärmeproduktion!W703</f>
        <v>0</v>
      </c>
      <c r="N21" s="64">
        <f>[2]Fjärrvärmeproduktion!X703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[2]Fjärrvärmeproduktion!$N$706</f>
        <v>0</v>
      </c>
      <c r="C22" s="64"/>
      <c r="D22" s="64">
        <f>[2]Fjärrvärmeproduktion!$N$707</f>
        <v>0</v>
      </c>
      <c r="E22" s="64">
        <f>[2]Fjärrvärmeproduktion!$Q$708</f>
        <v>0</v>
      </c>
      <c r="F22" s="64">
        <f>[2]Fjärrvärmeproduktion!$N$709</f>
        <v>0</v>
      </c>
      <c r="G22" s="64">
        <f>[2]Fjärrvärmeproduktion!$R$710</f>
        <v>0</v>
      </c>
      <c r="H22" s="64">
        <f>[2]Fjärrvärmeproduktion!$S$711</f>
        <v>0</v>
      </c>
      <c r="I22" s="64">
        <f>[2]Fjärrvärmeproduktion!$N$712</f>
        <v>0</v>
      </c>
      <c r="J22" s="64">
        <f>[2]Fjärrvärmeproduktion!$T$710</f>
        <v>0</v>
      </c>
      <c r="K22" s="64">
        <f>[2]Fjärrvärmeproduktion!U708</f>
        <v>0</v>
      </c>
      <c r="L22" s="64">
        <f>[2]Fjärrvärmeproduktion!V708</f>
        <v>0</v>
      </c>
      <c r="M22" s="64">
        <f>[2]Fjärrvärmeproduktion!W711</f>
        <v>0</v>
      </c>
      <c r="N22" s="64">
        <f>[2]Fjärrvärmeproduktion!X711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496 GWh</v>
      </c>
      <c r="T22" s="27"/>
      <c r="U22" s="25"/>
    </row>
    <row r="23" spans="1:34" ht="15.75">
      <c r="A23" s="5" t="s">
        <v>23</v>
      </c>
      <c r="B23" s="64">
        <f>[2]Fjärrvärmeproduktion!$N$714</f>
        <v>0</v>
      </c>
      <c r="C23" s="64"/>
      <c r="D23" s="64">
        <f>[2]Fjärrvärmeproduktion!$N$715</f>
        <v>0</v>
      </c>
      <c r="E23" s="64">
        <f>[2]Fjärrvärmeproduktion!$Q$716</f>
        <v>0</v>
      </c>
      <c r="F23" s="64">
        <f>[2]Fjärrvärmeproduktion!$N$717</f>
        <v>0</v>
      </c>
      <c r="G23" s="64">
        <f>[2]Fjärrvärmeproduktion!$R$718</f>
        <v>0</v>
      </c>
      <c r="H23" s="64">
        <f>[2]Fjärrvärmeproduktion!$S$719</f>
        <v>0</v>
      </c>
      <c r="I23" s="64">
        <f>[2]Fjärrvärmeproduktion!$N$720</f>
        <v>0</v>
      </c>
      <c r="J23" s="64">
        <f>[2]Fjärrvärmeproduktion!$T$718</f>
        <v>0</v>
      </c>
      <c r="K23" s="64">
        <f>[2]Fjärrvärmeproduktion!U716</f>
        <v>0</v>
      </c>
      <c r="L23" s="64">
        <f>[2]Fjärrvärmeproduktion!V716</f>
        <v>0</v>
      </c>
      <c r="M23" s="64">
        <f>[2]Fjärrvärmeproduktion!W719</f>
        <v>0</v>
      </c>
      <c r="N23" s="64">
        <f>[2]Fjärrvärmeproduktion!X719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0</v>
      </c>
      <c r="C24" s="64">
        <f t="shared" ref="C24:O24" si="3">SUM(C18:C23)</f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260 GWh</v>
      </c>
      <c r="T25" s="31">
        <f>C$44</f>
        <v>0.52448287461585053</v>
      </c>
      <c r="U25" s="25"/>
    </row>
    <row r="26" spans="1:34" ht="15.75">
      <c r="A26" s="11" t="s">
        <v>103</v>
      </c>
      <c r="B26" s="184">
        <f>'FV imp-exp'!B24</f>
        <v>100641.99894736843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203 GWh</v>
      </c>
      <c r="T26" s="31">
        <f>D$44</f>
        <v>0.41022516571030726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0139 Upplands-Bro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25 GWh</v>
      </c>
      <c r="T29" s="31">
        <f>G$44</f>
        <v>5.1355508841330375E-2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7 GWh</v>
      </c>
      <c r="T30" s="31">
        <f>H$44</f>
        <v>1.3936450832511924E-2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5">
        <f>[2]Slutanvändning!$N$980</f>
        <v>0</v>
      </c>
      <c r="C32" s="99">
        <f>[2]Slutanvändning!$N$981</f>
        <v>4204</v>
      </c>
      <c r="D32" s="99">
        <f>[2]Slutanvändning!$N$974</f>
        <v>17878</v>
      </c>
      <c r="E32" s="64">
        <f>[2]Slutanvändning!$Q$975</f>
        <v>0</v>
      </c>
      <c r="F32" s="64">
        <f>[2]Slutanvändning!$N$976</f>
        <v>0</v>
      </c>
      <c r="G32" s="99">
        <f>[2]Slutanvändning!$N$977</f>
        <v>1414</v>
      </c>
      <c r="H32" s="64">
        <f>[2]Slutanvändning!$N$978</f>
        <v>0</v>
      </c>
      <c r="I32" s="64">
        <f>[2]Slutanvändning!$N$979</f>
        <v>0</v>
      </c>
      <c r="J32" s="64"/>
      <c r="K32" s="64">
        <f>[2]Slutanvändning!T975</f>
        <v>0</v>
      </c>
      <c r="L32" s="64">
        <f>[2]Slutanvändning!U975</f>
        <v>0</v>
      </c>
      <c r="M32" s="64"/>
      <c r="N32" s="64"/>
      <c r="O32" s="64"/>
      <c r="P32" s="64">
        <f t="shared" ref="P32:P38" si="4">SUM(B32:N32)</f>
        <v>23496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5">
        <f>[2]Slutanvändning!$N$989</f>
        <v>6785.22</v>
      </c>
      <c r="C33" s="99">
        <f>[2]Slutanvändning!$N$990</f>
        <v>27696</v>
      </c>
      <c r="D33" s="99">
        <f>[2]Slutanvändning!$N$983</f>
        <v>25854</v>
      </c>
      <c r="E33" s="64">
        <f>[2]Slutanvändning!$Q$984</f>
        <v>0</v>
      </c>
      <c r="F33" s="64">
        <f>[2]Slutanvändning!$N$985</f>
        <v>0</v>
      </c>
      <c r="G33" s="99">
        <f>[2]Slutanvändning!$N$986</f>
        <v>0</v>
      </c>
      <c r="H33" s="64">
        <f>[2]Slutanvändning!$N$987</f>
        <v>0</v>
      </c>
      <c r="I33" s="64">
        <f>[2]Slutanvändning!$N$988</f>
        <v>0</v>
      </c>
      <c r="J33" s="64"/>
      <c r="K33" s="64">
        <f>[2]Slutanvändning!T984</f>
        <v>0</v>
      </c>
      <c r="L33" s="64">
        <f>[2]Slutanvändning!U984</f>
        <v>0</v>
      </c>
      <c r="M33" s="64"/>
      <c r="N33" s="64"/>
      <c r="O33" s="64"/>
      <c r="P33" s="196">
        <f t="shared" si="4"/>
        <v>60335.22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5">
        <f>[2]Slutanvändning!$N$998</f>
        <v>28349.368999999999</v>
      </c>
      <c r="C34" s="99">
        <f>[2]Slutanvändning!$N$999</f>
        <v>25155</v>
      </c>
      <c r="D34" s="99">
        <f>[2]Slutanvändning!$N$992</f>
        <v>3737</v>
      </c>
      <c r="E34" s="64">
        <f>[2]Slutanvändning!$Q$993</f>
        <v>0</v>
      </c>
      <c r="F34" s="64">
        <f>[2]Slutanvändning!$N$994</f>
        <v>0</v>
      </c>
      <c r="G34" s="99">
        <f>[2]Slutanvändning!$N$995</f>
        <v>0</v>
      </c>
      <c r="H34" s="64">
        <f>[2]Slutanvändning!$N$996</f>
        <v>0</v>
      </c>
      <c r="I34" s="64">
        <f>[2]Slutanvändning!$N$997</f>
        <v>0</v>
      </c>
      <c r="J34" s="64"/>
      <c r="K34" s="64">
        <f>[2]Slutanvändning!T993</f>
        <v>0</v>
      </c>
      <c r="L34" s="64">
        <f>[2]Slutanvändning!U993</f>
        <v>0</v>
      </c>
      <c r="M34" s="64"/>
      <c r="N34" s="64"/>
      <c r="O34" s="64"/>
      <c r="P34" s="196">
        <f>SUM(B34:N34)</f>
        <v>57241.368999999999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5">
        <f>[2]Slutanvändning!$N$1007</f>
        <v>0</v>
      </c>
      <c r="C35" s="99">
        <f>[2]Slutanvändning!$N$1008</f>
        <v>3869</v>
      </c>
      <c r="D35" s="99">
        <f>[2]Slutanvändning!$N$1001</f>
        <v>154953</v>
      </c>
      <c r="E35" s="64">
        <f>[2]Slutanvändning!$Q$1002</f>
        <v>0</v>
      </c>
      <c r="F35" s="64">
        <f>[2]Slutanvändning!$N$1003</f>
        <v>0</v>
      </c>
      <c r="G35" s="184">
        <f>[2]Slutanvändning!$N$1004</f>
        <v>24060.25</v>
      </c>
      <c r="H35" s="64">
        <f>[2]Slutanvändning!$N$1005</f>
        <v>0</v>
      </c>
      <c r="I35" s="64">
        <f>[2]Slutanvändning!$N$1006</f>
        <v>0</v>
      </c>
      <c r="J35" s="64"/>
      <c r="K35" s="64">
        <f>[2]Slutanvändning!T1002</f>
        <v>0</v>
      </c>
      <c r="L35" s="64">
        <f>[2]Slutanvändning!U1002</f>
        <v>0</v>
      </c>
      <c r="M35" s="64"/>
      <c r="N35" s="64"/>
      <c r="O35" s="64"/>
      <c r="P35" s="183">
        <f>SUM(B35:N35)</f>
        <v>182882.25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5">
        <f>[2]Slutanvändning!$N$1016</f>
        <v>3450.4690000000001</v>
      </c>
      <c r="C36" s="99">
        <f>[2]Slutanvändning!$N$1017</f>
        <v>83256</v>
      </c>
      <c r="D36" s="99">
        <f>[2]Slutanvändning!$N$1010</f>
        <v>1026</v>
      </c>
      <c r="E36" s="64">
        <f>[2]Slutanvändning!$Q$1011</f>
        <v>0</v>
      </c>
      <c r="F36" s="64">
        <f>[2]Slutanvändning!$N$1012</f>
        <v>0</v>
      </c>
      <c r="G36" s="99">
        <f>[2]Slutanvändning!$N$1013</f>
        <v>0</v>
      </c>
      <c r="H36" s="64">
        <f>[2]Slutanvändning!$N$1014</f>
        <v>0</v>
      </c>
      <c r="I36" s="64">
        <f>[2]Slutanvändning!$N$1015</f>
        <v>0</v>
      </c>
      <c r="J36" s="64"/>
      <c r="K36" s="64">
        <f>[2]Slutanvändning!T1011</f>
        <v>0</v>
      </c>
      <c r="L36" s="64">
        <f>[2]Slutanvändning!U1011</f>
        <v>0</v>
      </c>
      <c r="M36" s="64"/>
      <c r="N36" s="64"/>
      <c r="O36" s="64"/>
      <c r="P36" s="196">
        <f t="shared" si="4"/>
        <v>87732.468999999997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5">
        <f>[2]Slutanvändning!$N$1025</f>
        <v>1346.5300000000002</v>
      </c>
      <c r="C37" s="99">
        <f>[2]Slutanvändning!$N$1026</f>
        <v>75142</v>
      </c>
      <c r="D37" s="99">
        <f>[2]Slutanvändning!$N$1019</f>
        <v>39</v>
      </c>
      <c r="E37" s="64">
        <f>[2]Slutanvändning!$Q$1020</f>
        <v>0</v>
      </c>
      <c r="F37" s="64">
        <f>[2]Slutanvändning!$N$1021</f>
        <v>0</v>
      </c>
      <c r="G37" s="99">
        <f>[2]Slutanvändning!$N$1022</f>
        <v>0</v>
      </c>
      <c r="H37" s="64">
        <f>[2]Slutanvändning!$N$1023</f>
        <v>6913</v>
      </c>
      <c r="I37" s="64">
        <f>[2]Slutanvändning!$N$1024</f>
        <v>0</v>
      </c>
      <c r="J37" s="64"/>
      <c r="K37" s="64">
        <f>[2]Slutanvändning!T1020</f>
        <v>0</v>
      </c>
      <c r="L37" s="64">
        <f>[2]Slutanvändning!U1020</f>
        <v>0</v>
      </c>
      <c r="M37" s="64"/>
      <c r="N37" s="64"/>
      <c r="O37" s="64"/>
      <c r="P37" s="196">
        <f t="shared" si="4"/>
        <v>83440.53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5">
        <f>[2]Slutanvändning!$N$1034</f>
        <v>55678.311000000002</v>
      </c>
      <c r="C38" s="99">
        <f>[2]Slutanvändning!$N$1035</f>
        <v>13148</v>
      </c>
      <c r="D38" s="99">
        <f>[2]Slutanvändning!$N$1028</f>
        <v>0</v>
      </c>
      <c r="E38" s="64">
        <f>[2]Slutanvändning!$Q$1029</f>
        <v>0</v>
      </c>
      <c r="F38" s="64">
        <f>[2]Slutanvändning!$N$1030</f>
        <v>0</v>
      </c>
      <c r="G38" s="99">
        <f>[2]Slutanvändning!$N$1031</f>
        <v>0</v>
      </c>
      <c r="H38" s="64">
        <f>[2]Slutanvändning!$N$1032</f>
        <v>0</v>
      </c>
      <c r="I38" s="64">
        <f>[2]Slutanvändning!$N$1033</f>
        <v>0</v>
      </c>
      <c r="J38" s="64"/>
      <c r="K38" s="64">
        <f>[2]Slutanvändning!T1029</f>
        <v>0</v>
      </c>
      <c r="L38" s="64">
        <f>[2]Slutanvändning!U1029</f>
        <v>0</v>
      </c>
      <c r="M38" s="64"/>
      <c r="N38" s="64"/>
      <c r="O38" s="64"/>
      <c r="P38" s="196">
        <f t="shared" si="4"/>
        <v>68826.311000000002</v>
      </c>
      <c r="Q38" s="22"/>
      <c r="R38" s="33"/>
      <c r="S38" s="18"/>
      <c r="T38" s="29"/>
      <c r="U38" s="25"/>
    </row>
    <row r="39" spans="1:47" ht="15.75">
      <c r="A39" s="5" t="s">
        <v>39</v>
      </c>
      <c r="B39" s="65">
        <f>[2]Slutanvändning!$N$1043</f>
        <v>0</v>
      </c>
      <c r="C39" s="184">
        <f>[2]Slutanvändning!$N$1044</f>
        <v>8421.75</v>
      </c>
      <c r="D39" s="99">
        <f>[2]Slutanvändning!$N$1037</f>
        <v>0</v>
      </c>
      <c r="E39" s="64">
        <f>[2]Slutanvändning!$Q$1038</f>
        <v>0</v>
      </c>
      <c r="F39" s="64">
        <f>[2]Slutanvändning!$N$1039</f>
        <v>0</v>
      </c>
      <c r="G39" s="99">
        <f>[2]Slutanvändning!$N$1040</f>
        <v>0</v>
      </c>
      <c r="H39" s="64">
        <f>[2]Slutanvändning!$N$1041</f>
        <v>0</v>
      </c>
      <c r="I39" s="64">
        <f>[2]Slutanvändning!$N$1042</f>
        <v>0</v>
      </c>
      <c r="J39" s="64"/>
      <c r="K39" s="64">
        <f>[2]Slutanvändning!T1038</f>
        <v>0</v>
      </c>
      <c r="L39" s="64">
        <f>[2]Slutanvändning!U1038</f>
        <v>0</v>
      </c>
      <c r="M39" s="64"/>
      <c r="N39" s="64"/>
      <c r="O39" s="64"/>
      <c r="P39" s="183">
        <f>SUM(B39:N39)</f>
        <v>8421.75</v>
      </c>
      <c r="Q39" s="22"/>
      <c r="R39" s="30"/>
      <c r="S39" s="9"/>
      <c r="T39" s="44"/>
    </row>
    <row r="40" spans="1:47" ht="15.75">
      <c r="A40" s="5" t="s">
        <v>14</v>
      </c>
      <c r="B40" s="65">
        <f>SUM(B32:B39)</f>
        <v>95609.899000000005</v>
      </c>
      <c r="C40" s="183">
        <f t="shared" ref="C40:O40" si="5">SUM(C32:C39)</f>
        <v>240891.75</v>
      </c>
      <c r="D40" s="64">
        <f t="shared" si="5"/>
        <v>203487</v>
      </c>
      <c r="E40" s="64">
        <f t="shared" si="5"/>
        <v>0</v>
      </c>
      <c r="F40" s="64">
        <f>SUM(F32:F39)</f>
        <v>0</v>
      </c>
      <c r="G40" s="183">
        <f t="shared" si="5"/>
        <v>25474.25</v>
      </c>
      <c r="H40" s="64">
        <f t="shared" si="5"/>
        <v>6913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196">
        <f>SUM(B40:N40)</f>
        <v>572375.89899999998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24 GWh</v>
      </c>
      <c r="T41" s="63"/>
    </row>
    <row r="42" spans="1:47">
      <c r="A42" s="35" t="s">
        <v>43</v>
      </c>
      <c r="B42" s="96">
        <f>B39+B38+B37</f>
        <v>57024.841</v>
      </c>
      <c r="C42" s="96">
        <f>C39+C38+C37</f>
        <v>96711.75</v>
      </c>
      <c r="D42" s="96">
        <f>D39+D38+D37</f>
        <v>39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6913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160688.59100000001</v>
      </c>
      <c r="Q42" s="23"/>
      <c r="R42" s="30" t="s">
        <v>41</v>
      </c>
      <c r="S42" s="10" t="str">
        <f>ROUND(P42/1000,0) &amp;" GWh"</f>
        <v>161 GWh</v>
      </c>
      <c r="T42" s="31">
        <f>P42/P40</f>
        <v>0.28073961758477189</v>
      </c>
    </row>
    <row r="43" spans="1:47">
      <c r="A43" s="36" t="s">
        <v>45</v>
      </c>
      <c r="B43" s="143"/>
      <c r="C43" s="97">
        <f>C40+C24-C7+C46</f>
        <v>260163.09</v>
      </c>
      <c r="D43" s="97">
        <f t="shared" ref="D43:O43" si="7">D11+D24+D40</f>
        <v>203487</v>
      </c>
      <c r="E43" s="97">
        <f t="shared" si="7"/>
        <v>0</v>
      </c>
      <c r="F43" s="97">
        <f t="shared" si="7"/>
        <v>0</v>
      </c>
      <c r="G43" s="97">
        <f t="shared" si="7"/>
        <v>25474.25</v>
      </c>
      <c r="H43" s="97">
        <f t="shared" si="7"/>
        <v>6913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496037.33999999997</v>
      </c>
      <c r="Q43" s="23"/>
      <c r="R43" s="30" t="s">
        <v>42</v>
      </c>
      <c r="S43" s="10" t="str">
        <f>ROUND(P36/1000,0) &amp;" GWh"</f>
        <v>88 GWh</v>
      </c>
      <c r="T43" s="43">
        <f>P36/P40</f>
        <v>0.1532777133930302</v>
      </c>
    </row>
    <row r="44" spans="1:47">
      <c r="A44" s="36" t="s">
        <v>46</v>
      </c>
      <c r="B44" s="96"/>
      <c r="C44" s="98">
        <f>C43/$P$43</f>
        <v>0.52448287461585053</v>
      </c>
      <c r="D44" s="98">
        <f t="shared" ref="D44:P44" si="8">D43/$P$43</f>
        <v>0.41022516571030726</v>
      </c>
      <c r="E44" s="98">
        <f t="shared" si="8"/>
        <v>0</v>
      </c>
      <c r="F44" s="98">
        <f t="shared" si="8"/>
        <v>0</v>
      </c>
      <c r="G44" s="98">
        <f t="shared" si="8"/>
        <v>5.1355508841330375E-2</v>
      </c>
      <c r="H44" s="98">
        <f t="shared" si="8"/>
        <v>1.3936450832511924E-2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57 GWh</v>
      </c>
      <c r="T44" s="31">
        <f>P34/P40</f>
        <v>0.10000660247925638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23 GWh</v>
      </c>
      <c r="T45" s="31">
        <f>P32/P40</f>
        <v>4.1049946444373264E-2</v>
      </c>
      <c r="U45" s="25"/>
    </row>
    <row r="46" spans="1:47">
      <c r="A46" s="37" t="s">
        <v>49</v>
      </c>
      <c r="B46" s="97">
        <f>B24+B26-B40-B49</f>
        <v>5032.0999473684205</v>
      </c>
      <c r="C46" s="97">
        <f>(C40+C24)*0.08</f>
        <v>19271.34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60 GWh</v>
      </c>
      <c r="T46" s="43">
        <f>P33/P40</f>
        <v>0.10541188073329412</v>
      </c>
      <c r="U46" s="25"/>
    </row>
    <row r="47" spans="1:47">
      <c r="A47" s="37" t="s">
        <v>51</v>
      </c>
      <c r="B47" s="100">
        <f>B46/(B24+B26)</f>
        <v>4.9999999999999996E-2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183 GWh</v>
      </c>
      <c r="T47" s="43">
        <f>P35/P40</f>
        <v>0.31951423936527418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572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71">
        <f>'FV imp-exp'!E24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U71"/>
  <sheetViews>
    <sheetView topLeftCell="A13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98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[2]Solceller!$C$5</f>
        <v>3524.5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[2]Elproduktion!$N$82</f>
        <v>0</v>
      </c>
      <c r="D7" s="64">
        <f>[2]Elproduktion!$N$83</f>
        <v>0</v>
      </c>
      <c r="E7" s="64">
        <f>[2]Elproduktion!$Q$84</f>
        <v>0</v>
      </c>
      <c r="F7" s="64">
        <f>[2]Elproduktion!$N$85</f>
        <v>0</v>
      </c>
      <c r="G7" s="64">
        <f>[2]Elproduktion!$R$86</f>
        <v>0</v>
      </c>
      <c r="H7" s="64">
        <f>[2]Elproduktion!$S$87</f>
        <v>0</v>
      </c>
      <c r="I7" s="64">
        <f>[2]Elproduktion!$N$88</f>
        <v>0</v>
      </c>
      <c r="J7" s="64">
        <f>[2]Elproduktion!$T$86</f>
        <v>0</v>
      </c>
      <c r="K7" s="64">
        <f>[2]Elproduktion!U84</f>
        <v>0</v>
      </c>
      <c r="L7" s="64">
        <f>[2]Elproduktion!V84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[2]Elproduktion!$N$90</f>
        <v>0</v>
      </c>
      <c r="D8" s="64">
        <f>[2]Elproduktion!$N$91</f>
        <v>0</v>
      </c>
      <c r="E8" s="64">
        <f>[2]Elproduktion!$Q$92</f>
        <v>0</v>
      </c>
      <c r="F8" s="64">
        <f>[2]Elproduktion!$N$93</f>
        <v>0</v>
      </c>
      <c r="G8" s="64">
        <f>[2]Elproduktion!$R$94</f>
        <v>0</v>
      </c>
      <c r="H8" s="64">
        <f>[2]Elproduktion!$S$95</f>
        <v>0</v>
      </c>
      <c r="I8" s="64">
        <f>[2]Elproduktion!$N$96</f>
        <v>0</v>
      </c>
      <c r="J8" s="64">
        <f>[2]Elproduktion!$T$94</f>
        <v>0</v>
      </c>
      <c r="K8" s="64">
        <f>[2]Elproduktion!U92</f>
        <v>0</v>
      </c>
      <c r="L8" s="64">
        <f>[2]Elproduktion!V92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[2]Elproduktion!$N$98</f>
        <v>0</v>
      </c>
      <c r="D9" s="64">
        <f>[2]Elproduktion!$N$99</f>
        <v>0</v>
      </c>
      <c r="E9" s="64">
        <f>[2]Elproduktion!$Q$100</f>
        <v>0</v>
      </c>
      <c r="F9" s="64">
        <f>[2]Elproduktion!$N$101</f>
        <v>0</v>
      </c>
      <c r="G9" s="64">
        <f>[2]Elproduktion!$R$102</f>
        <v>0</v>
      </c>
      <c r="H9" s="64">
        <f>[2]Elproduktion!$S$103</f>
        <v>0</v>
      </c>
      <c r="I9" s="64">
        <f>[2]Elproduktion!$N$104</f>
        <v>0</v>
      </c>
      <c r="J9" s="64">
        <f>[2]Elproduktion!$T$102</f>
        <v>0</v>
      </c>
      <c r="K9" s="64">
        <f>[2]Elproduktion!U100</f>
        <v>0</v>
      </c>
      <c r="L9" s="64">
        <f>[2]Elproduktion!V100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[2]Elproduktion!$N$106</f>
        <v>0</v>
      </c>
      <c r="D10" s="64">
        <f>[2]Elproduktion!$N$107</f>
        <v>0</v>
      </c>
      <c r="E10" s="64">
        <f>[2]Elproduktion!$Q$108</f>
        <v>0</v>
      </c>
      <c r="F10" s="64">
        <f>[2]Elproduktion!$N$109</f>
        <v>0</v>
      </c>
      <c r="G10" s="64">
        <f>[2]Elproduktion!$R$110</f>
        <v>0</v>
      </c>
      <c r="H10" s="64">
        <f>[2]Elproduktion!$S$111</f>
        <v>0</v>
      </c>
      <c r="I10" s="64">
        <f>[2]Elproduktion!$N$112</f>
        <v>0</v>
      </c>
      <c r="J10" s="64">
        <f>[2]Elproduktion!$T$110</f>
        <v>0</v>
      </c>
      <c r="K10" s="64">
        <f>[2]Elproduktion!U108</f>
        <v>0</v>
      </c>
      <c r="L10" s="64">
        <f>[2]Elproduktion!V108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3524.5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0115 Vallentuna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[2]Fjärrvärmeproduktion!$N$114</f>
        <v>0</v>
      </c>
      <c r="C18" s="64"/>
      <c r="D18" s="64">
        <f>[2]Fjärrvärmeproduktion!$N$115</f>
        <v>0</v>
      </c>
      <c r="E18" s="64">
        <f>[2]Fjärrvärmeproduktion!$Q$116</f>
        <v>0</v>
      </c>
      <c r="F18" s="64">
        <f>[2]Fjärrvärmeproduktion!$N$117</f>
        <v>0</v>
      </c>
      <c r="G18" s="64">
        <f>[2]Fjärrvärmeproduktion!$R$118</f>
        <v>0</v>
      </c>
      <c r="H18" s="64">
        <f>[2]Fjärrvärmeproduktion!$S$119</f>
        <v>0</v>
      </c>
      <c r="I18" s="64">
        <f>[2]Fjärrvärmeproduktion!$N$120</f>
        <v>0</v>
      </c>
      <c r="J18" s="64">
        <f>[2]Fjärrvärmeproduktion!$T$118</f>
        <v>0</v>
      </c>
      <c r="K18" s="64">
        <f>[2]Fjärrvärmeproduktion!U116</f>
        <v>0</v>
      </c>
      <c r="L18" s="64">
        <f>[2]Fjärrvärmeproduktion!V116</f>
        <v>0</v>
      </c>
      <c r="M18" s="64">
        <f>[2]Fjärrvärmeproduktion!W119</f>
        <v>0</v>
      </c>
      <c r="N18" s="64">
        <f>[2]Fjärrvärmeproduktion!X119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[2]Fjärrvärmeproduktion!$N$122+[2]Fjärrvärmeproduktion!$N$154</f>
        <v>41272</v>
      </c>
      <c r="C19" s="64"/>
      <c r="D19" s="64">
        <f>[2]Fjärrvärmeproduktion!$N$123</f>
        <v>0</v>
      </c>
      <c r="E19" s="64">
        <f>[2]Fjärrvärmeproduktion!$Q$124</f>
        <v>0</v>
      </c>
      <c r="F19" s="64">
        <f>[2]Fjärrvärmeproduktion!$N$125</f>
        <v>0</v>
      </c>
      <c r="G19" s="64">
        <f>[2]Fjärrvärmeproduktion!$R$126</f>
        <v>4620</v>
      </c>
      <c r="H19" s="64">
        <f>[2]Fjärrvärmeproduktion!$S$127</f>
        <v>38106</v>
      </c>
      <c r="I19" s="64">
        <f>[2]Fjärrvärmeproduktion!$N$128</f>
        <v>0</v>
      </c>
      <c r="J19" s="64">
        <f>[2]Fjärrvärmeproduktion!$T$126</f>
        <v>0</v>
      </c>
      <c r="K19" s="64">
        <f>[2]Fjärrvärmeproduktion!U124</f>
        <v>0</v>
      </c>
      <c r="L19" s="64">
        <f>[2]Fjärrvärmeproduktion!V124</f>
        <v>0</v>
      </c>
      <c r="M19" s="64">
        <f>[2]Fjärrvärmeproduktion!W127</f>
        <v>0</v>
      </c>
      <c r="N19" s="64">
        <f>[2]Fjärrvärmeproduktion!X127</f>
        <v>0</v>
      </c>
      <c r="O19" s="64"/>
      <c r="P19" s="64">
        <f t="shared" ref="P19:P23" si="2">SUM(C19:O19)</f>
        <v>42726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[2]Fjärrvärmeproduktion!$N$130</f>
        <v>0</v>
      </c>
      <c r="C20" s="64">
        <f>B20*1.05</f>
        <v>0</v>
      </c>
      <c r="D20" s="64">
        <f>[2]Fjärrvärmeproduktion!$N$131</f>
        <v>0</v>
      </c>
      <c r="E20" s="64">
        <f>[2]Fjärrvärmeproduktion!$Q$132</f>
        <v>0</v>
      </c>
      <c r="F20" s="64">
        <f>[2]Fjärrvärmeproduktion!$N$133</f>
        <v>0</v>
      </c>
      <c r="G20" s="64">
        <f>[2]Fjärrvärmeproduktion!$R$134</f>
        <v>0</v>
      </c>
      <c r="H20" s="64">
        <f>[2]Fjärrvärmeproduktion!$S$135</f>
        <v>0</v>
      </c>
      <c r="I20" s="64">
        <f>[2]Fjärrvärmeproduktion!$N$136</f>
        <v>0</v>
      </c>
      <c r="J20" s="64">
        <f>[2]Fjärrvärmeproduktion!$T$134</f>
        <v>0</v>
      </c>
      <c r="K20" s="64">
        <f>[2]Fjärrvärmeproduktion!U132</f>
        <v>0</v>
      </c>
      <c r="L20" s="64">
        <f>[2]Fjärrvärmeproduktion!V132</f>
        <v>0</v>
      </c>
      <c r="M20" s="64">
        <f>[2]Fjärrvärmeproduktion!W135</f>
        <v>0</v>
      </c>
      <c r="N20" s="64">
        <f>[2]Fjärrvärmeproduktion!X135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[2]Fjärrvärmeproduktion!$N$138</f>
        <v>20912</v>
      </c>
      <c r="C21" s="64">
        <f>B21*0.33</f>
        <v>6900.96</v>
      </c>
      <c r="D21" s="64">
        <f>[2]Fjärrvärmeproduktion!$N$139</f>
        <v>0</v>
      </c>
      <c r="E21" s="64">
        <f>[2]Fjärrvärmeproduktion!$Q$140</f>
        <v>0</v>
      </c>
      <c r="F21" s="64">
        <f>[2]Fjärrvärmeproduktion!$N$141</f>
        <v>0</v>
      </c>
      <c r="G21" s="64">
        <f>[2]Fjärrvärmeproduktion!$R$142</f>
        <v>0</v>
      </c>
      <c r="H21" s="64">
        <f>[2]Fjärrvärmeproduktion!$S$143</f>
        <v>0</v>
      </c>
      <c r="I21" s="64">
        <f>[2]Fjärrvärmeproduktion!$N$144</f>
        <v>0</v>
      </c>
      <c r="J21" s="64">
        <f>[2]Fjärrvärmeproduktion!$T$142</f>
        <v>0</v>
      </c>
      <c r="K21" s="64">
        <f>[2]Fjärrvärmeproduktion!U140</f>
        <v>0</v>
      </c>
      <c r="L21" s="64">
        <f>[2]Fjärrvärmeproduktion!V140</f>
        <v>0</v>
      </c>
      <c r="M21" s="64">
        <f>[2]Fjärrvärmeproduktion!W143</f>
        <v>0</v>
      </c>
      <c r="N21" s="64">
        <f>[2]Fjärrvärmeproduktion!X143</f>
        <v>0</v>
      </c>
      <c r="O21" s="64"/>
      <c r="P21" s="64">
        <f t="shared" si="2"/>
        <v>6900.96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[2]Fjärrvärmeproduktion!$N$146</f>
        <v>0</v>
      </c>
      <c r="C22" s="64"/>
      <c r="D22" s="64">
        <f>[2]Fjärrvärmeproduktion!$N$147</f>
        <v>0</v>
      </c>
      <c r="E22" s="64">
        <f>[2]Fjärrvärmeproduktion!$Q$148</f>
        <v>0</v>
      </c>
      <c r="F22" s="64">
        <f>[2]Fjärrvärmeproduktion!$N$149</f>
        <v>0</v>
      </c>
      <c r="G22" s="64">
        <f>[2]Fjärrvärmeproduktion!$R$150</f>
        <v>0</v>
      </c>
      <c r="H22" s="64">
        <f>[2]Fjärrvärmeproduktion!$S$151</f>
        <v>0</v>
      </c>
      <c r="I22" s="64">
        <f>[2]Fjärrvärmeproduktion!$N$152</f>
        <v>0</v>
      </c>
      <c r="J22" s="64">
        <f>[2]Fjärrvärmeproduktion!$T$150</f>
        <v>0</v>
      </c>
      <c r="K22" s="64">
        <f>[2]Fjärrvärmeproduktion!U148</f>
        <v>0</v>
      </c>
      <c r="L22" s="64">
        <f>[2]Fjärrvärmeproduktion!V148</f>
        <v>0</v>
      </c>
      <c r="M22" s="64">
        <f>[2]Fjärrvärmeproduktion!W151</f>
        <v>0</v>
      </c>
      <c r="N22" s="64">
        <f>[2]Fjärrvärmeproduktion!X151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524 GWh</v>
      </c>
      <c r="T22" s="27"/>
      <c r="U22" s="25"/>
    </row>
    <row r="23" spans="1:34" ht="15.75">
      <c r="A23" s="5" t="s">
        <v>23</v>
      </c>
      <c r="B23" s="64"/>
      <c r="C23" s="64"/>
      <c r="D23" s="64">
        <f>[2]Fjärrvärmeproduktion!$N$155</f>
        <v>0</v>
      </c>
      <c r="E23" s="64">
        <f>[2]Fjärrvärmeproduktion!$Q$156</f>
        <v>0</v>
      </c>
      <c r="F23" s="64">
        <f>[2]Fjärrvärmeproduktion!$N$157</f>
        <v>0</v>
      </c>
      <c r="G23" s="64">
        <f>[2]Fjärrvärmeproduktion!$R$158</f>
        <v>0</v>
      </c>
      <c r="H23" s="64">
        <f>[2]Fjärrvärmeproduktion!$S$159</f>
        <v>0</v>
      </c>
      <c r="I23" s="64">
        <f>[2]Fjärrvärmeproduktion!$N$160</f>
        <v>0</v>
      </c>
      <c r="J23" s="64">
        <f>[2]Fjärrvärmeproduktion!$T$158</f>
        <v>0</v>
      </c>
      <c r="K23" s="64">
        <f>[2]Fjärrvärmeproduktion!U156</f>
        <v>0</v>
      </c>
      <c r="L23" s="64">
        <f>[2]Fjärrvärmeproduktion!V156</f>
        <v>0</v>
      </c>
      <c r="M23" s="64">
        <f>[2]Fjärrvärmeproduktion!W159</f>
        <v>0</v>
      </c>
      <c r="N23" s="64">
        <f>[2]Fjärrvärmeproduktion!X159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62184</v>
      </c>
      <c r="C24" s="64">
        <f t="shared" ref="C24:O24" si="3">SUM(C18:C23)</f>
        <v>6900.96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4620</v>
      </c>
      <c r="H24" s="64">
        <f t="shared" si="3"/>
        <v>38106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>SUM(C24:O24)</f>
        <v>49626.96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252 GWh</v>
      </c>
      <c r="T25" s="31">
        <f>C$44</f>
        <v>0.48161212035230988</v>
      </c>
      <c r="U25" s="25"/>
    </row>
    <row r="26" spans="1:34" ht="15.75">
      <c r="A26" s="11" t="s">
        <v>103</v>
      </c>
      <c r="B26" s="99">
        <v>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177 GWh</v>
      </c>
      <c r="T26" s="31">
        <f>D$44</f>
        <v>0.33853111823880316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0115 Vallentuna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41 GWh</v>
      </c>
      <c r="T29" s="31">
        <f>G$44</f>
        <v>7.9165444660151532E-2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53 GWh</v>
      </c>
      <c r="T30" s="31">
        <f>H$44</f>
        <v>0.10069131674873545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5">
        <f>[2]Slutanvändning!$N$170</f>
        <v>0</v>
      </c>
      <c r="C32" s="64">
        <f>[2]Slutanvändning!$N$171</f>
        <v>4658</v>
      </c>
      <c r="D32" s="64">
        <f>[2]Slutanvändning!$N$164</f>
        <v>5247</v>
      </c>
      <c r="E32" s="64">
        <f>[2]Slutanvändning!$Q$165</f>
        <v>0</v>
      </c>
      <c r="F32" s="64">
        <f>[2]Slutanvändning!$N$166</f>
        <v>0</v>
      </c>
      <c r="G32" s="64">
        <f>[2]Slutanvändning!$N$167</f>
        <v>1240</v>
      </c>
      <c r="H32" s="64">
        <f>[2]Slutanvändning!$N$168</f>
        <v>0</v>
      </c>
      <c r="I32" s="64">
        <f>[2]Slutanvändning!$N$169</f>
        <v>0</v>
      </c>
      <c r="J32" s="64"/>
      <c r="K32" s="64">
        <f>[2]Slutanvändning!T165</f>
        <v>0</v>
      </c>
      <c r="L32" s="64">
        <f>[2]Slutanvändning!U165</f>
        <v>0</v>
      </c>
      <c r="M32" s="64"/>
      <c r="N32" s="64"/>
      <c r="O32" s="64"/>
      <c r="P32" s="64">
        <f t="shared" ref="P32:P37" si="4">SUM(B32:N32)</f>
        <v>11145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5">
        <f>[2]Slutanvändning!$N$179</f>
        <v>3297.9780000000001</v>
      </c>
      <c r="C33" s="64">
        <f>[2]Slutanvändning!$N$180</f>
        <v>12042</v>
      </c>
      <c r="D33" s="183">
        <f>[2]Slutanvändning!$N$173</f>
        <v>1608.6920469840377</v>
      </c>
      <c r="E33" s="64">
        <f>[2]Slutanvändning!$Q$174</f>
        <v>0</v>
      </c>
      <c r="F33" s="183">
        <f>[2]Slutanvändning!$N$175</f>
        <v>0</v>
      </c>
      <c r="G33" s="64">
        <f>[2]Slutanvändning!$N$176</f>
        <v>0</v>
      </c>
      <c r="H33" s="64">
        <f>[2]Slutanvändning!$N$177</f>
        <v>0</v>
      </c>
      <c r="I33" s="64">
        <f>[2]Slutanvändning!$N$178</f>
        <v>0</v>
      </c>
      <c r="J33" s="64"/>
      <c r="K33" s="64">
        <f>[2]Slutanvändning!T174</f>
        <v>0</v>
      </c>
      <c r="L33" s="64">
        <f>[2]Slutanvändning!U174</f>
        <v>0</v>
      </c>
      <c r="M33" s="64"/>
      <c r="N33" s="64"/>
      <c r="O33" s="64"/>
      <c r="P33" s="196">
        <f t="shared" si="4"/>
        <v>16948.670046984036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5">
        <f>[2]Slutanvändning!$N$188</f>
        <v>13932.737999999999</v>
      </c>
      <c r="C34" s="64">
        <f>[2]Slutanvändning!$N$189</f>
        <v>22228</v>
      </c>
      <c r="D34" s="64">
        <f>[2]Slutanvändning!$N$182</f>
        <v>0</v>
      </c>
      <c r="E34" s="64">
        <f>[2]Slutanvändning!$Q$183</f>
        <v>0</v>
      </c>
      <c r="F34" s="64">
        <f>[2]Slutanvändning!$N$184</f>
        <v>0</v>
      </c>
      <c r="G34" s="64">
        <f>[2]Slutanvändning!$N$185</f>
        <v>0</v>
      </c>
      <c r="H34" s="64">
        <f>[2]Slutanvändning!$N$186</f>
        <v>0</v>
      </c>
      <c r="I34" s="64">
        <f>[2]Slutanvändning!$N$187</f>
        <v>0</v>
      </c>
      <c r="J34" s="64"/>
      <c r="K34" s="64">
        <f>[2]Slutanvändning!T183</f>
        <v>0</v>
      </c>
      <c r="L34" s="64">
        <f>[2]Slutanvändning!U183</f>
        <v>0</v>
      </c>
      <c r="M34" s="64"/>
      <c r="N34" s="64"/>
      <c r="O34" s="64"/>
      <c r="P34" s="196">
        <f t="shared" si="4"/>
        <v>36160.737999999998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5">
        <f>[2]Slutanvändning!$N$197</f>
        <v>0</v>
      </c>
      <c r="C35" s="64">
        <f>[2]Slutanvändning!$N$198</f>
        <v>1810</v>
      </c>
      <c r="D35" s="183">
        <f>[2]Slutanvändning!$N$191</f>
        <v>170021.30795301596</v>
      </c>
      <c r="E35" s="64">
        <f>[2]Slutanvändning!$Q$192</f>
        <v>0</v>
      </c>
      <c r="F35" s="64">
        <f>[2]Slutanvändning!$N$193</f>
        <v>0</v>
      </c>
      <c r="G35" s="64">
        <f>[2]Slutanvändning!$N$194</f>
        <v>35628</v>
      </c>
      <c r="H35" s="64">
        <f>[2]Slutanvändning!$N$195</f>
        <v>0</v>
      </c>
      <c r="I35" s="64">
        <f>[2]Slutanvändning!$N$196</f>
        <v>0</v>
      </c>
      <c r="J35" s="64"/>
      <c r="K35" s="64">
        <f>[2]Slutanvändning!T192</f>
        <v>0</v>
      </c>
      <c r="L35" s="64">
        <f>[2]Slutanvändning!U192</f>
        <v>0</v>
      </c>
      <c r="M35" s="64"/>
      <c r="N35" s="64"/>
      <c r="O35" s="64"/>
      <c r="P35" s="183">
        <f>SUM(B35:N35)</f>
        <v>207459.30795301596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5">
        <f>[2]Slutanvändning!$N$206</f>
        <v>0</v>
      </c>
      <c r="C36" s="64">
        <f>[2]Slutanvändning!$N$207</f>
        <v>44474</v>
      </c>
      <c r="D36" s="64">
        <f>[2]Slutanvändning!$N$200</f>
        <v>21</v>
      </c>
      <c r="E36" s="64">
        <f>[2]Slutanvändning!$Q$201</f>
        <v>0</v>
      </c>
      <c r="F36" s="64">
        <f>[2]Slutanvändning!$N$202</f>
        <v>0</v>
      </c>
      <c r="G36" s="64">
        <f>[2]Slutanvändning!$N$203</f>
        <v>0</v>
      </c>
      <c r="H36" s="64">
        <f>[2]Slutanvändning!$N$204</f>
        <v>0</v>
      </c>
      <c r="I36" s="64">
        <f>[2]Slutanvändning!$N$205</f>
        <v>0</v>
      </c>
      <c r="J36" s="64"/>
      <c r="K36" s="64">
        <f>[2]Slutanvändning!T201</f>
        <v>0</v>
      </c>
      <c r="L36" s="64">
        <f>[2]Slutanvändning!U201</f>
        <v>0</v>
      </c>
      <c r="M36" s="64"/>
      <c r="N36" s="64"/>
      <c r="O36" s="64"/>
      <c r="P36" s="65">
        <f t="shared" si="4"/>
        <v>44495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5">
        <f>[2]Slutanvändning!$N$215</f>
        <v>7697.8389999999999</v>
      </c>
      <c r="C37" s="64">
        <f>[2]Slutanvändning!$N$216</f>
        <v>131895</v>
      </c>
      <c r="D37" s="64">
        <f>[2]Slutanvändning!$N$209</f>
        <v>399</v>
      </c>
      <c r="E37" s="64">
        <f>[2]Slutanvändning!$Q$210</f>
        <v>0</v>
      </c>
      <c r="F37" s="64">
        <f>[2]Slutanvändning!$N$211</f>
        <v>0</v>
      </c>
      <c r="G37" s="64">
        <f>[2]Slutanvändning!$N$212</f>
        <v>0</v>
      </c>
      <c r="H37" s="64">
        <f>[2]Slutanvändning!$N$213</f>
        <v>14663</v>
      </c>
      <c r="I37" s="64">
        <f>[2]Slutanvändning!$N$214</f>
        <v>0</v>
      </c>
      <c r="J37" s="64"/>
      <c r="K37" s="64">
        <f>[2]Slutanvändning!T210</f>
        <v>0</v>
      </c>
      <c r="L37" s="64">
        <f>[2]Slutanvändning!U210</f>
        <v>0</v>
      </c>
      <c r="M37" s="64"/>
      <c r="N37" s="64"/>
      <c r="O37" s="64"/>
      <c r="P37" s="196">
        <f t="shared" si="4"/>
        <v>154654.83900000001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5">
        <f>[2]Slutanvändning!$N$224</f>
        <v>30594.911</v>
      </c>
      <c r="C38" s="64">
        <f>[2]Slutanvändning!$N$225</f>
        <v>9653</v>
      </c>
      <c r="D38" s="64">
        <f>[2]Slutanvändning!$N$218</f>
        <v>116</v>
      </c>
      <c r="E38" s="64">
        <f>[2]Slutanvändning!$Q$219</f>
        <v>0</v>
      </c>
      <c r="F38" s="64">
        <f>[2]Slutanvändning!$N$220</f>
        <v>0</v>
      </c>
      <c r="G38" s="64">
        <f>[2]Slutanvändning!$N$221</f>
        <v>0</v>
      </c>
      <c r="H38" s="64">
        <f>[2]Slutanvändning!$N$222</f>
        <v>0</v>
      </c>
      <c r="I38" s="64">
        <f>[2]Slutanvändning!$N$223</f>
        <v>0</v>
      </c>
      <c r="J38" s="64"/>
      <c r="K38" s="64">
        <f>[2]Slutanvändning!T219</f>
        <v>0</v>
      </c>
      <c r="L38" s="64">
        <f>[2]Slutanvändning!U219</f>
        <v>0</v>
      </c>
      <c r="M38" s="64"/>
      <c r="N38" s="64"/>
      <c r="O38" s="64"/>
      <c r="P38" s="196">
        <f>SUM(B38:N38)</f>
        <v>40363.911</v>
      </c>
      <c r="Q38" s="22"/>
      <c r="R38" s="33"/>
      <c r="S38" s="18"/>
      <c r="T38" s="29"/>
      <c r="U38" s="25"/>
    </row>
    <row r="39" spans="1:47" ht="15.75">
      <c r="A39" s="5" t="s">
        <v>39</v>
      </c>
      <c r="B39" s="65">
        <f>[2]Slutanvändning!$N$233</f>
        <v>0</v>
      </c>
      <c r="C39" s="64">
        <f>[2]Slutanvändning!$N$234</f>
        <v>40</v>
      </c>
      <c r="D39" s="64">
        <f>[2]Slutanvändning!$N$227</f>
        <v>0</v>
      </c>
      <c r="E39" s="64">
        <f>[2]Slutanvändning!$Q$228</f>
        <v>0</v>
      </c>
      <c r="F39" s="64">
        <f>[2]Slutanvändning!$N$229</f>
        <v>0</v>
      </c>
      <c r="G39" s="64">
        <f>[2]Slutanvändning!$N$230</f>
        <v>0</v>
      </c>
      <c r="H39" s="64">
        <f>[2]Slutanvändning!$N$231</f>
        <v>0</v>
      </c>
      <c r="I39" s="64">
        <f>[2]Slutanvändning!$N$232</f>
        <v>0</v>
      </c>
      <c r="J39" s="64"/>
      <c r="K39" s="64">
        <f>[2]Slutanvändning!T228</f>
        <v>0</v>
      </c>
      <c r="L39" s="64">
        <f>[2]Slutanvändning!U228</f>
        <v>0</v>
      </c>
      <c r="M39" s="64"/>
      <c r="N39" s="64"/>
      <c r="O39" s="64"/>
      <c r="P39" s="64">
        <f>SUM(B39:N39)</f>
        <v>40</v>
      </c>
      <c r="Q39" s="22"/>
      <c r="R39" s="30"/>
      <c r="S39" s="9"/>
      <c r="T39" s="44"/>
    </row>
    <row r="40" spans="1:47" ht="15.75">
      <c r="A40" s="5" t="s">
        <v>14</v>
      </c>
      <c r="B40" s="65">
        <f>SUM(B32:B39)</f>
        <v>55523.466</v>
      </c>
      <c r="C40" s="64">
        <f t="shared" ref="C40:O40" si="5">SUM(C32:C39)</f>
        <v>226800</v>
      </c>
      <c r="D40" s="183">
        <f t="shared" si="5"/>
        <v>177413</v>
      </c>
      <c r="E40" s="64">
        <f t="shared" si="5"/>
        <v>0</v>
      </c>
      <c r="F40" s="183">
        <f>SUM(F32:F39)</f>
        <v>0</v>
      </c>
      <c r="G40" s="64">
        <f t="shared" si="5"/>
        <v>36868</v>
      </c>
      <c r="H40" s="64">
        <f t="shared" si="5"/>
        <v>14663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196">
        <f>SUM(B40:N40)</f>
        <v>511267.46600000001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25 GWh</v>
      </c>
      <c r="T41" s="63"/>
    </row>
    <row r="42" spans="1:47">
      <c r="A42" s="35" t="s">
        <v>43</v>
      </c>
      <c r="B42" s="96">
        <f>B39+B38+B37</f>
        <v>38292.75</v>
      </c>
      <c r="C42" s="96">
        <f>C39+C38+C37</f>
        <v>141588</v>
      </c>
      <c r="D42" s="96">
        <f>D39+D38+D37</f>
        <v>515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14663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195058.75</v>
      </c>
      <c r="Q42" s="23"/>
      <c r="R42" s="30" t="s">
        <v>41</v>
      </c>
      <c r="S42" s="10" t="str">
        <f>ROUND(P42/1000,0) &amp;" GWh"</f>
        <v>195 GWh</v>
      </c>
      <c r="T42" s="31">
        <f>P42/P40</f>
        <v>0.38151997334405002</v>
      </c>
    </row>
    <row r="43" spans="1:47">
      <c r="A43" s="36" t="s">
        <v>45</v>
      </c>
      <c r="B43" s="143"/>
      <c r="C43" s="97">
        <f>C40+C24-C7+C46</f>
        <v>252397.0368</v>
      </c>
      <c r="D43" s="97">
        <f t="shared" ref="D43:O43" si="7">D11+D24+D40</f>
        <v>177413</v>
      </c>
      <c r="E43" s="97">
        <f t="shared" si="7"/>
        <v>0</v>
      </c>
      <c r="F43" s="97">
        <f t="shared" si="7"/>
        <v>0</v>
      </c>
      <c r="G43" s="97">
        <f t="shared" si="7"/>
        <v>41488</v>
      </c>
      <c r="H43" s="97">
        <f t="shared" si="7"/>
        <v>52769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524067.0368</v>
      </c>
      <c r="Q43" s="23"/>
      <c r="R43" s="30" t="s">
        <v>42</v>
      </c>
      <c r="S43" s="10" t="str">
        <f>ROUND(P36/1000,0) &amp;" GWh"</f>
        <v>44 GWh</v>
      </c>
      <c r="T43" s="43">
        <f>P36/P40</f>
        <v>8.7028811647483162E-2</v>
      </c>
    </row>
    <row r="44" spans="1:47">
      <c r="A44" s="36" t="s">
        <v>46</v>
      </c>
      <c r="B44" s="96"/>
      <c r="C44" s="98">
        <f>C43/$P$43</f>
        <v>0.48161212035230988</v>
      </c>
      <c r="D44" s="98">
        <f t="shared" ref="D44:P44" si="8">D43/$P$43</f>
        <v>0.33853111823880316</v>
      </c>
      <c r="E44" s="98">
        <f t="shared" si="8"/>
        <v>0</v>
      </c>
      <c r="F44" s="98">
        <f t="shared" si="8"/>
        <v>0</v>
      </c>
      <c r="G44" s="98">
        <f t="shared" si="8"/>
        <v>7.9165444660151532E-2</v>
      </c>
      <c r="H44" s="98">
        <f t="shared" si="8"/>
        <v>0.10069131674873545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36 GWh</v>
      </c>
      <c r="T44" s="31">
        <f>P34/P40</f>
        <v>7.0727633586604929E-2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11 GWh</v>
      </c>
      <c r="T45" s="31">
        <f>P32/P40</f>
        <v>2.1798766284103828E-2</v>
      </c>
      <c r="U45" s="25"/>
    </row>
    <row r="46" spans="1:47">
      <c r="A46" s="37" t="s">
        <v>49</v>
      </c>
      <c r="B46" s="97">
        <f>B24+B26-B40-B49</f>
        <v>6660.5339999999997</v>
      </c>
      <c r="C46" s="97">
        <f>(C40+C24)*0.08</f>
        <v>18696.076799999999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17 GWh</v>
      </c>
      <c r="T46" s="43">
        <f>P33/P40</f>
        <v>3.3150300330246393E-2</v>
      </c>
      <c r="U46" s="25"/>
    </row>
    <row r="47" spans="1:47">
      <c r="A47" s="37" t="s">
        <v>51</v>
      </c>
      <c r="B47" s="100">
        <f>B46/(B24+B26)</f>
        <v>0.10711009262832882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207 GWh</v>
      </c>
      <c r="T47" s="43">
        <f>P35/P40</f>
        <v>0.40577451480751164</v>
      </c>
    </row>
    <row r="48" spans="1:47" ht="15.75" thickBot="1">
      <c r="A48" s="12"/>
      <c r="B48" s="102"/>
      <c r="C48" s="104"/>
      <c r="D48" s="104"/>
      <c r="E48" s="104"/>
      <c r="F48" s="105"/>
      <c r="G48" s="104"/>
      <c r="H48" s="104"/>
      <c r="I48" s="105"/>
      <c r="J48" s="104"/>
      <c r="K48" s="104"/>
      <c r="L48" s="104"/>
      <c r="M48" s="104"/>
      <c r="N48" s="105"/>
      <c r="O48" s="105"/>
      <c r="P48" s="105"/>
      <c r="Q48" s="55"/>
      <c r="R48" s="47" t="s">
        <v>50</v>
      </c>
      <c r="S48" s="10" t="str">
        <f>ROUND(P40/1000,0) &amp;" GWh"</f>
        <v>511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111"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51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11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52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99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[2]Solceller!$C$26</f>
        <v>703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99">
        <f>[2]Elproduktion!$N$922</f>
        <v>0</v>
      </c>
      <c r="D7" s="64">
        <f>[2]Elproduktion!$N$923</f>
        <v>0</v>
      </c>
      <c r="E7" s="64">
        <f>[2]Elproduktion!$Q$924</f>
        <v>0</v>
      </c>
      <c r="F7" s="64">
        <f>[2]Elproduktion!$N$925</f>
        <v>0</v>
      </c>
      <c r="G7" s="64">
        <f>[2]Elproduktion!$R$926</f>
        <v>0</v>
      </c>
      <c r="H7" s="64">
        <f>[2]Elproduktion!$S$927</f>
        <v>0</v>
      </c>
      <c r="I7" s="64">
        <f>[2]Elproduktion!$N$928</f>
        <v>0</v>
      </c>
      <c r="J7" s="64">
        <f>[2]Elproduktion!$T$926</f>
        <v>0</v>
      </c>
      <c r="K7" s="64">
        <f>[2]Elproduktion!U924</f>
        <v>0</v>
      </c>
      <c r="L7" s="64">
        <f>[2]Elproduktion!V924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99">
        <f>[2]Elproduktion!$N$930</f>
        <v>0</v>
      </c>
      <c r="D8" s="64">
        <f>[2]Elproduktion!$N$931</f>
        <v>0</v>
      </c>
      <c r="E8" s="64">
        <f>[2]Elproduktion!$Q$932</f>
        <v>0</v>
      </c>
      <c r="F8" s="64">
        <f>[2]Elproduktion!$N$933</f>
        <v>0</v>
      </c>
      <c r="G8" s="64">
        <f>[2]Elproduktion!$R$934</f>
        <v>0</v>
      </c>
      <c r="H8" s="64">
        <f>[2]Elproduktion!$S$935</f>
        <v>0</v>
      </c>
      <c r="I8" s="64">
        <f>[2]Elproduktion!$N$936</f>
        <v>0</v>
      </c>
      <c r="J8" s="64">
        <f>[2]Elproduktion!$T$934</f>
        <v>0</v>
      </c>
      <c r="K8" s="64">
        <f>[2]Elproduktion!U932</f>
        <v>0</v>
      </c>
      <c r="L8" s="64">
        <f>[2]Elproduktion!V932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99">
        <f>[2]Elproduktion!$N$938</f>
        <v>0</v>
      </c>
      <c r="D9" s="64">
        <f>[2]Elproduktion!$N$939</f>
        <v>0</v>
      </c>
      <c r="E9" s="64">
        <f>[2]Elproduktion!$Q$940</f>
        <v>0</v>
      </c>
      <c r="F9" s="64">
        <f>[2]Elproduktion!$N$941</f>
        <v>0</v>
      </c>
      <c r="G9" s="64">
        <f>[2]Elproduktion!$R$942</f>
        <v>0</v>
      </c>
      <c r="H9" s="64">
        <f>[2]Elproduktion!$S$943</f>
        <v>0</v>
      </c>
      <c r="I9" s="64">
        <f>[2]Elproduktion!$N$944</f>
        <v>0</v>
      </c>
      <c r="J9" s="64">
        <f>[2]Elproduktion!$T$942</f>
        <v>0</v>
      </c>
      <c r="K9" s="64">
        <f>[2]Elproduktion!U940</f>
        <v>0</v>
      </c>
      <c r="L9" s="64">
        <f>[2]Elproduktion!V940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194">
        <f>[2]Elproduktion!$N$946</f>
        <v>295.59861224489862</v>
      </c>
      <c r="D10" s="64">
        <f>[2]Elproduktion!$N$947</f>
        <v>0</v>
      </c>
      <c r="E10" s="64">
        <f>[2]Elproduktion!$Q$948</f>
        <v>0</v>
      </c>
      <c r="F10" s="64">
        <f>[2]Elproduktion!$N$949</f>
        <v>0</v>
      </c>
      <c r="G10" s="64">
        <f>[2]Elproduktion!$R$950</f>
        <v>0</v>
      </c>
      <c r="H10" s="64">
        <f>[2]Elproduktion!$S$951</f>
        <v>0</v>
      </c>
      <c r="I10" s="64">
        <f>[2]Elproduktion!$N$952</f>
        <v>0</v>
      </c>
      <c r="J10" s="64">
        <f>[2]Elproduktion!$T$950</f>
        <v>0</v>
      </c>
      <c r="K10" s="64">
        <f>[2]Elproduktion!U948</f>
        <v>0</v>
      </c>
      <c r="L10" s="64">
        <f>[2]Elproduktion!V948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998.59861224489862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0187 Vaxholm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[2]Fjärrvärmeproduktion!$N$1290+[2]Fjärrvärmeproduktion!$N$1330*[2]Fjärrvärmeproduktion!$N$1290/([2]Fjärrvärmeproduktion!$N$1290+[2]Fjärrvärmeproduktion!$N$1298)</f>
        <v>0</v>
      </c>
      <c r="C18" s="64"/>
      <c r="D18" s="64">
        <f>[2]Fjärrvärmeproduktion!$N$1291</f>
        <v>0</v>
      </c>
      <c r="E18" s="64">
        <f>[2]Fjärrvärmeproduktion!$Q$1292</f>
        <v>0</v>
      </c>
      <c r="F18" s="64">
        <f>[2]Fjärrvärmeproduktion!$N$1293</f>
        <v>0</v>
      </c>
      <c r="G18" s="64">
        <f>[2]Fjärrvärmeproduktion!$R$1294</f>
        <v>0</v>
      </c>
      <c r="H18" s="64">
        <f>[2]Fjärrvärmeproduktion!$S$1295</f>
        <v>0</v>
      </c>
      <c r="I18" s="64">
        <f>[2]Fjärrvärmeproduktion!$N$1296</f>
        <v>0</v>
      </c>
      <c r="J18" s="64">
        <f>[2]Fjärrvärmeproduktion!$T$1294</f>
        <v>0</v>
      </c>
      <c r="K18" s="64">
        <f>[2]Fjärrvärmeproduktion!U1292</f>
        <v>0</v>
      </c>
      <c r="L18" s="64">
        <f>[2]Fjärrvärmeproduktion!V1292</f>
        <v>0</v>
      </c>
      <c r="M18" s="64">
        <f>[2]Fjärrvärmeproduktion!W1295</f>
        <v>0</v>
      </c>
      <c r="N18" s="64">
        <f>[2]Fjärrvärmeproduktion!X1295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[2]Fjärrvärmeproduktion!$N$1298+[2]Fjärrvärmeproduktion!$N$1330*[2]Fjärrvärmeproduktion!$N$1298/([2]Fjärrvärmeproduktion!$N$1298+[2]Fjärrvärmeproduktion!$N$1290)</f>
        <v>24450</v>
      </c>
      <c r="C19" s="64"/>
      <c r="D19" s="64">
        <f>[2]Fjärrvärmeproduktion!$N$1299</f>
        <v>119</v>
      </c>
      <c r="E19" s="64">
        <f>[2]Fjärrvärmeproduktion!$Q$1300</f>
        <v>0</v>
      </c>
      <c r="F19" s="64">
        <f>[2]Fjärrvärmeproduktion!$N$1301</f>
        <v>0</v>
      </c>
      <c r="G19" s="64">
        <f>[2]Fjärrvärmeproduktion!$R$1302</f>
        <v>255</v>
      </c>
      <c r="H19" s="64">
        <f>[2]Fjärrvärmeproduktion!$S$1303</f>
        <v>23983</v>
      </c>
      <c r="I19" s="64">
        <f>[2]Fjärrvärmeproduktion!$N$1304</f>
        <v>0</v>
      </c>
      <c r="J19" s="64">
        <f>[2]Fjärrvärmeproduktion!$T$1302</f>
        <v>0</v>
      </c>
      <c r="K19" s="64">
        <f>[2]Fjärrvärmeproduktion!U1300</f>
        <v>0</v>
      </c>
      <c r="L19" s="64">
        <f>[2]Fjärrvärmeproduktion!V1300</f>
        <v>0</v>
      </c>
      <c r="M19" s="64">
        <f>[2]Fjärrvärmeproduktion!W1303</f>
        <v>0</v>
      </c>
      <c r="N19" s="64">
        <f>[2]Fjärrvärmeproduktion!X1303</f>
        <v>0</v>
      </c>
      <c r="O19" s="64"/>
      <c r="P19" s="64">
        <f t="shared" ref="P19:P24" si="2">SUM(C19:O19)</f>
        <v>24357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[2]Fjärrvärmeproduktion!$N$1306</f>
        <v>0</v>
      </c>
      <c r="C20" s="64">
        <f>B20*1.05</f>
        <v>0</v>
      </c>
      <c r="D20" s="64">
        <f>[2]Fjärrvärmeproduktion!$N$1307</f>
        <v>0</v>
      </c>
      <c r="E20" s="64">
        <f>[2]Fjärrvärmeproduktion!$Q$1308</f>
        <v>0</v>
      </c>
      <c r="F20" s="64">
        <f>[2]Fjärrvärmeproduktion!$N$1309</f>
        <v>0</v>
      </c>
      <c r="G20" s="64">
        <f>[2]Fjärrvärmeproduktion!$R$1310</f>
        <v>0</v>
      </c>
      <c r="H20" s="64">
        <f>[2]Fjärrvärmeproduktion!$S$1311</f>
        <v>0</v>
      </c>
      <c r="I20" s="64">
        <f>[2]Fjärrvärmeproduktion!$N$1312</f>
        <v>0</v>
      </c>
      <c r="J20" s="64">
        <f>[2]Fjärrvärmeproduktion!$T$1310</f>
        <v>0</v>
      </c>
      <c r="K20" s="64">
        <f>[2]Fjärrvärmeproduktion!U1308</f>
        <v>0</v>
      </c>
      <c r="L20" s="64">
        <f>[2]Fjärrvärmeproduktion!V1308</f>
        <v>0</v>
      </c>
      <c r="M20" s="64">
        <f>[2]Fjärrvärmeproduktion!W1311</f>
        <v>0</v>
      </c>
      <c r="N20" s="64">
        <f>[2]Fjärrvärmeproduktion!X1311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[2]Fjärrvärmeproduktion!$N$1314</f>
        <v>0</v>
      </c>
      <c r="C21" s="64">
        <f>B21*0.33</f>
        <v>0</v>
      </c>
      <c r="D21" s="64">
        <f>[2]Fjärrvärmeproduktion!$N$1315</f>
        <v>0</v>
      </c>
      <c r="E21" s="64">
        <f>[2]Fjärrvärmeproduktion!$Q$1316</f>
        <v>0</v>
      </c>
      <c r="F21" s="64">
        <f>[2]Fjärrvärmeproduktion!$N$1317</f>
        <v>0</v>
      </c>
      <c r="G21" s="64">
        <f>[2]Fjärrvärmeproduktion!$R$1318</f>
        <v>0</v>
      </c>
      <c r="H21" s="64">
        <f>[2]Fjärrvärmeproduktion!$S$1319</f>
        <v>0</v>
      </c>
      <c r="I21" s="64">
        <f>[2]Fjärrvärmeproduktion!$N$1320</f>
        <v>0</v>
      </c>
      <c r="J21" s="64">
        <f>[2]Fjärrvärmeproduktion!$T$1318</f>
        <v>0</v>
      </c>
      <c r="K21" s="64">
        <f>[2]Fjärrvärmeproduktion!U1316</f>
        <v>0</v>
      </c>
      <c r="L21" s="64">
        <f>[2]Fjärrvärmeproduktion!V1316</f>
        <v>0</v>
      </c>
      <c r="M21" s="64">
        <f>[2]Fjärrvärmeproduktion!W1319</f>
        <v>0</v>
      </c>
      <c r="N21" s="64">
        <f>[2]Fjärrvärmeproduktion!X1319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[2]Fjärrvärmeproduktion!$N$1322</f>
        <v>0</v>
      </c>
      <c r="C22" s="64"/>
      <c r="D22" s="64">
        <f>[2]Fjärrvärmeproduktion!$N$1323</f>
        <v>0</v>
      </c>
      <c r="E22" s="64">
        <f>[2]Fjärrvärmeproduktion!$Q$1324</f>
        <v>0</v>
      </c>
      <c r="F22" s="64">
        <f>[2]Fjärrvärmeproduktion!$N$1325</f>
        <v>0</v>
      </c>
      <c r="G22" s="64">
        <f>[2]Fjärrvärmeproduktion!$R$1326</f>
        <v>0</v>
      </c>
      <c r="H22" s="64">
        <f>[2]Fjärrvärmeproduktion!$S$1327</f>
        <v>0</v>
      </c>
      <c r="I22" s="64">
        <f>[2]Fjärrvärmeproduktion!$N$1328</f>
        <v>0</v>
      </c>
      <c r="J22" s="64">
        <f>[2]Fjärrvärmeproduktion!$T$1326</f>
        <v>0</v>
      </c>
      <c r="K22" s="64">
        <f>[2]Fjärrvärmeproduktion!U1324</f>
        <v>0</v>
      </c>
      <c r="L22" s="64">
        <f>[2]Fjärrvärmeproduktion!V1324</f>
        <v>0</v>
      </c>
      <c r="M22" s="64">
        <f>[2]Fjärrvärmeproduktion!W1327</f>
        <v>0</v>
      </c>
      <c r="N22" s="64">
        <f>[2]Fjärrvärmeproduktion!X1327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183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[2]Fjärrvärmeproduktion!$N$1331</f>
        <v>0</v>
      </c>
      <c r="E23" s="64">
        <f>[2]Fjärrvärmeproduktion!$Q$1332</f>
        <v>0</v>
      </c>
      <c r="F23" s="64">
        <f>[2]Fjärrvärmeproduktion!$N$1333</f>
        <v>0</v>
      </c>
      <c r="G23" s="64">
        <f>[2]Fjärrvärmeproduktion!$R$1334</f>
        <v>0</v>
      </c>
      <c r="H23" s="64">
        <f>[2]Fjärrvärmeproduktion!$S$1335</f>
        <v>0</v>
      </c>
      <c r="I23" s="64">
        <f>[2]Fjärrvärmeproduktion!$N$1336</f>
        <v>0</v>
      </c>
      <c r="J23" s="64">
        <f>[2]Fjärrvärmeproduktion!$T$1334</f>
        <v>0</v>
      </c>
      <c r="K23" s="64">
        <f>[2]Fjärrvärmeproduktion!U1332</f>
        <v>0</v>
      </c>
      <c r="L23" s="64">
        <f>[2]Fjärrvärmeproduktion!V1332</f>
        <v>0</v>
      </c>
      <c r="M23" s="64">
        <f>[2]Fjärrvärmeproduktion!W1335</f>
        <v>0</v>
      </c>
      <c r="N23" s="64">
        <f>[2]Fjärrvärmeproduktion!X1335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24450</v>
      </c>
      <c r="C24" s="64">
        <f t="shared" ref="C24:O24" si="3">SUM(C18:C23)</f>
        <v>0</v>
      </c>
      <c r="D24" s="64">
        <f t="shared" si="3"/>
        <v>119</v>
      </c>
      <c r="E24" s="64">
        <f t="shared" si="3"/>
        <v>0</v>
      </c>
      <c r="F24" s="64">
        <f t="shared" si="3"/>
        <v>0</v>
      </c>
      <c r="G24" s="64">
        <f t="shared" si="3"/>
        <v>255</v>
      </c>
      <c r="H24" s="64">
        <f t="shared" si="3"/>
        <v>23983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24357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109 GWh</v>
      </c>
      <c r="T25" s="31">
        <f>C$44</f>
        <v>0.5954189208692876</v>
      </c>
      <c r="U25" s="25"/>
    </row>
    <row r="26" spans="1:34" ht="15.75">
      <c r="A26" s="11" t="s">
        <v>103</v>
      </c>
      <c r="B26" s="99">
        <v>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41 GWh</v>
      </c>
      <c r="T26" s="31">
        <f>D$44</f>
        <v>0.22495921660900864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0187 Vaxholm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4 GWh</v>
      </c>
      <c r="T29" s="31">
        <f>G$44</f>
        <v>2.3048629546856068E-2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29 GWh</v>
      </c>
      <c r="T30" s="31">
        <f>H$44</f>
        <v>0.15657323297484768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[2]Slutanvändning!$N$1871</f>
        <v>0</v>
      </c>
      <c r="C32" s="64">
        <f>[2]Slutanvändning!$N$1872</f>
        <v>446</v>
      </c>
      <c r="D32" s="64">
        <f>[2]Slutanvändning!$N$1865</f>
        <v>119</v>
      </c>
      <c r="E32" s="64">
        <f>[2]Slutanvändning!$Q$1866</f>
        <v>0</v>
      </c>
      <c r="F32" s="64">
        <f>[2]Slutanvändning!$N$1867</f>
        <v>0</v>
      </c>
      <c r="G32" s="64">
        <f>[2]Slutanvändning!$N$1868</f>
        <v>27</v>
      </c>
      <c r="H32" s="64">
        <f>[2]Slutanvändning!$N$1869</f>
        <v>0</v>
      </c>
      <c r="I32" s="64">
        <f>[2]Slutanvändning!$N$1870</f>
        <v>0</v>
      </c>
      <c r="J32" s="64"/>
      <c r="K32" s="64">
        <f>[2]Slutanvändning!T1866</f>
        <v>0</v>
      </c>
      <c r="L32" s="64">
        <f>[2]Slutanvändning!U1866</f>
        <v>0</v>
      </c>
      <c r="M32" s="64"/>
      <c r="N32" s="64"/>
      <c r="O32" s="64"/>
      <c r="P32" s="64">
        <f t="shared" ref="P32:P38" si="4">SUM(B32:N32)</f>
        <v>592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[2]Slutanvändning!$N$1880</f>
        <v>0</v>
      </c>
      <c r="C33" s="64">
        <f>[2]Slutanvändning!$N$1881</f>
        <v>1095</v>
      </c>
      <c r="D33" s="183">
        <f>[2]Slutanvändning!$N$1874</f>
        <v>116.83890577507599</v>
      </c>
      <c r="E33" s="64">
        <f>[2]Slutanvändning!$Q$1875</f>
        <v>0</v>
      </c>
      <c r="F33" s="183">
        <f>[2]Slutanvändning!$N$1876</f>
        <v>0</v>
      </c>
      <c r="G33" s="64">
        <f>[2]Slutanvändning!$N$1877</f>
        <v>0</v>
      </c>
      <c r="H33" s="64">
        <f>[2]Slutanvändning!$N$1878</f>
        <v>0</v>
      </c>
      <c r="I33" s="64">
        <f>[2]Slutanvändning!$N$1879</f>
        <v>0</v>
      </c>
      <c r="J33" s="64"/>
      <c r="K33" s="64">
        <f>[2]Slutanvändning!T1875</f>
        <v>0</v>
      </c>
      <c r="L33" s="64">
        <f>[2]Slutanvändning!U1875</f>
        <v>0</v>
      </c>
      <c r="M33" s="64"/>
      <c r="N33" s="64"/>
      <c r="O33" s="64"/>
      <c r="P33" s="183">
        <f t="shared" si="4"/>
        <v>1211.838905775076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[2]Slutanvändning!$N$1889</f>
        <v>0</v>
      </c>
      <c r="C34" s="64">
        <f>[2]Slutanvändning!$N$1890</f>
        <v>10909</v>
      </c>
      <c r="D34" s="64">
        <f>[2]Slutanvändning!$N$1883</f>
        <v>7866</v>
      </c>
      <c r="E34" s="64">
        <f>[2]Slutanvändning!$Q$1884</f>
        <v>0</v>
      </c>
      <c r="F34" s="64">
        <f>[2]Slutanvändning!$N$1885</f>
        <v>0</v>
      </c>
      <c r="G34" s="64">
        <f>[2]Slutanvändning!$N$1886</f>
        <v>0</v>
      </c>
      <c r="H34" s="64">
        <f>[2]Slutanvändning!$N$1887</f>
        <v>0</v>
      </c>
      <c r="I34" s="64">
        <f>[2]Slutanvändning!$N$1888</f>
        <v>0</v>
      </c>
      <c r="J34" s="64"/>
      <c r="K34" s="64">
        <f>[2]Slutanvändning!T1884</f>
        <v>0</v>
      </c>
      <c r="L34" s="64">
        <f>[2]Slutanvändning!U1884</f>
        <v>0</v>
      </c>
      <c r="M34" s="64"/>
      <c r="N34" s="64"/>
      <c r="O34" s="64"/>
      <c r="P34" s="64">
        <f t="shared" si="4"/>
        <v>18775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[2]Slutanvändning!$N$1898</f>
        <v>0</v>
      </c>
      <c r="C35" s="64">
        <f>[2]Slutanvändning!$N$1899</f>
        <v>4</v>
      </c>
      <c r="D35" s="64">
        <f>[2]Slutanvändning!$N$1892</f>
        <v>32777</v>
      </c>
      <c r="E35" s="64">
        <f>[2]Slutanvändning!$Q$1893</f>
        <v>0</v>
      </c>
      <c r="F35" s="64">
        <f>[2]Slutanvändning!$N$1894</f>
        <v>0</v>
      </c>
      <c r="G35" s="64">
        <f>[2]Slutanvändning!$N$1895</f>
        <v>3934</v>
      </c>
      <c r="H35" s="64">
        <f>[2]Slutanvändning!$N$1896</f>
        <v>0</v>
      </c>
      <c r="I35" s="64">
        <f>[2]Slutanvändning!$N$1897</f>
        <v>0</v>
      </c>
      <c r="J35" s="64"/>
      <c r="K35" s="64">
        <f>[2]Slutanvändning!T1893</f>
        <v>0</v>
      </c>
      <c r="L35" s="64">
        <f>[2]Slutanvändning!U1893</f>
        <v>0</v>
      </c>
      <c r="M35" s="64"/>
      <c r="N35" s="64"/>
      <c r="O35" s="64"/>
      <c r="P35" s="64">
        <f>SUM(B35:N35)</f>
        <v>36715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[2]Slutanvändning!$N$1907</f>
        <v>21326</v>
      </c>
      <c r="C36" s="64">
        <f>[2]Slutanvändning!$N$1908</f>
        <v>19792</v>
      </c>
      <c r="D36" s="64">
        <f>[2]Slutanvändning!$N$1901</f>
        <v>0</v>
      </c>
      <c r="E36" s="64">
        <f>[2]Slutanvändning!$Q$1902</f>
        <v>0</v>
      </c>
      <c r="F36" s="64">
        <f>[2]Slutanvändning!$N$1903</f>
        <v>0</v>
      </c>
      <c r="G36" s="64">
        <f>[2]Slutanvändning!$N$1904</f>
        <v>0</v>
      </c>
      <c r="H36" s="64">
        <f>[2]Slutanvändning!$N$1905</f>
        <v>0</v>
      </c>
      <c r="I36" s="64">
        <f>[2]Slutanvändning!$N$1906</f>
        <v>0</v>
      </c>
      <c r="J36" s="64"/>
      <c r="K36" s="64">
        <f>[2]Slutanvändning!T1902</f>
        <v>0</v>
      </c>
      <c r="L36" s="64">
        <f>[2]Slutanvändning!U1902</f>
        <v>0</v>
      </c>
      <c r="M36" s="64"/>
      <c r="N36" s="64"/>
      <c r="O36" s="64"/>
      <c r="P36" s="64">
        <f t="shared" si="4"/>
        <v>41118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[2]Slutanvändning!$N$1916</f>
        <v>0</v>
      </c>
      <c r="C37" s="64">
        <f>[2]Slutanvändning!$N$1917</f>
        <v>41587</v>
      </c>
      <c r="D37" s="183">
        <f>[2]Slutanvändning!$N$1910</f>
        <v>131.16109422492403</v>
      </c>
      <c r="E37" s="64">
        <f>[2]Slutanvändning!$Q$1911</f>
        <v>0</v>
      </c>
      <c r="F37" s="64">
        <f>[2]Slutanvändning!$N$1912</f>
        <v>0</v>
      </c>
      <c r="G37" s="64">
        <f>[2]Slutanvändning!$N$1913</f>
        <v>0</v>
      </c>
      <c r="H37" s="64">
        <f>[2]Slutanvändning!$N$1914</f>
        <v>4657</v>
      </c>
      <c r="I37" s="64">
        <f>[2]Slutanvändning!$N$1915</f>
        <v>0</v>
      </c>
      <c r="J37" s="64"/>
      <c r="K37" s="64">
        <f>[2]Slutanvändning!T1911</f>
        <v>0</v>
      </c>
      <c r="L37" s="64">
        <f>[2]Slutanvändning!U1911</f>
        <v>0</v>
      </c>
      <c r="M37" s="64"/>
      <c r="N37" s="64"/>
      <c r="O37" s="64"/>
      <c r="P37" s="183">
        <f t="shared" si="4"/>
        <v>46375.161094224924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[2]Slutanvändning!$N$1925</f>
        <v>0</v>
      </c>
      <c r="C38" s="64">
        <f>[2]Slutanvändning!$N$1926</f>
        <v>6355</v>
      </c>
      <c r="D38" s="64">
        <f>[2]Slutanvändning!$N$1919</f>
        <v>20</v>
      </c>
      <c r="E38" s="64">
        <f>[2]Slutanvändning!$Q$1920</f>
        <v>0</v>
      </c>
      <c r="F38" s="64">
        <f>[2]Slutanvändning!$N$1921</f>
        <v>0</v>
      </c>
      <c r="G38" s="64">
        <f>[2]Slutanvändning!$N$1922</f>
        <v>0</v>
      </c>
      <c r="H38" s="64">
        <f>[2]Slutanvändning!$N$1923</f>
        <v>0</v>
      </c>
      <c r="I38" s="64">
        <f>[2]Slutanvändning!$N$1924</f>
        <v>0</v>
      </c>
      <c r="J38" s="64"/>
      <c r="K38" s="64">
        <f>[2]Slutanvändning!T1920</f>
        <v>0</v>
      </c>
      <c r="L38" s="64">
        <f>[2]Slutanvändning!U1920</f>
        <v>0</v>
      </c>
      <c r="M38" s="64"/>
      <c r="N38" s="64"/>
      <c r="O38" s="64"/>
      <c r="P38" s="64">
        <f t="shared" si="4"/>
        <v>6375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[2]Slutanvändning!$N$1934</f>
        <v>0</v>
      </c>
      <c r="C39" s="64">
        <f>[2]Slutanvändning!$N$1935</f>
        <v>20657</v>
      </c>
      <c r="D39" s="64">
        <f>[2]Slutanvändning!$N$1928</f>
        <v>0</v>
      </c>
      <c r="E39" s="64">
        <f>[2]Slutanvändning!$Q$1929</f>
        <v>0</v>
      </c>
      <c r="F39" s="64">
        <f>[2]Slutanvändning!$N$1930</f>
        <v>0</v>
      </c>
      <c r="G39" s="64">
        <f>[2]Slutanvändning!$N$1931</f>
        <v>0</v>
      </c>
      <c r="H39" s="64">
        <f>[2]Slutanvändning!$N$1932</f>
        <v>0</v>
      </c>
      <c r="I39" s="64">
        <f>[2]Slutanvändning!$N$1933</f>
        <v>0</v>
      </c>
      <c r="J39" s="64"/>
      <c r="K39" s="64">
        <f>[2]Slutanvändning!T1929</f>
        <v>0</v>
      </c>
      <c r="L39" s="64">
        <f>[2]Slutanvändning!U1929</f>
        <v>0</v>
      </c>
      <c r="M39" s="64"/>
      <c r="N39" s="64"/>
      <c r="O39" s="64"/>
      <c r="P39" s="64">
        <f>SUM(B39:N39)</f>
        <v>20657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21326</v>
      </c>
      <c r="C40" s="64">
        <f t="shared" ref="C40:O40" si="5">SUM(C32:C39)</f>
        <v>100845</v>
      </c>
      <c r="D40" s="183">
        <f t="shared" si="5"/>
        <v>41030</v>
      </c>
      <c r="E40" s="64">
        <f t="shared" si="5"/>
        <v>0</v>
      </c>
      <c r="F40" s="183">
        <f>SUM(F32:F39)</f>
        <v>0</v>
      </c>
      <c r="G40" s="64">
        <f t="shared" si="5"/>
        <v>3961</v>
      </c>
      <c r="H40" s="64">
        <f t="shared" si="5"/>
        <v>4657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171819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11 GWh</v>
      </c>
      <c r="T41" s="63"/>
    </row>
    <row r="42" spans="1:47">
      <c r="A42" s="35" t="s">
        <v>43</v>
      </c>
      <c r="B42" s="96">
        <f>B39+B38+B37</f>
        <v>0</v>
      </c>
      <c r="C42" s="96">
        <f>C39+C38+C37</f>
        <v>68599</v>
      </c>
      <c r="D42" s="96">
        <f>D39+D38+D37</f>
        <v>151.16109422492403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4657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73407.161094224924</v>
      </c>
      <c r="Q42" s="23"/>
      <c r="R42" s="30" t="s">
        <v>41</v>
      </c>
      <c r="S42" s="10" t="str">
        <f>ROUND(P42/1000,0) &amp;" GWh"</f>
        <v>73 GWh</v>
      </c>
      <c r="T42" s="31">
        <f>P42/P40</f>
        <v>0.4272354110676056</v>
      </c>
    </row>
    <row r="43" spans="1:47">
      <c r="A43" s="36" t="s">
        <v>45</v>
      </c>
      <c r="B43" s="143"/>
      <c r="C43" s="97">
        <f>C40+C24-C7+C46</f>
        <v>108912.6</v>
      </c>
      <c r="D43" s="97">
        <f t="shared" ref="D43:O43" si="7">D11+D24+D40</f>
        <v>41149</v>
      </c>
      <c r="E43" s="97">
        <f t="shared" si="7"/>
        <v>0</v>
      </c>
      <c r="F43" s="97">
        <f t="shared" si="7"/>
        <v>0</v>
      </c>
      <c r="G43" s="97">
        <f t="shared" si="7"/>
        <v>4216</v>
      </c>
      <c r="H43" s="97">
        <f t="shared" si="7"/>
        <v>28640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182917.6</v>
      </c>
      <c r="Q43" s="23"/>
      <c r="R43" s="30" t="s">
        <v>42</v>
      </c>
      <c r="S43" s="10" t="str">
        <f>ROUND(P36/1000,0) &amp;" GWh"</f>
        <v>41 GWh</v>
      </c>
      <c r="T43" s="43">
        <f>P36/P40</f>
        <v>0.23930997153981806</v>
      </c>
    </row>
    <row r="44" spans="1:47">
      <c r="A44" s="36" t="s">
        <v>46</v>
      </c>
      <c r="B44" s="96"/>
      <c r="C44" s="98">
        <f>C43/$P$43</f>
        <v>0.5954189208692876</v>
      </c>
      <c r="D44" s="98">
        <f t="shared" ref="D44:P44" si="8">D43/$P$43</f>
        <v>0.22495921660900864</v>
      </c>
      <c r="E44" s="98">
        <f t="shared" si="8"/>
        <v>0</v>
      </c>
      <c r="F44" s="98">
        <f t="shared" si="8"/>
        <v>0</v>
      </c>
      <c r="G44" s="98">
        <f t="shared" si="8"/>
        <v>2.3048629546856068E-2</v>
      </c>
      <c r="H44" s="98">
        <f t="shared" si="8"/>
        <v>0.15657323297484768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19 GWh</v>
      </c>
      <c r="T44" s="31">
        <f>P34/P40</f>
        <v>0.10927196642978949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 GWh</v>
      </c>
      <c r="T45" s="31">
        <f>P32/P40</f>
        <v>3.4454862384253196E-3</v>
      </c>
      <c r="U45" s="25"/>
    </row>
    <row r="46" spans="1:47">
      <c r="A46" s="37" t="s">
        <v>49</v>
      </c>
      <c r="B46" s="97">
        <f>B24+B26-B40-B49</f>
        <v>3124</v>
      </c>
      <c r="C46" s="97">
        <f>(C40+C24)*0.08</f>
        <v>8067.6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 GWh</v>
      </c>
      <c r="T46" s="43">
        <f>P33/P40</f>
        <v>7.0529970828317936E-3</v>
      </c>
      <c r="U46" s="25"/>
    </row>
    <row r="47" spans="1:47">
      <c r="A47" s="37" t="s">
        <v>51</v>
      </c>
      <c r="B47" s="100">
        <f>B46/(B24+B26)</f>
        <v>0.12777096114519426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37 GWh</v>
      </c>
      <c r="T47" s="43">
        <f>P35/P40</f>
        <v>0.21368416764152975</v>
      </c>
    </row>
    <row r="48" spans="1:47" ht="15.75" thickBot="1">
      <c r="A48" s="12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55"/>
      <c r="R48" s="47" t="s">
        <v>50</v>
      </c>
      <c r="S48" s="10" t="str">
        <f>ROUND(P40/1000,0) &amp;" GWh"</f>
        <v>172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10"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U71"/>
  <sheetViews>
    <sheetView topLeftCell="A16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100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[2]Solceller!$C$7</f>
        <v>4664.5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[2]Elproduktion!$N$162</f>
        <v>0</v>
      </c>
      <c r="D7" s="64">
        <f>[2]Elproduktion!$N$163</f>
        <v>0</v>
      </c>
      <c r="E7" s="64">
        <f>[2]Elproduktion!$Q$164</f>
        <v>0</v>
      </c>
      <c r="F7" s="64">
        <f>[2]Elproduktion!$N$165</f>
        <v>0</v>
      </c>
      <c r="G7" s="64">
        <f>[2]Elproduktion!$R$166</f>
        <v>0</v>
      </c>
      <c r="H7" s="64">
        <f>[2]Elproduktion!$S$167</f>
        <v>0</v>
      </c>
      <c r="I7" s="64">
        <f>[2]Elproduktion!$N$168</f>
        <v>0</v>
      </c>
      <c r="J7" s="64">
        <f>[2]Elproduktion!$T$166</f>
        <v>0</v>
      </c>
      <c r="K7" s="64">
        <f>[2]Elproduktion!U164</f>
        <v>0</v>
      </c>
      <c r="L7" s="64">
        <f>[2]Elproduktion!V164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[2]Elproduktion!$N$170</f>
        <v>0</v>
      </c>
      <c r="D8" s="64">
        <f>[2]Elproduktion!$N$171</f>
        <v>0</v>
      </c>
      <c r="E8" s="64">
        <f>[2]Elproduktion!$Q$172</f>
        <v>0</v>
      </c>
      <c r="F8" s="64">
        <f>[2]Elproduktion!$N$173</f>
        <v>0</v>
      </c>
      <c r="G8" s="64">
        <f>[2]Elproduktion!$R$174</f>
        <v>0</v>
      </c>
      <c r="H8" s="64">
        <f>[2]Elproduktion!$S$175</f>
        <v>0</v>
      </c>
      <c r="I8" s="64">
        <f>[2]Elproduktion!$N$176</f>
        <v>0</v>
      </c>
      <c r="J8" s="64">
        <f>[2]Elproduktion!$T$174</f>
        <v>0</v>
      </c>
      <c r="K8" s="64">
        <f>[2]Elproduktion!U172</f>
        <v>0</v>
      </c>
      <c r="L8" s="64">
        <f>[2]Elproduktion!V172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[2]Elproduktion!$N$178</f>
        <v>0</v>
      </c>
      <c r="D9" s="64">
        <f>[2]Elproduktion!$N$179</f>
        <v>0</v>
      </c>
      <c r="E9" s="64">
        <f>[2]Elproduktion!$Q$180</f>
        <v>0</v>
      </c>
      <c r="F9" s="64">
        <f>[2]Elproduktion!$N$181</f>
        <v>0</v>
      </c>
      <c r="G9" s="64">
        <f>[2]Elproduktion!$R$182</f>
        <v>0</v>
      </c>
      <c r="H9" s="64">
        <f>[2]Elproduktion!$S$183</f>
        <v>0</v>
      </c>
      <c r="I9" s="64">
        <f>[2]Elproduktion!$N$184</f>
        <v>0</v>
      </c>
      <c r="J9" s="64">
        <f>[2]Elproduktion!$T$182</f>
        <v>0</v>
      </c>
      <c r="K9" s="64">
        <f>[2]Elproduktion!U180</f>
        <v>0</v>
      </c>
      <c r="L9" s="64">
        <f>[2]Elproduktion!V180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[2]Elproduktion!$N$186</f>
        <v>0</v>
      </c>
      <c r="D10" s="64">
        <f>[2]Elproduktion!$N$187</f>
        <v>0</v>
      </c>
      <c r="E10" s="64">
        <f>[2]Elproduktion!$Q$188</f>
        <v>0</v>
      </c>
      <c r="F10" s="64">
        <f>[2]Elproduktion!$N$189</f>
        <v>0</v>
      </c>
      <c r="G10" s="64">
        <f>[2]Elproduktion!$R$190</f>
        <v>0</v>
      </c>
      <c r="H10" s="64">
        <f>[2]Elproduktion!$S$191</f>
        <v>0</v>
      </c>
      <c r="I10" s="64">
        <f>[2]Elproduktion!$N$192</f>
        <v>0</v>
      </c>
      <c r="J10" s="64">
        <f>[2]Elproduktion!$T$190</f>
        <v>0</v>
      </c>
      <c r="K10" s="64">
        <f>[2]Elproduktion!U188</f>
        <v>0</v>
      </c>
      <c r="L10" s="64">
        <f>[2]Elproduktion!V188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4664.5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0120 Värmdö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[2]Fjärrvärmeproduktion!$N$226</f>
        <v>0</v>
      </c>
      <c r="C18" s="64"/>
      <c r="D18" s="64">
        <f>[2]Fjärrvärmeproduktion!$N$227</f>
        <v>0</v>
      </c>
      <c r="E18" s="64">
        <f>[2]Fjärrvärmeproduktion!$Q$228</f>
        <v>0</v>
      </c>
      <c r="F18" s="64">
        <f>[2]Fjärrvärmeproduktion!$N$229</f>
        <v>0</v>
      </c>
      <c r="G18" s="64">
        <f>[2]Fjärrvärmeproduktion!$R$230</f>
        <v>0</v>
      </c>
      <c r="H18" s="64">
        <f>[2]Fjärrvärmeproduktion!$S$231</f>
        <v>0</v>
      </c>
      <c r="I18" s="64">
        <f>[2]Fjärrvärmeproduktion!$N$232</f>
        <v>0</v>
      </c>
      <c r="J18" s="64">
        <f>[2]Fjärrvärmeproduktion!$T$230</f>
        <v>0</v>
      </c>
      <c r="K18" s="64">
        <f>[2]Fjärrvärmeproduktion!U228</f>
        <v>0</v>
      </c>
      <c r="L18" s="64">
        <f>[2]Fjärrvärmeproduktion!V228</f>
        <v>0</v>
      </c>
      <c r="M18" s="64">
        <f>[2]Fjärrvärmeproduktion!W231</f>
        <v>0</v>
      </c>
      <c r="N18" s="64">
        <f>[2]Fjärrvärmeproduktion!X231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[2]Fjärrvärmeproduktion!$N$234</f>
        <v>0</v>
      </c>
      <c r="C19" s="64"/>
      <c r="D19" s="64">
        <f>[2]Fjärrvärmeproduktion!$N$235</f>
        <v>0</v>
      </c>
      <c r="E19" s="64">
        <f>[2]Fjärrvärmeproduktion!$Q$236</f>
        <v>0</v>
      </c>
      <c r="F19" s="64">
        <f>[2]Fjärrvärmeproduktion!$N$237</f>
        <v>0</v>
      </c>
      <c r="G19" s="64">
        <f>[2]Fjärrvärmeproduktion!$R$238</f>
        <v>0</v>
      </c>
      <c r="H19" s="64">
        <f>[2]Fjärrvärmeproduktion!$S$239</f>
        <v>0</v>
      </c>
      <c r="I19" s="64">
        <f>[2]Fjärrvärmeproduktion!$N$240</f>
        <v>0</v>
      </c>
      <c r="J19" s="64">
        <f>[2]Fjärrvärmeproduktion!$T$238</f>
        <v>0</v>
      </c>
      <c r="K19" s="64">
        <f>[2]Fjärrvärmeproduktion!U236</f>
        <v>0</v>
      </c>
      <c r="L19" s="64">
        <f>[2]Fjärrvärmeproduktion!V236</f>
        <v>0</v>
      </c>
      <c r="M19" s="64">
        <f>[2]Fjärrvärmeproduktion!W239</f>
        <v>0</v>
      </c>
      <c r="N19" s="64">
        <f>[2]Fjärrvärmeproduktion!X239</f>
        <v>0</v>
      </c>
      <c r="O19" s="64"/>
      <c r="P19" s="6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[2]Fjärrvärmeproduktion!$N$242</f>
        <v>0</v>
      </c>
      <c r="C20" s="64">
        <f>B20*1.05</f>
        <v>0</v>
      </c>
      <c r="D20" s="64">
        <f>[2]Fjärrvärmeproduktion!$N$243</f>
        <v>0</v>
      </c>
      <c r="E20" s="64">
        <f>[2]Fjärrvärmeproduktion!$Q$244</f>
        <v>0</v>
      </c>
      <c r="F20" s="64">
        <f>[2]Fjärrvärmeproduktion!$N$245</f>
        <v>0</v>
      </c>
      <c r="G20" s="64">
        <f>[2]Fjärrvärmeproduktion!$R$246</f>
        <v>0</v>
      </c>
      <c r="H20" s="64">
        <f>[2]Fjärrvärmeproduktion!$S$247</f>
        <v>0</v>
      </c>
      <c r="I20" s="64">
        <f>[2]Fjärrvärmeproduktion!$N$248</f>
        <v>0</v>
      </c>
      <c r="J20" s="64">
        <f>[2]Fjärrvärmeproduktion!$T$246</f>
        <v>0</v>
      </c>
      <c r="K20" s="64">
        <f>[2]Fjärrvärmeproduktion!U244</f>
        <v>0</v>
      </c>
      <c r="L20" s="64">
        <f>[2]Fjärrvärmeproduktion!V244</f>
        <v>0</v>
      </c>
      <c r="M20" s="64">
        <f>[2]Fjärrvärmeproduktion!W247</f>
        <v>0</v>
      </c>
      <c r="N20" s="64">
        <f>[2]Fjärrvärmeproduktion!X247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[2]Fjärrvärmeproduktion!$N$250</f>
        <v>0</v>
      </c>
      <c r="C21" s="64">
        <f>B21*0.33</f>
        <v>0</v>
      </c>
      <c r="D21" s="64">
        <f>[2]Fjärrvärmeproduktion!$N$251</f>
        <v>0</v>
      </c>
      <c r="E21" s="64">
        <f>[2]Fjärrvärmeproduktion!$Q$252</f>
        <v>0</v>
      </c>
      <c r="F21" s="64">
        <f>[2]Fjärrvärmeproduktion!$N$253</f>
        <v>0</v>
      </c>
      <c r="G21" s="64">
        <f>[2]Fjärrvärmeproduktion!$R$254</f>
        <v>0</v>
      </c>
      <c r="H21" s="64">
        <f>[2]Fjärrvärmeproduktion!$S$255</f>
        <v>0</v>
      </c>
      <c r="I21" s="64">
        <f>[2]Fjärrvärmeproduktion!$N$256</f>
        <v>0</v>
      </c>
      <c r="J21" s="64">
        <f>[2]Fjärrvärmeproduktion!$T$254</f>
        <v>0</v>
      </c>
      <c r="K21" s="64">
        <f>[2]Fjärrvärmeproduktion!U252</f>
        <v>0</v>
      </c>
      <c r="L21" s="64">
        <f>[2]Fjärrvärmeproduktion!V252</f>
        <v>0</v>
      </c>
      <c r="M21" s="64">
        <f>[2]Fjärrvärmeproduktion!W255</f>
        <v>0</v>
      </c>
      <c r="N21" s="64">
        <f>[2]Fjärrvärmeproduktion!X255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[2]Fjärrvärmeproduktion!$N$258</f>
        <v>0</v>
      </c>
      <c r="C22" s="64"/>
      <c r="D22" s="64">
        <f>[2]Fjärrvärmeproduktion!$N$259</f>
        <v>0</v>
      </c>
      <c r="E22" s="64">
        <f>[2]Fjärrvärmeproduktion!$Q$260</f>
        <v>0</v>
      </c>
      <c r="F22" s="64">
        <f>[2]Fjärrvärmeproduktion!$N$261</f>
        <v>0</v>
      </c>
      <c r="G22" s="64">
        <f>[2]Fjärrvärmeproduktion!$R$262</f>
        <v>0</v>
      </c>
      <c r="H22" s="64">
        <f>[2]Fjärrvärmeproduktion!$S$263</f>
        <v>0</v>
      </c>
      <c r="I22" s="64">
        <f>[2]Fjärrvärmeproduktion!$N$264</f>
        <v>0</v>
      </c>
      <c r="J22" s="64">
        <f>[2]Fjärrvärmeproduktion!$T$262</f>
        <v>0</v>
      </c>
      <c r="K22" s="64">
        <f>[2]Fjärrvärmeproduktion!U260</f>
        <v>0</v>
      </c>
      <c r="L22" s="64">
        <f>[2]Fjärrvärmeproduktion!V260</f>
        <v>0</v>
      </c>
      <c r="M22" s="64">
        <f>[2]Fjärrvärmeproduktion!W263</f>
        <v>0</v>
      </c>
      <c r="N22" s="64">
        <f>[2]Fjärrvärmeproduktion!X263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800 GWh</v>
      </c>
      <c r="T22" s="27"/>
      <c r="U22" s="25"/>
    </row>
    <row r="23" spans="1:34" ht="15.75">
      <c r="A23" s="5" t="s">
        <v>23</v>
      </c>
      <c r="B23" s="64">
        <f>[2]Fjärrvärmeproduktion!$N$266</f>
        <v>0</v>
      </c>
      <c r="C23" s="64"/>
      <c r="D23" s="64">
        <f>[2]Fjärrvärmeproduktion!$N$267</f>
        <v>0</v>
      </c>
      <c r="E23" s="64">
        <f>[2]Fjärrvärmeproduktion!$Q$268</f>
        <v>0</v>
      </c>
      <c r="F23" s="64">
        <f>[2]Fjärrvärmeproduktion!$N$269</f>
        <v>0</v>
      </c>
      <c r="G23" s="64">
        <f>[2]Fjärrvärmeproduktion!$R$270</f>
        <v>0</v>
      </c>
      <c r="H23" s="64">
        <f>[2]Fjärrvärmeproduktion!$S$271</f>
        <v>0</v>
      </c>
      <c r="I23" s="64">
        <f>[2]Fjärrvärmeproduktion!$N$272</f>
        <v>0</v>
      </c>
      <c r="J23" s="64">
        <f>[2]Fjärrvärmeproduktion!$T$270</f>
        <v>0</v>
      </c>
      <c r="K23" s="64">
        <f>[2]Fjärrvärmeproduktion!U268</f>
        <v>0</v>
      </c>
      <c r="L23" s="64">
        <f>[2]Fjärrvärmeproduktion!V268</f>
        <v>0</v>
      </c>
      <c r="M23" s="64">
        <f>[2]Fjärrvärmeproduktion!W271</f>
        <v>0</v>
      </c>
      <c r="N23" s="64">
        <f>[2]Fjärrvärmeproduktion!X271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0</v>
      </c>
      <c r="C24" s="64">
        <f t="shared" ref="C24:O24" si="3">SUM(C18:C23)</f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464 GWh</v>
      </c>
      <c r="T25" s="31">
        <f>C$44</f>
        <v>0.58011608438850881</v>
      </c>
      <c r="U25" s="25"/>
    </row>
    <row r="26" spans="1:34" ht="15.75">
      <c r="A26" s="11" t="s">
        <v>103</v>
      </c>
      <c r="B26" s="95">
        <v>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251 GWh</v>
      </c>
      <c r="T26" s="31">
        <f>D$44</f>
        <v>0.3132737031398764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0120 Värmdö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65 GWh</v>
      </c>
      <c r="T29" s="31">
        <f>G$44</f>
        <v>8.1143487316691146E-2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20 GWh</v>
      </c>
      <c r="T30" s="31">
        <f>H$44</f>
        <v>2.5466725154923653E-2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[2]Slutanvändning!$N$332</f>
        <v>0</v>
      </c>
      <c r="C32" s="99">
        <f>[2]Slutanvändning!$N$333</f>
        <v>3048</v>
      </c>
      <c r="D32" s="99">
        <f>[2]Slutanvändning!$N$326</f>
        <v>1326</v>
      </c>
      <c r="E32" s="64">
        <f>[2]Slutanvändning!$Q$327</f>
        <v>0</v>
      </c>
      <c r="F32" s="99">
        <f>[2]Slutanvändning!$N$328</f>
        <v>0</v>
      </c>
      <c r="G32" s="64">
        <f>[2]Slutanvändning!$N$329</f>
        <v>285</v>
      </c>
      <c r="H32" s="64">
        <f>[2]Slutanvändning!$N$330</f>
        <v>0</v>
      </c>
      <c r="I32" s="64">
        <f>[2]Slutanvändning!$N$331</f>
        <v>0</v>
      </c>
      <c r="J32" s="64"/>
      <c r="K32" s="64">
        <f>[2]Slutanvändning!T327</f>
        <v>0</v>
      </c>
      <c r="L32" s="64">
        <f>[2]Slutanvändning!U327</f>
        <v>0</v>
      </c>
      <c r="M32" s="64"/>
      <c r="N32" s="64"/>
      <c r="O32" s="64"/>
      <c r="P32" s="64">
        <f t="shared" ref="P32:P38" si="4">SUM(B32:N32)</f>
        <v>4659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[2]Slutanvändning!$N$341</f>
        <v>0</v>
      </c>
      <c r="C33" s="184">
        <f>[2]Slutanvändning!$N$342</f>
        <v>20982.796667664777</v>
      </c>
      <c r="D33" s="184">
        <f>[2]Slutanvändning!$N$335</f>
        <v>379</v>
      </c>
      <c r="E33" s="64">
        <f>[2]Slutanvändning!$Q$336</f>
        <v>0</v>
      </c>
      <c r="F33" s="99">
        <f>[2]Slutanvändning!$N$337</f>
        <v>0</v>
      </c>
      <c r="G33" s="64">
        <f>[2]Slutanvändning!$N$338</f>
        <v>0</v>
      </c>
      <c r="H33" s="64">
        <f>[2]Slutanvändning!$N$339</f>
        <v>0</v>
      </c>
      <c r="I33" s="64">
        <f>[2]Slutanvändning!$N$340</f>
        <v>0</v>
      </c>
      <c r="J33" s="64"/>
      <c r="K33" s="64">
        <f>[2]Slutanvändning!T336</f>
        <v>0</v>
      </c>
      <c r="L33" s="64">
        <f>[2]Slutanvändning!U336</f>
        <v>0</v>
      </c>
      <c r="M33" s="64"/>
      <c r="N33" s="64"/>
      <c r="O33" s="64"/>
      <c r="P33" s="183">
        <f t="shared" si="4"/>
        <v>21361.796667664777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[2]Slutanvändning!$N$350</f>
        <v>0</v>
      </c>
      <c r="C34" s="99">
        <f>[2]Slutanvändning!$N$351</f>
        <v>21850</v>
      </c>
      <c r="D34" s="99">
        <f>[2]Slutanvändning!$N$344</f>
        <v>2474</v>
      </c>
      <c r="E34" s="64">
        <f>[2]Slutanvändning!$Q$345</f>
        <v>0</v>
      </c>
      <c r="F34" s="99">
        <f>[2]Slutanvändning!$N$346</f>
        <v>0</v>
      </c>
      <c r="G34" s="64">
        <f>[2]Slutanvändning!$N$347</f>
        <v>0</v>
      </c>
      <c r="H34" s="64">
        <f>[2]Slutanvändning!$N$348</f>
        <v>0</v>
      </c>
      <c r="I34" s="64">
        <f>[2]Slutanvändning!$N$349</f>
        <v>0</v>
      </c>
      <c r="J34" s="64"/>
      <c r="K34" s="64">
        <f>[2]Slutanvändning!T345</f>
        <v>0</v>
      </c>
      <c r="L34" s="64">
        <f>[2]Slutanvändning!U345</f>
        <v>0</v>
      </c>
      <c r="M34" s="64"/>
      <c r="N34" s="64"/>
      <c r="O34" s="64"/>
      <c r="P34" s="64">
        <f t="shared" si="4"/>
        <v>24324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[2]Slutanvändning!$N$359</f>
        <v>0</v>
      </c>
      <c r="C35" s="99">
        <f>[2]Slutanvändning!$N$360</f>
        <v>2425</v>
      </c>
      <c r="D35" s="184">
        <f>[2]Slutanvändning!$N$353</f>
        <v>244722.20333233522</v>
      </c>
      <c r="E35" s="64">
        <f>[2]Slutanvändning!$Q$354</f>
        <v>0</v>
      </c>
      <c r="F35" s="99">
        <f>[2]Slutanvändning!$N$355</f>
        <v>0</v>
      </c>
      <c r="G35" s="64">
        <f>[2]Slutanvändning!$N$356</f>
        <v>64670</v>
      </c>
      <c r="H35" s="64">
        <f>[2]Slutanvändning!$N$357</f>
        <v>0</v>
      </c>
      <c r="I35" s="64">
        <f>[2]Slutanvändning!$N$358</f>
        <v>0</v>
      </c>
      <c r="J35" s="64"/>
      <c r="K35" s="64">
        <f>[2]Slutanvändning!T354</f>
        <v>0</v>
      </c>
      <c r="L35" s="64">
        <f>[2]Slutanvändning!U354</f>
        <v>0</v>
      </c>
      <c r="M35" s="64"/>
      <c r="N35" s="64"/>
      <c r="O35" s="64"/>
      <c r="P35" s="183">
        <f>SUM(B35:N35)</f>
        <v>311817.20333233522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[2]Slutanvändning!$N$368</f>
        <v>0</v>
      </c>
      <c r="C36" s="99">
        <f>[2]Slutanvändning!$N$369</f>
        <v>96119</v>
      </c>
      <c r="D36" s="99">
        <f>[2]Slutanvändning!$N$362</f>
        <v>1013</v>
      </c>
      <c r="E36" s="64">
        <f>[2]Slutanvändning!$Q$363</f>
        <v>0</v>
      </c>
      <c r="F36" s="99">
        <f>[2]Slutanvändning!$N$364</f>
        <v>0</v>
      </c>
      <c r="G36" s="64">
        <f>[2]Slutanvändning!$N$365</f>
        <v>0</v>
      </c>
      <c r="H36" s="64">
        <f>[2]Slutanvändning!$N$366</f>
        <v>0</v>
      </c>
      <c r="I36" s="64">
        <f>[2]Slutanvändning!$N$367</f>
        <v>0</v>
      </c>
      <c r="J36" s="64"/>
      <c r="K36" s="64">
        <f>[2]Slutanvändning!T363</f>
        <v>0</v>
      </c>
      <c r="L36" s="64">
        <f>[2]Slutanvändning!U363</f>
        <v>0</v>
      </c>
      <c r="M36" s="64"/>
      <c r="N36" s="64"/>
      <c r="O36" s="64"/>
      <c r="P36" s="64">
        <f t="shared" si="4"/>
        <v>97132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[2]Slutanvändning!$N$377</f>
        <v>0</v>
      </c>
      <c r="C37" s="99">
        <f>[2]Slutanvändning!$N$378</f>
        <v>148691</v>
      </c>
      <c r="D37" s="99">
        <f>[2]Slutanvändning!$N$371</f>
        <v>625</v>
      </c>
      <c r="E37" s="64">
        <f>[2]Slutanvändning!$Q$372</f>
        <v>0</v>
      </c>
      <c r="F37" s="99">
        <f>[2]Slutanvändning!$N$373</f>
        <v>0</v>
      </c>
      <c r="G37" s="64">
        <f>[2]Slutanvändning!$N$374</f>
        <v>0</v>
      </c>
      <c r="H37" s="64">
        <f>[2]Slutanvändning!$N$375</f>
        <v>20386</v>
      </c>
      <c r="I37" s="64">
        <f>[2]Slutanvändning!$N$376</f>
        <v>0</v>
      </c>
      <c r="J37" s="64"/>
      <c r="K37" s="64">
        <f>[2]Slutanvändning!T372</f>
        <v>0</v>
      </c>
      <c r="L37" s="64">
        <f>[2]Slutanvändning!U372</f>
        <v>0</v>
      </c>
      <c r="M37" s="64"/>
      <c r="N37" s="64"/>
      <c r="O37" s="64"/>
      <c r="P37" s="64">
        <f t="shared" si="4"/>
        <v>169702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[2]Slutanvändning!$N$386</f>
        <v>0</v>
      </c>
      <c r="C38" s="99">
        <f>[2]Slutanvändning!$N$387</f>
        <v>12333</v>
      </c>
      <c r="D38" s="99">
        <f>[2]Slutanvändning!$N$380</f>
        <v>235</v>
      </c>
      <c r="E38" s="64">
        <f>[2]Slutanvändning!$Q$381</f>
        <v>0</v>
      </c>
      <c r="F38" s="99">
        <f>[2]Slutanvändning!$N$382</f>
        <v>0</v>
      </c>
      <c r="G38" s="64">
        <f>[2]Slutanvändning!$N$383</f>
        <v>0</v>
      </c>
      <c r="H38" s="64">
        <f>[2]Slutanvändning!$N$384</f>
        <v>0</v>
      </c>
      <c r="I38" s="64">
        <f>[2]Slutanvändning!$N$385</f>
        <v>0</v>
      </c>
      <c r="J38" s="64"/>
      <c r="K38" s="64">
        <f>[2]Slutanvändning!T381</f>
        <v>0</v>
      </c>
      <c r="L38" s="64">
        <f>[2]Slutanvändning!U381</f>
        <v>0</v>
      </c>
      <c r="M38" s="64"/>
      <c r="N38" s="64"/>
      <c r="O38" s="64"/>
      <c r="P38" s="64">
        <f t="shared" si="4"/>
        <v>12568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[2]Slutanvändning!$N$395</f>
        <v>0</v>
      </c>
      <c r="C39" s="99">
        <f>[2]Slutanvändning!$N$396</f>
        <v>124533</v>
      </c>
      <c r="D39" s="99">
        <f>[2]Slutanvändning!$N$389</f>
        <v>0</v>
      </c>
      <c r="E39" s="64">
        <f>[2]Slutanvändning!$Q$390</f>
        <v>0</v>
      </c>
      <c r="F39" s="99">
        <f>[2]Slutanvändning!$N$391</f>
        <v>0</v>
      </c>
      <c r="G39" s="64">
        <f>[2]Slutanvändning!$N$392</f>
        <v>0</v>
      </c>
      <c r="H39" s="64">
        <f>[2]Slutanvändning!$N$393</f>
        <v>0</v>
      </c>
      <c r="I39" s="64">
        <f>[2]Slutanvändning!$N$394</f>
        <v>0</v>
      </c>
      <c r="J39" s="64"/>
      <c r="K39" s="64">
        <f>[2]Slutanvändning!T390</f>
        <v>0</v>
      </c>
      <c r="L39" s="64">
        <f>[2]Slutanvändning!U390</f>
        <v>0</v>
      </c>
      <c r="M39" s="64"/>
      <c r="N39" s="64"/>
      <c r="O39" s="64"/>
      <c r="P39" s="64">
        <f>SUM(B39:N39)</f>
        <v>124533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0</v>
      </c>
      <c r="C40" s="183">
        <f t="shared" ref="C40:O40" si="5">SUM(C32:C39)</f>
        <v>429981.79666766478</v>
      </c>
      <c r="D40" s="183">
        <f t="shared" si="5"/>
        <v>250774.20333233522</v>
      </c>
      <c r="E40" s="64">
        <f t="shared" si="5"/>
        <v>0</v>
      </c>
      <c r="F40" s="64">
        <f>SUM(F32:F39)</f>
        <v>0</v>
      </c>
      <c r="G40" s="64">
        <f t="shared" si="5"/>
        <v>64955</v>
      </c>
      <c r="H40" s="64">
        <f t="shared" si="5"/>
        <v>20386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766097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34 GWh</v>
      </c>
      <c r="T41" s="63"/>
    </row>
    <row r="42" spans="1:47">
      <c r="A42" s="35" t="s">
        <v>43</v>
      </c>
      <c r="B42" s="96">
        <f>B39+B38+B37</f>
        <v>0</v>
      </c>
      <c r="C42" s="96">
        <f>C39+C38+C37</f>
        <v>285557</v>
      </c>
      <c r="D42" s="96">
        <f>D39+D38+D37</f>
        <v>860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20386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306803</v>
      </c>
      <c r="Q42" s="23"/>
      <c r="R42" s="30" t="s">
        <v>41</v>
      </c>
      <c r="S42" s="10" t="str">
        <f>ROUND(P42/1000,0) &amp;" GWh"</f>
        <v>307 GWh</v>
      </c>
      <c r="T42" s="31">
        <f>P42/P40</f>
        <v>0.40047539671869226</v>
      </c>
    </row>
    <row r="43" spans="1:47">
      <c r="A43" s="36" t="s">
        <v>45</v>
      </c>
      <c r="B43" s="143"/>
      <c r="C43" s="97">
        <f>C40+C24-C7+C46</f>
        <v>464380.34040107799</v>
      </c>
      <c r="D43" s="97">
        <f t="shared" ref="D43:O43" si="7">D11+D24+D40</f>
        <v>250774.20333233522</v>
      </c>
      <c r="E43" s="97">
        <f t="shared" si="7"/>
        <v>0</v>
      </c>
      <c r="F43" s="97">
        <f t="shared" si="7"/>
        <v>0</v>
      </c>
      <c r="G43" s="97">
        <f t="shared" si="7"/>
        <v>64955</v>
      </c>
      <c r="H43" s="97">
        <f t="shared" si="7"/>
        <v>20386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800495.54373341321</v>
      </c>
      <c r="Q43" s="23"/>
      <c r="R43" s="30" t="s">
        <v>42</v>
      </c>
      <c r="S43" s="10" t="str">
        <f>ROUND(P36/1000,0) &amp;" GWh"</f>
        <v>97 GWh</v>
      </c>
      <c r="T43" s="43">
        <f>P36/P40</f>
        <v>0.12678812213074844</v>
      </c>
    </row>
    <row r="44" spans="1:47">
      <c r="A44" s="36" t="s">
        <v>46</v>
      </c>
      <c r="B44" s="96"/>
      <c r="C44" s="98">
        <f>C43/$P$43</f>
        <v>0.58011608438850881</v>
      </c>
      <c r="D44" s="98">
        <f t="shared" ref="D44:P44" si="8">D43/$P$43</f>
        <v>0.3132737031398764</v>
      </c>
      <c r="E44" s="98">
        <f t="shared" si="8"/>
        <v>0</v>
      </c>
      <c r="F44" s="98">
        <f t="shared" si="8"/>
        <v>0</v>
      </c>
      <c r="G44" s="98">
        <f t="shared" si="8"/>
        <v>8.1143487316691146E-2</v>
      </c>
      <c r="H44" s="98">
        <f t="shared" si="8"/>
        <v>2.5466725154923653E-2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24 GWh</v>
      </c>
      <c r="T44" s="31">
        <f>P34/P40</f>
        <v>3.1750548559777679E-2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5 GWh</v>
      </c>
      <c r="T45" s="31">
        <f>P32/P40</f>
        <v>6.0814753223155816E-3</v>
      </c>
      <c r="U45" s="25"/>
    </row>
    <row r="46" spans="1:47">
      <c r="A46" s="37" t="s">
        <v>49</v>
      </c>
      <c r="B46" s="97">
        <f>B24+B26-B40-B49</f>
        <v>0</v>
      </c>
      <c r="C46" s="97">
        <f>(C40+C24)*0.08</f>
        <v>34398.543733413186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21 GWh</v>
      </c>
      <c r="T46" s="43">
        <f>P33/P40</f>
        <v>2.7883932018614846E-2</v>
      </c>
      <c r="U46" s="25"/>
    </row>
    <row r="47" spans="1:47">
      <c r="A47" s="37" t="s">
        <v>51</v>
      </c>
      <c r="B47" s="100" t="str">
        <f>IFERROR(B46/(B24+B26),"-")</f>
        <v>-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312 GWh</v>
      </c>
      <c r="T47" s="43">
        <f>P35/P40</f>
        <v>0.40702052524985116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766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4"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101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[2]Solceller!$C$6</f>
        <v>4151.5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99">
        <f>[2]Elproduktion!$N$122</f>
        <v>0</v>
      </c>
      <c r="D7" s="64">
        <f>[2]Elproduktion!$N$123</f>
        <v>0</v>
      </c>
      <c r="E7" s="64">
        <f>[2]Elproduktion!$Q$124</f>
        <v>0</v>
      </c>
      <c r="F7" s="64">
        <f>[2]Elproduktion!$N$125</f>
        <v>0</v>
      </c>
      <c r="G7" s="64">
        <f>[2]Elproduktion!$R$126</f>
        <v>0</v>
      </c>
      <c r="H7" s="64">
        <f>[2]Elproduktion!$S$127</f>
        <v>0</v>
      </c>
      <c r="I7" s="64">
        <f>[2]Elproduktion!$N$128</f>
        <v>0</v>
      </c>
      <c r="J7" s="64">
        <f>[2]Elproduktion!$T$126</f>
        <v>0</v>
      </c>
      <c r="K7" s="64">
        <f>[2]Elproduktion!U124</f>
        <v>0</v>
      </c>
      <c r="L7" s="64">
        <f>[2]Elproduktion!V124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99">
        <f>[2]Elproduktion!$N$130</f>
        <v>0</v>
      </c>
      <c r="D8" s="64">
        <f>[2]Elproduktion!$N$131</f>
        <v>0</v>
      </c>
      <c r="E8" s="64">
        <f>[2]Elproduktion!$Q$132</f>
        <v>0</v>
      </c>
      <c r="F8" s="64">
        <f>[2]Elproduktion!$N$133</f>
        <v>0</v>
      </c>
      <c r="G8" s="64">
        <f>[2]Elproduktion!$R$134</f>
        <v>0</v>
      </c>
      <c r="H8" s="64">
        <f>[2]Elproduktion!$S$135</f>
        <v>0</v>
      </c>
      <c r="I8" s="64">
        <f>[2]Elproduktion!$N$136</f>
        <v>0</v>
      </c>
      <c r="J8" s="64">
        <f>[2]Elproduktion!$T$134</f>
        <v>0</v>
      </c>
      <c r="K8" s="64">
        <f>[2]Elproduktion!U132</f>
        <v>0</v>
      </c>
      <c r="L8" s="64">
        <f>[2]Elproduktion!V132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99">
        <f>[2]Elproduktion!$N$138</f>
        <v>0</v>
      </c>
      <c r="D9" s="64">
        <f>[2]Elproduktion!$N$139</f>
        <v>0</v>
      </c>
      <c r="E9" s="64">
        <f>[2]Elproduktion!$Q$140</f>
        <v>0</v>
      </c>
      <c r="F9" s="64">
        <f>[2]Elproduktion!$N$141</f>
        <v>0</v>
      </c>
      <c r="G9" s="64">
        <f>[2]Elproduktion!$R$142</f>
        <v>0</v>
      </c>
      <c r="H9" s="64">
        <f>[2]Elproduktion!$S$143</f>
        <v>0</v>
      </c>
      <c r="I9" s="64">
        <f>[2]Elproduktion!$N$144</f>
        <v>0</v>
      </c>
      <c r="J9" s="64">
        <f>[2]Elproduktion!$T$142</f>
        <v>0</v>
      </c>
      <c r="K9" s="64">
        <f>[2]Elproduktion!U140</f>
        <v>0</v>
      </c>
      <c r="L9" s="64">
        <f>[2]Elproduktion!V140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194">
        <f>[2]Elproduktion!$N$146</f>
        <v>3547.1833469387825</v>
      </c>
      <c r="D10" s="64">
        <f>[2]Elproduktion!$N$147</f>
        <v>0</v>
      </c>
      <c r="E10" s="64">
        <f>[2]Elproduktion!$Q$148</f>
        <v>0</v>
      </c>
      <c r="F10" s="64">
        <f>[2]Elproduktion!$N$149</f>
        <v>0</v>
      </c>
      <c r="G10" s="64">
        <f>[2]Elproduktion!$R$150</f>
        <v>0</v>
      </c>
      <c r="H10" s="64">
        <f>[2]Elproduktion!$S$151</f>
        <v>0</v>
      </c>
      <c r="I10" s="64">
        <f>[2]Elproduktion!$N$152</f>
        <v>0</v>
      </c>
      <c r="J10" s="64">
        <f>[2]Elproduktion!$T$150</f>
        <v>0</v>
      </c>
      <c r="K10" s="64">
        <f>[2]Elproduktion!U148</f>
        <v>0</v>
      </c>
      <c r="L10" s="64">
        <f>[2]Elproduktion!V148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7698.6833469387821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0117 Österåker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[2]Fjärrvärmeproduktion!$N$170</f>
        <v>0</v>
      </c>
      <c r="C18" s="64"/>
      <c r="D18" s="64">
        <f>[2]Fjärrvärmeproduktion!$N$171</f>
        <v>0</v>
      </c>
      <c r="E18" s="64">
        <f>[2]Fjärrvärmeproduktion!$Q$172</f>
        <v>0</v>
      </c>
      <c r="F18" s="64">
        <f>[2]Fjärrvärmeproduktion!$N$173</f>
        <v>0</v>
      </c>
      <c r="G18" s="64">
        <f>[2]Fjärrvärmeproduktion!$R$174</f>
        <v>0</v>
      </c>
      <c r="H18" s="64">
        <f>[2]Fjärrvärmeproduktion!$S$175</f>
        <v>0</v>
      </c>
      <c r="I18" s="64">
        <f>[2]Fjärrvärmeproduktion!$N$176</f>
        <v>0</v>
      </c>
      <c r="J18" s="64">
        <f>[2]Fjärrvärmeproduktion!$T$174</f>
        <v>0</v>
      </c>
      <c r="K18" s="64">
        <f>[2]Fjärrvärmeproduktion!U172</f>
        <v>0</v>
      </c>
      <c r="L18" s="64">
        <f>[2]Fjärrvärmeproduktion!V172</f>
        <v>0</v>
      </c>
      <c r="M18" s="64">
        <f>[2]Fjärrvärmeproduktion!W175</f>
        <v>0</v>
      </c>
      <c r="N18" s="64">
        <f>[2]Fjärrvärmeproduktion!X175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[2]Fjärrvärmeproduktion!$N$178+[2]Fjärrvärmeproduktion!$N$210</f>
        <v>66157</v>
      </c>
      <c r="C19" s="64"/>
      <c r="D19" s="64">
        <f>[2]Fjärrvärmeproduktion!$N$179</f>
        <v>40</v>
      </c>
      <c r="E19" s="64">
        <f>[2]Fjärrvärmeproduktion!$Q$180</f>
        <v>0</v>
      </c>
      <c r="F19" s="64">
        <f>[2]Fjärrvärmeproduktion!$N$181</f>
        <v>0</v>
      </c>
      <c r="G19" s="64">
        <f>[2]Fjärrvärmeproduktion!$R$182</f>
        <v>3840</v>
      </c>
      <c r="H19" s="64">
        <f>[2]Fjärrvärmeproduktion!$S$183</f>
        <v>62055</v>
      </c>
      <c r="I19" s="64">
        <f>[2]Fjärrvärmeproduktion!$N$184</f>
        <v>0</v>
      </c>
      <c r="J19" s="64">
        <f>[2]Fjärrvärmeproduktion!$T$182</f>
        <v>0</v>
      </c>
      <c r="K19" s="64">
        <f>[2]Fjärrvärmeproduktion!U180</f>
        <v>0</v>
      </c>
      <c r="L19" s="64">
        <f>[2]Fjärrvärmeproduktion!V180</f>
        <v>0</v>
      </c>
      <c r="M19" s="64">
        <f>[2]Fjärrvärmeproduktion!W183</f>
        <v>0</v>
      </c>
      <c r="N19" s="64">
        <f>[2]Fjärrvärmeproduktion!X183</f>
        <v>0</v>
      </c>
      <c r="O19" s="64"/>
      <c r="P19" s="64">
        <f t="shared" ref="P19:P24" si="2">SUM(C19:O19)</f>
        <v>65935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[2]Fjärrvärmeproduktion!$N$186</f>
        <v>0</v>
      </c>
      <c r="C20" s="64">
        <f>B20*1.05</f>
        <v>0</v>
      </c>
      <c r="D20" s="64">
        <f>[2]Fjärrvärmeproduktion!$N$187</f>
        <v>0</v>
      </c>
      <c r="E20" s="64">
        <f>[2]Fjärrvärmeproduktion!$Q$188</f>
        <v>0</v>
      </c>
      <c r="F20" s="64">
        <f>[2]Fjärrvärmeproduktion!$N$189</f>
        <v>0</v>
      </c>
      <c r="G20" s="64">
        <f>[2]Fjärrvärmeproduktion!$R$190</f>
        <v>0</v>
      </c>
      <c r="H20" s="64">
        <f>[2]Fjärrvärmeproduktion!$S$191</f>
        <v>0</v>
      </c>
      <c r="I20" s="64">
        <f>[2]Fjärrvärmeproduktion!$N$192</f>
        <v>0</v>
      </c>
      <c r="J20" s="64">
        <f>[2]Fjärrvärmeproduktion!$T$190</f>
        <v>0</v>
      </c>
      <c r="K20" s="64">
        <f>[2]Fjärrvärmeproduktion!U188</f>
        <v>0</v>
      </c>
      <c r="L20" s="64">
        <f>[2]Fjärrvärmeproduktion!V188</f>
        <v>0</v>
      </c>
      <c r="M20" s="64">
        <f>[2]Fjärrvärmeproduktion!W191</f>
        <v>0</v>
      </c>
      <c r="N20" s="64">
        <f>[2]Fjärrvärmeproduktion!X191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[2]Fjärrvärmeproduktion!$N$194</f>
        <v>0</v>
      </c>
      <c r="C21" s="64">
        <f>B21*0.33</f>
        <v>0</v>
      </c>
      <c r="D21" s="64">
        <f>[2]Fjärrvärmeproduktion!$N$195</f>
        <v>0</v>
      </c>
      <c r="E21" s="64">
        <f>[2]Fjärrvärmeproduktion!$Q$196</f>
        <v>0</v>
      </c>
      <c r="F21" s="64">
        <f>[2]Fjärrvärmeproduktion!$N$197</f>
        <v>0</v>
      </c>
      <c r="G21" s="64">
        <f>[2]Fjärrvärmeproduktion!$R$198</f>
        <v>0</v>
      </c>
      <c r="H21" s="64">
        <f>[2]Fjärrvärmeproduktion!$S$199</f>
        <v>0</v>
      </c>
      <c r="I21" s="64">
        <f>[2]Fjärrvärmeproduktion!$N$200</f>
        <v>0</v>
      </c>
      <c r="J21" s="64">
        <f>[2]Fjärrvärmeproduktion!$T$198</f>
        <v>0</v>
      </c>
      <c r="K21" s="64">
        <f>[2]Fjärrvärmeproduktion!U196</f>
        <v>0</v>
      </c>
      <c r="L21" s="64">
        <f>[2]Fjärrvärmeproduktion!V196</f>
        <v>0</v>
      </c>
      <c r="M21" s="64">
        <f>[2]Fjärrvärmeproduktion!W199</f>
        <v>0</v>
      </c>
      <c r="N21" s="64">
        <f>[2]Fjärrvärmeproduktion!X199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[2]Fjärrvärmeproduktion!$N$202</f>
        <v>0</v>
      </c>
      <c r="C22" s="64"/>
      <c r="D22" s="64">
        <f>[2]Fjärrvärmeproduktion!$N$203</f>
        <v>0</v>
      </c>
      <c r="E22" s="64">
        <f>[2]Fjärrvärmeproduktion!$Q$204</f>
        <v>0</v>
      </c>
      <c r="F22" s="64">
        <f>[2]Fjärrvärmeproduktion!$N$205</f>
        <v>0</v>
      </c>
      <c r="G22" s="64">
        <f>[2]Fjärrvärmeproduktion!$R$206</f>
        <v>0</v>
      </c>
      <c r="H22" s="64">
        <f>[2]Fjärrvärmeproduktion!$S$207</f>
        <v>0</v>
      </c>
      <c r="I22" s="64">
        <f>[2]Fjärrvärmeproduktion!$N$208</f>
        <v>0</v>
      </c>
      <c r="J22" s="64">
        <f>[2]Fjärrvärmeproduktion!$T$206</f>
        <v>0</v>
      </c>
      <c r="K22" s="64">
        <f>[2]Fjärrvärmeproduktion!U204</f>
        <v>0</v>
      </c>
      <c r="L22" s="64">
        <f>[2]Fjärrvärmeproduktion!V204</f>
        <v>0</v>
      </c>
      <c r="M22" s="64">
        <f>[2]Fjärrvärmeproduktion!W207</f>
        <v>0</v>
      </c>
      <c r="N22" s="64">
        <f>[2]Fjärrvärmeproduktion!X207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749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[2]Fjärrvärmeproduktion!$N$211</f>
        <v>0</v>
      </c>
      <c r="E23" s="64">
        <f>[2]Fjärrvärmeproduktion!$Q$212</f>
        <v>0</v>
      </c>
      <c r="F23" s="64">
        <f>[2]Fjärrvärmeproduktion!$N$213</f>
        <v>0</v>
      </c>
      <c r="G23" s="64">
        <f>[2]Fjärrvärmeproduktion!$R$214</f>
        <v>0</v>
      </c>
      <c r="H23" s="64">
        <f>[2]Fjärrvärmeproduktion!$S$215</f>
        <v>0</v>
      </c>
      <c r="I23" s="64">
        <f>[2]Fjärrvärmeproduktion!$N$216</f>
        <v>0</v>
      </c>
      <c r="J23" s="64">
        <f>[2]Fjärrvärmeproduktion!$T$214</f>
        <v>0</v>
      </c>
      <c r="K23" s="64">
        <f>[2]Fjärrvärmeproduktion!U212</f>
        <v>0</v>
      </c>
      <c r="L23" s="64">
        <f>[2]Fjärrvärmeproduktion!V212</f>
        <v>0</v>
      </c>
      <c r="M23" s="64">
        <f>[2]Fjärrvärmeproduktion!W215</f>
        <v>0</v>
      </c>
      <c r="N23" s="64">
        <f>[2]Fjärrvärmeproduktion!X215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66157</v>
      </c>
      <c r="C24" s="64">
        <f t="shared" ref="C24:O24" si="3">SUM(C18:C23)</f>
        <v>0</v>
      </c>
      <c r="D24" s="64">
        <f t="shared" si="3"/>
        <v>40</v>
      </c>
      <c r="E24" s="64">
        <f t="shared" si="3"/>
        <v>0</v>
      </c>
      <c r="F24" s="64">
        <f t="shared" si="3"/>
        <v>0</v>
      </c>
      <c r="G24" s="64">
        <f t="shared" si="3"/>
        <v>3840</v>
      </c>
      <c r="H24" s="64">
        <f t="shared" si="3"/>
        <v>62055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65935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386 GWh</v>
      </c>
      <c r="T25" s="31">
        <f>C$44</f>
        <v>0.51612819645181596</v>
      </c>
      <c r="U25" s="25"/>
    </row>
    <row r="26" spans="1:34" ht="15.75">
      <c r="A26" s="11" t="s">
        <v>103</v>
      </c>
      <c r="B26" s="99">
        <v>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232 GWh</v>
      </c>
      <c r="T26" s="31">
        <f>D$44</f>
        <v>0.31017334266591717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0117 Österåker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47 GWh</v>
      </c>
      <c r="T29" s="31">
        <f>G$44</f>
        <v>6.2190662722079355E-2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83 GWh</v>
      </c>
      <c r="T30" s="31">
        <f>H$44</f>
        <v>0.11150779816018742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5">
        <f>[2]Slutanvändning!$N$251</f>
        <v>0</v>
      </c>
      <c r="C32" s="184">
        <f>[2]Slutanvändning!$N$252</f>
        <v>3652.75</v>
      </c>
      <c r="D32" s="64">
        <f>[2]Slutanvändning!$N$245</f>
        <v>976</v>
      </c>
      <c r="E32" s="64">
        <f>[2]Slutanvändning!$Q$246</f>
        <v>0</v>
      </c>
      <c r="F32" s="64">
        <f>[2]Slutanvändning!$N$247</f>
        <v>0</v>
      </c>
      <c r="G32" s="64">
        <f>[2]Slutanvändning!$N$248</f>
        <v>119</v>
      </c>
      <c r="H32" s="64">
        <f>[2]Slutanvändning!$N$249</f>
        <v>0</v>
      </c>
      <c r="I32" s="64">
        <f>[2]Slutanvändning!$N$250</f>
        <v>0</v>
      </c>
      <c r="J32" s="64"/>
      <c r="K32" s="64">
        <f>[2]Slutanvändning!T246</f>
        <v>0</v>
      </c>
      <c r="L32" s="64">
        <f>[2]Slutanvändning!U246</f>
        <v>0</v>
      </c>
      <c r="M32" s="64"/>
      <c r="N32" s="64"/>
      <c r="O32" s="64"/>
      <c r="P32" s="183">
        <f t="shared" ref="P32:P38" si="4">SUM(B32:N32)</f>
        <v>4747.75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5">
        <f>[2]Slutanvändning!$N$260</f>
        <v>4540.3410000000003</v>
      </c>
      <c r="C33" s="184">
        <f>[2]Slutanvändning!$N$261</f>
        <v>7137.25</v>
      </c>
      <c r="D33" s="183">
        <f>[2]Slutanvändning!$N$254</f>
        <v>621.33333333333337</v>
      </c>
      <c r="E33" s="64">
        <f>[2]Slutanvändning!$Q$255</f>
        <v>0</v>
      </c>
      <c r="F33" s="64">
        <f>[2]Slutanvändning!$N$256</f>
        <v>0</v>
      </c>
      <c r="G33" s="64">
        <f>[2]Slutanvändning!$N$257</f>
        <v>0</v>
      </c>
      <c r="H33" s="64">
        <f>[2]Slutanvändning!$N$258</f>
        <v>0</v>
      </c>
      <c r="I33" s="64">
        <f>[2]Slutanvändning!$N$259</f>
        <v>0</v>
      </c>
      <c r="J33" s="64"/>
      <c r="K33" s="64">
        <f>[2]Slutanvändning!T255</f>
        <v>0</v>
      </c>
      <c r="L33" s="64">
        <f>[2]Slutanvändning!U255</f>
        <v>0</v>
      </c>
      <c r="M33" s="64"/>
      <c r="N33" s="64"/>
      <c r="O33" s="64"/>
      <c r="P33" s="196">
        <f t="shared" si="4"/>
        <v>12298.924333333334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5">
        <f>[2]Slutanvändning!$N$269</f>
        <v>19288.873</v>
      </c>
      <c r="C34" s="99">
        <f>[2]Slutanvändning!$N$270</f>
        <v>17102</v>
      </c>
      <c r="D34" s="64">
        <f>[2]Slutanvändning!$N$263</f>
        <v>5816</v>
      </c>
      <c r="E34" s="64">
        <f>[2]Slutanvändning!$Q$264</f>
        <v>0</v>
      </c>
      <c r="F34" s="64">
        <f>[2]Slutanvändning!$N$265</f>
        <v>0</v>
      </c>
      <c r="G34" s="64">
        <f>[2]Slutanvändning!$N$266</f>
        <v>0</v>
      </c>
      <c r="H34" s="64">
        <f>[2]Slutanvändning!$N$267</f>
        <v>0</v>
      </c>
      <c r="I34" s="64">
        <f>[2]Slutanvändning!$N$268</f>
        <v>0</v>
      </c>
      <c r="J34" s="64"/>
      <c r="K34" s="64">
        <f>[2]Slutanvändning!T264</f>
        <v>0</v>
      </c>
      <c r="L34" s="64">
        <f>[2]Slutanvändning!U264</f>
        <v>0</v>
      </c>
      <c r="M34" s="64"/>
      <c r="N34" s="64"/>
      <c r="O34" s="64"/>
      <c r="P34" s="196">
        <f t="shared" si="4"/>
        <v>42206.873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5">
        <f>[2]Slutanvändning!$N$278</f>
        <v>0</v>
      </c>
      <c r="C35" s="99">
        <f>[2]Slutanvändning!$N$279</f>
        <v>3709</v>
      </c>
      <c r="D35" s="183">
        <f>[2]Slutanvändning!$N$272</f>
        <v>223238.66666666666</v>
      </c>
      <c r="E35" s="64">
        <f>[2]Slutanvändning!$Q$273</f>
        <v>0</v>
      </c>
      <c r="F35" s="64">
        <f>[2]Slutanvändning!$N$274</f>
        <v>0</v>
      </c>
      <c r="G35" s="64">
        <f>[2]Slutanvändning!$N$275</f>
        <v>42606</v>
      </c>
      <c r="H35" s="64">
        <f>[2]Slutanvändning!$N$276</f>
        <v>0</v>
      </c>
      <c r="I35" s="64">
        <f>[2]Slutanvändning!$N$277</f>
        <v>0</v>
      </c>
      <c r="J35" s="64"/>
      <c r="K35" s="64">
        <f>[2]Slutanvändning!T273</f>
        <v>0</v>
      </c>
      <c r="L35" s="64">
        <f>[2]Slutanvändning!U273</f>
        <v>0</v>
      </c>
      <c r="M35" s="64"/>
      <c r="N35" s="64"/>
      <c r="O35" s="64"/>
      <c r="P35" s="183">
        <f>SUM(B35:N35)</f>
        <v>269553.66666666663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5">
        <f>[2]Slutanvändning!$N$287</f>
        <v>0</v>
      </c>
      <c r="C36" s="99">
        <f>[2]Slutanvändning!$N$288</f>
        <v>71085</v>
      </c>
      <c r="D36" s="64">
        <f>[2]Slutanvändning!$N$281</f>
        <v>891</v>
      </c>
      <c r="E36" s="64">
        <f>[2]Slutanvändning!$Q$282</f>
        <v>0</v>
      </c>
      <c r="F36" s="64">
        <f>[2]Slutanvändning!$N$283</f>
        <v>0</v>
      </c>
      <c r="G36" s="64">
        <f>[2]Slutanvändning!$N$284</f>
        <v>0</v>
      </c>
      <c r="H36" s="64">
        <f>[2]Slutanvändning!$N$285</f>
        <v>0</v>
      </c>
      <c r="I36" s="64">
        <f>[2]Slutanvändning!$N$286</f>
        <v>0</v>
      </c>
      <c r="J36" s="64"/>
      <c r="K36" s="64">
        <f>[2]Slutanvändning!T282</f>
        <v>0</v>
      </c>
      <c r="L36" s="64">
        <f>[2]Slutanvändning!U282</f>
        <v>0</v>
      </c>
      <c r="M36" s="64"/>
      <c r="N36" s="64"/>
      <c r="O36" s="64"/>
      <c r="P36" s="64">
        <f t="shared" si="4"/>
        <v>71976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5">
        <f>[2]Slutanvändning!$N$296</f>
        <v>3435.1979999999999</v>
      </c>
      <c r="C37" s="99">
        <f>[2]Slutanvändning!$N$297</f>
        <v>184595</v>
      </c>
      <c r="D37" s="64">
        <f>[2]Slutanvändning!$N$290</f>
        <v>625</v>
      </c>
      <c r="E37" s="64">
        <f>[2]Slutanvändning!$Q$291</f>
        <v>0</v>
      </c>
      <c r="F37" s="64">
        <f>[2]Slutanvändning!$N$292</f>
        <v>0</v>
      </c>
      <c r="G37" s="64">
        <f>[2]Slutanvändning!$N$293</f>
        <v>0</v>
      </c>
      <c r="H37" s="64">
        <f>[2]Slutanvändning!$N$294</f>
        <v>21436</v>
      </c>
      <c r="I37" s="64">
        <f>[2]Slutanvändning!$N$295</f>
        <v>0</v>
      </c>
      <c r="J37" s="64"/>
      <c r="K37" s="64">
        <f>[2]Slutanvändning!T291</f>
        <v>0</v>
      </c>
      <c r="L37" s="64">
        <f>[2]Slutanvändning!U291</f>
        <v>0</v>
      </c>
      <c r="M37" s="64"/>
      <c r="N37" s="64"/>
      <c r="O37" s="64"/>
      <c r="P37" s="196">
        <f t="shared" si="4"/>
        <v>210091.198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5">
        <f>[2]Slutanvändning!$N$305</f>
        <v>30790.471000000001</v>
      </c>
      <c r="C38" s="99">
        <f>[2]Slutanvändning!$N$306</f>
        <v>12337</v>
      </c>
      <c r="D38" s="64">
        <f>[2]Slutanvändning!$N$299</f>
        <v>33</v>
      </c>
      <c r="E38" s="64">
        <f>[2]Slutanvändning!$Q$300</f>
        <v>0</v>
      </c>
      <c r="F38" s="64">
        <f>[2]Slutanvändning!$N$301</f>
        <v>0</v>
      </c>
      <c r="G38" s="64">
        <f>[2]Slutanvändning!$N$302</f>
        <v>0</v>
      </c>
      <c r="H38" s="64">
        <f>[2]Slutanvändning!$N$303</f>
        <v>0</v>
      </c>
      <c r="I38" s="64">
        <f>[2]Slutanvändning!$N$304</f>
        <v>0</v>
      </c>
      <c r="J38" s="64"/>
      <c r="K38" s="64">
        <f>[2]Slutanvändning!T300</f>
        <v>0</v>
      </c>
      <c r="L38" s="64">
        <f>[2]Slutanvändning!U300</f>
        <v>0</v>
      </c>
      <c r="M38" s="64"/>
      <c r="N38" s="64"/>
      <c r="O38" s="64"/>
      <c r="P38" s="196">
        <f t="shared" si="4"/>
        <v>43160.471000000005</v>
      </c>
      <c r="Q38" s="22"/>
      <c r="R38" s="33"/>
      <c r="S38" s="18"/>
      <c r="T38" s="29"/>
      <c r="U38" s="25"/>
    </row>
    <row r="39" spans="1:47" ht="15.75">
      <c r="A39" s="5" t="s">
        <v>39</v>
      </c>
      <c r="B39" s="65">
        <f>[2]Slutanvändning!$N$314</f>
        <v>0</v>
      </c>
      <c r="C39" s="99">
        <f>[2]Slutanvändning!$N$315</f>
        <v>58205</v>
      </c>
      <c r="D39" s="64">
        <f>[2]Slutanvändning!$N$308</f>
        <v>0</v>
      </c>
      <c r="E39" s="64">
        <f>[2]Slutanvändning!$Q$309</f>
        <v>0</v>
      </c>
      <c r="F39" s="64">
        <f>[2]Slutanvändning!$N$310</f>
        <v>0</v>
      </c>
      <c r="G39" s="64">
        <f>[2]Slutanvändning!$N$311</f>
        <v>0</v>
      </c>
      <c r="H39" s="64">
        <f>[2]Slutanvändning!$N$312</f>
        <v>0</v>
      </c>
      <c r="I39" s="64">
        <f>[2]Slutanvändning!$N$313</f>
        <v>0</v>
      </c>
      <c r="J39" s="64"/>
      <c r="K39" s="64">
        <f>[2]Slutanvändning!T309</f>
        <v>0</v>
      </c>
      <c r="L39" s="64">
        <f>[2]Slutanvändning!U309</f>
        <v>0</v>
      </c>
      <c r="M39" s="64"/>
      <c r="N39" s="64"/>
      <c r="O39" s="64"/>
      <c r="P39" s="64">
        <f>SUM(B39:N39)</f>
        <v>58205</v>
      </c>
      <c r="Q39" s="22"/>
      <c r="R39" s="30"/>
      <c r="S39" s="9"/>
      <c r="T39" s="44"/>
    </row>
    <row r="40" spans="1:47" ht="15.75">
      <c r="A40" s="5" t="s">
        <v>14</v>
      </c>
      <c r="B40" s="65">
        <f>SUM(B32:B39)</f>
        <v>58054.883000000002</v>
      </c>
      <c r="C40" s="64">
        <f t="shared" ref="C40:O40" si="5">SUM(C32:C39)</f>
        <v>357823</v>
      </c>
      <c r="D40" s="64">
        <f t="shared" si="5"/>
        <v>232201</v>
      </c>
      <c r="E40" s="64">
        <f t="shared" si="5"/>
        <v>0</v>
      </c>
      <c r="F40" s="64">
        <f>SUM(F32:F39)</f>
        <v>0</v>
      </c>
      <c r="G40" s="64">
        <f t="shared" si="5"/>
        <v>42725</v>
      </c>
      <c r="H40" s="64">
        <f t="shared" si="5"/>
        <v>21436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196">
        <f>SUM(B40:N40)</f>
        <v>712239.88300000003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37 GWh</v>
      </c>
      <c r="T41" s="63"/>
    </row>
    <row r="42" spans="1:47">
      <c r="A42" s="35" t="s">
        <v>43</v>
      </c>
      <c r="B42" s="96">
        <f>B39+B38+B37</f>
        <v>34225.669000000002</v>
      </c>
      <c r="C42" s="96">
        <f>C39+C38+C37</f>
        <v>255137</v>
      </c>
      <c r="D42" s="96">
        <f>D39+D38+D37</f>
        <v>658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21436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311456.66899999999</v>
      </c>
      <c r="Q42" s="23"/>
      <c r="R42" s="30" t="s">
        <v>41</v>
      </c>
      <c r="S42" s="10" t="str">
        <f>ROUND(P42/1000,0) &amp;" GWh"</f>
        <v>311 GWh</v>
      </c>
      <c r="T42" s="31">
        <f>P42/P40</f>
        <v>0.43729181197790351</v>
      </c>
    </row>
    <row r="43" spans="1:47">
      <c r="A43" s="36" t="s">
        <v>45</v>
      </c>
      <c r="B43" s="143"/>
      <c r="C43" s="97">
        <f>C40+C24-C7+C46</f>
        <v>386448.84</v>
      </c>
      <c r="D43" s="97">
        <f t="shared" ref="D43:O43" si="7">D11+D24+D40</f>
        <v>232241</v>
      </c>
      <c r="E43" s="97">
        <f t="shared" si="7"/>
        <v>0</v>
      </c>
      <c r="F43" s="97">
        <f t="shared" si="7"/>
        <v>0</v>
      </c>
      <c r="G43" s="97">
        <f t="shared" si="7"/>
        <v>46565</v>
      </c>
      <c r="H43" s="97">
        <f t="shared" si="7"/>
        <v>83491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748745.84000000008</v>
      </c>
      <c r="Q43" s="23"/>
      <c r="R43" s="30" t="s">
        <v>42</v>
      </c>
      <c r="S43" s="10" t="str">
        <f>ROUND(P36/1000,0) &amp;" GWh"</f>
        <v>72 GWh</v>
      </c>
      <c r="T43" s="43">
        <f>P36/P40</f>
        <v>0.10105584048008162</v>
      </c>
    </row>
    <row r="44" spans="1:47">
      <c r="A44" s="36" t="s">
        <v>46</v>
      </c>
      <c r="B44" s="96"/>
      <c r="C44" s="98">
        <f>C43/$P$43</f>
        <v>0.51612819645181596</v>
      </c>
      <c r="D44" s="98">
        <f t="shared" ref="D44:O44" si="8">D43/$P$43</f>
        <v>0.31017334266591717</v>
      </c>
      <c r="E44" s="98">
        <f t="shared" si="8"/>
        <v>0</v>
      </c>
      <c r="F44" s="98">
        <f t="shared" si="8"/>
        <v>0</v>
      </c>
      <c r="G44" s="98">
        <f t="shared" si="8"/>
        <v>6.2190662722079355E-2</v>
      </c>
      <c r="H44" s="98">
        <f>H43/$P$43</f>
        <v>0.11150779816018742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>P43/$P$43</f>
        <v>1</v>
      </c>
      <c r="Q44" s="23"/>
      <c r="R44" s="30" t="s">
        <v>44</v>
      </c>
      <c r="S44" s="10" t="str">
        <f>ROUND(P34/1000,0) &amp;" GWh"</f>
        <v>42 GWh</v>
      </c>
      <c r="T44" s="31">
        <f>P34/P40</f>
        <v>5.925935068704935E-2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5 GWh</v>
      </c>
      <c r="T45" s="31">
        <f>P32/P40</f>
        <v>6.6659423507739735E-3</v>
      </c>
      <c r="U45" s="25"/>
    </row>
    <row r="46" spans="1:47">
      <c r="A46" s="37" t="s">
        <v>49</v>
      </c>
      <c r="B46" s="97">
        <f>B24+B26-B40-B49</f>
        <v>8102.1169999999984</v>
      </c>
      <c r="C46" s="97">
        <f>(C40+C24)*0.08</f>
        <v>28625.84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12 GWh</v>
      </c>
      <c r="T46" s="43">
        <f>P33/P40</f>
        <v>1.7267952310574743E-2</v>
      </c>
      <c r="U46" s="25"/>
    </row>
    <row r="47" spans="1:47">
      <c r="A47" s="37" t="s">
        <v>51</v>
      </c>
      <c r="B47" s="100">
        <f>B46/(B24+B26)</f>
        <v>0.12246802303611104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270 GWh</v>
      </c>
      <c r="T47" s="43">
        <f>P35/P40</f>
        <v>0.37845910219361673</v>
      </c>
    </row>
    <row r="48" spans="1:47" ht="15.75" thickBot="1">
      <c r="A48" s="12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55"/>
      <c r="R48" s="47" t="s">
        <v>50</v>
      </c>
      <c r="S48" s="10" t="str">
        <f>ROUND(P40/1000,0) &amp;" GWh"</f>
        <v>712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111"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33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AU71"/>
  <sheetViews>
    <sheetView tabSelected="1" zoomScale="70" zoomScaleNormal="70" workbookViewId="0">
      <selection activeCell="X20" sqref="X20"/>
    </sheetView>
  </sheetViews>
  <sheetFormatPr defaultColWidth="8.625" defaultRowHeight="15"/>
  <cols>
    <col min="1" max="1" width="49.5" style="11" customWidth="1"/>
    <col min="2" max="2" width="18.875" style="82" bestFit="1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72</v>
      </c>
      <c r="Q2" s="5"/>
      <c r="AG2" s="40"/>
      <c r="AH2" s="5"/>
    </row>
    <row r="3" spans="1:34" ht="30">
      <c r="A3" s="6">
        <f>2020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4" t="s">
        <v>68</v>
      </c>
      <c r="N3" s="84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89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SUM(Botkyrka:Österåker!C5)</f>
        <v>118455.5</v>
      </c>
      <c r="D5" s="64">
        <f>SUM(Botkyrka:Österåker!D5)</f>
        <v>0</v>
      </c>
      <c r="E5" s="64">
        <f>SUM(Botkyrka:Österåker!E5)</f>
        <v>0</v>
      </c>
      <c r="F5" s="64">
        <f>SUM(Botkyrka:Österåker!F5)</f>
        <v>0</v>
      </c>
      <c r="G5" s="64">
        <f>SUM(Botkyrka:Österåker!G5)</f>
        <v>0</v>
      </c>
      <c r="H5" s="64">
        <f>SUM(Botkyrka:Österåker!H5)</f>
        <v>0</v>
      </c>
      <c r="I5" s="64">
        <f>SUM(Botkyrka:Österåker!I5)</f>
        <v>0</v>
      </c>
      <c r="J5" s="64">
        <f>SUM(Botkyrka:Österåker!J5)</f>
        <v>0</v>
      </c>
      <c r="K5" s="64">
        <f>SUM(Botkyrka:Österåker!K5)</f>
        <v>0</v>
      </c>
      <c r="L5" s="64">
        <f>SUM(Botkyrka:Österåker!L5)</f>
        <v>0</v>
      </c>
      <c r="M5" s="64">
        <f>SUM(Botkyrka:Österåker!M5)</f>
        <v>0</v>
      </c>
      <c r="N5" s="64">
        <f>SUM(Botkyrka:Österåker!N5)</f>
        <v>0</v>
      </c>
      <c r="O5" s="64">
        <f>SUM(Botkyrka:Österåker!O5)</f>
        <v>0</v>
      </c>
      <c r="P5" s="64">
        <f>SUM(Botkyrka:Österåker!P5)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40"/>
      <c r="AG6" s="40"/>
      <c r="AH6" s="40"/>
    </row>
    <row r="7" spans="1:34" ht="15.75">
      <c r="A7" s="5" t="s">
        <v>10</v>
      </c>
      <c r="B7" s="64"/>
      <c r="C7" s="193">
        <f>SUM(Botkyrka:Österåker!C7)</f>
        <v>1465252.3399999999</v>
      </c>
      <c r="D7" s="64">
        <f>SUM(Botkyrka:Österåker!D7)</f>
        <v>0</v>
      </c>
      <c r="E7" s="64">
        <f>SUM(Botkyrka:Österåker!E7)</f>
        <v>0</v>
      </c>
      <c r="F7" s="64">
        <f>SUM(Botkyrka:Österåker!F7)</f>
        <v>0</v>
      </c>
      <c r="G7" s="64">
        <f>SUM(Botkyrka:Österåker!G7)</f>
        <v>0</v>
      </c>
      <c r="H7" s="64">
        <f>SUM(Botkyrka:Österåker!H7)</f>
        <v>0</v>
      </c>
      <c r="I7" s="64">
        <f>SUM(Botkyrka:Österåker!I7)</f>
        <v>0</v>
      </c>
      <c r="J7" s="64">
        <f>SUM(Botkyrka:Österåker!J7)</f>
        <v>0</v>
      </c>
      <c r="K7" s="64">
        <f>SUM(Botkyrka:Österåker!K7)</f>
        <v>0</v>
      </c>
      <c r="L7" s="64">
        <f>SUM(Botkyrka:Österåker!L7)</f>
        <v>0</v>
      </c>
      <c r="M7" s="64">
        <f>SUM(Botkyrka:Österåker!M7)</f>
        <v>0</v>
      </c>
      <c r="N7" s="64">
        <f>SUM(Botkyrka:Österåker!N7)</f>
        <v>0</v>
      </c>
      <c r="O7" s="64">
        <f>SUM(Botkyrka:Österåker!O7)</f>
        <v>0</v>
      </c>
      <c r="P7" s="64">
        <f>SUM(Botkyrka:Österåker!P7)</f>
        <v>0</v>
      </c>
      <c r="Q7" s="40"/>
      <c r="AG7" s="40"/>
      <c r="AH7" s="40"/>
    </row>
    <row r="8" spans="1:34" ht="15.75">
      <c r="A8" s="5" t="s">
        <v>11</v>
      </c>
      <c r="B8" s="64"/>
      <c r="C8" s="64">
        <f>SUM(Botkyrka:Österåker!C8)</f>
        <v>1055</v>
      </c>
      <c r="D8" s="64">
        <f>SUM(Botkyrka:Österåker!D8)</f>
        <v>4517</v>
      </c>
      <c r="E8" s="64">
        <f>SUM(Botkyrka:Österåker!E8)</f>
        <v>0</v>
      </c>
      <c r="F8" s="64">
        <f>SUM(Botkyrka:Österåker!F8)</f>
        <v>0</v>
      </c>
      <c r="G8" s="64">
        <f>SUM(Botkyrka:Österåker!G8)</f>
        <v>0</v>
      </c>
      <c r="H8" s="64">
        <f>SUM(Botkyrka:Österåker!H8)</f>
        <v>0</v>
      </c>
      <c r="I8" s="64">
        <f>SUM(Botkyrka:Österåker!I8)</f>
        <v>0</v>
      </c>
      <c r="J8" s="64">
        <f>SUM(Botkyrka:Österåker!J8)</f>
        <v>0</v>
      </c>
      <c r="K8" s="64">
        <f>SUM(Botkyrka:Österåker!K8)</f>
        <v>0</v>
      </c>
      <c r="L8" s="64">
        <f>SUM(Botkyrka:Österåker!L8)</f>
        <v>0</v>
      </c>
      <c r="M8" s="64">
        <f>SUM(Botkyrka:Österåker!M8)</f>
        <v>0</v>
      </c>
      <c r="N8" s="64">
        <f>SUM(Botkyrka:Österåker!N8)</f>
        <v>0</v>
      </c>
      <c r="O8" s="64">
        <f>SUM(Botkyrka:Österåker!O8)</f>
        <v>0</v>
      </c>
      <c r="P8" s="64">
        <f>SUM(Botkyrka:Österåker!P8)</f>
        <v>4517</v>
      </c>
      <c r="Q8" s="40"/>
      <c r="AG8" s="40"/>
      <c r="AH8" s="40"/>
    </row>
    <row r="9" spans="1:34" ht="15.75">
      <c r="A9" s="5" t="s">
        <v>12</v>
      </c>
      <c r="B9" s="64"/>
      <c r="C9" s="64">
        <f>SUM(Botkyrka:Österåker!C9)</f>
        <v>1104</v>
      </c>
      <c r="D9" s="64">
        <f>SUM(Botkyrka:Österåker!D9)</f>
        <v>0</v>
      </c>
      <c r="E9" s="64">
        <f>SUM(Botkyrka:Österåker!E9)</f>
        <v>0</v>
      </c>
      <c r="F9" s="64">
        <f>SUM(Botkyrka:Österåker!F9)</f>
        <v>0</v>
      </c>
      <c r="G9" s="64">
        <f>SUM(Botkyrka:Österåker!G9)</f>
        <v>0</v>
      </c>
      <c r="H9" s="64">
        <f>SUM(Botkyrka:Österåker!H9)</f>
        <v>0</v>
      </c>
      <c r="I9" s="64">
        <f>SUM(Botkyrka:Österåker!I9)</f>
        <v>0</v>
      </c>
      <c r="J9" s="64">
        <f>SUM(Botkyrka:Österåker!J9)</f>
        <v>0</v>
      </c>
      <c r="K9" s="64">
        <f>SUM(Botkyrka:Österåker!K9)</f>
        <v>0</v>
      </c>
      <c r="L9" s="64">
        <f>SUM(Botkyrka:Österåker!L9)</f>
        <v>0</v>
      </c>
      <c r="M9" s="64">
        <f>SUM(Botkyrka:Österåker!M9)</f>
        <v>0</v>
      </c>
      <c r="N9" s="64">
        <f>SUM(Botkyrka:Österåker!N9)</f>
        <v>0</v>
      </c>
      <c r="O9" s="64">
        <f>SUM(Botkyrka:Österåker!O9)</f>
        <v>0</v>
      </c>
      <c r="P9" s="64">
        <f>SUM(Botkyrka:Österåker!P9)</f>
        <v>0</v>
      </c>
      <c r="Q9" s="40"/>
      <c r="AG9" s="40"/>
      <c r="AH9" s="40"/>
    </row>
    <row r="10" spans="1:34" ht="15.75">
      <c r="A10" s="5" t="s">
        <v>13</v>
      </c>
      <c r="B10" s="64"/>
      <c r="C10" s="65">
        <f>SUM(Botkyrka:Österåker!C10)</f>
        <v>72421.660000000149</v>
      </c>
      <c r="D10" s="64">
        <f>SUM(Botkyrka:Österåker!D10)</f>
        <v>0</v>
      </c>
      <c r="E10" s="64">
        <f>SUM(Botkyrka:Österåker!E10)</f>
        <v>0</v>
      </c>
      <c r="F10" s="64">
        <f>SUM(Botkyrka:Österåker!F10)</f>
        <v>0</v>
      </c>
      <c r="G10" s="64">
        <f>SUM(Botkyrka:Österåker!G10)</f>
        <v>0</v>
      </c>
      <c r="H10" s="64">
        <f>SUM(Botkyrka:Österåker!H10)</f>
        <v>0</v>
      </c>
      <c r="I10" s="64">
        <f>SUM(Botkyrka:Österåker!I10)</f>
        <v>0</v>
      </c>
      <c r="J10" s="64">
        <f>SUM(Botkyrka:Österåker!J10)</f>
        <v>0</v>
      </c>
      <c r="K10" s="64">
        <f>SUM(Botkyrka:Österåker!K10)</f>
        <v>0</v>
      </c>
      <c r="L10" s="64">
        <f>SUM(Botkyrka:Österåker!L10)</f>
        <v>0</v>
      </c>
      <c r="M10" s="64">
        <f>SUM(Botkyrka:Österåker!M10)</f>
        <v>0</v>
      </c>
      <c r="N10" s="64">
        <f>SUM(Botkyrka:Österåker!N10)</f>
        <v>0</v>
      </c>
      <c r="O10" s="64">
        <f>SUM(Botkyrka:Österåker!O10)</f>
        <v>0</v>
      </c>
      <c r="P10" s="64">
        <f>SUM(Botkyrka:Österåker!P10)</f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188">
        <f>SUM(Botkyrka:Österåker!C11)</f>
        <v>1658288.5000000002</v>
      </c>
      <c r="D11" s="64">
        <f>SUM(Botkyrka:Österåker!D11)</f>
        <v>4517</v>
      </c>
      <c r="E11" s="64">
        <f>SUM(Botkyrka:Österåker!E11)</f>
        <v>0</v>
      </c>
      <c r="F11" s="64">
        <f>SUM(Botkyrka:Österåker!F11)</f>
        <v>0</v>
      </c>
      <c r="G11" s="64">
        <f>SUM(Botkyrka:Österåker!G11)</f>
        <v>0</v>
      </c>
      <c r="H11" s="64">
        <f>SUM(Botkyrka:Österåker!H11)</f>
        <v>0</v>
      </c>
      <c r="I11" s="64">
        <f>SUM(Botkyrka:Österåker!I11)</f>
        <v>0</v>
      </c>
      <c r="J11" s="64">
        <f>SUM(Botkyrka:Österåker!J11)</f>
        <v>0</v>
      </c>
      <c r="K11" s="64">
        <f>SUM(Botkyrka:Österåker!K11)</f>
        <v>0</v>
      </c>
      <c r="L11" s="64">
        <f>SUM(Botkyrka:Österåker!L11)</f>
        <v>0</v>
      </c>
      <c r="M11" s="64">
        <f>SUM(Botkyrka:Österåker!M11)</f>
        <v>0</v>
      </c>
      <c r="N11" s="64">
        <f>SUM(Botkyrka:Österåker!N11)</f>
        <v>0</v>
      </c>
      <c r="O11" s="64">
        <f>SUM(Botkyrka:Österåker!O11)</f>
        <v>0</v>
      </c>
      <c r="P11" s="64">
        <f>SUM(Botkyrka:Österåker!P11)</f>
        <v>4517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Stockholms län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A3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4" t="s">
        <v>71</v>
      </c>
      <c r="N16" s="84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9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89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93">
        <f>SUM(Botkyrka:Österåker!B18)</f>
        <v>7472999.4750399655</v>
      </c>
      <c r="C18" s="197">
        <f>SUM(Botkyrka:Österåker!C18)</f>
        <v>0</v>
      </c>
      <c r="D18" s="183">
        <f>SUM(Botkyrka:Österåker!D18)</f>
        <v>82238</v>
      </c>
      <c r="E18" s="193">
        <f>SUM(Botkyrka:Österåker!E18)</f>
        <v>3000</v>
      </c>
      <c r="F18" s="197">
        <f>SUM(Botkyrka:Österåker!F18)</f>
        <v>0</v>
      </c>
      <c r="G18" s="193">
        <f>SUM(Botkyrka:Österåker!G18)</f>
        <v>62165</v>
      </c>
      <c r="H18" s="193">
        <f>SUM(Botkyrka:Österåker!H18)</f>
        <v>3130676.9726666664</v>
      </c>
      <c r="I18" s="197">
        <f>SUM(Botkyrka:Österåker!I18)</f>
        <v>0</v>
      </c>
      <c r="J18" s="197">
        <f>SUM(Botkyrka:Österåker!J18)</f>
        <v>0</v>
      </c>
      <c r="K18" s="197">
        <f>SUM(Botkyrka:Österåker!K18)</f>
        <v>0</v>
      </c>
      <c r="L18" s="193">
        <f>SUM(Botkyrka:Österåker!L18)</f>
        <v>3809227.4833333334</v>
      </c>
      <c r="M18" s="204">
        <f>SUM(Botkyrka:Österåker!M18)</f>
        <v>1184638.2</v>
      </c>
      <c r="N18" s="204">
        <f>SUM(Botkyrka:Österåker!N18)</f>
        <v>9000</v>
      </c>
      <c r="O18" s="197">
        <f>SUM(Botkyrka:Österåker!O18)</f>
        <v>0</v>
      </c>
      <c r="P18" s="193">
        <f>SUM(Botkyrka:Österåker!P18)</f>
        <v>8280945.6560000004</v>
      </c>
      <c r="Q18" s="4"/>
      <c r="R18" s="4"/>
      <c r="S18" s="4"/>
      <c r="T18" s="4"/>
    </row>
    <row r="19" spans="1:34" ht="15.75">
      <c r="A19" s="5" t="s">
        <v>19</v>
      </c>
      <c r="B19" s="193">
        <f>SUM(Botkyrka:Österåker!B19)</f>
        <v>1506489.0249600343</v>
      </c>
      <c r="C19" s="197">
        <f>SUM(Botkyrka:Österåker!C19)</f>
        <v>0</v>
      </c>
      <c r="D19" s="197">
        <f>SUM(Botkyrka:Österåker!D19)</f>
        <v>19248</v>
      </c>
      <c r="E19" s="197">
        <f>SUM(Botkyrka:Österåker!E19)</f>
        <v>0</v>
      </c>
      <c r="F19" s="197">
        <f>SUM(Botkyrka:Österåker!F19)</f>
        <v>0</v>
      </c>
      <c r="G19" s="183">
        <f>SUM(Botkyrka:Österåker!G19)</f>
        <v>114306</v>
      </c>
      <c r="H19" s="193">
        <f>SUM(Botkyrka:Österåker!H19)</f>
        <v>461062.66666666663</v>
      </c>
      <c r="I19" s="197">
        <f>SUM(Botkyrka:Österåker!I19)</f>
        <v>3306</v>
      </c>
      <c r="J19" s="197">
        <f>SUM(Botkyrka:Österåker!J19)</f>
        <v>0</v>
      </c>
      <c r="K19" s="197">
        <f>SUM(Botkyrka:Österåker!K19)</f>
        <v>0</v>
      </c>
      <c r="L19" s="197">
        <f>SUM(Botkyrka:Österåker!L19)</f>
        <v>818583.33333333337</v>
      </c>
      <c r="M19" s="197">
        <f>SUM(Botkyrka:Österåker!M19)</f>
        <v>0</v>
      </c>
      <c r="N19" s="197">
        <f>SUM(Botkyrka:Österåker!N19)</f>
        <v>0</v>
      </c>
      <c r="O19" s="197">
        <f>SUM(Botkyrka:Österåker!O19)</f>
        <v>0</v>
      </c>
      <c r="P19" s="183">
        <f>SUM(Botkyrka:Österåker!P19)</f>
        <v>1416506</v>
      </c>
      <c r="Q19" s="4"/>
      <c r="R19" s="4"/>
      <c r="S19" s="4"/>
      <c r="T19" s="4"/>
    </row>
    <row r="20" spans="1:34" ht="15.75">
      <c r="A20" s="5" t="s">
        <v>20</v>
      </c>
      <c r="B20" s="204">
        <f>SUM(Botkyrka:Österåker!B20)</f>
        <v>102573</v>
      </c>
      <c r="C20" s="197">
        <f>SUM(Botkyrka:Österåker!C20)</f>
        <v>107701.65</v>
      </c>
      <c r="D20" s="197">
        <f>SUM(Botkyrka:Österåker!D20)</f>
        <v>0</v>
      </c>
      <c r="E20" s="197">
        <f>SUM(Botkyrka:Österåker!E20)</f>
        <v>0</v>
      </c>
      <c r="F20" s="197">
        <f>SUM(Botkyrka:Österåker!F20)</f>
        <v>0</v>
      </c>
      <c r="G20" s="197">
        <f>SUM(Botkyrka:Österåker!G20)</f>
        <v>0</v>
      </c>
      <c r="H20" s="197">
        <f>SUM(Botkyrka:Österåker!H20)</f>
        <v>0</v>
      </c>
      <c r="I20" s="197">
        <f>SUM(Botkyrka:Österåker!I20)</f>
        <v>0</v>
      </c>
      <c r="J20" s="197">
        <f>SUM(Botkyrka:Österåker!J20)</f>
        <v>0</v>
      </c>
      <c r="K20" s="197">
        <f>SUM(Botkyrka:Österåker!K20)</f>
        <v>0</v>
      </c>
      <c r="L20" s="197">
        <f>SUM(Botkyrka:Österåker!L20)</f>
        <v>0</v>
      </c>
      <c r="M20" s="197">
        <f>SUM(Botkyrka:Österåker!M20)</f>
        <v>0</v>
      </c>
      <c r="N20" s="197">
        <f>SUM(Botkyrka:Österåker!N20)</f>
        <v>0</v>
      </c>
      <c r="O20" s="197">
        <f>SUM(Botkyrka:Österåker!O20)</f>
        <v>0</v>
      </c>
      <c r="P20" s="197">
        <f>SUM(Botkyrka:Österåker!P20)</f>
        <v>107701.65</v>
      </c>
      <c r="Q20" s="4"/>
      <c r="R20" s="4"/>
      <c r="S20" s="4"/>
      <c r="T20" s="4"/>
    </row>
    <row r="21" spans="1:34" ht="16.5" thickBot="1">
      <c r="A21" s="5" t="s">
        <v>21</v>
      </c>
      <c r="B21" s="183">
        <f>SUM(Botkyrka:Österåker!B21)</f>
        <v>2522559</v>
      </c>
      <c r="C21" s="197">
        <f>SUM(Botkyrka:Österåker!C21)</f>
        <v>832444.47</v>
      </c>
      <c r="D21" s="197">
        <f>SUM(Botkyrka:Österåker!D21)</f>
        <v>0</v>
      </c>
      <c r="E21" s="197">
        <f>SUM(Botkyrka:Österåker!E21)</f>
        <v>0</v>
      </c>
      <c r="F21" s="197">
        <f>SUM(Botkyrka:Österåker!F21)</f>
        <v>0</v>
      </c>
      <c r="G21" s="197">
        <f>SUM(Botkyrka:Österåker!G21)</f>
        <v>0</v>
      </c>
      <c r="H21" s="197">
        <f>SUM(Botkyrka:Österåker!H21)</f>
        <v>0</v>
      </c>
      <c r="I21" s="197">
        <f>SUM(Botkyrka:Österåker!I21)</f>
        <v>0</v>
      </c>
      <c r="J21" s="197">
        <f>SUM(Botkyrka:Österåker!J21)</f>
        <v>0</v>
      </c>
      <c r="K21" s="197">
        <f>SUM(Botkyrka:Österåker!K21)</f>
        <v>0</v>
      </c>
      <c r="L21" s="197">
        <f>SUM(Botkyrka:Österåker!L21)</f>
        <v>0</v>
      </c>
      <c r="M21" s="197">
        <f>SUM(Botkyrka:Österåker!M21)</f>
        <v>0</v>
      </c>
      <c r="N21" s="197">
        <f>SUM(Botkyrka:Österåker!N21)</f>
        <v>0</v>
      </c>
      <c r="O21" s="197">
        <f>SUM(Botkyrka:Österåker!O21)</f>
        <v>0</v>
      </c>
      <c r="P21" s="197">
        <f>SUM(Botkyrka:Österåker!P21)</f>
        <v>832444.47</v>
      </c>
      <c r="Q21" s="4"/>
      <c r="R21" s="26"/>
      <c r="S21" s="26"/>
      <c r="T21" s="26"/>
    </row>
    <row r="22" spans="1:34" ht="15.75">
      <c r="A22" s="5" t="s">
        <v>22</v>
      </c>
      <c r="B22" s="193">
        <f>SUM(Botkyrka:Österåker!B22)</f>
        <v>77500</v>
      </c>
      <c r="C22" s="197">
        <f>SUM(Botkyrka:Österåker!C22)</f>
        <v>0</v>
      </c>
      <c r="D22" s="197">
        <f>SUM(Botkyrka:Österåker!D22)</f>
        <v>0</v>
      </c>
      <c r="E22" s="197">
        <f>SUM(Botkyrka:Österåker!E22)</f>
        <v>0</v>
      </c>
      <c r="F22" s="197">
        <f>SUM(Botkyrka:Österåker!F22)</f>
        <v>0</v>
      </c>
      <c r="G22" s="197">
        <f>SUM(Botkyrka:Österåker!G22)</f>
        <v>0</v>
      </c>
      <c r="H22" s="197">
        <f>SUM(Botkyrka:Österåker!H22)</f>
        <v>0</v>
      </c>
      <c r="I22" s="197">
        <f>SUM(Botkyrka:Österåker!I22)</f>
        <v>0</v>
      </c>
      <c r="J22" s="197">
        <f>SUM(Botkyrka:Österåker!J22)</f>
        <v>0</v>
      </c>
      <c r="K22" s="197">
        <f>SUM(Botkyrka:Österåker!K22)</f>
        <v>0</v>
      </c>
      <c r="L22" s="197">
        <f>SUM(Botkyrka:Österåker!L22)</f>
        <v>0</v>
      </c>
      <c r="M22" s="197">
        <f>SUM(Botkyrka:Österåker!M22)</f>
        <v>0</v>
      </c>
      <c r="N22" s="197">
        <f>SUM(Botkyrka:Österåker!N22)</f>
        <v>0</v>
      </c>
      <c r="O22" s="197">
        <f>SUM(Botkyrka:Österåker!O22)</f>
        <v>0</v>
      </c>
      <c r="P22" s="197">
        <f>SUM(Botkyrka:Österåker!P22)</f>
        <v>0</v>
      </c>
      <c r="Q22" s="20"/>
      <c r="R22" s="32" t="s">
        <v>24</v>
      </c>
      <c r="S22" s="56" t="str">
        <f>ROUND(P43/1000,0) &amp;" GWh"</f>
        <v>43353 GWh</v>
      </c>
      <c r="T22" s="27"/>
      <c r="U22" s="25"/>
    </row>
    <row r="23" spans="1:34" ht="15.75">
      <c r="A23" s="5" t="s">
        <v>23</v>
      </c>
      <c r="B23" s="210">
        <f>SUM(Botkyrka:Österåker!B23)</f>
        <v>0</v>
      </c>
      <c r="C23" s="197">
        <f>SUM(Botkyrka:Österåker!C23)</f>
        <v>0</v>
      </c>
      <c r="D23" s="197">
        <f>SUM(Botkyrka:Österåker!D23)</f>
        <v>0</v>
      </c>
      <c r="E23" s="197">
        <f>SUM(Botkyrka:Österåker!E23)</f>
        <v>0</v>
      </c>
      <c r="F23" s="197">
        <f>SUM(Botkyrka:Österåker!F23)</f>
        <v>0</v>
      </c>
      <c r="G23" s="197">
        <f>SUM(Botkyrka:Österåker!G23)</f>
        <v>0</v>
      </c>
      <c r="H23" s="197">
        <f>SUM(Botkyrka:Österåker!H23)</f>
        <v>0</v>
      </c>
      <c r="I23" s="197">
        <f>SUM(Botkyrka:Österåker!I23)</f>
        <v>0</v>
      </c>
      <c r="J23" s="197">
        <f>SUM(Botkyrka:Österåker!J23)</f>
        <v>0</v>
      </c>
      <c r="K23" s="197">
        <f>SUM(Botkyrka:Österåker!K23)</f>
        <v>0</v>
      </c>
      <c r="L23" s="197">
        <f>SUM(Botkyrka:Österåker!L23)</f>
        <v>0</v>
      </c>
      <c r="M23" s="197">
        <f>SUM(Botkyrka:Österåker!M23)</f>
        <v>0</v>
      </c>
      <c r="N23" s="197">
        <f>SUM(Botkyrka:Österåker!N23)</f>
        <v>0</v>
      </c>
      <c r="O23" s="197">
        <f>SUM(Botkyrka:Österåker!O23)</f>
        <v>0</v>
      </c>
      <c r="P23" s="197">
        <f>SUM(Botkyrka:Österåker!P23)</f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93">
        <f>SUM(Botkyrka:Österåker!B24)</f>
        <v>11682120.5</v>
      </c>
      <c r="C24" s="197">
        <f>SUM(Botkyrka:Österåker!C24)</f>
        <v>940146.12</v>
      </c>
      <c r="D24" s="197">
        <f>SUM(Botkyrka:Österåker!D24)</f>
        <v>101486</v>
      </c>
      <c r="E24" s="197">
        <f>SUM(Botkyrka:Österåker!E24)</f>
        <v>3000</v>
      </c>
      <c r="F24" s="197">
        <f>SUM(Botkyrka:Österåker!F24)</f>
        <v>0</v>
      </c>
      <c r="G24" s="193">
        <f>SUM(Botkyrka:Österåker!G24)</f>
        <v>176471</v>
      </c>
      <c r="H24" s="193">
        <f>SUM(Botkyrka:Österåker!H24)</f>
        <v>3591739.6393333329</v>
      </c>
      <c r="I24" s="197">
        <f>SUM(Botkyrka:Österåker!I24)</f>
        <v>3306</v>
      </c>
      <c r="J24" s="197">
        <f>SUM(Botkyrka:Österåker!J24)</f>
        <v>0</v>
      </c>
      <c r="K24" s="197">
        <f>SUM(Botkyrka:Österåker!K24)</f>
        <v>0</v>
      </c>
      <c r="L24" s="204">
        <f>SUM(Botkyrka:Österåker!L24)</f>
        <v>4627810.8166666664</v>
      </c>
      <c r="M24" s="204">
        <f>SUM(Botkyrka:Österåker!M24)</f>
        <v>1184638.2</v>
      </c>
      <c r="N24" s="197">
        <f>SUM(Botkyrka:Österåker!N24)</f>
        <v>9000</v>
      </c>
      <c r="O24" s="197">
        <f>SUM(Botkyrka:Österåker!O24)</f>
        <v>0</v>
      </c>
      <c r="P24" s="193">
        <f>SUM(Botkyrka:Österåker!P24)</f>
        <v>10637597.776000001</v>
      </c>
      <c r="Q24" s="20"/>
      <c r="R24" s="30"/>
      <c r="S24" s="4" t="s">
        <v>25</v>
      </c>
      <c r="T24" s="28" t="s">
        <v>26</v>
      </c>
      <c r="U24" s="25"/>
    </row>
    <row r="25" spans="1:34" ht="15.75">
      <c r="A25" s="6" t="s">
        <v>139</v>
      </c>
      <c r="B25" s="170">
        <f>SUM(Botkyrka:Österåker!B25)</f>
        <v>190276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20523 GWh</v>
      </c>
      <c r="T25" s="31">
        <f>C$44</f>
        <v>0.47339422051766039</v>
      </c>
      <c r="U25" s="25"/>
    </row>
    <row r="26" spans="1:34" ht="15.75">
      <c r="B26" s="9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9820 GWh</v>
      </c>
      <c r="T26" s="31">
        <f>D$44</f>
        <v>0.22651704755892929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4 GWh</v>
      </c>
      <c r="T27" s="31">
        <f>E$44</f>
        <v>9.1850926209830616E-5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295 GWh</v>
      </c>
      <c r="T28" s="31">
        <f>F$44</f>
        <v>6.8130422209488773E-3</v>
      </c>
      <c r="U28" s="25"/>
    </row>
    <row r="29" spans="1:34" ht="15.75">
      <c r="A29" s="51" t="str">
        <f>A2</f>
        <v>Stockholms län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2576 GWh</v>
      </c>
      <c r="T29" s="31">
        <f>G$44</f>
        <v>5.9428587251652787E-2</v>
      </c>
      <c r="U29" s="25"/>
    </row>
    <row r="30" spans="1:34" ht="30">
      <c r="A30" s="6">
        <f>A3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4006 GWh</v>
      </c>
      <c r="T30" s="31">
        <f>H$44</f>
        <v>9.2411918989534755E-2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89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273 GWh</v>
      </c>
      <c r="T31" s="31">
        <f>I$44</f>
        <v>6.3031178027107195E-3</v>
      </c>
      <c r="U31" s="24"/>
      <c r="AG31" s="19"/>
      <c r="AH31" s="19"/>
    </row>
    <row r="32" spans="1:34" ht="15.75">
      <c r="A32" s="5" t="s">
        <v>30</v>
      </c>
      <c r="B32" s="203">
        <f>SUM(Botkyrka:Österåker!B32)</f>
        <v>0</v>
      </c>
      <c r="C32" s="197">
        <f>SUM(Botkyrka:Österåker!C32)</f>
        <v>93437</v>
      </c>
      <c r="D32" s="197">
        <f>SUM(Botkyrka:Österåker!D32)</f>
        <v>73622</v>
      </c>
      <c r="E32" s="197">
        <f>SUM(Botkyrka:Österåker!E32)</f>
        <v>0</v>
      </c>
      <c r="F32" s="197">
        <f>SUM(Botkyrka:Österåker!F32)</f>
        <v>0</v>
      </c>
      <c r="G32" s="197">
        <f>SUM(Botkyrka:Österåker!G32)</f>
        <v>12411</v>
      </c>
      <c r="H32" s="197">
        <f>SUM(Botkyrka:Österåker!H32)</f>
        <v>0</v>
      </c>
      <c r="I32" s="197">
        <f>SUM(Botkyrka:Österåker!I32)</f>
        <v>0</v>
      </c>
      <c r="J32" s="197">
        <f>SUM(Botkyrka:Österåker!J32)</f>
        <v>0</v>
      </c>
      <c r="K32" s="197">
        <f>SUM(Botkyrka:Österåker!K32)</f>
        <v>0</v>
      </c>
      <c r="L32" s="197">
        <f>SUM(Botkyrka:Österåker!L32)</f>
        <v>0</v>
      </c>
      <c r="M32" s="197">
        <f>SUM(Botkyrka:Österåker!M32)</f>
        <v>0</v>
      </c>
      <c r="N32" s="197">
        <f>SUM(Botkyrka:Österåker!N32)</f>
        <v>0</v>
      </c>
      <c r="O32" s="197">
        <f>SUM(Botkyrka:Österåker!O32)</f>
        <v>0</v>
      </c>
      <c r="P32" s="203">
        <f>SUM(Botkyrka:Österåker!P32)</f>
        <v>179470</v>
      </c>
      <c r="Q32" s="22"/>
      <c r="R32" s="54" t="str">
        <f>J30</f>
        <v>Bränslegas</v>
      </c>
      <c r="S32" s="42" t="str">
        <f>ROUND(J43/1000,0) &amp;" GWh"</f>
        <v>33 GWh</v>
      </c>
      <c r="T32" s="31">
        <f>J$44</f>
        <v>7.595808639100257E-4</v>
      </c>
      <c r="U32" s="25"/>
    </row>
    <row r="33" spans="1:47" ht="15.75">
      <c r="A33" s="5" t="s">
        <v>33</v>
      </c>
      <c r="B33" s="202">
        <f>SUM(Botkyrka:Österåker!B33)</f>
        <v>498797.94344672404</v>
      </c>
      <c r="C33" s="197">
        <f>SUM(Botkyrka:Österåker!C33)</f>
        <v>2785841.9999999995</v>
      </c>
      <c r="D33" s="197">
        <f>SUM(Botkyrka:Österåker!D33)</f>
        <v>354912</v>
      </c>
      <c r="E33" s="197">
        <f>SUM(Botkyrka:Österåker!E33)</f>
        <v>982</v>
      </c>
      <c r="F33" s="203">
        <f>SUM(Botkyrka:Österåker!F33)</f>
        <v>289671</v>
      </c>
      <c r="G33" s="197">
        <f>SUM(Botkyrka:Österåker!G33)</f>
        <v>20010</v>
      </c>
      <c r="H33" s="197">
        <f>SUM(Botkyrka:Österåker!H33)</f>
        <v>5584</v>
      </c>
      <c r="I33" s="197">
        <f>SUM(Botkyrka:Österåker!I33)</f>
        <v>550</v>
      </c>
      <c r="J33" s="203">
        <f>SUM(Botkyrka:Österåker!J33)</f>
        <v>32930</v>
      </c>
      <c r="K33" s="197">
        <f>SUM(Botkyrka:Österåker!K33)</f>
        <v>0</v>
      </c>
      <c r="L33" s="197">
        <f>SUM(Botkyrka:Österåker!L33)</f>
        <v>0</v>
      </c>
      <c r="M33" s="197">
        <f>SUM(Botkyrka:Österåker!M33)</f>
        <v>0</v>
      </c>
      <c r="N33" s="197">
        <f>SUM(Botkyrka:Österåker!N33)</f>
        <v>0</v>
      </c>
      <c r="O33" s="204">
        <f>SUM(Botkyrka:Österåker!O33)</f>
        <v>190276</v>
      </c>
      <c r="P33" s="196">
        <f>SUM(Botkyrka:Österåker!P33)</f>
        <v>4179554.9434467247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96">
        <f>SUM(Botkyrka:Österåker!B34)</f>
        <v>976407.71422619605</v>
      </c>
      <c r="C34" s="197">
        <f>SUM(Botkyrka:Österåker!C34)</f>
        <v>1510395</v>
      </c>
      <c r="D34" s="197">
        <f>SUM(Botkyrka:Österåker!D34)</f>
        <v>48733</v>
      </c>
      <c r="E34" s="197">
        <f>SUM(Botkyrka:Österåker!E34)</f>
        <v>0</v>
      </c>
      <c r="F34" s="197">
        <f>SUM(Botkyrka:Österåker!F34)</f>
        <v>0</v>
      </c>
      <c r="G34" s="197">
        <f>SUM(Botkyrka:Österåker!G34)</f>
        <v>0</v>
      </c>
      <c r="H34" s="197">
        <f>SUM(Botkyrka:Österåker!H34)</f>
        <v>0</v>
      </c>
      <c r="I34" s="197">
        <f>SUM(Botkyrka:Österåker!I34)</f>
        <v>0</v>
      </c>
      <c r="J34" s="197">
        <f>SUM(Botkyrka:Österåker!J34)</f>
        <v>0</v>
      </c>
      <c r="K34" s="197">
        <f>SUM(Botkyrka:Österåker!K34)</f>
        <v>0</v>
      </c>
      <c r="L34" s="197">
        <f>SUM(Botkyrka:Österåker!L34)</f>
        <v>0</v>
      </c>
      <c r="M34" s="197">
        <f>SUM(Botkyrka:Österåker!M34)</f>
        <v>0</v>
      </c>
      <c r="N34" s="197">
        <f>SUM(Botkyrka:Österåker!N34)</f>
        <v>0</v>
      </c>
      <c r="O34" s="197">
        <f>SUM(Botkyrka:Österåker!O34)</f>
        <v>0</v>
      </c>
      <c r="P34" s="196">
        <f>SUM(Botkyrka:Österåker!P34)</f>
        <v>2535535.7142261961</v>
      </c>
      <c r="Q34" s="22"/>
      <c r="R34" s="54" t="str">
        <f>L30</f>
        <v>Avfall</v>
      </c>
      <c r="S34" s="42" t="str">
        <f>ROUND(L43/1000,0) &amp;" GWh"</f>
        <v>4628 GWh</v>
      </c>
      <c r="T34" s="31">
        <f>L$44</f>
        <v>0.10674754139495378</v>
      </c>
      <c r="U34" s="25"/>
      <c r="V34" s="7"/>
      <c r="W34" s="41"/>
    </row>
    <row r="35" spans="1:47" ht="15.75">
      <c r="A35" s="5" t="s">
        <v>35</v>
      </c>
      <c r="B35" s="203">
        <f>SUM(Botkyrka:Österåker!B35)</f>
        <v>0</v>
      </c>
      <c r="C35" s="197">
        <f>SUM(Botkyrka:Österåker!C35)</f>
        <v>789361</v>
      </c>
      <c r="D35" s="197">
        <f>SUM(Botkyrka:Österåker!D35)</f>
        <v>8889710</v>
      </c>
      <c r="E35" s="197">
        <f>SUM(Botkyrka:Österåker!E35)</f>
        <v>0</v>
      </c>
      <c r="F35" s="197">
        <f>SUM(Botkyrka:Österåker!F35)+4930</f>
        <v>4930</v>
      </c>
      <c r="G35" s="197">
        <f>SUM(Botkyrka:Österåker!G35)</f>
        <v>2367507</v>
      </c>
      <c r="H35" s="197">
        <f>SUM(Botkyrka:Österåker!H35)</f>
        <v>0</v>
      </c>
      <c r="I35" s="197">
        <f>SUM(Botkyrka:Österåker!I35)+265392</f>
        <v>265392</v>
      </c>
      <c r="J35" s="197">
        <f>SUM(Botkyrka:Österåker!J35)</f>
        <v>0</v>
      </c>
      <c r="K35" s="197">
        <f>SUM(Botkyrka:Österåker!K35)</f>
        <v>0</v>
      </c>
      <c r="L35" s="197">
        <f>SUM(Botkyrka:Österåker!L35)</f>
        <v>0</v>
      </c>
      <c r="M35" s="197">
        <f>SUM(Botkyrka:Österåker!M35)</f>
        <v>0</v>
      </c>
      <c r="N35" s="197">
        <f>SUM(Botkyrka:Österåker!N35)</f>
        <v>0</v>
      </c>
      <c r="O35" s="197">
        <f>SUM(Botkyrka:Österåker!O35)</f>
        <v>0</v>
      </c>
      <c r="P35" s="203">
        <f>SUM(B35:O35)</f>
        <v>12316900</v>
      </c>
      <c r="Q35" s="22">
        <f>P35-I35-F35</f>
        <v>12046578</v>
      </c>
      <c r="R35" s="53" t="str">
        <f>M30</f>
        <v>RT-flis</v>
      </c>
      <c r="S35" s="42" t="str">
        <f>ROUND(M43/1000,0) &amp;" GWh"</f>
        <v>1185 GWh</v>
      </c>
      <c r="T35" s="31">
        <f>M$44</f>
        <v>2.7325493695014205E-2</v>
      </c>
      <c r="U35" s="25"/>
    </row>
    <row r="36" spans="1:47" ht="15.75">
      <c r="A36" s="5" t="s">
        <v>36</v>
      </c>
      <c r="B36" s="196">
        <f>SUM(Botkyrka:Österåker!B36)</f>
        <v>1991433.1176261383</v>
      </c>
      <c r="C36" s="197">
        <f>SUM(Botkyrka:Österåker!C36)</f>
        <v>7845481</v>
      </c>
      <c r="D36" s="197">
        <f>SUM(Botkyrka:Österåker!D36)</f>
        <v>319764</v>
      </c>
      <c r="E36" s="197">
        <f>SUM(Botkyrka:Österåker!E36)</f>
        <v>0</v>
      </c>
      <c r="F36" s="197">
        <f>SUM(Botkyrka:Österåker!F36)</f>
        <v>0</v>
      </c>
      <c r="G36" s="197">
        <f>SUM(Botkyrka:Österåker!G36)</f>
        <v>0</v>
      </c>
      <c r="H36" s="197">
        <f>SUM(Botkyrka:Österåker!H36)</f>
        <v>0</v>
      </c>
      <c r="I36" s="197">
        <f>SUM(Botkyrka:Österåker!I36)</f>
        <v>0</v>
      </c>
      <c r="J36" s="197">
        <f>SUM(Botkyrka:Österåker!J36)</f>
        <v>0</v>
      </c>
      <c r="K36" s="197">
        <f>SUM(Botkyrka:Österåker!K36)</f>
        <v>0</v>
      </c>
      <c r="L36" s="197">
        <f>SUM(Botkyrka:Österåker!L36)</f>
        <v>0</v>
      </c>
      <c r="M36" s="197">
        <f>SUM(Botkyrka:Österåker!M36)</f>
        <v>0</v>
      </c>
      <c r="N36" s="197">
        <f>SUM(Botkyrka:Österåker!N36)</f>
        <v>0</v>
      </c>
      <c r="O36" s="197">
        <f>SUM(Botkyrka:Österåker!O36)</f>
        <v>0</v>
      </c>
      <c r="P36" s="196">
        <f>SUM(Botkyrka:Österåker!P36)</f>
        <v>10156678.117626138</v>
      </c>
      <c r="Q36" s="22"/>
      <c r="R36" s="53" t="str">
        <f>N30</f>
        <v>Olivkärnekross</v>
      </c>
      <c r="S36" s="42" t="str">
        <f>ROUND(N43/1000,0) &amp;" GWh"</f>
        <v>9 GWh</v>
      </c>
      <c r="T36" s="31">
        <f>N$44</f>
        <v>2.0759877847525754E-4</v>
      </c>
      <c r="U36" s="25"/>
    </row>
    <row r="37" spans="1:47" ht="15.75">
      <c r="A37" s="5" t="s">
        <v>37</v>
      </c>
      <c r="B37" s="196">
        <f>SUM(Botkyrka:Österåker!B37)</f>
        <v>385080.56699999998</v>
      </c>
      <c r="C37" s="197">
        <f>SUM(Botkyrka:Österåker!C37)</f>
        <v>4055084</v>
      </c>
      <c r="D37" s="197">
        <f>SUM(Botkyrka:Österåker!D37)</f>
        <v>15739</v>
      </c>
      <c r="E37" s="197">
        <f>SUM(Botkyrka:Österåker!E37)</f>
        <v>0</v>
      </c>
      <c r="F37" s="203">
        <f>SUM(Botkyrka:Österåker!F37)</f>
        <v>122.56</v>
      </c>
      <c r="G37" s="197">
        <f>SUM(Botkyrka:Österåker!G37)</f>
        <v>0</v>
      </c>
      <c r="H37" s="197">
        <f>SUM(Botkyrka:Österåker!H37)</f>
        <v>408997</v>
      </c>
      <c r="I37" s="203">
        <f>SUM(Botkyrka:Österåker!I37)</f>
        <v>643.44000000000005</v>
      </c>
      <c r="J37" s="197">
        <f>SUM(Botkyrka:Österåker!J37)</f>
        <v>0</v>
      </c>
      <c r="K37" s="197">
        <f>SUM(Botkyrka:Österåker!K37)</f>
        <v>0</v>
      </c>
      <c r="L37" s="197">
        <f>SUM(Botkyrka:Österåker!L37)</f>
        <v>0</v>
      </c>
      <c r="M37" s="197">
        <f>SUM(Botkyrka:Österåker!M37)</f>
        <v>0</v>
      </c>
      <c r="N37" s="197">
        <f>SUM(Botkyrka:Österåker!N37)</f>
        <v>0</v>
      </c>
      <c r="O37" s="197">
        <f>SUM(Botkyrka:Österåker!O37)</f>
        <v>0</v>
      </c>
      <c r="P37" s="196">
        <f>SUM(Botkyrka:Österåker!P37)</f>
        <v>4865666.5669999998</v>
      </c>
      <c r="Q37" s="22"/>
      <c r="R37" s="54" t="str">
        <f>O30</f>
        <v>Ånga</v>
      </c>
      <c r="S37" s="42" t="str">
        <f>ROUND(O40/1000,0) &amp;" GWh"</f>
        <v>190 GWh</v>
      </c>
      <c r="T37" s="31">
        <f>O$44</f>
        <v>0</v>
      </c>
      <c r="U37" s="25"/>
    </row>
    <row r="38" spans="1:47" ht="15.75">
      <c r="A38" s="5" t="s">
        <v>38</v>
      </c>
      <c r="B38" s="196">
        <f>SUM(Botkyrka:Österåker!B38)</f>
        <v>6709305.9057009416</v>
      </c>
      <c r="C38" s="197">
        <f>SUM(Botkyrka:Österåker!C38)</f>
        <v>1828600</v>
      </c>
      <c r="D38" s="197">
        <f>SUM(Botkyrka:Österåker!D38)</f>
        <v>11678</v>
      </c>
      <c r="E38" s="197">
        <f>SUM(Botkyrka:Österåker!E38)</f>
        <v>0</v>
      </c>
      <c r="F38" s="203">
        <f>SUM(Botkyrka:Österåker!F38)</f>
        <v>641.28</v>
      </c>
      <c r="G38" s="197">
        <f>SUM(Botkyrka:Österåker!G38)</f>
        <v>0</v>
      </c>
      <c r="H38" s="197">
        <f>SUM(Botkyrka:Österåker!H38)</f>
        <v>0</v>
      </c>
      <c r="I38" s="203">
        <f>SUM(Botkyrka:Österåker!I38)</f>
        <v>3366.72</v>
      </c>
      <c r="J38" s="197">
        <f>SUM(Botkyrka:Österåker!J38)</f>
        <v>0</v>
      </c>
      <c r="K38" s="197">
        <f>SUM(Botkyrka:Österåker!K38)</f>
        <v>0</v>
      </c>
      <c r="L38" s="197">
        <f>SUM(Botkyrka:Österåker!L38)</f>
        <v>0</v>
      </c>
      <c r="M38" s="197">
        <f>SUM(Botkyrka:Österåker!M38)</f>
        <v>0</v>
      </c>
      <c r="N38" s="197">
        <f>SUM(Botkyrka:Österåker!N38)</f>
        <v>0</v>
      </c>
      <c r="O38" s="197">
        <f>SUM(Botkyrka:Österåker!O38)</f>
        <v>0</v>
      </c>
      <c r="P38" s="196">
        <f>SUM(Botkyrka:Österåker!P38)</f>
        <v>8553591.9057009425</v>
      </c>
      <c r="Q38" s="22"/>
      <c r="R38" s="33"/>
      <c r="S38" s="18"/>
      <c r="T38" s="29"/>
      <c r="U38" s="25"/>
    </row>
    <row r="39" spans="1:47" ht="15.75">
      <c r="A39" s="5" t="s">
        <v>39</v>
      </c>
      <c r="B39" s="203">
        <f>SUM(Botkyrka:Österåker!B39)</f>
        <v>0</v>
      </c>
      <c r="C39" s="197">
        <f>SUM(Botkyrka:Österåker!C39)</f>
        <v>511139</v>
      </c>
      <c r="D39" s="197">
        <f>SUM(Botkyrka:Österåker!D39)</f>
        <v>0</v>
      </c>
      <c r="E39" s="197">
        <f>SUM(Botkyrka:Österåker!E39)</f>
        <v>0</v>
      </c>
      <c r="F39" s="203">
        <f>SUM(Botkyrka:Österåker!F39)</f>
        <v>0</v>
      </c>
      <c r="G39" s="197">
        <f>SUM(Botkyrka:Österåker!G39)</f>
        <v>0</v>
      </c>
      <c r="H39" s="197">
        <f>SUM(Botkyrka:Österåker!H39)</f>
        <v>0</v>
      </c>
      <c r="I39" s="203">
        <f>SUM(Botkyrka:Österåker!I39)</f>
        <v>0</v>
      </c>
      <c r="J39" s="197">
        <f>SUM(Botkyrka:Österåker!J39)</f>
        <v>0</v>
      </c>
      <c r="K39" s="197">
        <f>SUM(Botkyrka:Österåker!K39)</f>
        <v>0</v>
      </c>
      <c r="L39" s="197">
        <f>SUM(Botkyrka:Österåker!L39)</f>
        <v>0</v>
      </c>
      <c r="M39" s="197">
        <f>SUM(Botkyrka:Österåker!M39)</f>
        <v>0</v>
      </c>
      <c r="N39" s="197">
        <f>SUM(Botkyrka:Österåker!N39)</f>
        <v>0</v>
      </c>
      <c r="O39" s="197">
        <f>SUM(Botkyrka:Österåker!O39)</f>
        <v>0</v>
      </c>
      <c r="P39" s="203">
        <f>SUM(Botkyrka:Österåker!P39)</f>
        <v>511139</v>
      </c>
      <c r="Q39" s="22"/>
      <c r="R39" s="30"/>
      <c r="S39" s="9"/>
      <c r="T39" s="44"/>
      <c r="U39" s="25"/>
    </row>
    <row r="40" spans="1:47" ht="15.75">
      <c r="A40" s="5" t="s">
        <v>14</v>
      </c>
      <c r="B40" s="196">
        <f>SUM(Botkyrka:Österåker!B40)</f>
        <v>10561025.248</v>
      </c>
      <c r="C40" s="197">
        <f>SUM(Botkyrka:Österåker!C40)</f>
        <v>19419339</v>
      </c>
      <c r="D40" s="197">
        <f>SUM(Botkyrka:Österåker!D40)</f>
        <v>9714158</v>
      </c>
      <c r="E40" s="197">
        <f>SUM(Botkyrka:Österåker!E40)</f>
        <v>982</v>
      </c>
      <c r="F40" s="203">
        <f>SUM(F32:F39)</f>
        <v>295364.84000000003</v>
      </c>
      <c r="G40" s="197">
        <f>SUM(Botkyrka:Österåker!G40)</f>
        <v>2399928</v>
      </c>
      <c r="H40" s="197">
        <f>SUM(Botkyrka:Österåker!H40)</f>
        <v>414581</v>
      </c>
      <c r="I40" s="197">
        <f>SUM(I32:I39)</f>
        <v>269952.15999999997</v>
      </c>
      <c r="J40" s="203">
        <f>SUM(Botkyrka:Österåker!J40)</f>
        <v>32930</v>
      </c>
      <c r="K40" s="197">
        <f>SUM(Botkyrka:Österåker!K40)</f>
        <v>0</v>
      </c>
      <c r="L40" s="197">
        <f>SUM(Botkyrka:Österåker!L40)</f>
        <v>0</v>
      </c>
      <c r="M40" s="197">
        <f>SUM(Botkyrka:Österåker!M40)</f>
        <v>0</v>
      </c>
      <c r="N40" s="197">
        <f>SUM(Botkyrka:Österåker!N40)</f>
        <v>0</v>
      </c>
      <c r="O40" s="204">
        <f>SUM(Botkyrka:Österåker!O40)</f>
        <v>190276</v>
      </c>
      <c r="P40" s="196">
        <f>SUM(P32:P39)</f>
        <v>43298536.248000003</v>
      </c>
      <c r="Q40" s="22"/>
      <c r="R40" s="30"/>
      <c r="S40" s="9" t="s">
        <v>25</v>
      </c>
      <c r="T40" s="44" t="s">
        <v>26</v>
      </c>
      <c r="U40" s="25"/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2560 GWh</v>
      </c>
      <c r="T41" s="63"/>
      <c r="U41" s="25"/>
    </row>
    <row r="42" spans="1:47">
      <c r="A42" s="35" t="s">
        <v>43</v>
      </c>
      <c r="B42" s="96">
        <f t="shared" ref="B42:H42" si="0">B39+B38+B37</f>
        <v>7094386.4727009414</v>
      </c>
      <c r="C42" s="96">
        <f t="shared" si="0"/>
        <v>6394823</v>
      </c>
      <c r="D42" s="96">
        <f t="shared" si="0"/>
        <v>27417</v>
      </c>
      <c r="E42" s="96">
        <f t="shared" si="0"/>
        <v>0</v>
      </c>
      <c r="F42" s="93">
        <f t="shared" si="0"/>
        <v>763.83999999999992</v>
      </c>
      <c r="G42" s="96">
        <f t="shared" si="0"/>
        <v>0</v>
      </c>
      <c r="H42" s="96">
        <f t="shared" si="0"/>
        <v>408997</v>
      </c>
      <c r="I42" s="93">
        <f t="shared" ref="I42:O42" si="1">I39+I38+I37</f>
        <v>4010.16</v>
      </c>
      <c r="J42" s="96">
        <f>J39+J38+J37</f>
        <v>0</v>
      </c>
      <c r="K42" s="96">
        <f>K39+K38+K37</f>
        <v>0</v>
      </c>
      <c r="L42" s="96">
        <f>L39+L38+L37</f>
        <v>0</v>
      </c>
      <c r="M42" s="96">
        <f t="shared" si="1"/>
        <v>0</v>
      </c>
      <c r="N42" s="96">
        <f t="shared" si="1"/>
        <v>0</v>
      </c>
      <c r="O42" s="96">
        <f t="shared" si="1"/>
        <v>0</v>
      </c>
      <c r="P42" s="64">
        <f>SUM(Botkyrka:Österåker!P42)</f>
        <v>13930397.47270094</v>
      </c>
      <c r="Q42" s="23"/>
      <c r="R42" s="30" t="s">
        <v>41</v>
      </c>
      <c r="S42" s="10" t="str">
        <f>ROUND(P42/1000,0) &amp;" GWh"</f>
        <v>13930 GWh</v>
      </c>
      <c r="T42" s="31">
        <f>P42/P40</f>
        <v>0.32172906245403149</v>
      </c>
      <c r="U42" s="25"/>
    </row>
    <row r="43" spans="1:47">
      <c r="A43" s="36" t="s">
        <v>45</v>
      </c>
      <c r="B43" s="96"/>
      <c r="C43" s="97">
        <f>SUM(Botkyrka:Österåker!C43)</f>
        <v>20522991.589599997</v>
      </c>
      <c r="D43" s="97">
        <f>SUM(Botkyrka:Österåker!D43)</f>
        <v>9820161</v>
      </c>
      <c r="E43" s="97">
        <f>SUM(Botkyrka:Österåker!E43)</f>
        <v>3982</v>
      </c>
      <c r="F43" s="97">
        <f>F40+F24+F11</f>
        <v>295364.84000000003</v>
      </c>
      <c r="G43" s="97">
        <f>SUM(Botkyrka:Österåker!G43)</f>
        <v>2576399</v>
      </c>
      <c r="H43" s="97">
        <f>SUM(Botkyrka:Österåker!H43)</f>
        <v>4006320.6393333329</v>
      </c>
      <c r="I43" s="97">
        <f>I40+I24+I11</f>
        <v>273258.15999999997</v>
      </c>
      <c r="J43" s="97">
        <f>SUM(Botkyrka:Österåker!J43)</f>
        <v>32930</v>
      </c>
      <c r="K43" s="97">
        <f>SUM(Botkyrka:Österåker!K43)</f>
        <v>0</v>
      </c>
      <c r="L43" s="97">
        <f>SUM(Botkyrka:Österåker!L43)</f>
        <v>4627810.8166666664</v>
      </c>
      <c r="M43" s="97">
        <f>SUM(Botkyrka:Österåker!M43)</f>
        <v>1184638.2</v>
      </c>
      <c r="N43" s="97">
        <f>SUM(Botkyrka:Österåker!N43)</f>
        <v>9000</v>
      </c>
      <c r="O43" s="97">
        <f>SUM(Botkyrka:Österåker!O43)</f>
        <v>0</v>
      </c>
      <c r="P43" s="93">
        <f>SUM(C43:O43)</f>
        <v>43352856.2456</v>
      </c>
      <c r="Q43" s="23"/>
      <c r="R43" s="30" t="s">
        <v>42</v>
      </c>
      <c r="S43" s="10" t="str">
        <f>ROUND(P36/1000,0) &amp;" GWh"</f>
        <v>10157 GWh</v>
      </c>
      <c r="T43" s="43">
        <f>P36/P40</f>
        <v>0.23457324421897249</v>
      </c>
      <c r="U43" s="25"/>
    </row>
    <row r="44" spans="1:47">
      <c r="A44" s="36" t="s">
        <v>46</v>
      </c>
      <c r="B44" s="96"/>
      <c r="C44" s="98">
        <f>C43/$P$43</f>
        <v>0.47339422051766039</v>
      </c>
      <c r="D44" s="98">
        <f t="shared" ref="D44:P44" si="2">D43/$P$43</f>
        <v>0.22651704755892929</v>
      </c>
      <c r="E44" s="98">
        <f t="shared" si="2"/>
        <v>9.1850926209830616E-5</v>
      </c>
      <c r="F44" s="98">
        <f t="shared" si="2"/>
        <v>6.8130422209488773E-3</v>
      </c>
      <c r="G44" s="98">
        <f t="shared" si="2"/>
        <v>5.9428587251652787E-2</v>
      </c>
      <c r="H44" s="98">
        <f t="shared" si="2"/>
        <v>9.2411918989534755E-2</v>
      </c>
      <c r="I44" s="98">
        <f t="shared" si="2"/>
        <v>6.3031178027107195E-3</v>
      </c>
      <c r="J44" s="98">
        <f t="shared" si="2"/>
        <v>7.595808639100257E-4</v>
      </c>
      <c r="K44" s="98">
        <f t="shared" si="2"/>
        <v>0</v>
      </c>
      <c r="L44" s="98">
        <f t="shared" si="2"/>
        <v>0.10674754139495378</v>
      </c>
      <c r="M44" s="98">
        <f t="shared" si="2"/>
        <v>2.7325493695014205E-2</v>
      </c>
      <c r="N44" s="98">
        <f t="shared" si="2"/>
        <v>2.0759877847525754E-4</v>
      </c>
      <c r="O44" s="98">
        <f t="shared" si="2"/>
        <v>0</v>
      </c>
      <c r="P44" s="98">
        <f t="shared" si="2"/>
        <v>1</v>
      </c>
      <c r="Q44" s="23"/>
      <c r="R44" s="30" t="s">
        <v>44</v>
      </c>
      <c r="S44" s="10" t="str">
        <f>ROUND(P34/1000,0) &amp;" GWh"</f>
        <v>2536 GWh</v>
      </c>
      <c r="T44" s="31">
        <f>P34/P40</f>
        <v>5.855938638903329E-2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6"/>
      <c r="O45" s="93"/>
      <c r="P45" s="93"/>
      <c r="Q45" s="23"/>
      <c r="R45" s="30" t="s">
        <v>31</v>
      </c>
      <c r="S45" s="10" t="str">
        <f>ROUND(P32/1000,0) &amp;" GWh"</f>
        <v>179 GWh</v>
      </c>
      <c r="T45" s="31">
        <f>P32/P40</f>
        <v>4.1449438145449982E-3</v>
      </c>
      <c r="U45" s="25"/>
    </row>
    <row r="46" spans="1:47">
      <c r="A46" s="37" t="s">
        <v>49</v>
      </c>
      <c r="B46" s="97">
        <f>SUM(Botkyrka:Österåker!B46)</f>
        <v>930819.25200000138</v>
      </c>
      <c r="C46" s="97">
        <f>SUM(Botkyrka:Österåker!C46)</f>
        <v>1628758.8096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6"/>
      <c r="O46" s="93"/>
      <c r="P46" s="82"/>
      <c r="Q46" s="23"/>
      <c r="R46" s="30" t="s">
        <v>47</v>
      </c>
      <c r="S46" s="10" t="str">
        <f>ROUND(P33/1000,0) &amp;" GWh"</f>
        <v>4180 GWh</v>
      </c>
      <c r="T46" s="43">
        <f>P33/P40</f>
        <v>9.6528781469830446E-2</v>
      </c>
      <c r="U46" s="25"/>
    </row>
    <row r="47" spans="1:47">
      <c r="A47" s="37" t="s">
        <v>51</v>
      </c>
      <c r="B47" s="100">
        <f>B46/B24</f>
        <v>7.9678963421067381E-2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6"/>
      <c r="O47" s="93"/>
      <c r="P47" s="101"/>
      <c r="Q47" s="9"/>
      <c r="R47" s="30" t="s">
        <v>48</v>
      </c>
      <c r="S47" s="10" t="str">
        <f>ROUND(P35/1000,0) &amp;" GWh"</f>
        <v>12317 GWh</v>
      </c>
      <c r="T47" s="43">
        <f>P35/P40</f>
        <v>0.28446458165358718</v>
      </c>
    </row>
    <row r="48" spans="1:47" ht="15.75" thickBot="1">
      <c r="A48" s="12"/>
      <c r="B48" s="148"/>
      <c r="C48" s="103"/>
      <c r="D48" s="104"/>
      <c r="E48" s="104"/>
      <c r="F48" s="105"/>
      <c r="G48" s="106"/>
      <c r="H48" s="106"/>
      <c r="I48" s="105"/>
      <c r="J48" s="106"/>
      <c r="K48" s="104"/>
      <c r="L48" s="104"/>
      <c r="M48" s="103"/>
      <c r="N48" s="103"/>
      <c r="O48" s="107"/>
      <c r="P48" s="107"/>
      <c r="Q48" s="12"/>
      <c r="R48" s="47" t="s">
        <v>50</v>
      </c>
      <c r="S48" s="10" t="str">
        <f>ROUND(P40/1000,0) &amp;" GWh"</f>
        <v>43299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/>
      <c r="B49" s="133"/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09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09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33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09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09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71"/>
      <c r="M53" s="109"/>
      <c r="N53" s="109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09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09"/>
      <c r="O55" s="112"/>
      <c r="P55" s="112"/>
      <c r="Q55" s="13"/>
      <c r="R55" s="12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09"/>
      <c r="O56" s="112"/>
      <c r="P56" s="112"/>
      <c r="Q56" s="13"/>
      <c r="R56" s="12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09"/>
      <c r="O57" s="112"/>
      <c r="P57" s="112"/>
      <c r="Q57" s="13"/>
      <c r="R57" s="12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8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8"/>
      <c r="O59" s="119"/>
      <c r="P59" s="120"/>
      <c r="Q59" s="9"/>
      <c r="R59" s="9"/>
      <c r="S59" s="34"/>
      <c r="T59" s="38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8"/>
      <c r="O60" s="119"/>
      <c r="P60" s="120"/>
      <c r="Q60" s="9"/>
      <c r="R60" s="9"/>
      <c r="S60" s="34"/>
      <c r="T60" s="38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8"/>
      <c r="O61" s="119"/>
      <c r="P61" s="120"/>
      <c r="Q61" s="9"/>
      <c r="R61" s="9"/>
      <c r="S61" s="34"/>
      <c r="T61" s="38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8"/>
      <c r="O62" s="119"/>
      <c r="P62" s="120"/>
      <c r="Q62" s="9"/>
      <c r="R62" s="9"/>
      <c r="S62" s="14"/>
      <c r="T62" s="15"/>
    </row>
    <row r="63" spans="1:47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2"/>
      <c r="O63" s="120"/>
      <c r="P63" s="120"/>
      <c r="Q63" s="9"/>
      <c r="R63" s="9"/>
      <c r="S63" s="9"/>
      <c r="T63" s="34"/>
    </row>
    <row r="64" spans="1:47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2"/>
      <c r="O64" s="120"/>
      <c r="P64" s="120"/>
      <c r="Q64" s="9"/>
      <c r="R64" s="9"/>
      <c r="S64" s="49"/>
      <c r="T64" s="50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2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2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2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2"/>
      <c r="O68" s="120"/>
      <c r="P68" s="120"/>
      <c r="Q68" s="9"/>
      <c r="R68" s="9"/>
      <c r="S68" s="34"/>
      <c r="T68" s="38"/>
    </row>
    <row r="69" spans="1:20" ht="15.75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2"/>
      <c r="O69" s="120"/>
      <c r="P69" s="120"/>
      <c r="Q69" s="9"/>
      <c r="R69" s="9"/>
      <c r="S69" s="34"/>
      <c r="T69" s="38"/>
    </row>
    <row r="70" spans="1:20" ht="15.75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2"/>
      <c r="O70" s="120"/>
      <c r="P70" s="120"/>
      <c r="Q70" s="9"/>
      <c r="R70" s="9"/>
      <c r="S70" s="34"/>
      <c r="T70" s="38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2"/>
      <c r="O71" s="120"/>
      <c r="P71" s="120"/>
      <c r="Q71" s="9"/>
      <c r="R71" s="39"/>
      <c r="S71" s="14"/>
      <c r="T71" s="1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U71"/>
  <sheetViews>
    <sheetView topLeftCell="I10" zoomScale="70" zoomScaleNormal="70" workbookViewId="0">
      <selection activeCell="P58" sqref="P58"/>
    </sheetView>
  </sheetViews>
  <sheetFormatPr defaultColWidth="8.625" defaultRowHeight="15"/>
  <cols>
    <col min="1" max="1" width="49.5" style="11" customWidth="1"/>
    <col min="2" max="2" width="20.1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76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[2]Solceller!$C$11</f>
        <v>3477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0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[2]Elproduktion!$N$322</f>
        <v>0</v>
      </c>
      <c r="D7" s="64">
        <f>[2]Elproduktion!$N$323</f>
        <v>0</v>
      </c>
      <c r="E7" s="64">
        <f>[2]Elproduktion!$Q$324</f>
        <v>0</v>
      </c>
      <c r="F7" s="64">
        <f>[2]Elproduktion!$N$325</f>
        <v>0</v>
      </c>
      <c r="G7" s="64">
        <f>[2]Elproduktion!$R$326</f>
        <v>0</v>
      </c>
      <c r="H7" s="64">
        <f>[2]Elproduktion!$S$327</f>
        <v>0</v>
      </c>
      <c r="I7" s="64">
        <f>[2]Elproduktion!$N$328</f>
        <v>0</v>
      </c>
      <c r="J7" s="64">
        <f>[2]Elproduktion!$T$326</f>
        <v>0</v>
      </c>
      <c r="K7" s="64">
        <f>[2]Elproduktion!U324</f>
        <v>0</v>
      </c>
      <c r="L7" s="64">
        <f>[2]Elproduktion!V324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[2]Elproduktion!$N$330</f>
        <v>0</v>
      </c>
      <c r="D8" s="64">
        <f>[2]Elproduktion!$N$331</f>
        <v>0</v>
      </c>
      <c r="E8" s="64">
        <f>[2]Elproduktion!$Q$332</f>
        <v>0</v>
      </c>
      <c r="F8" s="64">
        <f>[2]Elproduktion!$N$333</f>
        <v>0</v>
      </c>
      <c r="G8" s="64">
        <f>[2]Elproduktion!$R$334</f>
        <v>0</v>
      </c>
      <c r="H8" s="64">
        <f>[2]Elproduktion!$S$335</f>
        <v>0</v>
      </c>
      <c r="I8" s="64">
        <f>[2]Elproduktion!$N$336</f>
        <v>0</v>
      </c>
      <c r="J8" s="64">
        <f>[2]Elproduktion!$T$334</f>
        <v>0</v>
      </c>
      <c r="K8" s="64">
        <f>[2]Elproduktion!U332</f>
        <v>0</v>
      </c>
      <c r="L8" s="64">
        <f>[2]Elproduktion!V332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[2]Elproduktion!$N$338</f>
        <v>0</v>
      </c>
      <c r="D9" s="64">
        <f>[2]Elproduktion!$N$339</f>
        <v>0</v>
      </c>
      <c r="E9" s="64">
        <f>[2]Elproduktion!$Q$340</f>
        <v>0</v>
      </c>
      <c r="F9" s="64">
        <f>[2]Elproduktion!$N$341</f>
        <v>0</v>
      </c>
      <c r="G9" s="64">
        <f>[2]Elproduktion!$R$342</f>
        <v>0</v>
      </c>
      <c r="H9" s="64">
        <f>[2]Elproduktion!$S$343</f>
        <v>0</v>
      </c>
      <c r="I9" s="64">
        <f>[2]Elproduktion!$N$344</f>
        <v>0</v>
      </c>
      <c r="J9" s="64">
        <f>[2]Elproduktion!$T$342</f>
        <v>0</v>
      </c>
      <c r="K9" s="64">
        <f>[2]Elproduktion!U340</f>
        <v>0</v>
      </c>
      <c r="L9" s="64">
        <f>[2]Elproduktion!V340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[2]Elproduktion!$N$346</f>
        <v>0</v>
      </c>
      <c r="D10" s="64">
        <f>[2]Elproduktion!$N$347</f>
        <v>0</v>
      </c>
      <c r="E10" s="64">
        <f>[2]Elproduktion!$Q$348</f>
        <v>0</v>
      </c>
      <c r="F10" s="64">
        <f>[2]Elproduktion!$N$349</f>
        <v>0</v>
      </c>
      <c r="G10" s="64">
        <f>[2]Elproduktion!$R$350</f>
        <v>0</v>
      </c>
      <c r="H10" s="64">
        <f>[2]Elproduktion!$S$351</f>
        <v>0</v>
      </c>
      <c r="I10" s="64">
        <f>[2]Elproduktion!$N$352</f>
        <v>0</v>
      </c>
      <c r="J10" s="64">
        <f>[2]Elproduktion!$T$350</f>
        <v>0</v>
      </c>
      <c r="K10" s="64">
        <f>[2]Elproduktion!U348</f>
        <v>0</v>
      </c>
      <c r="L10" s="64">
        <f>[2]Elproduktion!V348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3477</v>
      </c>
      <c r="D11" s="64">
        <f t="shared" ref="D11:N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>SUM(O5:O10)</f>
        <v>0</v>
      </c>
      <c r="P11" s="64">
        <f>SUM(D11:O11)</f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0127 Botkyrka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60" customFormat="1" ht="24">
      <c r="A17" s="58" t="s">
        <v>60</v>
      </c>
      <c r="B17" s="125" t="s">
        <v>63</v>
      </c>
      <c r="C17" s="126"/>
      <c r="D17" s="125" t="s">
        <v>59</v>
      </c>
      <c r="E17" s="127"/>
      <c r="F17" s="125" t="s">
        <v>61</v>
      </c>
      <c r="G17" s="127"/>
      <c r="H17" s="127"/>
      <c r="I17" s="125" t="s">
        <v>62</v>
      </c>
      <c r="J17" s="127"/>
      <c r="K17" s="127"/>
      <c r="L17" s="127"/>
      <c r="M17" s="127"/>
      <c r="N17" s="128"/>
      <c r="O17" s="128"/>
      <c r="P17" s="129" t="s">
        <v>66</v>
      </c>
      <c r="Q17" s="59"/>
      <c r="AG17" s="59"/>
      <c r="AH17" s="59"/>
    </row>
    <row r="18" spans="1:34" ht="15.75">
      <c r="A18" s="5" t="s">
        <v>18</v>
      </c>
      <c r="B18" s="99">
        <f>[2]Fjärrvärmeproduktion!$N$450</f>
        <v>0</v>
      </c>
      <c r="C18" s="64"/>
      <c r="D18" s="64">
        <f>[2]Fjärrvärmeproduktion!$N$451</f>
        <v>0</v>
      </c>
      <c r="E18" s="64">
        <f>[2]Fjärrvärmeproduktion!$Q$452</f>
        <v>0</v>
      </c>
      <c r="F18" s="64">
        <f>[2]Fjärrvärmeproduktion!$N$453</f>
        <v>0</v>
      </c>
      <c r="G18" s="64">
        <f>[2]Fjärrvärmeproduktion!$R$454</f>
        <v>0</v>
      </c>
      <c r="H18" s="64">
        <f>[2]Fjärrvärmeproduktion!$S$455</f>
        <v>0</v>
      </c>
      <c r="I18" s="64">
        <f>[2]Fjärrvärmeproduktion!$N$456</f>
        <v>0</v>
      </c>
      <c r="J18" s="64">
        <f>[2]Fjärrvärmeproduktion!$T$454</f>
        <v>0</v>
      </c>
      <c r="K18" s="64">
        <f>[2]Fjärrvärmeproduktion!U452</f>
        <v>0</v>
      </c>
      <c r="L18" s="64">
        <f>[2]Fjärrvärmeproduktion!V452</f>
        <v>0</v>
      </c>
      <c r="M18" s="64">
        <f>[2]Fjärrvärmeproduktion!W455</f>
        <v>0</v>
      </c>
      <c r="N18" s="64">
        <f>[2]Fjärrvärmeproduktion!X455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99">
        <f>[2]Fjärrvärmeproduktion!$N$458</f>
        <v>46880</v>
      </c>
      <c r="C19" s="64"/>
      <c r="D19" s="64">
        <f>[2]Fjärrvärmeproduktion!$N$459</f>
        <v>2690</v>
      </c>
      <c r="E19" s="64">
        <f>[2]Fjärrvärmeproduktion!$Q$460</f>
        <v>0</v>
      </c>
      <c r="F19" s="64">
        <f>[2]Fjärrvärmeproduktion!$N$461</f>
        <v>0</v>
      </c>
      <c r="G19" s="64">
        <f>[2]Fjärrvärmeproduktion!$R$462</f>
        <v>2803</v>
      </c>
      <c r="H19" s="64">
        <f>[2]Fjärrvärmeproduktion!$S$463</f>
        <v>48400</v>
      </c>
      <c r="I19" s="64">
        <f>[2]Fjärrvärmeproduktion!$N$464</f>
        <v>0</v>
      </c>
      <c r="J19" s="64">
        <f>[2]Fjärrvärmeproduktion!$T$462</f>
        <v>0</v>
      </c>
      <c r="K19" s="64">
        <f>[2]Fjärrvärmeproduktion!U460</f>
        <v>0</v>
      </c>
      <c r="L19" s="64">
        <f>[2]Fjärrvärmeproduktion!V460</f>
        <v>0</v>
      </c>
      <c r="M19" s="64">
        <f>[2]Fjärrvärmeproduktion!W463</f>
        <v>0</v>
      </c>
      <c r="N19" s="64">
        <f>[2]Fjärrvärmeproduktion!X463</f>
        <v>0</v>
      </c>
      <c r="O19" s="64"/>
      <c r="P19" s="64">
        <f t="shared" ref="P19:P24" si="2">SUM(C19:O19)</f>
        <v>53893</v>
      </c>
      <c r="Q19" s="4"/>
      <c r="R19" s="4"/>
      <c r="S19" s="4"/>
      <c r="T19" s="4"/>
    </row>
    <row r="20" spans="1:34" ht="15.75">
      <c r="A20" s="5" t="s">
        <v>20</v>
      </c>
      <c r="B20" s="99">
        <f>[2]Fjärrvärmeproduktion!$N$466</f>
        <v>0</v>
      </c>
      <c r="C20" s="64">
        <f>B20*1.05</f>
        <v>0</v>
      </c>
      <c r="D20" s="64">
        <f>[2]Fjärrvärmeproduktion!$N$467</f>
        <v>0</v>
      </c>
      <c r="E20" s="64">
        <f>[2]Fjärrvärmeproduktion!$Q$468</f>
        <v>0</v>
      </c>
      <c r="F20" s="64">
        <f>[2]Fjärrvärmeproduktion!$N$469</f>
        <v>0</v>
      </c>
      <c r="G20" s="64">
        <f>[2]Fjärrvärmeproduktion!$R$470</f>
        <v>0</v>
      </c>
      <c r="H20" s="64">
        <f>[2]Fjärrvärmeproduktion!$S$471</f>
        <v>0</v>
      </c>
      <c r="I20" s="64">
        <f>[2]Fjärrvärmeproduktion!$N$472</f>
        <v>0</v>
      </c>
      <c r="J20" s="64">
        <f>[2]Fjärrvärmeproduktion!$T$470</f>
        <v>0</v>
      </c>
      <c r="K20" s="64">
        <f>[2]Fjärrvärmeproduktion!U468</f>
        <v>0</v>
      </c>
      <c r="L20" s="64">
        <f>[2]Fjärrvärmeproduktion!V468</f>
        <v>0</v>
      </c>
      <c r="M20" s="64">
        <f>[2]Fjärrvärmeproduktion!W471</f>
        <v>0</v>
      </c>
      <c r="N20" s="64">
        <f>[2]Fjärrvärmeproduktion!X471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99">
        <f>[2]Fjärrvärmeproduktion!$N$474</f>
        <v>0</v>
      </c>
      <c r="C21" s="64">
        <f>B21*0.33</f>
        <v>0</v>
      </c>
      <c r="D21" s="64">
        <f>[2]Fjärrvärmeproduktion!$N$475</f>
        <v>0</v>
      </c>
      <c r="E21" s="64">
        <f>[2]Fjärrvärmeproduktion!$Q$476</f>
        <v>0</v>
      </c>
      <c r="F21" s="64">
        <f>[2]Fjärrvärmeproduktion!$N$477</f>
        <v>0</v>
      </c>
      <c r="G21" s="64">
        <f>[2]Fjärrvärmeproduktion!$R$478</f>
        <v>0</v>
      </c>
      <c r="H21" s="64">
        <f>[2]Fjärrvärmeproduktion!$S$479</f>
        <v>0</v>
      </c>
      <c r="I21" s="64">
        <f>[2]Fjärrvärmeproduktion!$N$480</f>
        <v>0</v>
      </c>
      <c r="J21" s="64">
        <f>[2]Fjärrvärmeproduktion!$T$478</f>
        <v>0</v>
      </c>
      <c r="K21" s="64">
        <f>[2]Fjärrvärmeproduktion!U476</f>
        <v>0</v>
      </c>
      <c r="L21" s="64">
        <f>[2]Fjärrvärmeproduktion!V476</f>
        <v>0</v>
      </c>
      <c r="M21" s="64">
        <f>[2]Fjärrvärmeproduktion!W479</f>
        <v>0</v>
      </c>
      <c r="N21" s="64">
        <f>[2]Fjärrvärmeproduktion!X479</f>
        <v>0</v>
      </c>
      <c r="O21" s="64"/>
      <c r="P21" s="64">
        <f t="shared" si="2"/>
        <v>0</v>
      </c>
      <c r="Q21" s="4"/>
      <c r="R21" s="4"/>
      <c r="S21" s="4"/>
      <c r="T21" s="4"/>
    </row>
    <row r="22" spans="1:34" ht="15.75">
      <c r="A22" s="5" t="s">
        <v>22</v>
      </c>
      <c r="B22" s="99">
        <f>[2]Fjärrvärmeproduktion!$N$482</f>
        <v>0</v>
      </c>
      <c r="C22" s="64"/>
      <c r="D22" s="64">
        <f>[2]Fjärrvärmeproduktion!$N$483</f>
        <v>0</v>
      </c>
      <c r="E22" s="64">
        <f>[2]Fjärrvärmeproduktion!$Q$484</f>
        <v>0</v>
      </c>
      <c r="F22" s="64">
        <f>[2]Fjärrvärmeproduktion!$N$485</f>
        <v>0</v>
      </c>
      <c r="G22" s="64">
        <f>[2]Fjärrvärmeproduktion!$R$486</f>
        <v>0</v>
      </c>
      <c r="H22" s="64">
        <f>[2]Fjärrvärmeproduktion!$S$487</f>
        <v>0</v>
      </c>
      <c r="I22" s="64">
        <f>[2]Fjärrvärmeproduktion!$N$488</f>
        <v>0</v>
      </c>
      <c r="J22" s="64">
        <f>[2]Fjärrvärmeproduktion!$T$486</f>
        <v>0</v>
      </c>
      <c r="K22" s="64">
        <f>[2]Fjärrvärmeproduktion!U484</f>
        <v>0</v>
      </c>
      <c r="L22" s="64">
        <f>[2]Fjärrvärmeproduktion!V484</f>
        <v>0</v>
      </c>
      <c r="M22" s="64">
        <f>[2]Fjärrvärmeproduktion!W487</f>
        <v>0</v>
      </c>
      <c r="N22" s="64">
        <f>[2]Fjärrvärmeproduktion!X487</f>
        <v>0</v>
      </c>
      <c r="O22" s="64"/>
      <c r="P22" s="64">
        <f t="shared" si="2"/>
        <v>0</v>
      </c>
      <c r="Q22" s="4"/>
      <c r="R22" s="32" t="s">
        <v>24</v>
      </c>
      <c r="S22" s="56" t="str">
        <f>ROUND(P43/1000,0) &amp;" GWh"</f>
        <v>1042 GWh</v>
      </c>
      <c r="T22" s="27"/>
    </row>
    <row r="23" spans="1:34" ht="15.75">
      <c r="A23" s="5" t="s">
        <v>23</v>
      </c>
      <c r="B23" s="99">
        <f>[2]Fjärrvärmeproduktion!$N$490</f>
        <v>0</v>
      </c>
      <c r="C23" s="64"/>
      <c r="D23" s="64">
        <f>[2]Fjärrvärmeproduktion!$N$491</f>
        <v>0</v>
      </c>
      <c r="E23" s="64">
        <f>[2]Fjärrvärmeproduktion!$Q$492</f>
        <v>0</v>
      </c>
      <c r="F23" s="64">
        <f>[2]Fjärrvärmeproduktion!$N$493</f>
        <v>0</v>
      </c>
      <c r="G23" s="64">
        <f>[2]Fjärrvärmeproduktion!$R$494</f>
        <v>0</v>
      </c>
      <c r="H23" s="64">
        <f>[2]Fjärrvärmeproduktion!$S$495</f>
        <v>0</v>
      </c>
      <c r="I23" s="64">
        <f>[2]Fjärrvärmeproduktion!$N$496</f>
        <v>0</v>
      </c>
      <c r="J23" s="64">
        <f>[2]Fjärrvärmeproduktion!$T$494</f>
        <v>0</v>
      </c>
      <c r="K23" s="64">
        <f>[2]Fjärrvärmeproduktion!U492</f>
        <v>0</v>
      </c>
      <c r="L23" s="64">
        <f>[2]Fjärrvärmeproduktion!V492</f>
        <v>0</v>
      </c>
      <c r="M23" s="64">
        <f>[2]Fjärrvärmeproduktion!W495</f>
        <v>0</v>
      </c>
      <c r="N23" s="64">
        <f>[2]Fjärrvärmeproduktion!X495</f>
        <v>0</v>
      </c>
      <c r="O23" s="64"/>
      <c r="P23" s="64">
        <f t="shared" si="2"/>
        <v>0</v>
      </c>
      <c r="Q23" s="4"/>
      <c r="R23" s="30"/>
      <c r="S23" s="4"/>
      <c r="T23" s="28"/>
    </row>
    <row r="24" spans="1:34" ht="15.75">
      <c r="A24" s="5" t="s">
        <v>14</v>
      </c>
      <c r="B24" s="64">
        <f>SUM(B18:B23)</f>
        <v>46880</v>
      </c>
      <c r="C24" s="64">
        <f t="shared" ref="C24:O24" si="3">SUM(C18:C23)</f>
        <v>0</v>
      </c>
      <c r="D24" s="64">
        <f t="shared" si="3"/>
        <v>2690</v>
      </c>
      <c r="E24" s="64">
        <f t="shared" si="3"/>
        <v>0</v>
      </c>
      <c r="F24" s="64">
        <f t="shared" si="3"/>
        <v>0</v>
      </c>
      <c r="G24" s="64">
        <f t="shared" si="3"/>
        <v>2803</v>
      </c>
      <c r="H24" s="64">
        <f t="shared" si="3"/>
        <v>48400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64">
        <f t="shared" si="2"/>
        <v>53893</v>
      </c>
      <c r="Q24" s="4"/>
      <c r="R24" s="30"/>
      <c r="S24" s="4" t="s">
        <v>25</v>
      </c>
      <c r="T24" s="28" t="s">
        <v>26</v>
      </c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4"/>
      <c r="R25" s="53" t="str">
        <f>C30</f>
        <v>El</v>
      </c>
      <c r="S25" s="42" t="str">
        <f>ROUND(C43/1000,0) &amp;" GWh"</f>
        <v>592 GWh</v>
      </c>
      <c r="T25" s="31">
        <f>C$44</f>
        <v>0.56812033671670159</v>
      </c>
    </row>
    <row r="26" spans="1:34" ht="15.75">
      <c r="A26" s="153" t="s">
        <v>103</v>
      </c>
      <c r="B26" s="194">
        <f>'FV imp-exp'!B16</f>
        <v>380697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4"/>
      <c r="R26" s="54" t="str">
        <f>D30</f>
        <v>Oljeprodukter</v>
      </c>
      <c r="S26" s="42" t="str">
        <f>ROUND(D43/1000,0) &amp;" GWh"</f>
        <v>322 GWh</v>
      </c>
      <c r="T26" s="31">
        <f>D$44</f>
        <v>0.30926539171020484</v>
      </c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4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4"/>
      <c r="R28" s="54" t="str">
        <f>F30</f>
        <v>Gasol/naturgas</v>
      </c>
      <c r="S28" s="42" t="str">
        <f>ROUND(F43/1000,0) &amp;" GWh"</f>
        <v>7 GWh</v>
      </c>
      <c r="T28" s="31">
        <f>F$44</f>
        <v>6.4169310542995907E-3</v>
      </c>
    </row>
    <row r="29" spans="1:34" ht="15.75">
      <c r="A29" s="51" t="str">
        <f>A2</f>
        <v>0127 Botkyrka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4"/>
      <c r="R29" s="54" t="str">
        <f>G30</f>
        <v>Biodrivmedel</v>
      </c>
      <c r="S29" s="42" t="str">
        <f>ROUND(G43/1000,0) &amp;" GWh"</f>
        <v>60 GWh</v>
      </c>
      <c r="T29" s="31">
        <f>G$44</f>
        <v>5.8006102227893902E-2</v>
      </c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4"/>
      <c r="R30" s="53" t="str">
        <f>H30</f>
        <v>Biobränslen</v>
      </c>
      <c r="S30" s="42" t="str">
        <f>ROUND(H43/1000,0) &amp;" GWh"</f>
        <v>61 GWh</v>
      </c>
      <c r="T30" s="31">
        <f>H$44</f>
        <v>5.8191238290900081E-2</v>
      </c>
    </row>
    <row r="31" spans="1:34" s="60" customFormat="1" ht="24.75">
      <c r="A31" s="61"/>
      <c r="B31" s="125" t="s">
        <v>65</v>
      </c>
      <c r="C31" s="130" t="s">
        <v>64</v>
      </c>
      <c r="D31" s="125" t="s">
        <v>59</v>
      </c>
      <c r="E31" s="127"/>
      <c r="F31" s="125" t="s">
        <v>61</v>
      </c>
      <c r="G31" s="125" t="s">
        <v>102</v>
      </c>
      <c r="H31" s="125" t="s">
        <v>69</v>
      </c>
      <c r="I31" s="125" t="s">
        <v>62</v>
      </c>
      <c r="J31" s="127"/>
      <c r="K31" s="127"/>
      <c r="L31" s="127"/>
      <c r="M31" s="127"/>
      <c r="N31" s="128"/>
      <c r="O31" s="128"/>
      <c r="P31" s="129" t="s">
        <v>67</v>
      </c>
      <c r="Q31" s="59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AG31" s="59"/>
      <c r="AH31" s="59"/>
    </row>
    <row r="32" spans="1:34" ht="15.75">
      <c r="A32" s="5" t="s">
        <v>30</v>
      </c>
      <c r="B32" s="64">
        <f>[2]Slutanvändning!$N$656</f>
        <v>0</v>
      </c>
      <c r="C32" s="99">
        <f>[2]Slutanvändning!$N$657</f>
        <v>4120</v>
      </c>
      <c r="D32" s="64">
        <f>[2]Slutanvändning!$N$650</f>
        <v>2228</v>
      </c>
      <c r="E32" s="64">
        <f>[2]Slutanvändning!$Q$651</f>
        <v>0</v>
      </c>
      <c r="F32" s="64">
        <f>[2]Slutanvändning!$N$652</f>
        <v>0</v>
      </c>
      <c r="G32" s="64">
        <f>[2]Slutanvändning!$N$653</f>
        <v>503</v>
      </c>
      <c r="H32" s="64">
        <f>[2]Slutanvändning!$N$654</f>
        <v>0</v>
      </c>
      <c r="I32" s="64">
        <f>[2]Slutanvändning!$N$655</f>
        <v>0</v>
      </c>
      <c r="J32" s="64"/>
      <c r="K32" s="64">
        <f>[2]Slutanvändning!T651</f>
        <v>0</v>
      </c>
      <c r="L32" s="64">
        <f>[2]Slutanvändning!U651</f>
        <v>0</v>
      </c>
      <c r="M32" s="64"/>
      <c r="N32" s="64"/>
      <c r="O32" s="64"/>
      <c r="P32" s="64">
        <f>SUM(B32:N32)</f>
        <v>6851</v>
      </c>
      <c r="Q32" s="57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</row>
    <row r="33" spans="1:47" ht="15.75">
      <c r="A33" s="5" t="s">
        <v>33</v>
      </c>
      <c r="B33" s="64">
        <f>[2]Slutanvändning!$N$665</f>
        <v>31576</v>
      </c>
      <c r="C33" s="184">
        <f>[2]Slutanvändning!$N$666</f>
        <v>90392.588503815408</v>
      </c>
      <c r="D33" s="183">
        <f>[2]Slutanvändning!$N$659</f>
        <v>7863.9114961845917</v>
      </c>
      <c r="E33" s="64">
        <f>[2]Slutanvändning!$Q$660</f>
        <v>0</v>
      </c>
      <c r="F33" s="183">
        <f>[2]Slutanvändning!$N$661</f>
        <v>6689.5</v>
      </c>
      <c r="G33" s="64">
        <f>[2]Slutanvändning!$N$662</f>
        <v>0</v>
      </c>
      <c r="H33" s="64">
        <f>[2]Slutanvändning!$N$663</f>
        <v>0</v>
      </c>
      <c r="I33" s="64">
        <f>[2]Slutanvändning!$N$664</f>
        <v>0</v>
      </c>
      <c r="J33" s="64"/>
      <c r="K33" s="64">
        <f>[2]Slutanvändning!T660</f>
        <v>0</v>
      </c>
      <c r="L33" s="64">
        <f>[2]Slutanvändning!U660</f>
        <v>0</v>
      </c>
      <c r="M33" s="64"/>
      <c r="N33" s="64"/>
      <c r="O33" s="64"/>
      <c r="P33" s="183">
        <f>SUM(B33:N33)</f>
        <v>136522</v>
      </c>
      <c r="Q33" s="57"/>
      <c r="R33" s="53" t="str">
        <f>K30</f>
        <v>Torv</v>
      </c>
      <c r="S33" s="42" t="str">
        <f>ROUND(K43/1000,0) &amp;" GWh"</f>
        <v>0 GWh</v>
      </c>
      <c r="T33" s="31">
        <f>K$44</f>
        <v>0</v>
      </c>
    </row>
    <row r="34" spans="1:47" ht="15.75">
      <c r="A34" s="5" t="s">
        <v>34</v>
      </c>
      <c r="B34" s="64">
        <f>[2]Slutanvändning!$N$674</f>
        <v>41821</v>
      </c>
      <c r="C34" s="99">
        <f>[2]Slutanvändning!$N$675</f>
        <v>101281</v>
      </c>
      <c r="D34" s="64">
        <f>[2]Slutanvändning!$N$668</f>
        <v>943</v>
      </c>
      <c r="E34" s="64">
        <f>[2]Slutanvändning!$Q$669</f>
        <v>0</v>
      </c>
      <c r="F34" s="64">
        <f>[2]Slutanvändning!$N$670</f>
        <v>0</v>
      </c>
      <c r="G34" s="64">
        <f>[2]Slutanvändning!$N$671</f>
        <v>0</v>
      </c>
      <c r="H34" s="64">
        <f>[2]Slutanvändning!$N$672</f>
        <v>0</v>
      </c>
      <c r="I34" s="64">
        <f>[2]Slutanvändning!$N$673</f>
        <v>0</v>
      </c>
      <c r="J34" s="64"/>
      <c r="K34" s="64">
        <f>[2]Slutanvändning!T669</f>
        <v>0</v>
      </c>
      <c r="L34" s="64">
        <f>[2]Slutanvändning!U669</f>
        <v>0</v>
      </c>
      <c r="M34" s="64"/>
      <c r="N34" s="64"/>
      <c r="O34" s="64"/>
      <c r="P34" s="64">
        <f t="shared" ref="P34:P38" si="4">SUM(B34:N34)</f>
        <v>144045</v>
      </c>
      <c r="Q34" s="57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V34" s="7"/>
      <c r="W34" s="41"/>
    </row>
    <row r="35" spans="1:47" ht="15.75">
      <c r="A35" s="5" t="s">
        <v>35</v>
      </c>
      <c r="B35" s="64">
        <f>[2]Slutanvändning!$N$683</f>
        <v>0</v>
      </c>
      <c r="C35" s="99">
        <f>[2]Slutanvändning!$N$684</f>
        <v>4090</v>
      </c>
      <c r="D35" s="64">
        <f>[2]Slutanvändning!$N$677</f>
        <v>301105</v>
      </c>
      <c r="E35" s="64">
        <f>[2]Slutanvändning!$Q$678</f>
        <v>0</v>
      </c>
      <c r="F35" s="64">
        <f>[2]Slutanvändning!$N$679</f>
        <v>0</v>
      </c>
      <c r="G35" s="64">
        <f>[2]Slutanvändning!$N$680</f>
        <v>57164</v>
      </c>
      <c r="H35" s="64">
        <f>[2]Slutanvändning!$N$681</f>
        <v>0</v>
      </c>
      <c r="I35" s="64">
        <f>[2]Slutanvändning!$N$682</f>
        <v>0</v>
      </c>
      <c r="J35" s="64"/>
      <c r="K35" s="64">
        <f>[2]Slutanvändning!T678</f>
        <v>0</v>
      </c>
      <c r="L35" s="64">
        <f>[2]Slutanvändning!U678</f>
        <v>0</v>
      </c>
      <c r="M35" s="64"/>
      <c r="N35" s="64"/>
      <c r="O35" s="64"/>
      <c r="P35" s="64">
        <f>SUM(B35:N35)</f>
        <v>362359</v>
      </c>
      <c r="Q35" s="57"/>
      <c r="R35" s="53" t="str">
        <f>M30</f>
        <v>RT-flis</v>
      </c>
      <c r="S35" s="42" t="str">
        <f>ROUND(M43/1000,0) &amp;" GWh"</f>
        <v>0 GWh</v>
      </c>
      <c r="T35" s="31">
        <f>M$44</f>
        <v>0</v>
      </c>
    </row>
    <row r="36" spans="1:47" ht="15.75">
      <c r="A36" s="5" t="s">
        <v>36</v>
      </c>
      <c r="B36" s="64">
        <f>[2]Slutanvändning!$N$692</f>
        <v>27240</v>
      </c>
      <c r="C36" s="99">
        <f>[2]Slutanvändning!$N$693</f>
        <v>159726</v>
      </c>
      <c r="D36" s="64">
        <f>[2]Slutanvändning!$N$686</f>
        <v>7196</v>
      </c>
      <c r="E36" s="64">
        <f>[2]Slutanvändning!$Q$687</f>
        <v>0</v>
      </c>
      <c r="F36" s="64">
        <f>[2]Slutanvändning!$N$688</f>
        <v>0</v>
      </c>
      <c r="G36" s="64">
        <f>[2]Slutanvändning!$N$689</f>
        <v>0</v>
      </c>
      <c r="H36" s="64">
        <f>[2]Slutanvändning!$N$690</f>
        <v>0</v>
      </c>
      <c r="I36" s="64">
        <f>[2]Slutanvändning!$N$691</f>
        <v>0</v>
      </c>
      <c r="J36" s="64"/>
      <c r="K36" s="64">
        <f>[2]Slutanvändning!T687</f>
        <v>0</v>
      </c>
      <c r="L36" s="64">
        <f>[2]Slutanvändning!U687</f>
        <v>0</v>
      </c>
      <c r="M36" s="64"/>
      <c r="N36" s="64"/>
      <c r="O36" s="64"/>
      <c r="P36" s="64">
        <f t="shared" si="4"/>
        <v>194162</v>
      </c>
      <c r="Q36" s="57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</row>
    <row r="37" spans="1:47" ht="15.75">
      <c r="A37" s="5" t="s">
        <v>37</v>
      </c>
      <c r="B37" s="64">
        <f>[2]Slutanvändning!$N$701</f>
        <v>79590</v>
      </c>
      <c r="C37" s="99">
        <f>[2]Slutanvändning!$N$702</f>
        <v>133846</v>
      </c>
      <c r="D37" s="64">
        <f>[2]Slutanvändning!$N$695</f>
        <v>347</v>
      </c>
      <c r="E37" s="64">
        <f>[2]Slutanvändning!$Q$696</f>
        <v>0</v>
      </c>
      <c r="F37" s="64">
        <f>[2]Slutanvändning!$N$697</f>
        <v>0</v>
      </c>
      <c r="G37" s="64">
        <f>[2]Slutanvändning!$N$698</f>
        <v>0</v>
      </c>
      <c r="H37" s="64">
        <f>[2]Slutanvändning!$N$699</f>
        <v>12263</v>
      </c>
      <c r="I37" s="64">
        <f>[2]Slutanvändning!$N$700</f>
        <v>0</v>
      </c>
      <c r="J37" s="64"/>
      <c r="K37" s="64">
        <f>[2]Slutanvändning!T696</f>
        <v>0</v>
      </c>
      <c r="L37" s="64">
        <f>[2]Slutanvändning!U696</f>
        <v>0</v>
      </c>
      <c r="M37" s="64"/>
      <c r="N37" s="64"/>
      <c r="O37" s="64"/>
      <c r="P37" s="64">
        <f t="shared" si="4"/>
        <v>226046</v>
      </c>
      <c r="Q37" s="57"/>
      <c r="R37" s="54" t="str">
        <f>O30</f>
        <v>Ånga</v>
      </c>
      <c r="S37" s="42" t="str">
        <f>ROUND(O40/1000,0) &amp;" GWh"</f>
        <v>0 GWh</v>
      </c>
      <c r="T37" s="31">
        <f>O$44</f>
        <v>0</v>
      </c>
    </row>
    <row r="38" spans="1:47" ht="15.75">
      <c r="A38" s="5" t="s">
        <v>38</v>
      </c>
      <c r="B38" s="64">
        <f>[2]Slutanvändning!$N$710</f>
        <v>200625</v>
      </c>
      <c r="C38" s="99">
        <f>[2]Slutanvändning!$N$711</f>
        <v>43230</v>
      </c>
      <c r="D38" s="64">
        <f>[2]Slutanvändning!$N$704</f>
        <v>29</v>
      </c>
      <c r="E38" s="64">
        <f>[2]Slutanvändning!$Q$705</f>
        <v>0</v>
      </c>
      <c r="F38" s="64">
        <f>[2]Slutanvändning!$N$706</f>
        <v>0</v>
      </c>
      <c r="G38" s="64">
        <f>[2]Slutanvändning!$N$707</f>
        <v>0</v>
      </c>
      <c r="H38" s="64">
        <f>[2]Slutanvändning!$N$708</f>
        <v>0</v>
      </c>
      <c r="I38" s="64">
        <f>[2]Slutanvändning!$N$709</f>
        <v>0</v>
      </c>
      <c r="J38" s="64"/>
      <c r="K38" s="64">
        <f>[2]Slutanvändning!T705</f>
        <v>0</v>
      </c>
      <c r="L38" s="64">
        <f>[2]Slutanvändning!U705</f>
        <v>0</v>
      </c>
      <c r="M38" s="64"/>
      <c r="N38" s="64"/>
      <c r="O38" s="64"/>
      <c r="P38" s="64">
        <f t="shared" si="4"/>
        <v>243884</v>
      </c>
      <c r="Q38" s="57"/>
      <c r="R38" s="33"/>
      <c r="S38" s="18"/>
      <c r="T38" s="29"/>
    </row>
    <row r="39" spans="1:47" ht="15.75">
      <c r="A39" s="5" t="s">
        <v>39</v>
      </c>
      <c r="B39" s="64">
        <f>[2]Slutanvändning!$N$719</f>
        <v>0</v>
      </c>
      <c r="C39" s="99">
        <f>[2]Slutanvändning!$N$720</f>
        <v>11696</v>
      </c>
      <c r="D39" s="64">
        <f>[2]Slutanvändning!$N$713</f>
        <v>0</v>
      </c>
      <c r="E39" s="64">
        <f>[2]Slutanvändning!$Q$714</f>
        <v>0</v>
      </c>
      <c r="F39" s="64">
        <f>[2]Slutanvändning!$N$715</f>
        <v>0</v>
      </c>
      <c r="G39" s="64">
        <f>[2]Slutanvändning!$N$716</f>
        <v>0</v>
      </c>
      <c r="H39" s="64">
        <f>[2]Slutanvändning!$N$717</f>
        <v>0</v>
      </c>
      <c r="I39" s="64">
        <f>[2]Slutanvändning!$N$718</f>
        <v>0</v>
      </c>
      <c r="J39" s="64"/>
      <c r="K39" s="64">
        <f>[2]Slutanvändning!T714</f>
        <v>0</v>
      </c>
      <c r="L39" s="64">
        <f>[2]Slutanvändning!U714</f>
        <v>0</v>
      </c>
      <c r="M39" s="64"/>
      <c r="N39" s="64"/>
      <c r="O39" s="64"/>
      <c r="P39" s="64">
        <f>SUM(B39:N39)</f>
        <v>11696</v>
      </c>
      <c r="Q39" s="57"/>
      <c r="R39" s="30"/>
      <c r="S39" s="9"/>
      <c r="T39" s="44"/>
    </row>
    <row r="40" spans="1:47" ht="15.75">
      <c r="A40" s="5" t="s">
        <v>14</v>
      </c>
      <c r="B40" s="64">
        <f>SUM(B32:B39)</f>
        <v>380852</v>
      </c>
      <c r="C40" s="183">
        <f t="shared" ref="C40:O40" si="5">SUM(C32:C39)</f>
        <v>548381.58850381547</v>
      </c>
      <c r="D40" s="183">
        <f t="shared" si="5"/>
        <v>319711.91149618459</v>
      </c>
      <c r="E40" s="64">
        <f t="shared" si="5"/>
        <v>0</v>
      </c>
      <c r="F40" s="183">
        <f>SUM(F32:F39)</f>
        <v>6689.5</v>
      </c>
      <c r="G40" s="64">
        <f t="shared" si="5"/>
        <v>57667</v>
      </c>
      <c r="H40" s="64">
        <f t="shared" si="5"/>
        <v>12263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183">
        <f>SUM(B40:N40)</f>
        <v>1325565</v>
      </c>
      <c r="Q40" s="57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R41" s="30" t="s">
        <v>40</v>
      </c>
      <c r="S41" s="45" t="str">
        <f>ROUND((B46+C46)/1000,0) &amp;" GWh"</f>
        <v>91 GWh</v>
      </c>
      <c r="T41" s="63"/>
    </row>
    <row r="42" spans="1:47">
      <c r="A42" s="35" t="s">
        <v>43</v>
      </c>
      <c r="B42" s="96">
        <f>B39+B38+B37</f>
        <v>280215</v>
      </c>
      <c r="C42" s="96">
        <f>C39+C38+C37</f>
        <v>188772</v>
      </c>
      <c r="D42" s="96">
        <f>D39+D38+D37</f>
        <v>376</v>
      </c>
      <c r="E42" s="96">
        <f t="shared" ref="E42:I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12263</v>
      </c>
      <c r="I42" s="93">
        <f t="shared" si="6"/>
        <v>0</v>
      </c>
      <c r="J42" s="96">
        <f t="shared" ref="J42:P42" si="7">J39+J38+J37</f>
        <v>0</v>
      </c>
      <c r="K42" s="96">
        <f t="shared" si="7"/>
        <v>0</v>
      </c>
      <c r="L42" s="96">
        <f t="shared" si="7"/>
        <v>0</v>
      </c>
      <c r="M42" s="96">
        <f t="shared" si="7"/>
        <v>0</v>
      </c>
      <c r="N42" s="96">
        <f t="shared" si="7"/>
        <v>0</v>
      </c>
      <c r="O42" s="96">
        <f t="shared" si="7"/>
        <v>0</v>
      </c>
      <c r="P42" s="96">
        <f t="shared" si="7"/>
        <v>481626</v>
      </c>
      <c r="Q42" s="9"/>
      <c r="R42" s="30" t="s">
        <v>41</v>
      </c>
      <c r="S42" s="10" t="str">
        <f>ROUND(P42/1000,0) &amp;" GWh"</f>
        <v>482 GWh</v>
      </c>
      <c r="T42" s="31">
        <f>P42/P40</f>
        <v>0.36333638863428047</v>
      </c>
    </row>
    <row r="43" spans="1:47">
      <c r="A43" s="36" t="s">
        <v>45</v>
      </c>
      <c r="B43" s="93"/>
      <c r="C43" s="97">
        <f>C40+C24-C7+C46</f>
        <v>592252.11558412074</v>
      </c>
      <c r="D43" s="97">
        <f t="shared" ref="D43:O43" si="8">D11+D24+D40</f>
        <v>322401.91149618459</v>
      </c>
      <c r="E43" s="97">
        <f t="shared" si="8"/>
        <v>0</v>
      </c>
      <c r="F43" s="97">
        <f t="shared" si="8"/>
        <v>6689.5</v>
      </c>
      <c r="G43" s="97">
        <f t="shared" si="8"/>
        <v>60470</v>
      </c>
      <c r="H43" s="97">
        <f t="shared" si="8"/>
        <v>60663</v>
      </c>
      <c r="I43" s="97">
        <f t="shared" si="8"/>
        <v>0</v>
      </c>
      <c r="J43" s="97">
        <f t="shared" si="8"/>
        <v>0</v>
      </c>
      <c r="K43" s="97">
        <f t="shared" si="8"/>
        <v>0</v>
      </c>
      <c r="L43" s="97">
        <f t="shared" si="8"/>
        <v>0</v>
      </c>
      <c r="M43" s="97">
        <f t="shared" si="8"/>
        <v>0</v>
      </c>
      <c r="N43" s="97">
        <f t="shared" si="8"/>
        <v>0</v>
      </c>
      <c r="O43" s="97">
        <f t="shared" si="8"/>
        <v>0</v>
      </c>
      <c r="P43" s="131">
        <f>SUM(C43:O43)</f>
        <v>1042476.5270803054</v>
      </c>
      <c r="Q43" s="9"/>
      <c r="R43" s="30" t="s">
        <v>42</v>
      </c>
      <c r="S43" s="10" t="str">
        <f>ROUND(P36/1000,0) &amp;" GWh"</f>
        <v>194 GWh</v>
      </c>
      <c r="T43" s="43">
        <f>P36/P40</f>
        <v>0.14647489938252745</v>
      </c>
    </row>
    <row r="44" spans="1:47">
      <c r="A44" s="36" t="s">
        <v>46</v>
      </c>
      <c r="B44" s="98"/>
      <c r="C44" s="98">
        <f>C43/$P$43</f>
        <v>0.56812033671670159</v>
      </c>
      <c r="D44" s="98">
        <f t="shared" ref="D44:P44" si="9">D43/$P$43</f>
        <v>0.30926539171020484</v>
      </c>
      <c r="E44" s="98">
        <f t="shared" si="9"/>
        <v>0</v>
      </c>
      <c r="F44" s="98">
        <f t="shared" si="9"/>
        <v>6.4169310542995907E-3</v>
      </c>
      <c r="G44" s="98">
        <f t="shared" si="9"/>
        <v>5.8006102227893902E-2</v>
      </c>
      <c r="H44" s="98">
        <f t="shared" si="9"/>
        <v>5.8191238290900081E-2</v>
      </c>
      <c r="I44" s="98">
        <f t="shared" si="9"/>
        <v>0</v>
      </c>
      <c r="J44" s="98">
        <f t="shared" si="9"/>
        <v>0</v>
      </c>
      <c r="K44" s="98">
        <f t="shared" si="9"/>
        <v>0</v>
      </c>
      <c r="L44" s="98">
        <f t="shared" si="9"/>
        <v>0</v>
      </c>
      <c r="M44" s="98">
        <f t="shared" si="9"/>
        <v>0</v>
      </c>
      <c r="N44" s="98">
        <f t="shared" si="9"/>
        <v>0</v>
      </c>
      <c r="O44" s="98">
        <f t="shared" si="9"/>
        <v>0</v>
      </c>
      <c r="P44" s="98">
        <f t="shared" si="9"/>
        <v>1</v>
      </c>
      <c r="Q44" s="9"/>
      <c r="R44" s="30" t="s">
        <v>44</v>
      </c>
      <c r="S44" s="10" t="str">
        <f>ROUND(P34/1000,0) &amp;" GWh"</f>
        <v>144 GWh</v>
      </c>
      <c r="T44" s="31">
        <f>P34/P40</f>
        <v>0.10866687035339648</v>
      </c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9"/>
      <c r="R45" s="30" t="s">
        <v>31</v>
      </c>
      <c r="S45" s="10" t="str">
        <f>ROUND(P32/1000,0) &amp;" GWh"</f>
        <v>7 GWh</v>
      </c>
      <c r="T45" s="31">
        <f>P32/P40</f>
        <v>5.1683621700935071E-3</v>
      </c>
    </row>
    <row r="46" spans="1:47">
      <c r="A46" s="37" t="s">
        <v>49</v>
      </c>
      <c r="B46" s="97">
        <f>B24+B26-B40-B49</f>
        <v>46725</v>
      </c>
      <c r="C46" s="97">
        <f>(C40+C24)*0.08</f>
        <v>43870.527080305241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9"/>
      <c r="R46" s="30" t="s">
        <v>47</v>
      </c>
      <c r="S46" s="10" t="str">
        <f>ROUND(P33/1000,0) &amp;" GWh"</f>
        <v>137 GWh</v>
      </c>
      <c r="T46" s="43">
        <f>P33/P40</f>
        <v>0.10299155454466585</v>
      </c>
    </row>
    <row r="47" spans="1:47">
      <c r="A47" s="37" t="s">
        <v>51</v>
      </c>
      <c r="B47" s="100">
        <f>B46/(B24+B26)</f>
        <v>0.10927856269163215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9"/>
      <c r="R47" s="30" t="s">
        <v>48</v>
      </c>
      <c r="S47" s="10" t="str">
        <f>ROUND(P35/1000,0) &amp;" GWh"</f>
        <v>362 GWh</v>
      </c>
      <c r="T47" s="43">
        <f>P35/P40</f>
        <v>0.27336192491503625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12"/>
      <c r="R48" s="47" t="s">
        <v>50</v>
      </c>
      <c r="S48" s="10" t="str">
        <f>ROUND(P40/1000,0) &amp;" GWh"</f>
        <v>1326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6">
        <f>'FV imp-exp'!E16</f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32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33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4"/>
  <dimension ref="A1:AU71"/>
  <sheetViews>
    <sheetView topLeftCell="A4" zoomScale="70" zoomScaleNormal="70" workbookViewId="0">
      <pane xSplit="1" topLeftCell="B1" activePane="topRight" state="frozen"/>
      <selection activeCell="S60" sqref="S60"/>
      <selection pane="topRight"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77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[2]Solceller!$C$18</f>
        <v>2071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[2]Elproduktion!$N$602</f>
        <v>0</v>
      </c>
      <c r="D7" s="64">
        <f>[2]Elproduktion!$N$603</f>
        <v>0</v>
      </c>
      <c r="E7" s="64">
        <f>[2]Elproduktion!$Q$604</f>
        <v>0</v>
      </c>
      <c r="F7" s="64">
        <f>[2]Elproduktion!$N$605</f>
        <v>0</v>
      </c>
      <c r="G7" s="64">
        <f>[2]Elproduktion!$R$606</f>
        <v>0</v>
      </c>
      <c r="H7" s="64">
        <f>[2]Elproduktion!$S$607</f>
        <v>0</v>
      </c>
      <c r="I7" s="64">
        <f>[2]Elproduktion!$N$608</f>
        <v>0</v>
      </c>
      <c r="J7" s="64">
        <f>[2]Elproduktion!$T$606</f>
        <v>0</v>
      </c>
      <c r="K7" s="64">
        <f>[2]Elproduktion!U604</f>
        <v>0</v>
      </c>
      <c r="L7" s="64">
        <f>[2]Elproduktion!V604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[2]Elproduktion!$N$610</f>
        <v>0</v>
      </c>
      <c r="D8" s="64">
        <f>[2]Elproduktion!$N$611</f>
        <v>0</v>
      </c>
      <c r="E8" s="64">
        <f>[2]Elproduktion!$Q$612</f>
        <v>0</v>
      </c>
      <c r="F8" s="64">
        <f>[2]Elproduktion!$N$613</f>
        <v>0</v>
      </c>
      <c r="G8" s="64">
        <f>[2]Elproduktion!$R$614</f>
        <v>0</v>
      </c>
      <c r="H8" s="64">
        <f>[2]Elproduktion!$S$615</f>
        <v>0</v>
      </c>
      <c r="I8" s="64">
        <f>[2]Elproduktion!$N$616</f>
        <v>0</v>
      </c>
      <c r="J8" s="64">
        <f>[2]Elproduktion!$T$614</f>
        <v>0</v>
      </c>
      <c r="K8" s="64">
        <f>[2]Elproduktion!U612</f>
        <v>0</v>
      </c>
      <c r="L8" s="64">
        <f>[2]Elproduktion!V612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[2]Elproduktion!$N$618</f>
        <v>0</v>
      </c>
      <c r="D9" s="64">
        <f>[2]Elproduktion!$N$619</f>
        <v>0</v>
      </c>
      <c r="E9" s="64">
        <f>[2]Elproduktion!$Q$620</f>
        <v>0</v>
      </c>
      <c r="F9" s="64">
        <f>[2]Elproduktion!$N$621</f>
        <v>0</v>
      </c>
      <c r="G9" s="64">
        <f>[2]Elproduktion!$R$622</f>
        <v>0</v>
      </c>
      <c r="H9" s="64">
        <f>[2]Elproduktion!$S$623</f>
        <v>0</v>
      </c>
      <c r="I9" s="64">
        <f>[2]Elproduktion!$N$624</f>
        <v>0</v>
      </c>
      <c r="J9" s="64">
        <f>[2]Elproduktion!$T$622</f>
        <v>0</v>
      </c>
      <c r="K9" s="64">
        <f>[2]Elproduktion!U620</f>
        <v>0</v>
      </c>
      <c r="L9" s="64">
        <f>[2]Elproduktion!V620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[2]Elproduktion!$N$626</f>
        <v>0</v>
      </c>
      <c r="D10" s="64">
        <f>[2]Elproduktion!$N$627</f>
        <v>0</v>
      </c>
      <c r="E10" s="64">
        <f>[2]Elproduktion!$Q$628</f>
        <v>0</v>
      </c>
      <c r="F10" s="64">
        <f>[2]Elproduktion!$N$629</f>
        <v>0</v>
      </c>
      <c r="G10" s="64">
        <f>[2]Elproduktion!$R$630</f>
        <v>0</v>
      </c>
      <c r="H10" s="64">
        <f>[2]Elproduktion!$S$631</f>
        <v>0</v>
      </c>
      <c r="I10" s="64">
        <f>[2]Elproduktion!$N$632</f>
        <v>0</v>
      </c>
      <c r="J10" s="64">
        <f>[2]Elproduktion!$T$630</f>
        <v>0</v>
      </c>
      <c r="K10" s="64">
        <f>[2]Elproduktion!U628</f>
        <v>0</v>
      </c>
      <c r="L10" s="64">
        <f>[2]Elproduktion!V628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2071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0162 Danderyd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64">
        <f>[2]Fjärrvärmeproduktion!$N$842</f>
        <v>0</v>
      </c>
      <c r="C18" s="64"/>
      <c r="D18" s="64">
        <f>[2]Fjärrvärmeproduktion!$N$843</f>
        <v>0</v>
      </c>
      <c r="E18" s="64">
        <f>[2]Fjärrvärmeproduktion!$Q$844</f>
        <v>0</v>
      </c>
      <c r="F18" s="64">
        <f>[2]Fjärrvärmeproduktion!$N$845</f>
        <v>0</v>
      </c>
      <c r="G18" s="64">
        <f>[2]Fjärrvärmeproduktion!$R$846</f>
        <v>0</v>
      </c>
      <c r="H18" s="64">
        <f>[2]Fjärrvärmeproduktion!$S$847</f>
        <v>0</v>
      </c>
      <c r="I18" s="64">
        <f>[2]Fjärrvärmeproduktion!$N$848</f>
        <v>0</v>
      </c>
      <c r="J18" s="64">
        <f>[2]Fjärrvärmeproduktion!$T$846</f>
        <v>0</v>
      </c>
      <c r="K18" s="64">
        <f>[2]Fjärrvärmeproduktion!U844</f>
        <v>0</v>
      </c>
      <c r="L18" s="64">
        <f>[2]Fjärrvärmeproduktion!V844</f>
        <v>0</v>
      </c>
      <c r="M18" s="64">
        <f>[2]Fjärrvärmeproduktion!W847</f>
        <v>0</v>
      </c>
      <c r="N18" s="64">
        <f>[2]Fjärrvärmeproduktion!X847</f>
        <v>0</v>
      </c>
      <c r="O18" s="64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[2]Fjärrvärmeproduktion!$N$850</f>
        <v>0</v>
      </c>
      <c r="C19" s="64"/>
      <c r="D19" s="64">
        <f>[2]Fjärrvärmeproduktion!$N$851</f>
        <v>0</v>
      </c>
      <c r="E19" s="64">
        <f>[2]Fjärrvärmeproduktion!$Q$852</f>
        <v>0</v>
      </c>
      <c r="F19" s="64">
        <f>[2]Fjärrvärmeproduktion!$N$853</f>
        <v>0</v>
      </c>
      <c r="G19" s="64">
        <f>[2]Fjärrvärmeproduktion!$R$854</f>
        <v>0</v>
      </c>
      <c r="H19" s="64">
        <f>[2]Fjärrvärmeproduktion!$S$855</f>
        <v>0</v>
      </c>
      <c r="I19" s="64">
        <f>[2]Fjärrvärmeproduktion!$N$856</f>
        <v>0</v>
      </c>
      <c r="J19" s="64">
        <f>[2]Fjärrvärmeproduktion!$T$854</f>
        <v>0</v>
      </c>
      <c r="K19" s="64">
        <f>[2]Fjärrvärmeproduktion!U852</f>
        <v>0</v>
      </c>
      <c r="L19" s="64">
        <f>[2]Fjärrvärmeproduktion!V852</f>
        <v>0</v>
      </c>
      <c r="M19" s="64">
        <f>[2]Fjärrvärmeproduktion!W855</f>
        <v>0</v>
      </c>
      <c r="N19" s="64">
        <f>[2]Fjärrvärmeproduktion!X855</f>
        <v>0</v>
      </c>
      <c r="O19" s="64"/>
      <c r="P19" s="64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[2]Fjärrvärmeproduktion!$N$858</f>
        <v>0</v>
      </c>
      <c r="C20" s="64">
        <f>B20*1.05</f>
        <v>0</v>
      </c>
      <c r="D20" s="64">
        <f>[2]Fjärrvärmeproduktion!$N$859</f>
        <v>0</v>
      </c>
      <c r="E20" s="64">
        <f>[2]Fjärrvärmeproduktion!$Q$860</f>
        <v>0</v>
      </c>
      <c r="F20" s="64">
        <f>[2]Fjärrvärmeproduktion!$N$861</f>
        <v>0</v>
      </c>
      <c r="G20" s="64">
        <f>[2]Fjärrvärmeproduktion!$R$862</f>
        <v>0</v>
      </c>
      <c r="H20" s="64">
        <f>[2]Fjärrvärmeproduktion!$S$863</f>
        <v>0</v>
      </c>
      <c r="I20" s="64">
        <f>[2]Fjärrvärmeproduktion!$N$864</f>
        <v>0</v>
      </c>
      <c r="J20" s="64">
        <f>[2]Fjärrvärmeproduktion!$T$862</f>
        <v>0</v>
      </c>
      <c r="K20" s="64">
        <f>[2]Fjärrvärmeproduktion!U860</f>
        <v>0</v>
      </c>
      <c r="L20" s="64">
        <f>[2]Fjärrvärmeproduktion!V860</f>
        <v>0</v>
      </c>
      <c r="M20" s="64">
        <f>[2]Fjärrvärmeproduktion!W863</f>
        <v>0</v>
      </c>
      <c r="N20" s="64">
        <f>[2]Fjärrvärmeproduktion!X863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[2]Fjärrvärmeproduktion!$N$866</f>
        <v>0</v>
      </c>
      <c r="C21" s="64">
        <f>B21*0.33</f>
        <v>0</v>
      </c>
      <c r="D21" s="64">
        <f>[2]Fjärrvärmeproduktion!$N$867</f>
        <v>0</v>
      </c>
      <c r="E21" s="64">
        <f>[2]Fjärrvärmeproduktion!$Q$868</f>
        <v>0</v>
      </c>
      <c r="F21" s="64">
        <f>[2]Fjärrvärmeproduktion!$N$869</f>
        <v>0</v>
      </c>
      <c r="G21" s="64">
        <f>[2]Fjärrvärmeproduktion!$R$870</f>
        <v>0</v>
      </c>
      <c r="H21" s="64">
        <f>[2]Fjärrvärmeproduktion!$S$871</f>
        <v>0</v>
      </c>
      <c r="I21" s="64">
        <f>[2]Fjärrvärmeproduktion!$N$872</f>
        <v>0</v>
      </c>
      <c r="J21" s="64">
        <f>[2]Fjärrvärmeproduktion!$T$870</f>
        <v>0</v>
      </c>
      <c r="K21" s="64">
        <f>[2]Fjärrvärmeproduktion!U868</f>
        <v>0</v>
      </c>
      <c r="L21" s="64">
        <f>[2]Fjärrvärmeproduktion!V868</f>
        <v>0</v>
      </c>
      <c r="M21" s="64">
        <f>[2]Fjärrvärmeproduktion!W871</f>
        <v>0</v>
      </c>
      <c r="N21" s="64">
        <f>[2]Fjärrvärmeproduktion!X871</f>
        <v>0</v>
      </c>
      <c r="O21" s="64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[2]Fjärrvärmeproduktion!$N$874</f>
        <v>0</v>
      </c>
      <c r="C22" s="64"/>
      <c r="D22" s="64">
        <f>[2]Fjärrvärmeproduktion!$N$875</f>
        <v>0</v>
      </c>
      <c r="E22" s="64">
        <f>[2]Fjärrvärmeproduktion!$Q$876</f>
        <v>0</v>
      </c>
      <c r="F22" s="64">
        <f>[2]Fjärrvärmeproduktion!$N$877</f>
        <v>0</v>
      </c>
      <c r="G22" s="64">
        <f>[2]Fjärrvärmeproduktion!$R$878</f>
        <v>0</v>
      </c>
      <c r="H22" s="64">
        <f>[2]Fjärrvärmeproduktion!$S$879</f>
        <v>0</v>
      </c>
      <c r="I22" s="64">
        <f>[2]Fjärrvärmeproduktion!$N$880</f>
        <v>0</v>
      </c>
      <c r="J22" s="64">
        <f>[2]Fjärrvärmeproduktion!$T$878</f>
        <v>0</v>
      </c>
      <c r="K22" s="64">
        <f>[2]Fjärrvärmeproduktion!U876</f>
        <v>0</v>
      </c>
      <c r="L22" s="64">
        <f>[2]Fjärrvärmeproduktion!V876</f>
        <v>0</v>
      </c>
      <c r="M22" s="64">
        <f>[2]Fjärrvärmeproduktion!W879</f>
        <v>0</v>
      </c>
      <c r="N22" s="64">
        <f>[2]Fjärrvärmeproduktion!X879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473 GWh</v>
      </c>
      <c r="T22" s="27"/>
      <c r="U22" s="25"/>
    </row>
    <row r="23" spans="1:34" ht="15.75">
      <c r="A23" s="5" t="s">
        <v>23</v>
      </c>
      <c r="B23" s="64">
        <f>[2]Fjärrvärmeproduktion!$N$882</f>
        <v>0</v>
      </c>
      <c r="C23" s="64"/>
      <c r="D23" s="64">
        <f>[2]Fjärrvärmeproduktion!$N$883</f>
        <v>0</v>
      </c>
      <c r="E23" s="64">
        <f>[2]Fjärrvärmeproduktion!$Q$884</f>
        <v>0</v>
      </c>
      <c r="F23" s="64">
        <f>[2]Fjärrvärmeproduktion!$N$885</f>
        <v>0</v>
      </c>
      <c r="G23" s="64">
        <f>[2]Fjärrvärmeproduktion!$R$886</f>
        <v>0</v>
      </c>
      <c r="H23" s="64">
        <f>[2]Fjärrvärmeproduktion!$S$887</f>
        <v>0</v>
      </c>
      <c r="I23" s="64">
        <f>[2]Fjärrvärmeproduktion!$N$888</f>
        <v>0</v>
      </c>
      <c r="J23" s="64">
        <f>[2]Fjärrvärmeproduktion!$T$886</f>
        <v>0</v>
      </c>
      <c r="K23" s="64">
        <f>[2]Fjärrvärmeproduktion!U884</f>
        <v>0</v>
      </c>
      <c r="L23" s="64">
        <f>[2]Fjärrvärmeproduktion!V884</f>
        <v>0</v>
      </c>
      <c r="M23" s="64">
        <f>[2]Fjärrvärmeproduktion!W887</f>
        <v>0</v>
      </c>
      <c r="N23" s="64">
        <f>[2]Fjärrvärmeproduktion!X887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4">
        <f>SUM(B18:B23)</f>
        <v>0</v>
      </c>
      <c r="C24" s="64">
        <f t="shared" ref="C24:N24" si="3">SUM(C18:C23)</f>
        <v>0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64">
        <f t="shared" si="3"/>
        <v>0</v>
      </c>
      <c r="M24" s="64">
        <f t="shared" si="3"/>
        <v>0</v>
      </c>
      <c r="N24" s="64">
        <f t="shared" si="3"/>
        <v>0</v>
      </c>
      <c r="O24" s="64">
        <f>SUM(O18:O23)</f>
        <v>0</v>
      </c>
      <c r="P24" s="64">
        <f t="shared" si="2"/>
        <v>0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336 GWh</v>
      </c>
      <c r="T25" s="31">
        <f>C$44</f>
        <v>0.71105238271118887</v>
      </c>
      <c r="U25" s="25"/>
    </row>
    <row r="26" spans="1:34" ht="15.75">
      <c r="A26" s="6" t="s">
        <v>103</v>
      </c>
      <c r="B26" s="195">
        <f>'FV imp-exp'!B21</f>
        <v>75000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115 GWh</v>
      </c>
      <c r="T26" s="31">
        <f>D$44</f>
        <v>0.24225676363109952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0162 Danderyd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14 GWh</v>
      </c>
      <c r="T29" s="31">
        <f>G$44</f>
        <v>2.9779239166757988E-2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8 GWh</v>
      </c>
      <c r="T30" s="31">
        <f>H$44</f>
        <v>1.6911614490953641E-2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135">
        <f>[2]Slutanvändning!$N$1223</f>
        <v>0</v>
      </c>
      <c r="C32" s="66">
        <f>[2]Slutanvändning!$N$1224</f>
        <v>630</v>
      </c>
      <c r="D32" s="135">
        <f>[2]Slutanvändning!$N$1217</f>
        <v>9</v>
      </c>
      <c r="E32" s="66">
        <f>[2]Slutanvändning!$Q$1218</f>
        <v>0</v>
      </c>
      <c r="F32" s="66">
        <f>[2]Slutanvändning!$N$1222</f>
        <v>0</v>
      </c>
      <c r="G32" s="66">
        <f>[2]Slutanvändning!$N$1220</f>
        <v>0</v>
      </c>
      <c r="H32" s="66">
        <f>[2]Slutanvändning!$N$1221</f>
        <v>0</v>
      </c>
      <c r="I32" s="66">
        <f>[2]Slutanvändning!$N$1222</f>
        <v>0</v>
      </c>
      <c r="J32" s="66"/>
      <c r="K32" s="66">
        <f>[2]Slutanvändning!T1218</f>
        <v>0</v>
      </c>
      <c r="L32" s="66">
        <f>[2]Slutanvändning!U1218</f>
        <v>0</v>
      </c>
      <c r="M32" s="66"/>
      <c r="N32" s="66"/>
      <c r="O32" s="66"/>
      <c r="P32" s="66">
        <f t="shared" ref="P32:P38" si="4">SUM(B32:N32)</f>
        <v>639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35">
        <f>[2]Slutanvändning!$N$1232</f>
        <v>698</v>
      </c>
      <c r="C33" s="66">
        <f>[2]Slutanvändning!$N$1233</f>
        <v>6835</v>
      </c>
      <c r="D33" s="135">
        <f>[2]Slutanvändning!$N$1226</f>
        <v>809</v>
      </c>
      <c r="E33" s="66">
        <f>[2]Slutanvändning!$Q$1227</f>
        <v>0</v>
      </c>
      <c r="F33" s="66">
        <f>[2]Slutanvändning!$N$1231</f>
        <v>0</v>
      </c>
      <c r="G33" s="66">
        <f>[2]Slutanvändning!$N$1229</f>
        <v>0</v>
      </c>
      <c r="H33" s="66">
        <f>[2]Slutanvändning!$N$1230</f>
        <v>0</v>
      </c>
      <c r="I33" s="66">
        <f>[2]Slutanvändning!$N$1231</f>
        <v>0</v>
      </c>
      <c r="J33" s="66"/>
      <c r="K33" s="66">
        <f>[2]Slutanvändning!T1227</f>
        <v>0</v>
      </c>
      <c r="L33" s="66">
        <f>[2]Slutanvändning!U1227</f>
        <v>0</v>
      </c>
      <c r="M33" s="66"/>
      <c r="N33" s="66"/>
      <c r="O33" s="66"/>
      <c r="P33" s="66">
        <f t="shared" si="4"/>
        <v>8342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35">
        <f>[2]Slutanvändning!$N$1241</f>
        <v>24291</v>
      </c>
      <c r="C34" s="66">
        <f>[2]Slutanvändning!$N$1242</f>
        <v>57501</v>
      </c>
      <c r="D34" s="135">
        <f>[2]Slutanvändning!$N$1235</f>
        <v>88</v>
      </c>
      <c r="E34" s="66">
        <f>[2]Slutanvändning!$Q$1236</f>
        <v>0</v>
      </c>
      <c r="F34" s="66">
        <f>[2]Slutanvändning!$N$1240</f>
        <v>0</v>
      </c>
      <c r="G34" s="66">
        <f>[2]Slutanvändning!$N$1238</f>
        <v>0</v>
      </c>
      <c r="H34" s="66">
        <f>[2]Slutanvändning!$N$1239</f>
        <v>0</v>
      </c>
      <c r="I34" s="66">
        <f>[2]Slutanvändning!$N$1240</f>
        <v>0</v>
      </c>
      <c r="J34" s="66"/>
      <c r="K34" s="66">
        <f>[2]Slutanvändning!T1236</f>
        <v>0</v>
      </c>
      <c r="L34" s="66">
        <f>[2]Slutanvändning!U1236</f>
        <v>0</v>
      </c>
      <c r="M34" s="66"/>
      <c r="N34" s="66"/>
      <c r="O34" s="66"/>
      <c r="P34" s="66">
        <f t="shared" si="4"/>
        <v>81880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135">
        <f>[2]Slutanvändning!$N$1250</f>
        <v>0</v>
      </c>
      <c r="C35" s="66">
        <f>[2]Slutanvändning!$N$1251</f>
        <v>8985</v>
      </c>
      <c r="D35" s="135">
        <f>[2]Slutanvändning!$N$1244</f>
        <v>111015</v>
      </c>
      <c r="E35" s="66">
        <f>[2]Slutanvändning!$Q$1245</f>
        <v>0</v>
      </c>
      <c r="F35" s="66">
        <f>[2]Slutanvändning!$N$1249</f>
        <v>0</v>
      </c>
      <c r="G35" s="66">
        <f>[2]Slutanvändning!$N$1247</f>
        <v>14087</v>
      </c>
      <c r="H35" s="66">
        <f>[2]Slutanvändning!$N$1248</f>
        <v>0</v>
      </c>
      <c r="I35" s="66">
        <f>[2]Slutanvändning!$N$1249</f>
        <v>0</v>
      </c>
      <c r="J35" s="66"/>
      <c r="K35" s="66">
        <f>[2]Slutanvändning!T1245</f>
        <v>0</v>
      </c>
      <c r="L35" s="66">
        <f>[2]Slutanvändning!U1245</f>
        <v>0</v>
      </c>
      <c r="M35" s="66"/>
      <c r="N35" s="66"/>
      <c r="O35" s="66"/>
      <c r="P35" s="66">
        <f>SUM(B35:N35)</f>
        <v>134087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135">
        <f>[2]Slutanvändning!$N$1259</f>
        <v>11811</v>
      </c>
      <c r="C36" s="66">
        <f>[2]Slutanvändning!$N$1260</f>
        <v>63500</v>
      </c>
      <c r="D36" s="135">
        <f>[2]Slutanvändning!$N$1253</f>
        <v>241</v>
      </c>
      <c r="E36" s="66">
        <f>[2]Slutanvändning!$Q$1254</f>
        <v>0</v>
      </c>
      <c r="F36" s="66">
        <f>[2]Slutanvändning!$N$1258</f>
        <v>0</v>
      </c>
      <c r="G36" s="66">
        <f>[2]Slutanvändning!$N$1256</f>
        <v>0</v>
      </c>
      <c r="H36" s="66">
        <f>[2]Slutanvändning!$N$1257</f>
        <v>0</v>
      </c>
      <c r="I36" s="66">
        <f>[2]Slutanvändning!$N$1258</f>
        <v>0</v>
      </c>
      <c r="J36" s="66"/>
      <c r="K36" s="66">
        <f>[2]Slutanvändning!T1254</f>
        <v>0</v>
      </c>
      <c r="L36" s="66">
        <f>[2]Slutanvändning!U1254</f>
        <v>0</v>
      </c>
      <c r="M36" s="66"/>
      <c r="N36" s="66"/>
      <c r="O36" s="66"/>
      <c r="P36" s="66">
        <f t="shared" si="4"/>
        <v>75552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135">
        <f>[2]Slutanvändning!$N$1268</f>
        <v>243</v>
      </c>
      <c r="C37" s="66">
        <f>[2]Slutanvändning!$N$1269</f>
        <v>161296</v>
      </c>
      <c r="D37" s="135">
        <f>[2]Slutanvändning!$N$1262</f>
        <v>900</v>
      </c>
      <c r="E37" s="66">
        <f>[2]Slutanvändning!$Q$1263</f>
        <v>0</v>
      </c>
      <c r="F37" s="66">
        <f>[2]Slutanvändning!$N$1267</f>
        <v>0</v>
      </c>
      <c r="G37" s="66">
        <f>[2]Slutanvändning!$N$1265</f>
        <v>0</v>
      </c>
      <c r="H37" s="66">
        <f>[2]Slutanvändning!$N$1266</f>
        <v>8000</v>
      </c>
      <c r="I37" s="66">
        <f>[2]Slutanvändning!$N$1267</f>
        <v>0</v>
      </c>
      <c r="J37" s="66"/>
      <c r="K37" s="66">
        <f>[2]Slutanvändning!T1263</f>
        <v>0</v>
      </c>
      <c r="L37" s="66">
        <f>[2]Slutanvändning!U1263</f>
        <v>0</v>
      </c>
      <c r="M37" s="66"/>
      <c r="N37" s="66"/>
      <c r="O37" s="66"/>
      <c r="P37" s="66">
        <f t="shared" si="4"/>
        <v>170439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35">
        <f>[2]Slutanvändning!$N$1277</f>
        <v>31835</v>
      </c>
      <c r="C38" s="66">
        <f>[2]Slutanvändning!$N$1278</f>
        <v>12669</v>
      </c>
      <c r="D38" s="135">
        <f>[2]Slutanvändning!$N$1271</f>
        <v>1537</v>
      </c>
      <c r="E38" s="66">
        <f>[2]Slutanvändning!$Q$1272</f>
        <v>0</v>
      </c>
      <c r="F38" s="66">
        <f>[2]Slutanvändning!$N$1276</f>
        <v>0</v>
      </c>
      <c r="G38" s="66">
        <f>[2]Slutanvändning!$N$1274</f>
        <v>0</v>
      </c>
      <c r="H38" s="66">
        <f>[2]Slutanvändning!$N$1275</f>
        <v>0</v>
      </c>
      <c r="I38" s="66">
        <f>[2]Slutanvändning!$N$1276</f>
        <v>0</v>
      </c>
      <c r="J38" s="66"/>
      <c r="K38" s="66">
        <f>[2]Slutanvändning!T1272</f>
        <v>0</v>
      </c>
      <c r="L38" s="66">
        <f>[2]Slutanvändning!U1272</f>
        <v>0</v>
      </c>
      <c r="M38" s="66"/>
      <c r="N38" s="66"/>
      <c r="O38" s="66"/>
      <c r="P38" s="66">
        <f t="shared" si="4"/>
        <v>46041</v>
      </c>
      <c r="Q38" s="22"/>
      <c r="R38" s="33"/>
      <c r="S38" s="18"/>
      <c r="T38" s="29"/>
      <c r="U38" s="25"/>
    </row>
    <row r="39" spans="1:47" ht="15.75">
      <c r="A39" s="5" t="s">
        <v>39</v>
      </c>
      <c r="B39" s="135">
        <f>[2]Slutanvändning!$N$1286</f>
        <v>0</v>
      </c>
      <c r="C39" s="66">
        <f>[2]Slutanvändning!$N$1287</f>
        <v>30</v>
      </c>
      <c r="D39" s="135">
        <f>[2]Slutanvändning!$N$1280</f>
        <v>0</v>
      </c>
      <c r="E39" s="66">
        <f>[2]Slutanvändning!$Q$1281</f>
        <v>0</v>
      </c>
      <c r="F39" s="66">
        <f>[2]Slutanvändning!$N$1285</f>
        <v>0</v>
      </c>
      <c r="G39" s="66">
        <f>[2]Slutanvändning!$N$1283</f>
        <v>0</v>
      </c>
      <c r="H39" s="66">
        <f>[2]Slutanvändning!$N$1284</f>
        <v>0</v>
      </c>
      <c r="I39" s="66">
        <f>[2]Slutanvändning!$N$1285</f>
        <v>0</v>
      </c>
      <c r="J39" s="66"/>
      <c r="K39" s="66">
        <f>[2]Slutanvändning!T1281</f>
        <v>0</v>
      </c>
      <c r="L39" s="66">
        <f>[2]Slutanvändning!U1281</f>
        <v>0</v>
      </c>
      <c r="M39" s="66"/>
      <c r="N39" s="66"/>
      <c r="O39" s="66"/>
      <c r="P39" s="66">
        <f>SUM(B39:N39)</f>
        <v>30</v>
      </c>
      <c r="Q39" s="22"/>
      <c r="R39" s="30"/>
      <c r="S39" s="9"/>
      <c r="T39" s="44"/>
    </row>
    <row r="40" spans="1:47" ht="15.75">
      <c r="A40" s="5" t="s">
        <v>14</v>
      </c>
      <c r="B40" s="66">
        <f>SUM(B32:B39)</f>
        <v>68878</v>
      </c>
      <c r="C40" s="66">
        <f t="shared" ref="C40:O40" si="5">SUM(C32:C39)</f>
        <v>311446</v>
      </c>
      <c r="D40" s="66">
        <f t="shared" si="5"/>
        <v>114599</v>
      </c>
      <c r="E40" s="66">
        <f t="shared" si="5"/>
        <v>0</v>
      </c>
      <c r="F40" s="66">
        <f>SUM(F32:F39)</f>
        <v>0</v>
      </c>
      <c r="G40" s="66">
        <f t="shared" si="5"/>
        <v>14087</v>
      </c>
      <c r="H40" s="66">
        <f t="shared" si="5"/>
        <v>8000</v>
      </c>
      <c r="I40" s="66">
        <f t="shared" si="5"/>
        <v>0</v>
      </c>
      <c r="J40" s="66">
        <f t="shared" si="5"/>
        <v>0</v>
      </c>
      <c r="K40" s="66">
        <f t="shared" si="5"/>
        <v>0</v>
      </c>
      <c r="L40" s="66">
        <f t="shared" si="5"/>
        <v>0</v>
      </c>
      <c r="M40" s="66">
        <f t="shared" si="5"/>
        <v>0</v>
      </c>
      <c r="N40" s="66">
        <f t="shared" si="5"/>
        <v>0</v>
      </c>
      <c r="O40" s="66">
        <f t="shared" si="5"/>
        <v>0</v>
      </c>
      <c r="P40" s="66">
        <f>SUM(B40:N40)</f>
        <v>517010</v>
      </c>
      <c r="Q40" s="22"/>
      <c r="R40" s="30"/>
      <c r="S40" s="9" t="s">
        <v>25</v>
      </c>
      <c r="T40" s="44" t="s">
        <v>26</v>
      </c>
    </row>
    <row r="41" spans="1:47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46"/>
      <c r="R41" s="30" t="s">
        <v>40</v>
      </c>
      <c r="S41" s="45" t="str">
        <f>ROUND((B46+C46)/1000,0) &amp;" GWh"</f>
        <v>31 GWh</v>
      </c>
      <c r="T41" s="63"/>
    </row>
    <row r="42" spans="1:47">
      <c r="A42" s="35" t="s">
        <v>43</v>
      </c>
      <c r="B42" s="136">
        <f>B39+B38+B37</f>
        <v>32078</v>
      </c>
      <c r="C42" s="136">
        <f>C39+C38+C37</f>
        <v>173995</v>
      </c>
      <c r="D42" s="136">
        <f>D39+D38+D37</f>
        <v>2437</v>
      </c>
      <c r="E42" s="136">
        <f t="shared" ref="E42:P42" si="6">E39+E38+E37</f>
        <v>0</v>
      </c>
      <c r="F42" s="137">
        <f t="shared" si="6"/>
        <v>0</v>
      </c>
      <c r="G42" s="136">
        <f t="shared" si="6"/>
        <v>0</v>
      </c>
      <c r="H42" s="136">
        <f t="shared" si="6"/>
        <v>8000</v>
      </c>
      <c r="I42" s="137">
        <f t="shared" si="6"/>
        <v>0</v>
      </c>
      <c r="J42" s="136">
        <f t="shared" si="6"/>
        <v>0</v>
      </c>
      <c r="K42" s="136">
        <f t="shared" si="6"/>
        <v>0</v>
      </c>
      <c r="L42" s="136">
        <f t="shared" si="6"/>
        <v>0</v>
      </c>
      <c r="M42" s="136">
        <f t="shared" si="6"/>
        <v>0</v>
      </c>
      <c r="N42" s="136">
        <f t="shared" si="6"/>
        <v>0</v>
      </c>
      <c r="O42" s="136">
        <f t="shared" si="6"/>
        <v>0</v>
      </c>
      <c r="P42" s="136">
        <f t="shared" si="6"/>
        <v>216510</v>
      </c>
      <c r="Q42" s="23"/>
      <c r="R42" s="30" t="s">
        <v>41</v>
      </c>
      <c r="S42" s="10" t="str">
        <f>ROUND(P42/1000,0) &amp;" GWh"</f>
        <v>217 GWh</v>
      </c>
      <c r="T42" s="31">
        <f>P42/P40</f>
        <v>0.41877333127018818</v>
      </c>
    </row>
    <row r="43" spans="1:47">
      <c r="A43" s="36" t="s">
        <v>45</v>
      </c>
      <c r="B43" s="137"/>
      <c r="C43" s="138">
        <f>C40+C24-C7+C46</f>
        <v>336361.68</v>
      </c>
      <c r="D43" s="138">
        <f t="shared" ref="D43:O43" si="7">D11+D24+D40</f>
        <v>114599</v>
      </c>
      <c r="E43" s="138">
        <f t="shared" si="7"/>
        <v>0</v>
      </c>
      <c r="F43" s="138">
        <f t="shared" si="7"/>
        <v>0</v>
      </c>
      <c r="G43" s="138">
        <f t="shared" si="7"/>
        <v>14087</v>
      </c>
      <c r="H43" s="138">
        <f t="shared" si="7"/>
        <v>8000</v>
      </c>
      <c r="I43" s="138">
        <f t="shared" si="7"/>
        <v>0</v>
      </c>
      <c r="J43" s="138">
        <f t="shared" si="7"/>
        <v>0</v>
      </c>
      <c r="K43" s="138">
        <f t="shared" si="7"/>
        <v>0</v>
      </c>
      <c r="L43" s="138">
        <f t="shared" si="7"/>
        <v>0</v>
      </c>
      <c r="M43" s="138">
        <f t="shared" si="7"/>
        <v>0</v>
      </c>
      <c r="N43" s="138">
        <f t="shared" si="7"/>
        <v>0</v>
      </c>
      <c r="O43" s="138">
        <f t="shared" si="7"/>
        <v>0</v>
      </c>
      <c r="P43" s="139">
        <f>SUM(C43:O43)</f>
        <v>473047.68</v>
      </c>
      <c r="Q43" s="23"/>
      <c r="R43" s="30" t="s">
        <v>42</v>
      </c>
      <c r="S43" s="10" t="str">
        <f>ROUND(P36/1000,0) &amp;" GWh"</f>
        <v>76 GWh</v>
      </c>
      <c r="T43" s="43">
        <f>P36/P40</f>
        <v>0.14613256996963309</v>
      </c>
    </row>
    <row r="44" spans="1:47">
      <c r="A44" s="36" t="s">
        <v>46</v>
      </c>
      <c r="B44" s="98"/>
      <c r="C44" s="98">
        <f>C43/$P$43</f>
        <v>0.71105238271118887</v>
      </c>
      <c r="D44" s="98">
        <f t="shared" ref="D44:P44" si="8">D43/$P$43</f>
        <v>0.24225676363109952</v>
      </c>
      <c r="E44" s="98">
        <f t="shared" si="8"/>
        <v>0</v>
      </c>
      <c r="F44" s="98">
        <f t="shared" si="8"/>
        <v>0</v>
      </c>
      <c r="G44" s="98">
        <f t="shared" si="8"/>
        <v>2.9779239166757988E-2</v>
      </c>
      <c r="H44" s="98">
        <f t="shared" si="8"/>
        <v>1.6911614490953641E-2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82 GWh</v>
      </c>
      <c r="T44" s="31">
        <f>P34/P40</f>
        <v>0.15837217848784357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 GWh</v>
      </c>
      <c r="T45" s="31">
        <f>P32/P40</f>
        <v>1.2359528829229609E-3</v>
      </c>
      <c r="U45" s="25"/>
    </row>
    <row r="46" spans="1:47">
      <c r="A46" s="37" t="s">
        <v>49</v>
      </c>
      <c r="B46" s="97">
        <f>B24+B26-B40-B49</f>
        <v>6122</v>
      </c>
      <c r="C46" s="97">
        <f>(C40+C24)*0.08</f>
        <v>24915.68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8 GWh</v>
      </c>
      <c r="T46" s="43">
        <f>P33/P40</f>
        <v>1.6135084427767354E-2</v>
      </c>
      <c r="U46" s="25"/>
    </row>
    <row r="47" spans="1:47">
      <c r="A47" s="37" t="s">
        <v>51</v>
      </c>
      <c r="B47" s="100">
        <f>B46/(B24+B26)</f>
        <v>8.1626666666666667E-2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134 GWh</v>
      </c>
      <c r="T47" s="43">
        <f>P35/P40</f>
        <v>0.25935088296164482</v>
      </c>
    </row>
    <row r="48" spans="1:47" ht="15.75" thickBot="1">
      <c r="A48" s="12"/>
      <c r="B48" s="108"/>
      <c r="C48" s="109"/>
      <c r="D48" s="110"/>
      <c r="E48" s="110"/>
      <c r="F48" s="111"/>
      <c r="G48" s="110"/>
      <c r="H48" s="110"/>
      <c r="I48" s="111"/>
      <c r="J48" s="110"/>
      <c r="K48" s="110"/>
      <c r="L48" s="110"/>
      <c r="M48" s="109"/>
      <c r="N48" s="112"/>
      <c r="O48" s="112"/>
      <c r="P48" s="112"/>
      <c r="Q48" s="55"/>
      <c r="R48" s="47" t="s">
        <v>50</v>
      </c>
      <c r="S48" s="10" t="str">
        <f>ROUND(P40/1000,0) &amp;" GWh"</f>
        <v>517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71">
        <f>'FV imp-exp'!E21</f>
        <v>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8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8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78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[2]Solceller!$C$9</f>
        <v>3097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[2]Elproduktion!$N$242</f>
        <v>0</v>
      </c>
      <c r="D7" s="64">
        <f>[2]Elproduktion!$N$243</f>
        <v>0</v>
      </c>
      <c r="E7" s="64">
        <f>[2]Elproduktion!$Q$244</f>
        <v>0</v>
      </c>
      <c r="F7" s="64">
        <f>[2]Elproduktion!$N$245</f>
        <v>0</v>
      </c>
      <c r="G7" s="64">
        <f>[2]Elproduktion!$R$246</f>
        <v>0</v>
      </c>
      <c r="H7" s="64">
        <f>[2]Elproduktion!$S$247</f>
        <v>0</v>
      </c>
      <c r="I7" s="64">
        <f>[2]Elproduktion!$N$248</f>
        <v>0</v>
      </c>
      <c r="J7" s="64">
        <f>[2]Elproduktion!$T$246</f>
        <v>0</v>
      </c>
      <c r="K7" s="64">
        <f>[2]Elproduktion!U244</f>
        <v>0</v>
      </c>
      <c r="L7" s="64">
        <f>[2]Elproduktion!V244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[2]Elproduktion!$N$250</f>
        <v>0</v>
      </c>
      <c r="D8" s="64">
        <f>[2]Elproduktion!$N$251</f>
        <v>0</v>
      </c>
      <c r="E8" s="64">
        <f>[2]Elproduktion!$Q$252</f>
        <v>0</v>
      </c>
      <c r="F8" s="64">
        <f>[2]Elproduktion!$N$253</f>
        <v>0</v>
      </c>
      <c r="G8" s="64">
        <f>[2]Elproduktion!$R$254</f>
        <v>0</v>
      </c>
      <c r="H8" s="64">
        <f>[2]Elproduktion!$S$255</f>
        <v>0</v>
      </c>
      <c r="I8" s="64">
        <f>[2]Elproduktion!$N$256</f>
        <v>0</v>
      </c>
      <c r="J8" s="64">
        <f>[2]Elproduktion!$T$254</f>
        <v>0</v>
      </c>
      <c r="K8" s="64">
        <f>[2]Elproduktion!U252</f>
        <v>0</v>
      </c>
      <c r="L8" s="64">
        <f>[2]Elproduktion!V252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[2]Elproduktion!$N$258</f>
        <v>0</v>
      </c>
      <c r="D9" s="64">
        <f>[2]Elproduktion!$N$259</f>
        <v>0</v>
      </c>
      <c r="E9" s="64">
        <f>[2]Elproduktion!$Q$260</f>
        <v>0</v>
      </c>
      <c r="F9" s="64">
        <f>[2]Elproduktion!$N$261</f>
        <v>0</v>
      </c>
      <c r="G9" s="64">
        <f>[2]Elproduktion!$R$262</f>
        <v>0</v>
      </c>
      <c r="H9" s="64">
        <f>[2]Elproduktion!$S$263</f>
        <v>0</v>
      </c>
      <c r="I9" s="64">
        <f>[2]Elproduktion!$N$264</f>
        <v>0</v>
      </c>
      <c r="J9" s="64">
        <f>[2]Elproduktion!$T$262</f>
        <v>0</v>
      </c>
      <c r="K9" s="64">
        <f>[2]Elproduktion!U260</f>
        <v>0</v>
      </c>
      <c r="L9" s="64">
        <f>[2]Elproduktion!V260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[2]Elproduktion!$N$266</f>
        <v>0</v>
      </c>
      <c r="D10" s="64">
        <f>[2]Elproduktion!$N$267</f>
        <v>0</v>
      </c>
      <c r="E10" s="64">
        <f>[2]Elproduktion!$Q$268</f>
        <v>0</v>
      </c>
      <c r="F10" s="64">
        <f>[2]Elproduktion!$N$269</f>
        <v>0</v>
      </c>
      <c r="G10" s="64">
        <f>[2]Elproduktion!$R$270</f>
        <v>0</v>
      </c>
      <c r="H10" s="64">
        <f>[2]Elproduktion!$S$271</f>
        <v>0</v>
      </c>
      <c r="I10" s="64">
        <f>[2]Elproduktion!$N$272</f>
        <v>0</v>
      </c>
      <c r="J10" s="64">
        <f>[2]Elproduktion!$T$270</f>
        <v>0</v>
      </c>
      <c r="K10" s="64">
        <f>[2]Elproduktion!U268</f>
        <v>0</v>
      </c>
      <c r="L10" s="64">
        <f>[2]Elproduktion!V268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3097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0125 Ekerö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[2]Fjärrvärmeproduktion!$N$338</f>
        <v>0</v>
      </c>
      <c r="C18" s="66"/>
      <c r="D18" s="135">
        <f>[2]Fjärrvärmeproduktion!$N$339</f>
        <v>0</v>
      </c>
      <c r="E18" s="66">
        <f>[2]Fjärrvärmeproduktion!$Q$340</f>
        <v>0</v>
      </c>
      <c r="F18" s="66">
        <f>[2]Fjärrvärmeproduktion!$N$341</f>
        <v>0</v>
      </c>
      <c r="G18" s="66">
        <f>[2]Fjärrvärmeproduktion!$R$342</f>
        <v>0</v>
      </c>
      <c r="H18" s="66">
        <f>[2]Fjärrvärmeproduktion!$S$343</f>
        <v>0</v>
      </c>
      <c r="I18" s="66">
        <f>[2]Fjärrvärmeproduktion!$N$344</f>
        <v>0</v>
      </c>
      <c r="J18" s="66">
        <f>[2]Fjärrvärmeproduktion!$T$342</f>
        <v>0</v>
      </c>
      <c r="K18" s="66">
        <f>[2]Fjärrvärmeproduktion!U340</f>
        <v>0</v>
      </c>
      <c r="L18" s="66">
        <f>[2]Fjärrvärmeproduktion!V340</f>
        <v>0</v>
      </c>
      <c r="M18" s="66">
        <f>[2]Fjärrvärmeproduktion!W343</f>
        <v>0</v>
      </c>
      <c r="N18" s="66">
        <f>[2]Fjärrvärmeproduktion!X343</f>
        <v>0</v>
      </c>
      <c r="O18" s="66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[2]Fjärrvärmeproduktion!$N$346</f>
        <v>6550</v>
      </c>
      <c r="C19" s="66"/>
      <c r="D19" s="135">
        <f>[2]Fjärrvärmeproduktion!$N$347</f>
        <v>209</v>
      </c>
      <c r="E19" s="66">
        <f>[2]Fjärrvärmeproduktion!$Q$348</f>
        <v>0</v>
      </c>
      <c r="F19" s="66">
        <f>[2]Fjärrvärmeproduktion!$N$349</f>
        <v>0</v>
      </c>
      <c r="G19" s="66">
        <f>[2]Fjärrvärmeproduktion!$R$350</f>
        <v>0</v>
      </c>
      <c r="H19" s="66">
        <f>[2]Fjärrvärmeproduktion!$S$351</f>
        <v>6984</v>
      </c>
      <c r="I19" s="66">
        <f>[2]Fjärrvärmeproduktion!$N$352</f>
        <v>0</v>
      </c>
      <c r="J19" s="66">
        <f>[2]Fjärrvärmeproduktion!$T$350</f>
        <v>0</v>
      </c>
      <c r="K19" s="66">
        <f>[2]Fjärrvärmeproduktion!U348</f>
        <v>0</v>
      </c>
      <c r="L19" s="66">
        <f>[2]Fjärrvärmeproduktion!V348</f>
        <v>0</v>
      </c>
      <c r="M19" s="66">
        <f>[2]Fjärrvärmeproduktion!W351</f>
        <v>0</v>
      </c>
      <c r="N19" s="66">
        <f>[2]Fjärrvärmeproduktion!X351</f>
        <v>0</v>
      </c>
      <c r="O19" s="66"/>
      <c r="P19" s="64">
        <f t="shared" ref="P19:P24" si="2">SUM(C19:O19)</f>
        <v>7193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[2]Fjärrvärmeproduktion!$N$354</f>
        <v>0</v>
      </c>
      <c r="C20" s="66">
        <f>B20*1.05</f>
        <v>0</v>
      </c>
      <c r="D20" s="135">
        <f>[2]Fjärrvärmeproduktion!$N$355</f>
        <v>0</v>
      </c>
      <c r="E20" s="66">
        <f>[2]Fjärrvärmeproduktion!$Q$356</f>
        <v>0</v>
      </c>
      <c r="F20" s="66">
        <f>[2]Fjärrvärmeproduktion!$N$357</f>
        <v>0</v>
      </c>
      <c r="G20" s="66">
        <f>[2]Fjärrvärmeproduktion!$R$358</f>
        <v>0</v>
      </c>
      <c r="H20" s="66">
        <f>[2]Fjärrvärmeproduktion!$S$359</f>
        <v>0</v>
      </c>
      <c r="I20" s="66">
        <f>[2]Fjärrvärmeproduktion!$N$360</f>
        <v>0</v>
      </c>
      <c r="J20" s="66">
        <f>[2]Fjärrvärmeproduktion!$T$358</f>
        <v>0</v>
      </c>
      <c r="K20" s="66">
        <f>[2]Fjärrvärmeproduktion!U356</f>
        <v>0</v>
      </c>
      <c r="L20" s="66">
        <f>[2]Fjärrvärmeproduktion!V356</f>
        <v>0</v>
      </c>
      <c r="M20" s="66">
        <f>[2]Fjärrvärmeproduktion!W359</f>
        <v>0</v>
      </c>
      <c r="N20" s="66">
        <f>[2]Fjärrvärmeproduktion!X359</f>
        <v>0</v>
      </c>
      <c r="O20" s="66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[2]Fjärrvärmeproduktion!$N$362</f>
        <v>0</v>
      </c>
      <c r="C21" s="66">
        <f>B21*0.33</f>
        <v>0</v>
      </c>
      <c r="D21" s="135">
        <f>[2]Fjärrvärmeproduktion!$N$363</f>
        <v>0</v>
      </c>
      <c r="E21" s="66">
        <f>[2]Fjärrvärmeproduktion!$Q$364</f>
        <v>0</v>
      </c>
      <c r="F21" s="66">
        <f>[2]Fjärrvärmeproduktion!$N$365</f>
        <v>0</v>
      </c>
      <c r="G21" s="66">
        <f>[2]Fjärrvärmeproduktion!$R$366</f>
        <v>0</v>
      </c>
      <c r="H21" s="66">
        <f>[2]Fjärrvärmeproduktion!$S$367</f>
        <v>0</v>
      </c>
      <c r="I21" s="66">
        <f>[2]Fjärrvärmeproduktion!$N$368</f>
        <v>0</v>
      </c>
      <c r="J21" s="66">
        <f>[2]Fjärrvärmeproduktion!$T$366</f>
        <v>0</v>
      </c>
      <c r="K21" s="66">
        <f>[2]Fjärrvärmeproduktion!U364</f>
        <v>0</v>
      </c>
      <c r="L21" s="66">
        <f>[2]Fjärrvärmeproduktion!V364</f>
        <v>0</v>
      </c>
      <c r="M21" s="66">
        <f>[2]Fjärrvärmeproduktion!W367</f>
        <v>0</v>
      </c>
      <c r="N21" s="66">
        <f>[2]Fjärrvärmeproduktion!X367</f>
        <v>0</v>
      </c>
      <c r="O21" s="66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[2]Fjärrvärmeproduktion!$N$370</f>
        <v>0</v>
      </c>
      <c r="C22" s="66"/>
      <c r="D22" s="135">
        <f>[2]Fjärrvärmeproduktion!$N$371</f>
        <v>0</v>
      </c>
      <c r="E22" s="66">
        <f>[2]Fjärrvärmeproduktion!$Q$372</f>
        <v>0</v>
      </c>
      <c r="F22" s="66">
        <f>[2]Fjärrvärmeproduktion!$N$373</f>
        <v>0</v>
      </c>
      <c r="G22" s="66">
        <f>[2]Fjärrvärmeproduktion!$R$374</f>
        <v>0</v>
      </c>
      <c r="H22" s="66">
        <f>[2]Fjärrvärmeproduktion!$S$375</f>
        <v>0</v>
      </c>
      <c r="I22" s="66">
        <f>[2]Fjärrvärmeproduktion!$N$376</f>
        <v>0</v>
      </c>
      <c r="J22" s="66">
        <f>[2]Fjärrvärmeproduktion!$T$374</f>
        <v>0</v>
      </c>
      <c r="K22" s="66">
        <f>[2]Fjärrvärmeproduktion!U372</f>
        <v>0</v>
      </c>
      <c r="L22" s="66">
        <f>[2]Fjärrvärmeproduktion!V372</f>
        <v>0</v>
      </c>
      <c r="M22" s="66">
        <f>[2]Fjärrvärmeproduktion!W375</f>
        <v>0</v>
      </c>
      <c r="N22" s="66">
        <f>[2]Fjärrvärmeproduktion!X375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625 GWh</v>
      </c>
      <c r="T22" s="27"/>
      <c r="U22" s="25"/>
    </row>
    <row r="23" spans="1:34" ht="15.75">
      <c r="A23" s="5" t="s">
        <v>23</v>
      </c>
      <c r="B23" s="135">
        <f>[2]Fjärrvärmeproduktion!$N$378</f>
        <v>0</v>
      </c>
      <c r="C23" s="66"/>
      <c r="D23" s="135">
        <f>[2]Fjärrvärmeproduktion!$N$379</f>
        <v>0</v>
      </c>
      <c r="E23" s="66">
        <f>[2]Fjärrvärmeproduktion!$Q$380</f>
        <v>0</v>
      </c>
      <c r="F23" s="66">
        <f>[2]Fjärrvärmeproduktion!$N$381</f>
        <v>0</v>
      </c>
      <c r="G23" s="66">
        <f>[2]Fjärrvärmeproduktion!$R$382</f>
        <v>0</v>
      </c>
      <c r="H23" s="66">
        <f>[2]Fjärrvärmeproduktion!$S$383</f>
        <v>0</v>
      </c>
      <c r="I23" s="66">
        <f>[2]Fjärrvärmeproduktion!$N$384</f>
        <v>0</v>
      </c>
      <c r="J23" s="66">
        <f>[2]Fjärrvärmeproduktion!$T$382</f>
        <v>0</v>
      </c>
      <c r="K23" s="66">
        <f>[2]Fjärrvärmeproduktion!U380</f>
        <v>0</v>
      </c>
      <c r="L23" s="66">
        <f>[2]Fjärrvärmeproduktion!V380</f>
        <v>0</v>
      </c>
      <c r="M23" s="66">
        <f>[2]Fjärrvärmeproduktion!W383</f>
        <v>0</v>
      </c>
      <c r="N23" s="66">
        <f>[2]Fjärrvärmeproduktion!X383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6">
        <f>SUM(B18:B23)</f>
        <v>6550</v>
      </c>
      <c r="C24" s="66">
        <f t="shared" ref="C24:O24" si="3">SUM(C18:C23)</f>
        <v>0</v>
      </c>
      <c r="D24" s="66">
        <f t="shared" si="3"/>
        <v>209</v>
      </c>
      <c r="E24" s="66">
        <f t="shared" si="3"/>
        <v>0</v>
      </c>
      <c r="F24" s="66">
        <f t="shared" si="3"/>
        <v>0</v>
      </c>
      <c r="G24" s="66">
        <f t="shared" si="3"/>
        <v>0</v>
      </c>
      <c r="H24" s="66">
        <f t="shared" si="3"/>
        <v>6984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64">
        <f t="shared" si="2"/>
        <v>7193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307 GWh</v>
      </c>
      <c r="T25" s="31">
        <f>C$44</f>
        <v>0.49099474763461837</v>
      </c>
      <c r="U25" s="25"/>
    </row>
    <row r="26" spans="1:34" ht="15.75">
      <c r="A26" s="11" t="s">
        <v>103</v>
      </c>
      <c r="B26" s="135">
        <v>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0"/>
      <c r="R26" s="54" t="str">
        <f>D30</f>
        <v>Oljeprodukter</v>
      </c>
      <c r="S26" s="42" t="str">
        <f>ROUND(D43/1000,0) &amp;" GWh"</f>
        <v>219 GWh</v>
      </c>
      <c r="T26" s="31">
        <f>D$44</f>
        <v>0.35015875851506661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1 GWh</v>
      </c>
      <c r="T27" s="31">
        <f>E$44</f>
        <v>1.5708211933275868E-3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0125 Ekerö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75 GWh</v>
      </c>
      <c r="T29" s="31">
        <f>G$44</f>
        <v>0.12057770826241938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23 GWh</v>
      </c>
      <c r="T30" s="31">
        <f>H$44</f>
        <v>3.6697964394568044E-2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135">
        <f>[2]Slutanvändning!$N$494</f>
        <v>0</v>
      </c>
      <c r="C32" s="135">
        <f>[2]Slutanvändning!$N$495</f>
        <v>0</v>
      </c>
      <c r="D32" s="135">
        <f>[2]Slutanvändning!$N$488</f>
        <v>4161</v>
      </c>
      <c r="E32" s="66">
        <f>[2]Slutanvändning!$Q$489</f>
        <v>0</v>
      </c>
      <c r="F32" s="66">
        <f>[2]Slutanvändning!$N$490</f>
        <v>0</v>
      </c>
      <c r="G32" s="135">
        <f>[2]Slutanvändning!$N$491</f>
        <v>843</v>
      </c>
      <c r="H32" s="135">
        <f>[2]Slutanvändning!$N$492</f>
        <v>0</v>
      </c>
      <c r="I32" s="66">
        <f>[2]Slutanvändning!$N$493</f>
        <v>0</v>
      </c>
      <c r="J32" s="66"/>
      <c r="K32" s="66">
        <f>[2]Slutanvändning!T489</f>
        <v>0</v>
      </c>
      <c r="L32" s="66">
        <f>[2]Slutanvändning!U489</f>
        <v>0</v>
      </c>
      <c r="M32" s="66"/>
      <c r="N32" s="66"/>
      <c r="O32" s="66"/>
      <c r="P32" s="66">
        <f t="shared" ref="P32:P38" si="4">SUM(B32:N32)</f>
        <v>5004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35">
        <f>[2]Slutanvändning!$N$503</f>
        <v>0</v>
      </c>
      <c r="C33" s="135">
        <f>[2]Slutanvändning!$N$504</f>
        <v>16912</v>
      </c>
      <c r="D33" s="186">
        <f>[2]Slutanvändning!$N$497</f>
        <v>3877.7588637985755</v>
      </c>
      <c r="E33" s="185">
        <f>[2]Slutanvändning!$Q$498</f>
        <v>982</v>
      </c>
      <c r="F33" s="66">
        <f>[2]Slutanvändning!$N$499</f>
        <v>0</v>
      </c>
      <c r="G33" s="186">
        <f>[2]Slutanvändning!$N$500</f>
        <v>746.24113620142452</v>
      </c>
      <c r="H33" s="186">
        <f>[2]Slutanvändning!$N$501</f>
        <v>0</v>
      </c>
      <c r="I33" s="66">
        <f>[2]Slutanvändning!$N$502</f>
        <v>0</v>
      </c>
      <c r="J33" s="66"/>
      <c r="K33" s="66">
        <f>[2]Slutanvändning!T498</f>
        <v>0</v>
      </c>
      <c r="L33" s="66">
        <f>[2]Slutanvändning!U498</f>
        <v>0</v>
      </c>
      <c r="M33" s="66"/>
      <c r="N33" s="66"/>
      <c r="O33" s="66"/>
      <c r="P33" s="185">
        <f t="shared" si="4"/>
        <v>22518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135">
        <f>[2]Slutanvändning!$N$512</f>
        <v>402</v>
      </c>
      <c r="C34" s="135">
        <f>[2]Slutanvändning!$N$513</f>
        <v>26361</v>
      </c>
      <c r="D34" s="135">
        <f>[2]Slutanvändning!$N$506</f>
        <v>10527</v>
      </c>
      <c r="E34" s="66">
        <f>[2]Slutanvändning!$Q$507</f>
        <v>0</v>
      </c>
      <c r="F34" s="66">
        <f>[2]Slutanvändning!$N$508</f>
        <v>0</v>
      </c>
      <c r="G34" s="135">
        <f>[2]Slutanvändning!$N$509</f>
        <v>0</v>
      </c>
      <c r="H34" s="135">
        <f>[2]Slutanvändning!$N$510</f>
        <v>0</v>
      </c>
      <c r="I34" s="66">
        <f>[2]Slutanvändning!$N$511</f>
        <v>0</v>
      </c>
      <c r="J34" s="66"/>
      <c r="K34" s="66">
        <f>[2]Slutanvändning!T507</f>
        <v>0</v>
      </c>
      <c r="L34" s="66">
        <f>[2]Slutanvändning!U507</f>
        <v>0</v>
      </c>
      <c r="M34" s="66"/>
      <c r="N34" s="66"/>
      <c r="O34" s="66"/>
      <c r="P34" s="66">
        <f t="shared" si="4"/>
        <v>37290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135">
        <f>[2]Slutanvändning!$N$521</f>
        <v>0</v>
      </c>
      <c r="C35" s="135">
        <f>[2]Slutanvändning!$N$522</f>
        <v>638</v>
      </c>
      <c r="D35" s="135">
        <f>[2]Slutanvändning!$N$515</f>
        <v>198396</v>
      </c>
      <c r="E35" s="66">
        <f>[2]Slutanvändning!$Q$516</f>
        <v>0</v>
      </c>
      <c r="F35" s="66">
        <f>[2]Slutanvändning!$N$517</f>
        <v>0</v>
      </c>
      <c r="G35" s="135">
        <f>[2]Slutanvändning!$N$518</f>
        <v>73790</v>
      </c>
      <c r="H35" s="135">
        <f>[2]Slutanvändning!$N$519</f>
        <v>0</v>
      </c>
      <c r="I35" s="66">
        <f>[2]Slutanvändning!$N$520</f>
        <v>0</v>
      </c>
      <c r="J35" s="66"/>
      <c r="K35" s="66">
        <f>[2]Slutanvändning!T516</f>
        <v>0</v>
      </c>
      <c r="L35" s="66">
        <f>[2]Slutanvändning!U516</f>
        <v>0</v>
      </c>
      <c r="M35" s="66"/>
      <c r="N35" s="66"/>
      <c r="O35" s="66"/>
      <c r="P35" s="66">
        <f>SUM(B35:N35)</f>
        <v>272824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135">
        <f>[2]Slutanvändning!$N$530</f>
        <v>0</v>
      </c>
      <c r="C36" s="135">
        <f>[2]Slutanvändning!$N$531</f>
        <v>86536</v>
      </c>
      <c r="D36" s="135">
        <f>[2]Slutanvändning!$N$524</f>
        <v>925</v>
      </c>
      <c r="E36" s="66">
        <f>[2]Slutanvändning!$Q$525</f>
        <v>0</v>
      </c>
      <c r="F36" s="66">
        <f>[2]Slutanvändning!$N$526</f>
        <v>0</v>
      </c>
      <c r="G36" s="135">
        <f>[2]Slutanvändning!$N$527</f>
        <v>0</v>
      </c>
      <c r="H36" s="135">
        <f>[2]Slutanvändning!$N$528</f>
        <v>0</v>
      </c>
      <c r="I36" s="66">
        <f>[2]Slutanvändning!$N$529</f>
        <v>0</v>
      </c>
      <c r="J36" s="66"/>
      <c r="K36" s="66">
        <f>[2]Slutanvändning!T525</f>
        <v>0</v>
      </c>
      <c r="L36" s="66">
        <f>[2]Slutanvändning!U525</f>
        <v>0</v>
      </c>
      <c r="M36" s="66"/>
      <c r="N36" s="66"/>
      <c r="O36" s="66"/>
      <c r="P36" s="66">
        <f t="shared" si="4"/>
        <v>87461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135">
        <f>[2]Slutanvändning!$N$539</f>
        <v>3838</v>
      </c>
      <c r="C37" s="135">
        <f>[2]Slutanvändning!$N$540</f>
        <v>144053</v>
      </c>
      <c r="D37" s="186">
        <f>[2]Slutanvändning!$N$533</f>
        <v>509.24113620142452</v>
      </c>
      <c r="E37" s="66">
        <f>[2]Slutanvändning!$Q$534</f>
        <v>0</v>
      </c>
      <c r="F37" s="66">
        <f>[2]Slutanvändning!$N$535</f>
        <v>0</v>
      </c>
      <c r="G37" s="135">
        <f>[2]Slutanvändning!$N$536</f>
        <v>0</v>
      </c>
      <c r="H37" s="186">
        <f>[2]Slutanvändning!$N$537</f>
        <v>15957.758863798575</v>
      </c>
      <c r="I37" s="66">
        <f>[2]Slutanvändning!$N$538</f>
        <v>0</v>
      </c>
      <c r="J37" s="66"/>
      <c r="K37" s="66">
        <f>[2]Slutanvändning!T534</f>
        <v>0</v>
      </c>
      <c r="L37" s="66">
        <f>[2]Slutanvändning!U534</f>
        <v>0</v>
      </c>
      <c r="M37" s="66"/>
      <c r="N37" s="66"/>
      <c r="O37" s="66"/>
      <c r="P37" s="185">
        <f t="shared" si="4"/>
        <v>164358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35">
        <f>[2]Slutanvändning!$N$548</f>
        <v>599</v>
      </c>
      <c r="C38" s="135">
        <f>[2]Slutanvändning!$N$549</f>
        <v>9709</v>
      </c>
      <c r="D38" s="135">
        <f>[2]Slutanvändning!$N$542</f>
        <v>297</v>
      </c>
      <c r="E38" s="66">
        <f>[2]Slutanvändning!$Q$543</f>
        <v>0</v>
      </c>
      <c r="F38" s="66">
        <f>[2]Slutanvändning!$N$544</f>
        <v>0</v>
      </c>
      <c r="G38" s="135">
        <f>[2]Slutanvändning!$N$545</f>
        <v>0</v>
      </c>
      <c r="H38" s="135">
        <f>[2]Slutanvändning!$N$546</f>
        <v>0</v>
      </c>
      <c r="I38" s="66">
        <f>[2]Slutanvändning!$N$547</f>
        <v>0</v>
      </c>
      <c r="J38" s="66"/>
      <c r="K38" s="66">
        <f>[2]Slutanvändning!T543</f>
        <v>0</v>
      </c>
      <c r="L38" s="66">
        <f>[2]Slutanvändning!U543</f>
        <v>0</v>
      </c>
      <c r="M38" s="66"/>
      <c r="N38" s="66"/>
      <c r="O38" s="66"/>
      <c r="P38" s="66">
        <f t="shared" si="4"/>
        <v>10605</v>
      </c>
      <c r="Q38" s="22"/>
      <c r="R38" s="33"/>
      <c r="S38" s="18"/>
      <c r="T38" s="29"/>
      <c r="U38" s="25"/>
    </row>
    <row r="39" spans="1:47" ht="15.75">
      <c r="A39" s="5" t="s">
        <v>39</v>
      </c>
      <c r="B39" s="135">
        <f>[2]Slutanvändning!$N$557</f>
        <v>0</v>
      </c>
      <c r="C39" s="135">
        <f>[2]Slutanvändning!$N$558</f>
        <v>0</v>
      </c>
      <c r="D39" s="135">
        <f>[2]Slutanvändning!$N$551</f>
        <v>0</v>
      </c>
      <c r="E39" s="66">
        <f>[2]Slutanvändning!$Q$552</f>
        <v>0</v>
      </c>
      <c r="F39" s="66">
        <f>[2]Slutanvändning!$N$553</f>
        <v>0</v>
      </c>
      <c r="G39" s="135">
        <f>[2]Slutanvändning!$N$554</f>
        <v>0</v>
      </c>
      <c r="H39" s="135">
        <f>[2]Slutanvändning!$N$555</f>
        <v>0</v>
      </c>
      <c r="I39" s="66">
        <f>[2]Slutanvändning!$N$556</f>
        <v>0</v>
      </c>
      <c r="J39" s="66"/>
      <c r="K39" s="66">
        <f>[2]Slutanvändning!T552</f>
        <v>0</v>
      </c>
      <c r="L39" s="66">
        <f>[2]Slutanvändning!U552</f>
        <v>0</v>
      </c>
      <c r="M39" s="66"/>
      <c r="N39" s="66"/>
      <c r="O39" s="66"/>
      <c r="P39" s="66">
        <f>SUM(B39:N39)</f>
        <v>0</v>
      </c>
      <c r="Q39" s="22"/>
      <c r="R39" s="30"/>
      <c r="S39" s="9"/>
      <c r="T39" s="44"/>
    </row>
    <row r="40" spans="1:47" ht="15.75">
      <c r="A40" s="5" t="s">
        <v>14</v>
      </c>
      <c r="B40" s="66">
        <f>SUM(B32:B39)</f>
        <v>4839</v>
      </c>
      <c r="C40" s="66">
        <f t="shared" ref="C40:O40" si="5">SUM(C32:C39)</f>
        <v>284209</v>
      </c>
      <c r="D40" s="187">
        <f t="shared" si="5"/>
        <v>218693</v>
      </c>
      <c r="E40" s="185">
        <f t="shared" si="5"/>
        <v>982</v>
      </c>
      <c r="F40" s="66">
        <f>SUM(F32:F39)</f>
        <v>0</v>
      </c>
      <c r="G40" s="185">
        <f t="shared" si="5"/>
        <v>75379.241136201425</v>
      </c>
      <c r="H40" s="185">
        <f t="shared" si="5"/>
        <v>15957.758863798575</v>
      </c>
      <c r="I40" s="66">
        <f t="shared" si="5"/>
        <v>0</v>
      </c>
      <c r="J40" s="66">
        <f t="shared" si="5"/>
        <v>0</v>
      </c>
      <c r="K40" s="66">
        <f t="shared" si="5"/>
        <v>0</v>
      </c>
      <c r="L40" s="66">
        <f t="shared" si="5"/>
        <v>0</v>
      </c>
      <c r="M40" s="66">
        <f t="shared" si="5"/>
        <v>0</v>
      </c>
      <c r="N40" s="66">
        <f t="shared" si="5"/>
        <v>0</v>
      </c>
      <c r="O40" s="66">
        <f t="shared" si="5"/>
        <v>0</v>
      </c>
      <c r="P40" s="185">
        <f>SUM(B40:N40)</f>
        <v>600060</v>
      </c>
      <c r="Q40" s="22"/>
      <c r="R40" s="30"/>
      <c r="S40" s="9" t="s">
        <v>25</v>
      </c>
      <c r="T40" s="44" t="s">
        <v>26</v>
      </c>
    </row>
    <row r="41" spans="1:47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46"/>
      <c r="R41" s="30" t="s">
        <v>40</v>
      </c>
      <c r="S41" s="45" t="str">
        <f>ROUND((B46+C46)/1000,0) &amp;" GWh"</f>
        <v>24 GWh</v>
      </c>
      <c r="T41" s="63"/>
    </row>
    <row r="42" spans="1:47">
      <c r="A42" s="35" t="s">
        <v>43</v>
      </c>
      <c r="B42" s="136">
        <f>B39+B38+B37</f>
        <v>4437</v>
      </c>
      <c r="C42" s="136">
        <f>C39+C38+C37</f>
        <v>153762</v>
      </c>
      <c r="D42" s="136">
        <f>D39+D38+D37</f>
        <v>806.24113620142452</v>
      </c>
      <c r="E42" s="136">
        <f t="shared" ref="E42:P42" si="6">E39+E38+E37</f>
        <v>0</v>
      </c>
      <c r="F42" s="137">
        <f t="shared" si="6"/>
        <v>0</v>
      </c>
      <c r="G42" s="136">
        <f t="shared" si="6"/>
        <v>0</v>
      </c>
      <c r="H42" s="136">
        <f t="shared" si="6"/>
        <v>15957.758863798575</v>
      </c>
      <c r="I42" s="137">
        <f t="shared" si="6"/>
        <v>0</v>
      </c>
      <c r="J42" s="136">
        <f t="shared" si="6"/>
        <v>0</v>
      </c>
      <c r="K42" s="136">
        <f t="shared" si="6"/>
        <v>0</v>
      </c>
      <c r="L42" s="136">
        <f t="shared" si="6"/>
        <v>0</v>
      </c>
      <c r="M42" s="136">
        <f t="shared" si="6"/>
        <v>0</v>
      </c>
      <c r="N42" s="136">
        <f t="shared" si="6"/>
        <v>0</v>
      </c>
      <c r="O42" s="136">
        <f t="shared" si="6"/>
        <v>0</v>
      </c>
      <c r="P42" s="136">
        <f t="shared" si="6"/>
        <v>174963</v>
      </c>
      <c r="Q42" s="23"/>
      <c r="R42" s="30" t="s">
        <v>41</v>
      </c>
      <c r="S42" s="10" t="str">
        <f>ROUND(P42/1000,0) &amp;" GWh"</f>
        <v>175 GWh</v>
      </c>
      <c r="T42" s="31">
        <f>P42/P40</f>
        <v>0.2915758424157584</v>
      </c>
    </row>
    <row r="43" spans="1:47">
      <c r="A43" s="36" t="s">
        <v>45</v>
      </c>
      <c r="B43" s="140"/>
      <c r="C43" s="138">
        <f>C40+C24-C7+C46</f>
        <v>306945.71999999997</v>
      </c>
      <c r="D43" s="138">
        <f t="shared" ref="D43:O43" si="7">D11+D24+D40</f>
        <v>218902</v>
      </c>
      <c r="E43" s="138">
        <f t="shared" si="7"/>
        <v>982</v>
      </c>
      <c r="F43" s="138">
        <f t="shared" si="7"/>
        <v>0</v>
      </c>
      <c r="G43" s="138">
        <f t="shared" si="7"/>
        <v>75379.241136201425</v>
      </c>
      <c r="H43" s="138">
        <f t="shared" si="7"/>
        <v>22941.758863798575</v>
      </c>
      <c r="I43" s="138">
        <f t="shared" si="7"/>
        <v>0</v>
      </c>
      <c r="J43" s="138">
        <f t="shared" si="7"/>
        <v>0</v>
      </c>
      <c r="K43" s="138">
        <f t="shared" si="7"/>
        <v>0</v>
      </c>
      <c r="L43" s="138">
        <f t="shared" si="7"/>
        <v>0</v>
      </c>
      <c r="M43" s="138">
        <f t="shared" si="7"/>
        <v>0</v>
      </c>
      <c r="N43" s="138">
        <f t="shared" si="7"/>
        <v>0</v>
      </c>
      <c r="O43" s="138">
        <f t="shared" si="7"/>
        <v>0</v>
      </c>
      <c r="P43" s="139">
        <f>SUM(C43:O43)</f>
        <v>625150.71999999997</v>
      </c>
      <c r="Q43" s="23"/>
      <c r="R43" s="30" t="s">
        <v>42</v>
      </c>
      <c r="S43" s="10" t="str">
        <f>ROUND(P36/1000,0) &amp;" GWh"</f>
        <v>87 GWh</v>
      </c>
      <c r="T43" s="43">
        <f>P36/P40</f>
        <v>0.14575375795753759</v>
      </c>
    </row>
    <row r="44" spans="1:47">
      <c r="A44" s="36" t="s">
        <v>46</v>
      </c>
      <c r="B44" s="96"/>
      <c r="C44" s="98">
        <f>C43/$P$43</f>
        <v>0.49099474763461837</v>
      </c>
      <c r="D44" s="98">
        <f t="shared" ref="D44:P44" si="8">D43/$P$43</f>
        <v>0.35015875851506661</v>
      </c>
      <c r="E44" s="98">
        <f t="shared" si="8"/>
        <v>1.5708211933275868E-3</v>
      </c>
      <c r="F44" s="98">
        <f t="shared" si="8"/>
        <v>0</v>
      </c>
      <c r="G44" s="98">
        <f t="shared" si="8"/>
        <v>0.12057770826241938</v>
      </c>
      <c r="H44" s="98">
        <f t="shared" si="8"/>
        <v>3.6697964394568044E-2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37 GWh</v>
      </c>
      <c r="T44" s="31">
        <f>P34/P40</f>
        <v>6.214378562143786E-2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5 GWh</v>
      </c>
      <c r="T45" s="31">
        <f>P32/P40</f>
        <v>8.3391660833916602E-3</v>
      </c>
      <c r="U45" s="25"/>
    </row>
    <row r="46" spans="1:47">
      <c r="A46" s="37" t="s">
        <v>49</v>
      </c>
      <c r="B46" s="97">
        <f>B24+B26-B40-B49</f>
        <v>1711</v>
      </c>
      <c r="C46" s="97">
        <f>(C40+C24)*0.08</f>
        <v>22736.720000000001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23 GWh</v>
      </c>
      <c r="T46" s="43">
        <f>P33/P40</f>
        <v>3.7526247375262473E-2</v>
      </c>
      <c r="U46" s="25"/>
    </row>
    <row r="47" spans="1:47">
      <c r="A47" s="37" t="s">
        <v>51</v>
      </c>
      <c r="B47" s="100">
        <f>B46/(B24+B26)</f>
        <v>0.26122137404580154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273 GWh</v>
      </c>
      <c r="T47" s="43">
        <f>P35/P40</f>
        <v>0.45466120054661202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600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4"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41"/>
      <c r="D50" s="104"/>
      <c r="E50" s="104"/>
      <c r="F50" s="105"/>
      <c r="G50" s="104"/>
      <c r="H50" s="104"/>
      <c r="I50" s="105"/>
      <c r="J50" s="104"/>
      <c r="K50" s="104"/>
      <c r="L50" s="104"/>
      <c r="M50" s="103"/>
      <c r="N50" s="107"/>
      <c r="O50" s="107"/>
      <c r="P50" s="10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2"/>
      <c r="C51" s="103"/>
      <c r="D51" s="104"/>
      <c r="E51" s="104"/>
      <c r="F51" s="105"/>
      <c r="G51" s="104"/>
      <c r="H51" s="104"/>
      <c r="I51" s="105"/>
      <c r="J51" s="104"/>
      <c r="K51" s="104"/>
      <c r="L51" s="104"/>
      <c r="M51" s="103"/>
      <c r="N51" s="107"/>
      <c r="O51" s="107"/>
      <c r="P51" s="10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42"/>
      <c r="C52" s="103"/>
      <c r="D52" s="104"/>
      <c r="E52" s="104"/>
      <c r="F52" s="105"/>
      <c r="G52" s="104"/>
      <c r="H52" s="104"/>
      <c r="I52" s="105"/>
      <c r="J52" s="104"/>
      <c r="K52" s="104"/>
      <c r="L52" s="104"/>
      <c r="M52" s="103"/>
      <c r="N52" s="107"/>
      <c r="O52" s="107"/>
      <c r="P52" s="10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opLeftCell="A4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79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[2]Solceller!$C$13</f>
        <v>5510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170">
        <f>[2]Elproduktion!$N$402</f>
        <v>69182.34</v>
      </c>
      <c r="D7" s="64">
        <f>[2]Elproduktion!$N$403</f>
        <v>0</v>
      </c>
      <c r="E7" s="64">
        <f>[2]Elproduktion!$Q$404</f>
        <v>0</v>
      </c>
      <c r="F7" s="64">
        <f>[2]Elproduktion!$N$405</f>
        <v>0</v>
      </c>
      <c r="G7" s="64">
        <f>[2]Elproduktion!$R$406</f>
        <v>0</v>
      </c>
      <c r="H7" s="64">
        <f>[2]Elproduktion!$S$407</f>
        <v>0</v>
      </c>
      <c r="I7" s="64">
        <f>[2]Elproduktion!$N$408</f>
        <v>0</v>
      </c>
      <c r="J7" s="64">
        <f>[2]Elproduktion!$T$406</f>
        <v>0</v>
      </c>
      <c r="K7" s="64">
        <f>[2]Elproduktion!U404</f>
        <v>0</v>
      </c>
      <c r="L7" s="64">
        <f>[2]Elproduktion!V404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[2]Elproduktion!$N$410</f>
        <v>0</v>
      </c>
      <c r="D8" s="64">
        <f>[2]Elproduktion!$N$411</f>
        <v>0</v>
      </c>
      <c r="E8" s="64">
        <f>[2]Elproduktion!$Q$412</f>
        <v>0</v>
      </c>
      <c r="F8" s="64">
        <f>[2]Elproduktion!$N$413</f>
        <v>0</v>
      </c>
      <c r="G8" s="64">
        <f>[2]Elproduktion!$R$414</f>
        <v>0</v>
      </c>
      <c r="H8" s="64">
        <f>[2]Elproduktion!$S$415</f>
        <v>0</v>
      </c>
      <c r="I8" s="64">
        <f>[2]Elproduktion!$N$416</f>
        <v>0</v>
      </c>
      <c r="J8" s="64">
        <f>[2]Elproduktion!$T$414</f>
        <v>0</v>
      </c>
      <c r="K8" s="64">
        <f>[2]Elproduktion!U412</f>
        <v>0</v>
      </c>
      <c r="L8" s="64">
        <f>[2]Elproduktion!V412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[2]Elproduktion!$N$418</f>
        <v>0</v>
      </c>
      <c r="D9" s="64">
        <f>[2]Elproduktion!$N$419</f>
        <v>0</v>
      </c>
      <c r="E9" s="64">
        <f>[2]Elproduktion!$Q$420</f>
        <v>0</v>
      </c>
      <c r="F9" s="64">
        <f>[2]Elproduktion!$N$421</f>
        <v>0</v>
      </c>
      <c r="G9" s="64">
        <f>[2]Elproduktion!$R$422</f>
        <v>0</v>
      </c>
      <c r="H9" s="64">
        <f>[2]Elproduktion!$S$423</f>
        <v>0</v>
      </c>
      <c r="I9" s="64">
        <f>[2]Elproduktion!$N$424</f>
        <v>0</v>
      </c>
      <c r="J9" s="64">
        <f>[2]Elproduktion!$T$422</f>
        <v>0</v>
      </c>
      <c r="K9" s="64">
        <f>[2]Elproduktion!U420</f>
        <v>0</v>
      </c>
      <c r="L9" s="64">
        <f>[2]Elproduktion!V420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[2]Elproduktion!$N$426</f>
        <v>0</v>
      </c>
      <c r="D10" s="64">
        <f>[2]Elproduktion!$N$427</f>
        <v>0</v>
      </c>
      <c r="E10" s="64">
        <f>[2]Elproduktion!$Q$428</f>
        <v>0</v>
      </c>
      <c r="F10" s="64">
        <f>[2]Elproduktion!$N$429</f>
        <v>0</v>
      </c>
      <c r="G10" s="64">
        <f>[2]Elproduktion!$R$430</f>
        <v>0</v>
      </c>
      <c r="H10" s="64">
        <f>[2]Elproduktion!$S$431</f>
        <v>0</v>
      </c>
      <c r="I10" s="64">
        <f>[2]Elproduktion!$N$432</f>
        <v>0</v>
      </c>
      <c r="J10" s="64">
        <f>[2]Elproduktion!$T$430</f>
        <v>0</v>
      </c>
      <c r="K10" s="64">
        <f>[2]Elproduktion!U428</f>
        <v>0</v>
      </c>
      <c r="L10" s="64">
        <f>[2]Elproduktion!V428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188">
        <f>SUM(C5:C10)</f>
        <v>74692.34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0136 Haninge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91">
        <f>[2]Fjärrvärmeproduktion!$N$562+[2]Fjärrvärmeproduktion!$N$602</f>
        <v>509447.5</v>
      </c>
      <c r="C18" s="66"/>
      <c r="D18" s="66">
        <f>[2]Fjärrvärmeproduktion!$N$563</f>
        <v>0</v>
      </c>
      <c r="E18" s="66">
        <f>[2]Fjärrvärmeproduktion!$Q$564</f>
        <v>0</v>
      </c>
      <c r="F18" s="66">
        <f>[2]Fjärrvärmeproduktion!$N$565</f>
        <v>0</v>
      </c>
      <c r="G18" s="190">
        <f>[2]Fjärrvärmeproduktion!$R$566</f>
        <v>14604</v>
      </c>
      <c r="H18" s="190">
        <f>[2]Fjärrvärmeproduktion!$S$567</f>
        <v>119946</v>
      </c>
      <c r="I18" s="66">
        <f>[2]Fjärrvärmeproduktion!$N$568</f>
        <v>0</v>
      </c>
      <c r="J18" s="66">
        <f>[2]Fjärrvärmeproduktion!$T$566</f>
        <v>0</v>
      </c>
      <c r="K18" s="66">
        <f>[2]Fjärrvärmeproduktion!U564</f>
        <v>0</v>
      </c>
      <c r="L18" s="66">
        <f>[2]Fjärrvärmeproduktion!V564</f>
        <v>0</v>
      </c>
      <c r="M18" s="190">
        <f>[2]Fjärrvärmeproduktion!W567</f>
        <v>434265</v>
      </c>
      <c r="N18" s="66">
        <f>[2]Fjärrvärmeproduktion!X567</f>
        <v>0</v>
      </c>
      <c r="O18" s="66"/>
      <c r="P18" s="170">
        <f>SUM(C18:O18)</f>
        <v>568815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[2]Fjärrvärmeproduktion!$N$570</f>
        <v>0</v>
      </c>
      <c r="C19" s="66"/>
      <c r="D19" s="66">
        <f>[2]Fjärrvärmeproduktion!$N$571</f>
        <v>0</v>
      </c>
      <c r="E19" s="66">
        <f>[2]Fjärrvärmeproduktion!$Q$572</f>
        <v>0</v>
      </c>
      <c r="F19" s="66">
        <f>[2]Fjärrvärmeproduktion!$N$573</f>
        <v>0</v>
      </c>
      <c r="G19" s="66">
        <f>[2]Fjärrvärmeproduktion!$R$574</f>
        <v>0</v>
      </c>
      <c r="H19" s="66">
        <f>[2]Fjärrvärmeproduktion!$S$575</f>
        <v>0</v>
      </c>
      <c r="I19" s="66">
        <f>[2]Fjärrvärmeproduktion!$N$576</f>
        <v>0</v>
      </c>
      <c r="J19" s="66">
        <f>[2]Fjärrvärmeproduktion!$T$574</f>
        <v>0</v>
      </c>
      <c r="K19" s="66">
        <f>[2]Fjärrvärmeproduktion!U572</f>
        <v>0</v>
      </c>
      <c r="L19" s="66">
        <f>[2]Fjärrvärmeproduktion!V572</f>
        <v>0</v>
      </c>
      <c r="M19" s="66">
        <f>[2]Fjärrvärmeproduktion!W575</f>
        <v>0</v>
      </c>
      <c r="N19" s="66">
        <f>[2]Fjärrvärmeproduktion!X575</f>
        <v>0</v>
      </c>
      <c r="O19" s="66"/>
      <c r="P19" s="64">
        <f t="shared" ref="P19:P23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[2]Fjärrvärmeproduktion!$N$578</f>
        <v>0</v>
      </c>
      <c r="C20" s="66">
        <f>B20*1.05</f>
        <v>0</v>
      </c>
      <c r="D20" s="66">
        <f>[2]Fjärrvärmeproduktion!$N$579</f>
        <v>0</v>
      </c>
      <c r="E20" s="66">
        <f>[2]Fjärrvärmeproduktion!$Q$580</f>
        <v>0</v>
      </c>
      <c r="F20" s="66">
        <f>[2]Fjärrvärmeproduktion!$N$581</f>
        <v>0</v>
      </c>
      <c r="G20" s="66">
        <f>[2]Fjärrvärmeproduktion!$R$582</f>
        <v>0</v>
      </c>
      <c r="H20" s="66">
        <f>[2]Fjärrvärmeproduktion!$S$583</f>
        <v>0</v>
      </c>
      <c r="I20" s="66">
        <f>[2]Fjärrvärmeproduktion!$N$584</f>
        <v>0</v>
      </c>
      <c r="J20" s="66">
        <f>[2]Fjärrvärmeproduktion!$T$582</f>
        <v>0</v>
      </c>
      <c r="K20" s="66">
        <f>[2]Fjärrvärmeproduktion!U580</f>
        <v>0</v>
      </c>
      <c r="L20" s="66">
        <f>[2]Fjärrvärmeproduktion!V580</f>
        <v>0</v>
      </c>
      <c r="M20" s="66">
        <f>[2]Fjärrvärmeproduktion!W583</f>
        <v>0</v>
      </c>
      <c r="N20" s="66">
        <f>[2]Fjärrvärmeproduktion!X583</f>
        <v>0</v>
      </c>
      <c r="O20" s="66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[2]Fjärrvärmeproduktion!$N$586</f>
        <v>0</v>
      </c>
      <c r="C21" s="66">
        <f>B21*0.33</f>
        <v>0</v>
      </c>
      <c r="D21" s="66">
        <f>[2]Fjärrvärmeproduktion!$N$587</f>
        <v>0</v>
      </c>
      <c r="E21" s="66">
        <f>[2]Fjärrvärmeproduktion!$Q$588</f>
        <v>0</v>
      </c>
      <c r="F21" s="66">
        <f>[2]Fjärrvärmeproduktion!$N$589</f>
        <v>0</v>
      </c>
      <c r="G21" s="66">
        <f>[2]Fjärrvärmeproduktion!$R$590</f>
        <v>0</v>
      </c>
      <c r="H21" s="66">
        <f>[2]Fjärrvärmeproduktion!$S$591</f>
        <v>0</v>
      </c>
      <c r="I21" s="66">
        <f>[2]Fjärrvärmeproduktion!$N$592</f>
        <v>0</v>
      </c>
      <c r="J21" s="66">
        <f>[2]Fjärrvärmeproduktion!$T$590</f>
        <v>0</v>
      </c>
      <c r="K21" s="66">
        <f>[2]Fjärrvärmeproduktion!U588</f>
        <v>0</v>
      </c>
      <c r="L21" s="66">
        <f>[2]Fjärrvärmeproduktion!V588</f>
        <v>0</v>
      </c>
      <c r="M21" s="66">
        <f>[2]Fjärrvärmeproduktion!W591</f>
        <v>0</v>
      </c>
      <c r="N21" s="66">
        <f>[2]Fjärrvärmeproduktion!X591</f>
        <v>0</v>
      </c>
      <c r="O21" s="66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189">
        <f>[2]Fjärrvärmeproduktion!$N$594</f>
        <v>5125</v>
      </c>
      <c r="C22" s="66"/>
      <c r="D22" s="66">
        <f>[2]Fjärrvärmeproduktion!$N$595</f>
        <v>0</v>
      </c>
      <c r="E22" s="66">
        <f>[2]Fjärrvärmeproduktion!$Q$596</f>
        <v>0</v>
      </c>
      <c r="F22" s="66">
        <f>[2]Fjärrvärmeproduktion!$N$597</f>
        <v>0</v>
      </c>
      <c r="G22" s="66">
        <f>[2]Fjärrvärmeproduktion!$R$598</f>
        <v>0</v>
      </c>
      <c r="H22" s="66">
        <f>[2]Fjärrvärmeproduktion!$S$599</f>
        <v>0</v>
      </c>
      <c r="I22" s="66">
        <f>[2]Fjärrvärmeproduktion!$N$600</f>
        <v>0</v>
      </c>
      <c r="J22" s="66">
        <f>[2]Fjärrvärmeproduktion!$T$598</f>
        <v>0</v>
      </c>
      <c r="K22" s="66">
        <f>[2]Fjärrvärmeproduktion!U596</f>
        <v>0</v>
      </c>
      <c r="L22" s="66">
        <f>[2]Fjärrvärmeproduktion!V596</f>
        <v>0</v>
      </c>
      <c r="M22" s="66">
        <f>[2]Fjärrvärmeproduktion!W599</f>
        <v>0</v>
      </c>
      <c r="N22" s="66">
        <f>[2]Fjärrvärmeproduktion!X599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1725 GWh</v>
      </c>
      <c r="T22" s="27"/>
      <c r="U22" s="25"/>
    </row>
    <row r="23" spans="1:34" ht="15.75">
      <c r="A23" s="5" t="s">
        <v>23</v>
      </c>
      <c r="B23" s="211">
        <v>0</v>
      </c>
      <c r="C23" s="66"/>
      <c r="D23" s="66">
        <f>[2]Fjärrvärmeproduktion!$N$603</f>
        <v>0</v>
      </c>
      <c r="E23" s="66">
        <f>[2]Fjärrvärmeproduktion!$Q$604</f>
        <v>0</v>
      </c>
      <c r="F23" s="66">
        <f>[2]Fjärrvärmeproduktion!$N$605</f>
        <v>0</v>
      </c>
      <c r="G23" s="66">
        <f>[2]Fjärrvärmeproduktion!$R$606</f>
        <v>0</v>
      </c>
      <c r="H23" s="66">
        <f>[2]Fjärrvärmeproduktion!$S$607</f>
        <v>0</v>
      </c>
      <c r="I23" s="66">
        <f>[2]Fjärrvärmeproduktion!$N$608</f>
        <v>0</v>
      </c>
      <c r="J23" s="66">
        <f>[2]Fjärrvärmeproduktion!$T$606</f>
        <v>0</v>
      </c>
      <c r="K23" s="66">
        <f>[2]Fjärrvärmeproduktion!U604</f>
        <v>0</v>
      </c>
      <c r="L23" s="66">
        <f>[2]Fjärrvärmeproduktion!V604</f>
        <v>0</v>
      </c>
      <c r="M23" s="66">
        <f>[2]Fjärrvärmeproduktion!W607</f>
        <v>0</v>
      </c>
      <c r="N23" s="66">
        <f>[2]Fjärrvärmeproduktion!X607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92">
        <f>SUM(B18:B23)</f>
        <v>514572.5</v>
      </c>
      <c r="C24" s="66">
        <f t="shared" ref="C24:O24" si="3">SUM(C18:C23)</f>
        <v>0</v>
      </c>
      <c r="D24" s="66">
        <f t="shared" si="3"/>
        <v>0</v>
      </c>
      <c r="E24" s="66">
        <f t="shared" si="3"/>
        <v>0</v>
      </c>
      <c r="F24" s="66">
        <f t="shared" si="3"/>
        <v>0</v>
      </c>
      <c r="G24" s="190">
        <f t="shared" si="3"/>
        <v>14604</v>
      </c>
      <c r="H24" s="190">
        <f t="shared" si="3"/>
        <v>119946</v>
      </c>
      <c r="I24" s="66">
        <f t="shared" si="3"/>
        <v>0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190">
        <f t="shared" si="3"/>
        <v>434265</v>
      </c>
      <c r="N24" s="66">
        <f t="shared" si="3"/>
        <v>0</v>
      </c>
      <c r="O24" s="66">
        <f t="shared" si="3"/>
        <v>0</v>
      </c>
      <c r="P24" s="170">
        <f>SUM(C24:O24)</f>
        <v>568815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639 GWh</v>
      </c>
      <c r="T25" s="31">
        <f>C$44</f>
        <v>0.37066288195663216</v>
      </c>
      <c r="U25" s="25"/>
    </row>
    <row r="26" spans="1:34" ht="15.75">
      <c r="A26" s="11" t="s">
        <v>103</v>
      </c>
      <c r="B26" s="95">
        <f>'FV imp-exp'!B14</f>
        <v>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374 GWh</v>
      </c>
      <c r="T26" s="31">
        <f>D$44</f>
        <v>0.21699528382907279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1.1017167146997758E-5</v>
      </c>
      <c r="U28" s="25"/>
    </row>
    <row r="29" spans="1:34" ht="15.75">
      <c r="A29" s="51" t="str">
        <f>A2</f>
        <v>0136 Haninge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122 GWh</v>
      </c>
      <c r="T29" s="31">
        <f>G$44</f>
        <v>7.0505230933565866E-2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155 GWh</v>
      </c>
      <c r="T30" s="31">
        <f>H$44</f>
        <v>9.00166339508989E-2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[2]Slutanvändning!$N$818</f>
        <v>0</v>
      </c>
      <c r="C32" s="99">
        <f>[2]Slutanvändning!$N$819</f>
        <v>6937</v>
      </c>
      <c r="D32" s="99">
        <f>[2]Slutanvändning!$N$812</f>
        <v>2362</v>
      </c>
      <c r="E32" s="64">
        <f>[2]Slutanvändning!$Q$813</f>
        <v>0</v>
      </c>
      <c r="F32" s="64">
        <f>[2]Slutanvändning!$N$814</f>
        <v>0</v>
      </c>
      <c r="G32" s="64">
        <f>[2]Slutanvändning!$N$815</f>
        <v>441</v>
      </c>
      <c r="H32" s="99">
        <f>[2]Slutanvändning!$N$816</f>
        <v>0</v>
      </c>
      <c r="I32" s="64">
        <f>[2]Slutanvändning!$N$817</f>
        <v>0</v>
      </c>
      <c r="J32" s="64"/>
      <c r="K32" s="64">
        <f>[2]Slutanvändning!T813</f>
        <v>0</v>
      </c>
      <c r="L32" s="64">
        <f>[2]Slutanvändning!U813</f>
        <v>0</v>
      </c>
      <c r="M32" s="64"/>
      <c r="N32" s="64"/>
      <c r="O32" s="64"/>
      <c r="P32" s="64">
        <f t="shared" ref="P32:P38" si="4">SUM(B32:N32)</f>
        <v>9740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183">
        <f>[2]Slutanvändning!$N$827</f>
        <v>12895.868219793585</v>
      </c>
      <c r="C33" s="184">
        <f>[2]Slutanvändning!$N$828</f>
        <v>38233.468447179082</v>
      </c>
      <c r="D33" s="184">
        <f>[2]Slutanvändning!$N$821</f>
        <v>1538.9065052768565</v>
      </c>
      <c r="E33" s="64">
        <f>[2]Slutanvändning!$Q$822</f>
        <v>0</v>
      </c>
      <c r="F33" s="64">
        <f>[2]Slutanvändning!$N$823</f>
        <v>19</v>
      </c>
      <c r="G33" s="64">
        <f>[2]Slutanvändning!$N$824</f>
        <v>0</v>
      </c>
      <c r="H33" s="99">
        <f>[2]Slutanvändning!$N$825</f>
        <v>2034</v>
      </c>
      <c r="I33" s="64">
        <f>[2]Slutanvändning!$N$826</f>
        <v>0</v>
      </c>
      <c r="J33" s="64"/>
      <c r="K33" s="64">
        <f>[2]Slutanvändning!T822</f>
        <v>0</v>
      </c>
      <c r="L33" s="64">
        <f>[2]Slutanvändning!U822</f>
        <v>0</v>
      </c>
      <c r="M33" s="64"/>
      <c r="N33" s="64"/>
      <c r="O33" s="64"/>
      <c r="P33" s="183">
        <f t="shared" si="4"/>
        <v>54721.243172249524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[2]Slutanvändning!$N$836</f>
        <v>16419.346505276859</v>
      </c>
      <c r="C34" s="99">
        <f>[2]Slutanvändning!$N$837</f>
        <v>26518</v>
      </c>
      <c r="D34" s="99">
        <f>[2]Slutanvändning!$N$830</f>
        <v>3464.6534947231412</v>
      </c>
      <c r="E34" s="64">
        <f>[2]Slutanvändning!$Q$831</f>
        <v>0</v>
      </c>
      <c r="F34" s="64">
        <f>[2]Slutanvändning!$N$832</f>
        <v>0</v>
      </c>
      <c r="G34" s="64">
        <f>[2]Slutanvändning!$N$833</f>
        <v>0</v>
      </c>
      <c r="H34" s="99">
        <f>[2]Slutanvändning!$N$834</f>
        <v>0</v>
      </c>
      <c r="I34" s="64">
        <f>[2]Slutanvändning!$N$835</f>
        <v>0</v>
      </c>
      <c r="J34" s="64"/>
      <c r="K34" s="64">
        <f>[2]Slutanvändning!T831</f>
        <v>0</v>
      </c>
      <c r="L34" s="64">
        <f>[2]Slutanvändning!U831</f>
        <v>0</v>
      </c>
      <c r="M34" s="64"/>
      <c r="N34" s="64"/>
      <c r="O34" s="64"/>
      <c r="P34" s="64">
        <f t="shared" si="4"/>
        <v>46402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[2]Slutanvändning!$N$845</f>
        <v>0</v>
      </c>
      <c r="C35" s="99">
        <f>[2]Slutanvändning!$N$846</f>
        <v>4021</v>
      </c>
      <c r="D35" s="99">
        <f>[2]Slutanvändning!$N$839</f>
        <v>366126</v>
      </c>
      <c r="E35" s="64">
        <f>[2]Slutanvändning!$Q$840</f>
        <v>0</v>
      </c>
      <c r="F35" s="64">
        <f>[2]Slutanvändning!$N$841</f>
        <v>0</v>
      </c>
      <c r="G35" s="64">
        <f>[2]Slutanvändning!$N$842</f>
        <v>106547</v>
      </c>
      <c r="H35" s="99">
        <f>[2]Slutanvändning!$N$843</f>
        <v>0</v>
      </c>
      <c r="I35" s="64">
        <f>[2]Slutanvändning!$N$844</f>
        <v>0</v>
      </c>
      <c r="J35" s="64"/>
      <c r="K35" s="64">
        <f>[2]Slutanvändning!T840</f>
        <v>0</v>
      </c>
      <c r="L35" s="64">
        <f>[2]Slutanvändning!U840</f>
        <v>0</v>
      </c>
      <c r="M35" s="64"/>
      <c r="N35" s="64"/>
      <c r="O35" s="64"/>
      <c r="P35" s="64">
        <f>SUM(B35:N35)</f>
        <v>476694</v>
      </c>
      <c r="Q35" s="22"/>
      <c r="R35" s="53" t="str">
        <f>M30</f>
        <v>RT-flis</v>
      </c>
      <c r="S35" s="42" t="str">
        <f>ROUND(M43/1000,0) &amp;" GWh"</f>
        <v>434 GWh</v>
      </c>
      <c r="T35" s="31">
        <f>M$44</f>
        <v>0.25180895216268323</v>
      </c>
      <c r="U35" s="25"/>
    </row>
    <row r="36" spans="1:47" ht="15.75">
      <c r="A36" s="5" t="s">
        <v>36</v>
      </c>
      <c r="B36" s="183">
        <f>[2]Slutanvändning!$N$854</f>
        <v>72183.468447179126</v>
      </c>
      <c r="C36" s="184">
        <f>[2]Slutanvändning!$N$855</f>
        <v>312036.53155282087</v>
      </c>
      <c r="D36" s="99">
        <f>[2]Slutanvändning!$N$848</f>
        <v>318</v>
      </c>
      <c r="E36" s="64">
        <f>[2]Slutanvändning!$Q$849</f>
        <v>0</v>
      </c>
      <c r="F36" s="64">
        <f>[2]Slutanvändning!$N$850</f>
        <v>0</v>
      </c>
      <c r="G36" s="64">
        <f>[2]Slutanvändning!$N$851</f>
        <v>0</v>
      </c>
      <c r="H36" s="99">
        <f>[2]Slutanvändning!$N$852</f>
        <v>0</v>
      </c>
      <c r="I36" s="64">
        <f>[2]Slutanvändning!$N$853</f>
        <v>0</v>
      </c>
      <c r="J36" s="64"/>
      <c r="K36" s="64">
        <f>[2]Slutanvändning!T849</f>
        <v>0</v>
      </c>
      <c r="L36" s="64">
        <f>[2]Slutanvändning!U849</f>
        <v>0</v>
      </c>
      <c r="M36" s="64"/>
      <c r="N36" s="64"/>
      <c r="O36" s="64"/>
      <c r="P36" s="64">
        <f t="shared" si="4"/>
        <v>384538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183">
        <f>[2]Slutanvändning!$N$863</f>
        <v>3987.56</v>
      </c>
      <c r="C37" s="99">
        <f>[2]Slutanvändning!$N$864</f>
        <v>198857</v>
      </c>
      <c r="D37" s="184">
        <f>[2]Slutanvändning!$N$857</f>
        <v>375.44000000000005</v>
      </c>
      <c r="E37" s="64">
        <f>[2]Slutanvändning!$Q$858</f>
        <v>0</v>
      </c>
      <c r="F37" s="64">
        <f>[2]Slutanvändning!$N$859</f>
        <v>0</v>
      </c>
      <c r="G37" s="64">
        <f>[2]Slutanvändning!$N$860</f>
        <v>0</v>
      </c>
      <c r="H37" s="99">
        <f>[2]Slutanvändning!$N$861</f>
        <v>33261</v>
      </c>
      <c r="I37" s="64">
        <f>[2]Slutanvändning!$N$862</f>
        <v>0</v>
      </c>
      <c r="J37" s="64"/>
      <c r="K37" s="64">
        <f>[2]Slutanvändning!T858</f>
        <v>0</v>
      </c>
      <c r="L37" s="64">
        <f>[2]Slutanvändning!U858</f>
        <v>0</v>
      </c>
      <c r="M37" s="64"/>
      <c r="N37" s="64"/>
      <c r="O37" s="64"/>
      <c r="P37" s="64">
        <f t="shared" si="4"/>
        <v>236481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183">
        <f>[2]Slutanvändning!$N$872</f>
        <v>192344.75682775042</v>
      </c>
      <c r="C38" s="99">
        <f>[2]Slutanvändning!$N$873</f>
        <v>23920</v>
      </c>
      <c r="D38" s="99">
        <f>[2]Slutanvändning!$N$866</f>
        <v>41</v>
      </c>
      <c r="E38" s="64">
        <f>[2]Slutanvändning!$Q$867</f>
        <v>0</v>
      </c>
      <c r="F38" s="64">
        <f>[2]Slutanvändning!$N$868</f>
        <v>0</v>
      </c>
      <c r="G38" s="64">
        <f>[2]Slutanvändning!$N$869</f>
        <v>0</v>
      </c>
      <c r="H38" s="99">
        <f>[2]Slutanvändning!$N$870</f>
        <v>0</v>
      </c>
      <c r="I38" s="64">
        <f>[2]Slutanvändning!$N$871</f>
        <v>0</v>
      </c>
      <c r="J38" s="64"/>
      <c r="K38" s="64">
        <f>[2]Slutanvändning!T867</f>
        <v>0</v>
      </c>
      <c r="L38" s="64">
        <f>[2]Slutanvändning!U867</f>
        <v>0</v>
      </c>
      <c r="M38" s="64"/>
      <c r="N38" s="64"/>
      <c r="O38" s="64"/>
      <c r="P38" s="183">
        <f t="shared" si="4"/>
        <v>216305.75682775042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[2]Slutanvändning!$N$881</f>
        <v>0</v>
      </c>
      <c r="C39" s="99">
        <f>[2]Slutanvändning!$N$882</f>
        <v>45422</v>
      </c>
      <c r="D39" s="99">
        <f>[2]Slutanvändning!$N$875</f>
        <v>0</v>
      </c>
      <c r="E39" s="64">
        <f>[2]Slutanvändning!$Q$876</f>
        <v>0</v>
      </c>
      <c r="F39" s="64">
        <f>[2]Slutanvändning!$N$877</f>
        <v>0</v>
      </c>
      <c r="G39" s="64">
        <f>[2]Slutanvändning!$N$878</f>
        <v>0</v>
      </c>
      <c r="H39" s="99">
        <f>[2]Slutanvändning!$N$879</f>
        <v>0</v>
      </c>
      <c r="I39" s="64">
        <f>[2]Slutanvändning!$N$880</f>
        <v>0</v>
      </c>
      <c r="J39" s="64"/>
      <c r="K39" s="64">
        <f>[2]Slutanvändning!T876</f>
        <v>0</v>
      </c>
      <c r="L39" s="64">
        <f>[2]Slutanvändning!U876</f>
        <v>0</v>
      </c>
      <c r="M39" s="64"/>
      <c r="N39" s="64"/>
      <c r="O39" s="64"/>
      <c r="P39" s="64">
        <f>SUM(B39:N39)</f>
        <v>45422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297831</v>
      </c>
      <c r="C40" s="64">
        <f t="shared" ref="C40:O40" si="5">SUM(C32:C39)</f>
        <v>655945</v>
      </c>
      <c r="D40" s="64">
        <f t="shared" si="5"/>
        <v>374226</v>
      </c>
      <c r="E40" s="64">
        <f t="shared" si="5"/>
        <v>0</v>
      </c>
      <c r="F40" s="64">
        <f>SUM(F32:F39)</f>
        <v>19</v>
      </c>
      <c r="G40" s="64">
        <f t="shared" si="5"/>
        <v>106988</v>
      </c>
      <c r="H40" s="64">
        <f t="shared" si="5"/>
        <v>35295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1470304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122 GWh</v>
      </c>
      <c r="T41" s="63"/>
    </row>
    <row r="42" spans="1:47">
      <c r="A42" s="35" t="s">
        <v>43</v>
      </c>
      <c r="B42" s="96">
        <f>B39+B38+B37</f>
        <v>196332.31682775042</v>
      </c>
      <c r="C42" s="96">
        <f>C39+C38+C37</f>
        <v>268199</v>
      </c>
      <c r="D42" s="96">
        <f>D39+D38+D37</f>
        <v>416.44000000000005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33261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498208.75682775042</v>
      </c>
      <c r="Q42" s="23"/>
      <c r="R42" s="30" t="s">
        <v>41</v>
      </c>
      <c r="S42" s="10" t="str">
        <f>ROUND(P42/1000,0) &amp;" GWh"</f>
        <v>498 GWh</v>
      </c>
      <c r="T42" s="31">
        <f>P42/P40</f>
        <v>0.33884744707744141</v>
      </c>
    </row>
    <row r="43" spans="1:47">
      <c r="A43" s="36" t="s">
        <v>45</v>
      </c>
      <c r="B43" s="143"/>
      <c r="C43" s="97">
        <f>C40+C24-C7+C46</f>
        <v>639238.26</v>
      </c>
      <c r="D43" s="97">
        <f t="shared" ref="D43:O43" si="7">D11+D24+D40</f>
        <v>374226</v>
      </c>
      <c r="E43" s="97">
        <f t="shared" si="7"/>
        <v>0</v>
      </c>
      <c r="F43" s="97">
        <f t="shared" si="7"/>
        <v>19</v>
      </c>
      <c r="G43" s="97">
        <f t="shared" si="7"/>
        <v>121592</v>
      </c>
      <c r="H43" s="97">
        <f t="shared" si="7"/>
        <v>155241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434265</v>
      </c>
      <c r="N43" s="97">
        <f t="shared" si="7"/>
        <v>0</v>
      </c>
      <c r="O43" s="97">
        <f t="shared" si="7"/>
        <v>0</v>
      </c>
      <c r="P43" s="131">
        <f>SUM(C43:O43)</f>
        <v>1724581.26</v>
      </c>
      <c r="Q43" s="23"/>
      <c r="R43" s="30" t="s">
        <v>42</v>
      </c>
      <c r="S43" s="10" t="str">
        <f>ROUND(P36/1000,0) &amp;" GWh"</f>
        <v>385 GWh</v>
      </c>
      <c r="T43" s="43">
        <f>P36/P40</f>
        <v>0.26153638975341154</v>
      </c>
    </row>
    <row r="44" spans="1:47">
      <c r="A44" s="36" t="s">
        <v>46</v>
      </c>
      <c r="B44" s="96"/>
      <c r="C44" s="98">
        <f>C43/$P$43</f>
        <v>0.37066288195663216</v>
      </c>
      <c r="D44" s="98">
        <f t="shared" ref="D44:P44" si="8">D43/$P$43</f>
        <v>0.21699528382907279</v>
      </c>
      <c r="E44" s="98">
        <f t="shared" si="8"/>
        <v>0</v>
      </c>
      <c r="F44" s="98">
        <f t="shared" si="8"/>
        <v>1.1017167146997758E-5</v>
      </c>
      <c r="G44" s="98">
        <f t="shared" si="8"/>
        <v>7.0505230933565866E-2</v>
      </c>
      <c r="H44" s="98">
        <f t="shared" si="8"/>
        <v>9.00166339508989E-2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0.25180895216268323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46 GWh</v>
      </c>
      <c r="T44" s="31">
        <f>P34/P40</f>
        <v>3.155945981239254E-2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10 GWh</v>
      </c>
      <c r="T45" s="31">
        <f>P32/P40</f>
        <v>6.6244803795677629E-3</v>
      </c>
      <c r="U45" s="25"/>
    </row>
    <row r="46" spans="1:47">
      <c r="A46" s="37" t="s">
        <v>49</v>
      </c>
      <c r="B46" s="97">
        <f>B24+B26-B40-B49</f>
        <v>69979.5</v>
      </c>
      <c r="C46" s="97">
        <f>(C40+C24)*0.08</f>
        <v>52475.6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55 GWh</v>
      </c>
      <c r="T46" s="43">
        <f>P33/P40</f>
        <v>3.7217638782353527E-2</v>
      </c>
      <c r="U46" s="25"/>
    </row>
    <row r="47" spans="1:47">
      <c r="A47" s="37" t="s">
        <v>51</v>
      </c>
      <c r="B47" s="100">
        <f>B46/(B24+B26)</f>
        <v>0.13599541366862783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477 GWh</v>
      </c>
      <c r="T47" s="43">
        <f>P35/P40</f>
        <v>0.32421458419483318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1470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2" t="s">
        <v>104</v>
      </c>
      <c r="B49" s="205">
        <f>'FV imp-exp'!E14</f>
        <v>146762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41"/>
      <c r="D50" s="104"/>
      <c r="E50" s="104"/>
      <c r="F50" s="105"/>
      <c r="G50" s="104"/>
      <c r="H50" s="104"/>
      <c r="I50" s="105"/>
      <c r="J50" s="104"/>
      <c r="K50" s="104"/>
      <c r="L50" s="104"/>
      <c r="M50" s="103"/>
      <c r="N50" s="107"/>
      <c r="O50" s="107"/>
      <c r="P50" s="10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2"/>
      <c r="C51" s="103"/>
      <c r="D51" s="104"/>
      <c r="E51" s="104"/>
      <c r="F51" s="105"/>
      <c r="G51" s="104"/>
      <c r="H51" s="104"/>
      <c r="I51" s="105"/>
      <c r="J51" s="104"/>
      <c r="K51" s="104"/>
      <c r="L51" s="104"/>
      <c r="M51" s="103"/>
      <c r="N51" s="107"/>
      <c r="O51" s="107"/>
      <c r="P51" s="10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2"/>
      <c r="C52" s="103"/>
      <c r="D52" s="104"/>
      <c r="E52" s="104"/>
      <c r="F52" s="105"/>
      <c r="G52" s="104"/>
      <c r="H52" s="104"/>
      <c r="I52" s="105"/>
      <c r="J52" s="104"/>
      <c r="K52" s="104"/>
      <c r="L52" s="104"/>
      <c r="M52" s="103"/>
      <c r="N52" s="107"/>
      <c r="O52" s="107"/>
      <c r="P52" s="10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2"/>
      <c r="C53" s="103"/>
      <c r="D53" s="104"/>
      <c r="E53" s="104"/>
      <c r="F53" s="105"/>
      <c r="G53" s="104"/>
      <c r="H53" s="104"/>
      <c r="I53" s="105"/>
      <c r="J53" s="104"/>
      <c r="K53" s="104"/>
      <c r="L53" s="104"/>
      <c r="M53" s="103"/>
      <c r="N53" s="107"/>
      <c r="O53" s="107"/>
      <c r="P53" s="10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42"/>
      <c r="C54" s="103"/>
      <c r="D54" s="104"/>
      <c r="E54" s="104"/>
      <c r="F54" s="105"/>
      <c r="G54" s="104"/>
      <c r="H54" s="104"/>
      <c r="I54" s="105"/>
      <c r="J54" s="104"/>
      <c r="K54" s="104"/>
      <c r="L54" s="104"/>
      <c r="M54" s="103"/>
      <c r="N54" s="107"/>
      <c r="O54" s="107"/>
      <c r="P54" s="10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8.75" style="82" bestFit="1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80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[2]Solceller!$C$10</f>
        <v>6593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0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[2]Elproduktion!$N$282</f>
        <v>0</v>
      </c>
      <c r="D7" s="64">
        <f>[2]Elproduktion!$N$283</f>
        <v>0</v>
      </c>
      <c r="E7" s="64">
        <f>[2]Elproduktion!$Q$284</f>
        <v>0</v>
      </c>
      <c r="F7" s="64">
        <f>[2]Elproduktion!$N$285</f>
        <v>0</v>
      </c>
      <c r="G7" s="64">
        <f>[2]Elproduktion!$R$286</f>
        <v>0</v>
      </c>
      <c r="H7" s="64">
        <f>[2]Elproduktion!$S$287</f>
        <v>0</v>
      </c>
      <c r="I7" s="64">
        <f>[2]Elproduktion!$N$288</f>
        <v>0</v>
      </c>
      <c r="J7" s="64">
        <f>[2]Elproduktion!$T$286</f>
        <v>0</v>
      </c>
      <c r="K7" s="64">
        <f>[2]Elproduktion!U284</f>
        <v>0</v>
      </c>
      <c r="L7" s="64">
        <f>[2]Elproduktion!V284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[2]Elproduktion!$N$290</f>
        <v>0</v>
      </c>
      <c r="D8" s="64">
        <f>[2]Elproduktion!$N$291</f>
        <v>0</v>
      </c>
      <c r="E8" s="64">
        <f>[2]Elproduktion!$Q$292</f>
        <v>0</v>
      </c>
      <c r="F8" s="64">
        <f>[2]Elproduktion!$N$293</f>
        <v>0</v>
      </c>
      <c r="G8" s="64">
        <f>[2]Elproduktion!$R$294</f>
        <v>0</v>
      </c>
      <c r="H8" s="64">
        <f>[2]Elproduktion!$S$295</f>
        <v>0</v>
      </c>
      <c r="I8" s="64">
        <f>[2]Elproduktion!$N$296</f>
        <v>0</v>
      </c>
      <c r="J8" s="64">
        <f>[2]Elproduktion!$T$294</f>
        <v>0</v>
      </c>
      <c r="K8" s="64">
        <f>[2]Elproduktion!U292</f>
        <v>0</v>
      </c>
      <c r="L8" s="64">
        <f>[2]Elproduktion!V292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[2]Elproduktion!$N$298</f>
        <v>0</v>
      </c>
      <c r="D9" s="64">
        <f>[2]Elproduktion!$N$299</f>
        <v>0</v>
      </c>
      <c r="E9" s="64">
        <f>[2]Elproduktion!$Q$300</f>
        <v>0</v>
      </c>
      <c r="F9" s="64">
        <f>[2]Elproduktion!$N$301</f>
        <v>0</v>
      </c>
      <c r="G9" s="64">
        <f>[2]Elproduktion!$R$302</f>
        <v>0</v>
      </c>
      <c r="H9" s="64">
        <f>[2]Elproduktion!$S$303</f>
        <v>0</v>
      </c>
      <c r="I9" s="64">
        <f>[2]Elproduktion!$N$304</f>
        <v>0</v>
      </c>
      <c r="J9" s="64">
        <f>[2]Elproduktion!$T$302</f>
        <v>0</v>
      </c>
      <c r="K9" s="64">
        <f>[2]Elproduktion!U300</f>
        <v>0</v>
      </c>
      <c r="L9" s="64">
        <f>[2]Elproduktion!V300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[2]Elproduktion!$N$306</f>
        <v>0</v>
      </c>
      <c r="D10" s="64">
        <f>[2]Elproduktion!$N$307</f>
        <v>0</v>
      </c>
      <c r="E10" s="64">
        <f>[2]Elproduktion!$Q$308</f>
        <v>0</v>
      </c>
      <c r="F10" s="64">
        <f>[2]Elproduktion!$N$309</f>
        <v>0</v>
      </c>
      <c r="G10" s="64">
        <f>[2]Elproduktion!$R$310</f>
        <v>0</v>
      </c>
      <c r="H10" s="64">
        <f>[2]Elproduktion!$S$311</f>
        <v>0</v>
      </c>
      <c r="I10" s="64">
        <f>[2]Elproduktion!$N$312</f>
        <v>0</v>
      </c>
      <c r="J10" s="64">
        <f>[2]Elproduktion!$T$310</f>
        <v>0</v>
      </c>
      <c r="K10" s="64">
        <f>[2]Elproduktion!U308</f>
        <v>0</v>
      </c>
      <c r="L10" s="64">
        <f>[2]Elproduktion!V308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6593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>SUM(D11:O11)</f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0126 Huddinge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35">
        <f>[2]Fjärrvärmeproduktion!$N$394</f>
        <v>0</v>
      </c>
      <c r="C18" s="66"/>
      <c r="D18" s="66">
        <f>[2]Fjärrvärmeproduktion!$N$395</f>
        <v>0</v>
      </c>
      <c r="E18" s="66">
        <f>[2]Fjärrvärmeproduktion!$Q$396</f>
        <v>0</v>
      </c>
      <c r="F18" s="66">
        <f>[2]Fjärrvärmeproduktion!$N$397</f>
        <v>0</v>
      </c>
      <c r="G18" s="66">
        <f>[2]Fjärrvärmeproduktion!$R$398</f>
        <v>0</v>
      </c>
      <c r="H18" s="66">
        <f>[2]Fjärrvärmeproduktion!$S$399</f>
        <v>0</v>
      </c>
      <c r="I18" s="66">
        <f>[2]Fjärrvärmeproduktion!$N$400</f>
        <v>0</v>
      </c>
      <c r="J18" s="66">
        <f>[2]Fjärrvärmeproduktion!$T$398</f>
        <v>0</v>
      </c>
      <c r="K18" s="66">
        <f>[2]Fjärrvärmeproduktion!U396</f>
        <v>0</v>
      </c>
      <c r="L18" s="66">
        <f>[2]Fjärrvärmeproduktion!V396</f>
        <v>0</v>
      </c>
      <c r="M18" s="66">
        <f>[2]Fjärrvärmeproduktion!W399</f>
        <v>0</v>
      </c>
      <c r="N18" s="66">
        <f>[2]Fjärrvärmeproduktion!X399</f>
        <v>0</v>
      </c>
      <c r="O18" s="66"/>
      <c r="P18" s="64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35">
        <f>[2]Fjärrvärmeproduktion!$N$402</f>
        <v>2071</v>
      </c>
      <c r="C19" s="66"/>
      <c r="D19" s="66">
        <f>[2]Fjärrvärmeproduktion!$N$403</f>
        <v>0</v>
      </c>
      <c r="E19" s="66">
        <f>[2]Fjärrvärmeproduktion!$Q$404</f>
        <v>0</v>
      </c>
      <c r="F19" s="66">
        <f>[2]Fjärrvärmeproduktion!$N$405</f>
        <v>0</v>
      </c>
      <c r="G19" s="66">
        <f>[2]Fjärrvärmeproduktion!$R$406</f>
        <v>279</v>
      </c>
      <c r="H19" s="66">
        <f>[2]Fjärrvärmeproduktion!$S$407</f>
        <v>0</v>
      </c>
      <c r="I19" s="66">
        <f>[2]Fjärrvärmeproduktion!$N$408</f>
        <v>2227</v>
      </c>
      <c r="J19" s="66">
        <f>[2]Fjärrvärmeproduktion!$T$406</f>
        <v>0</v>
      </c>
      <c r="K19" s="66">
        <f>[2]Fjärrvärmeproduktion!U404</f>
        <v>0</v>
      </c>
      <c r="L19" s="66">
        <f>[2]Fjärrvärmeproduktion!V404</f>
        <v>0</v>
      </c>
      <c r="M19" s="66">
        <f>[2]Fjärrvärmeproduktion!W407</f>
        <v>0</v>
      </c>
      <c r="N19" s="66">
        <f>[2]Fjärrvärmeproduktion!X407</f>
        <v>0</v>
      </c>
      <c r="O19" s="66"/>
      <c r="P19" s="64">
        <f t="shared" ref="P19:P24" si="2">SUM(C19:O19)</f>
        <v>2506</v>
      </c>
      <c r="Q19" s="4"/>
      <c r="R19" s="4"/>
      <c r="S19" s="4"/>
      <c r="T19" s="4"/>
    </row>
    <row r="20" spans="1:34" ht="15.75">
      <c r="A20" s="5" t="s">
        <v>20</v>
      </c>
      <c r="B20" s="135">
        <f>[2]Fjärrvärmeproduktion!$N$410</f>
        <v>0</v>
      </c>
      <c r="C20" s="66">
        <f>B20*1.05</f>
        <v>0</v>
      </c>
      <c r="D20" s="66">
        <f>[2]Fjärrvärmeproduktion!$N$411</f>
        <v>0</v>
      </c>
      <c r="E20" s="66">
        <f>[2]Fjärrvärmeproduktion!$Q$412</f>
        <v>0</v>
      </c>
      <c r="F20" s="66">
        <f>[2]Fjärrvärmeproduktion!$N$413</f>
        <v>0</v>
      </c>
      <c r="G20" s="66">
        <f>[2]Fjärrvärmeproduktion!$R$414</f>
        <v>0</v>
      </c>
      <c r="H20" s="66">
        <f>[2]Fjärrvärmeproduktion!$S$415</f>
        <v>0</v>
      </c>
      <c r="I20" s="66">
        <f>[2]Fjärrvärmeproduktion!$N$416</f>
        <v>0</v>
      </c>
      <c r="J20" s="66">
        <f>[2]Fjärrvärmeproduktion!$T$414</f>
        <v>0</v>
      </c>
      <c r="K20" s="66">
        <f>[2]Fjärrvärmeproduktion!U412</f>
        <v>0</v>
      </c>
      <c r="L20" s="66">
        <f>[2]Fjärrvärmeproduktion!V412</f>
        <v>0</v>
      </c>
      <c r="M20" s="66">
        <f>[2]Fjärrvärmeproduktion!W415</f>
        <v>0</v>
      </c>
      <c r="N20" s="66">
        <f>[2]Fjärrvärmeproduktion!X415</f>
        <v>0</v>
      </c>
      <c r="O20" s="66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35">
        <f>[2]Fjärrvärmeproduktion!$N$418</f>
        <v>0</v>
      </c>
      <c r="C21" s="66">
        <f>B21*0.33</f>
        <v>0</v>
      </c>
      <c r="D21" s="66">
        <f>[2]Fjärrvärmeproduktion!$N$419</f>
        <v>0</v>
      </c>
      <c r="E21" s="66">
        <f>[2]Fjärrvärmeproduktion!$Q$420</f>
        <v>0</v>
      </c>
      <c r="F21" s="66">
        <f>[2]Fjärrvärmeproduktion!$N$421</f>
        <v>0</v>
      </c>
      <c r="G21" s="66">
        <f>[2]Fjärrvärmeproduktion!$R$422</f>
        <v>0</v>
      </c>
      <c r="H21" s="66">
        <f>[2]Fjärrvärmeproduktion!$S$423</f>
        <v>0</v>
      </c>
      <c r="I21" s="66">
        <f>[2]Fjärrvärmeproduktion!$N$424</f>
        <v>0</v>
      </c>
      <c r="J21" s="66">
        <f>[2]Fjärrvärmeproduktion!$T$422</f>
        <v>0</v>
      </c>
      <c r="K21" s="66">
        <f>[2]Fjärrvärmeproduktion!U420</f>
        <v>0</v>
      </c>
      <c r="L21" s="66">
        <f>[2]Fjärrvärmeproduktion!V420</f>
        <v>0</v>
      </c>
      <c r="M21" s="66">
        <f>[2]Fjärrvärmeproduktion!W423</f>
        <v>0</v>
      </c>
      <c r="N21" s="66">
        <f>[2]Fjärrvärmeproduktion!X423</f>
        <v>0</v>
      </c>
      <c r="O21" s="66"/>
      <c r="P21" s="64">
        <f t="shared" si="2"/>
        <v>0</v>
      </c>
      <c r="Q21" s="4"/>
      <c r="R21" s="26"/>
      <c r="S21" s="26"/>
      <c r="T21" s="26"/>
    </row>
    <row r="22" spans="1:34" ht="15.75">
      <c r="A22" s="5" t="s">
        <v>22</v>
      </c>
      <c r="B22" s="135">
        <f>[2]Fjärrvärmeproduktion!$N$426</f>
        <v>0</v>
      </c>
      <c r="C22" s="66"/>
      <c r="D22" s="66">
        <f>[2]Fjärrvärmeproduktion!$N$427</f>
        <v>0</v>
      </c>
      <c r="E22" s="66">
        <f>[2]Fjärrvärmeproduktion!$Q$428</f>
        <v>0</v>
      </c>
      <c r="F22" s="66">
        <f>[2]Fjärrvärmeproduktion!$N$429</f>
        <v>0</v>
      </c>
      <c r="G22" s="66">
        <f>[2]Fjärrvärmeproduktion!$R$430</f>
        <v>0</v>
      </c>
      <c r="H22" s="66">
        <f>[2]Fjärrvärmeproduktion!$S$431</f>
        <v>0</v>
      </c>
      <c r="I22" s="66">
        <f>[2]Fjärrvärmeproduktion!$N$432</f>
        <v>0</v>
      </c>
      <c r="J22" s="66">
        <f>[2]Fjärrvärmeproduktion!$T$430</f>
        <v>0</v>
      </c>
      <c r="K22" s="66">
        <f>[2]Fjärrvärmeproduktion!U428</f>
        <v>0</v>
      </c>
      <c r="L22" s="66">
        <f>[2]Fjärrvärmeproduktion!V428</f>
        <v>0</v>
      </c>
      <c r="M22" s="66">
        <f>[2]Fjärrvärmeproduktion!W431</f>
        <v>0</v>
      </c>
      <c r="N22" s="66">
        <f>[2]Fjärrvärmeproduktion!X431</f>
        <v>0</v>
      </c>
      <c r="O22" s="66"/>
      <c r="P22" s="64">
        <f t="shared" si="2"/>
        <v>0</v>
      </c>
      <c r="Q22" s="20"/>
      <c r="R22" s="32" t="s">
        <v>24</v>
      </c>
      <c r="S22" s="56" t="str">
        <f>ROUND(P43/1000,0) &amp;" GWh"</f>
        <v>1578 GWh</v>
      </c>
      <c r="T22" s="27"/>
      <c r="U22" s="25"/>
    </row>
    <row r="23" spans="1:34" ht="15.75">
      <c r="A23" s="5" t="s">
        <v>23</v>
      </c>
      <c r="B23" s="135">
        <f>[2]Fjärrvärmeproduktion!$N$434</f>
        <v>0</v>
      </c>
      <c r="C23" s="66"/>
      <c r="D23" s="66">
        <f>[2]Fjärrvärmeproduktion!$N$435</f>
        <v>0</v>
      </c>
      <c r="E23" s="66">
        <f>[2]Fjärrvärmeproduktion!$Q$436</f>
        <v>0</v>
      </c>
      <c r="F23" s="66">
        <f>[2]Fjärrvärmeproduktion!$N$437</f>
        <v>0</v>
      </c>
      <c r="G23" s="66">
        <f>[2]Fjärrvärmeproduktion!$R$438</f>
        <v>0</v>
      </c>
      <c r="H23" s="66">
        <f>[2]Fjärrvärmeproduktion!$S$439</f>
        <v>0</v>
      </c>
      <c r="I23" s="66">
        <f>[2]Fjärrvärmeproduktion!$N$440</f>
        <v>0</v>
      </c>
      <c r="J23" s="66">
        <f>[2]Fjärrvärmeproduktion!$T$438</f>
        <v>0</v>
      </c>
      <c r="K23" s="66">
        <f>[2]Fjärrvärmeproduktion!U436</f>
        <v>0</v>
      </c>
      <c r="L23" s="66">
        <f>[2]Fjärrvärmeproduktion!V436</f>
        <v>0</v>
      </c>
      <c r="M23" s="66">
        <f>[2]Fjärrvärmeproduktion!W439</f>
        <v>0</v>
      </c>
      <c r="N23" s="66">
        <f>[2]Fjärrvärmeproduktion!X439</f>
        <v>0</v>
      </c>
      <c r="O23" s="66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66">
        <f>SUM(B18:B23)</f>
        <v>2071</v>
      </c>
      <c r="C24" s="66">
        <f t="shared" ref="C24:O24" si="3">SUM(C18:C23)</f>
        <v>0</v>
      </c>
      <c r="D24" s="66">
        <f t="shared" si="3"/>
        <v>0</v>
      </c>
      <c r="E24" s="66">
        <f t="shared" si="3"/>
        <v>0</v>
      </c>
      <c r="F24" s="66">
        <f t="shared" si="3"/>
        <v>0</v>
      </c>
      <c r="G24" s="66">
        <f t="shared" si="3"/>
        <v>279</v>
      </c>
      <c r="H24" s="66">
        <f t="shared" si="3"/>
        <v>0</v>
      </c>
      <c r="I24" s="66">
        <f t="shared" si="3"/>
        <v>2227</v>
      </c>
      <c r="J24" s="66">
        <f t="shared" si="3"/>
        <v>0</v>
      </c>
      <c r="K24" s="66">
        <f t="shared" si="3"/>
        <v>0</v>
      </c>
      <c r="L24" s="66">
        <f t="shared" si="3"/>
        <v>0</v>
      </c>
      <c r="M24" s="66">
        <f t="shared" si="3"/>
        <v>0</v>
      </c>
      <c r="N24" s="66">
        <f t="shared" si="3"/>
        <v>0</v>
      </c>
      <c r="O24" s="66">
        <f t="shared" si="3"/>
        <v>0</v>
      </c>
      <c r="P24" s="64">
        <f t="shared" si="2"/>
        <v>2506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20"/>
      <c r="R25" s="53" t="str">
        <f>C30</f>
        <v>El</v>
      </c>
      <c r="S25" s="42" t="str">
        <f>ROUND(C43/1000,0) &amp;" GWh"</f>
        <v>822 GWh</v>
      </c>
      <c r="T25" s="31">
        <f>C$44</f>
        <v>0.52099206361881434</v>
      </c>
      <c r="U25" s="25"/>
    </row>
    <row r="26" spans="1:34" ht="15.75">
      <c r="A26" s="6" t="s">
        <v>103</v>
      </c>
      <c r="B26" s="206">
        <f>'FV imp-exp'!B17</f>
        <v>555769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20"/>
      <c r="R26" s="54" t="str">
        <f>D30</f>
        <v>Oljeprodukter</v>
      </c>
      <c r="S26" s="42" t="str">
        <f>ROUND(D43/1000,0) &amp;" GWh"</f>
        <v>627 GWh</v>
      </c>
      <c r="T26" s="31">
        <f>D$44</f>
        <v>0.39732125073823898</v>
      </c>
      <c r="U26" s="25"/>
    </row>
    <row r="27" spans="1:34" ht="15.7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3 GWh</v>
      </c>
      <c r="T28" s="31">
        <f>F$44</f>
        <v>1.6696699477625008E-3</v>
      </c>
      <c r="U28" s="25"/>
    </row>
    <row r="29" spans="1:34" ht="15.75">
      <c r="A29" s="51" t="str">
        <f>A2</f>
        <v>0126 Huddinge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104 GWh</v>
      </c>
      <c r="T29" s="31">
        <f>G$44</f>
        <v>6.5690803987798113E-2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20 GWh</v>
      </c>
      <c r="T30" s="31">
        <f>H$44</f>
        <v>1.2915071299922311E-2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2 GWh</v>
      </c>
      <c r="T31" s="31">
        <f>I$44</f>
        <v>1.411140407463791E-3</v>
      </c>
      <c r="U31" s="24"/>
      <c r="AG31" s="19"/>
      <c r="AH31" s="19"/>
    </row>
    <row r="32" spans="1:34" ht="15.75">
      <c r="A32" s="5" t="s">
        <v>30</v>
      </c>
      <c r="B32" s="64">
        <f>[2]Slutanvändning!$N$575</f>
        <v>0</v>
      </c>
      <c r="C32" s="99">
        <f>[2]Slutanvändning!$N$576</f>
        <v>1218</v>
      </c>
      <c r="D32" s="64">
        <f>[2]Slutanvändning!$N$569</f>
        <v>2074</v>
      </c>
      <c r="E32" s="64">
        <f>[2]Slutanvändning!$Q$570</f>
        <v>0</v>
      </c>
      <c r="F32" s="99">
        <f>[2]Slutanvändning!$N$571</f>
        <v>0</v>
      </c>
      <c r="G32" s="99">
        <f>[2]Slutanvändning!$N$572</f>
        <v>57</v>
      </c>
      <c r="H32" s="64">
        <f>[2]Slutanvändning!$N$573</f>
        <v>0</v>
      </c>
      <c r="I32" s="64">
        <f>[2]Slutanvändning!$N$574</f>
        <v>0</v>
      </c>
      <c r="J32" s="64"/>
      <c r="K32" s="64">
        <f>[2]Slutanvändning!T570</f>
        <v>0</v>
      </c>
      <c r="L32" s="64">
        <f>[2]Slutanvändning!U570</f>
        <v>0</v>
      </c>
      <c r="M32" s="64"/>
      <c r="N32" s="64"/>
      <c r="O32" s="64"/>
      <c r="P32" s="64">
        <f t="shared" ref="P32:P38" si="4">SUM(B32:N32)</f>
        <v>3349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[2]Slutanvändning!$N$584</f>
        <v>51270</v>
      </c>
      <c r="C33" s="184">
        <f>[2]Slutanvändning!$N$585</f>
        <v>67565.649617392803</v>
      </c>
      <c r="D33" s="64">
        <f>[2]Slutanvändning!$N$578</f>
        <v>1782</v>
      </c>
      <c r="E33" s="64">
        <f>[2]Slutanvändning!$Q$579</f>
        <v>0</v>
      </c>
      <c r="F33" s="184">
        <f>[2]Slutanvändning!$N$580</f>
        <v>2635</v>
      </c>
      <c r="G33" s="184">
        <f>[2]Slutanvändning!$N$581</f>
        <v>1581.8377124460699</v>
      </c>
      <c r="H33" s="64">
        <f>[2]Slutanvändning!$N$582</f>
        <v>9</v>
      </c>
      <c r="I33" s="64">
        <f>[2]Slutanvändning!$N$583</f>
        <v>0</v>
      </c>
      <c r="J33" s="64"/>
      <c r="K33" s="64">
        <f>[2]Slutanvändning!T579</f>
        <v>0</v>
      </c>
      <c r="L33" s="64">
        <f>[2]Slutanvändning!U579</f>
        <v>0</v>
      </c>
      <c r="M33" s="64"/>
      <c r="N33" s="64"/>
      <c r="O33" s="64"/>
      <c r="P33" s="183">
        <f t="shared" si="4"/>
        <v>124843.48732983887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[2]Slutanvändning!$N$593</f>
        <v>88889</v>
      </c>
      <c r="C34" s="99">
        <f>[2]Slutanvändning!$N$594</f>
        <v>80467</v>
      </c>
      <c r="D34" s="64">
        <f>[2]Slutanvändning!$N$587</f>
        <v>79</v>
      </c>
      <c r="E34" s="64">
        <f>[2]Slutanvändning!$Q$588</f>
        <v>0</v>
      </c>
      <c r="F34" s="99">
        <f>[2]Slutanvändning!$N$589</f>
        <v>0</v>
      </c>
      <c r="G34" s="99">
        <f>[2]Slutanvändning!$N$590</f>
        <v>0</v>
      </c>
      <c r="H34" s="64">
        <f>[2]Slutanvändning!$N$591</f>
        <v>0</v>
      </c>
      <c r="I34" s="64">
        <f>[2]Slutanvändning!$N$592</f>
        <v>0</v>
      </c>
      <c r="J34" s="64"/>
      <c r="K34" s="64">
        <f>[2]Slutanvändning!T588</f>
        <v>0</v>
      </c>
      <c r="L34" s="64">
        <f>[2]Slutanvändning!U588</f>
        <v>0</v>
      </c>
      <c r="M34" s="64"/>
      <c r="N34" s="64"/>
      <c r="O34" s="64"/>
      <c r="P34" s="64">
        <f t="shared" si="4"/>
        <v>169435</v>
      </c>
      <c r="Q34" s="22"/>
      <c r="R34" s="54" t="str">
        <f>L30</f>
        <v>Avfall</v>
      </c>
      <c r="S34" s="42" t="str">
        <f>ROUND(L43/1000,0) &amp;" GWh"</f>
        <v>0 GWh</v>
      </c>
      <c r="T34" s="31">
        <f>L$44</f>
        <v>0</v>
      </c>
      <c r="U34" s="25"/>
      <c r="V34" s="7"/>
      <c r="W34" s="41"/>
    </row>
    <row r="35" spans="1:47" ht="15.75">
      <c r="A35" s="5" t="s">
        <v>35</v>
      </c>
      <c r="B35" s="64">
        <f>[2]Slutanvändning!$N$602</f>
        <v>0</v>
      </c>
      <c r="C35" s="99">
        <f>[2]Slutanvändning!$N$603</f>
        <v>1924</v>
      </c>
      <c r="D35" s="64">
        <f>[2]Slutanvändning!$N$596</f>
        <v>614325</v>
      </c>
      <c r="E35" s="64">
        <f>[2]Slutanvändning!$Q$597</f>
        <v>0</v>
      </c>
      <c r="F35" s="99">
        <f>[2]Slutanvändning!$N$598</f>
        <v>0</v>
      </c>
      <c r="G35" s="184">
        <f>[2]Slutanvändning!$N$599</f>
        <v>101752.51267016119</v>
      </c>
      <c r="H35" s="64">
        <f>[2]Slutanvändning!$N$600</f>
        <v>0</v>
      </c>
      <c r="I35" s="64">
        <f>[2]Slutanvändning!$N$601</f>
        <v>0</v>
      </c>
      <c r="J35" s="64"/>
      <c r="K35" s="64">
        <f>[2]Slutanvändning!T597</f>
        <v>0</v>
      </c>
      <c r="L35" s="64">
        <f>[2]Slutanvändning!U597</f>
        <v>0</v>
      </c>
      <c r="M35" s="64"/>
      <c r="N35" s="64"/>
      <c r="O35" s="64"/>
      <c r="P35" s="183">
        <f>SUM(B35:N35)</f>
        <v>718001.5126701612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[2]Slutanvändning!$N$611</f>
        <v>32540</v>
      </c>
      <c r="C36" s="99">
        <f>[2]Slutanvändning!$N$612</f>
        <v>290613</v>
      </c>
      <c r="D36" s="64">
        <f>[2]Slutanvändning!$N$605</f>
        <v>7765</v>
      </c>
      <c r="E36" s="64">
        <f>[2]Slutanvändning!$Q$606</f>
        <v>0</v>
      </c>
      <c r="F36" s="99">
        <f>[2]Slutanvändning!$N$607</f>
        <v>0</v>
      </c>
      <c r="G36" s="99">
        <f>[2]Slutanvändning!$N$608</f>
        <v>0</v>
      </c>
      <c r="H36" s="64">
        <f>[2]Slutanvändning!$N$609</f>
        <v>0</v>
      </c>
      <c r="I36" s="64">
        <f>[2]Slutanvändning!$N$610</f>
        <v>0</v>
      </c>
      <c r="J36" s="64"/>
      <c r="K36" s="64">
        <f>[2]Slutanvändning!T606</f>
        <v>0</v>
      </c>
      <c r="L36" s="64">
        <f>[2]Slutanvändning!U606</f>
        <v>0</v>
      </c>
      <c r="M36" s="64"/>
      <c r="N36" s="64"/>
      <c r="O36" s="64"/>
      <c r="P36" s="64">
        <f t="shared" si="4"/>
        <v>330918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[2]Slutanvändning!$N$620</f>
        <v>43780</v>
      </c>
      <c r="C37" s="99">
        <f>[2]Slutanvändning!$N$621</f>
        <v>267484</v>
      </c>
      <c r="D37" s="64">
        <f>[2]Slutanvändning!$N$614</f>
        <v>906</v>
      </c>
      <c r="E37" s="64">
        <f>[2]Slutanvändning!$Q$615</f>
        <v>0</v>
      </c>
      <c r="F37" s="99">
        <f>[2]Slutanvändning!$N$616</f>
        <v>0</v>
      </c>
      <c r="G37" s="99">
        <f>[2]Slutanvändning!$N$617</f>
        <v>0</v>
      </c>
      <c r="H37" s="64">
        <f>[2]Slutanvändning!$N$618</f>
        <v>20373</v>
      </c>
      <c r="I37" s="64">
        <f>[2]Slutanvändning!$N$619</f>
        <v>0</v>
      </c>
      <c r="J37" s="64"/>
      <c r="K37" s="64">
        <f>[2]Slutanvändning!T615</f>
        <v>0</v>
      </c>
      <c r="L37" s="64">
        <f>[2]Slutanvändning!U615</f>
        <v>0</v>
      </c>
      <c r="M37" s="64"/>
      <c r="N37" s="64"/>
      <c r="O37" s="64"/>
      <c r="P37" s="64">
        <f t="shared" si="4"/>
        <v>332543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[2]Slutanvändning!$N$629</f>
        <v>227090</v>
      </c>
      <c r="C38" s="99">
        <f>[2]Slutanvändning!$N$630</f>
        <v>34175</v>
      </c>
      <c r="D38" s="64">
        <f>[2]Slutanvändning!$N$623</f>
        <v>104</v>
      </c>
      <c r="E38" s="64">
        <f>[2]Slutanvändning!$Q$624</f>
        <v>0</v>
      </c>
      <c r="F38" s="99">
        <f>[2]Slutanvändning!$N$625</f>
        <v>0</v>
      </c>
      <c r="G38" s="99">
        <f>[2]Slutanvändning!$N$626</f>
        <v>0</v>
      </c>
      <c r="H38" s="64">
        <f>[2]Slutanvändning!$N$627</f>
        <v>0</v>
      </c>
      <c r="I38" s="64">
        <f>[2]Slutanvändning!$N$628</f>
        <v>0</v>
      </c>
      <c r="J38" s="64"/>
      <c r="K38" s="64">
        <f>[2]Slutanvändning!T624</f>
        <v>0</v>
      </c>
      <c r="L38" s="64">
        <f>[2]Slutanvändning!U624</f>
        <v>0</v>
      </c>
      <c r="M38" s="64"/>
      <c r="N38" s="64"/>
      <c r="O38" s="64"/>
      <c r="P38" s="64">
        <f t="shared" si="4"/>
        <v>261369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[2]Slutanvändning!$N$638</f>
        <v>0</v>
      </c>
      <c r="C39" s="99">
        <f>[2]Slutanvändning!$N$639</f>
        <v>17856</v>
      </c>
      <c r="D39" s="64">
        <f>[2]Slutanvändning!$N$632</f>
        <v>0</v>
      </c>
      <c r="E39" s="64">
        <f>[2]Slutanvändning!$Q$633</f>
        <v>0</v>
      </c>
      <c r="F39" s="99">
        <f>[2]Slutanvändning!$N$634</f>
        <v>0</v>
      </c>
      <c r="G39" s="99">
        <f>[2]Slutanvändning!$N$635</f>
        <v>0</v>
      </c>
      <c r="H39" s="64">
        <f>[2]Slutanvändning!$N$636</f>
        <v>0</v>
      </c>
      <c r="I39" s="64">
        <f>[2]Slutanvändning!$N$637</f>
        <v>0</v>
      </c>
      <c r="J39" s="64"/>
      <c r="K39" s="64">
        <f>[2]Slutanvändning!T633</f>
        <v>0</v>
      </c>
      <c r="L39" s="64">
        <f>[2]Slutanvändning!U633</f>
        <v>0</v>
      </c>
      <c r="M39" s="64"/>
      <c r="N39" s="64"/>
      <c r="O39" s="64"/>
      <c r="P39" s="64">
        <f>SUM(B39:N39)</f>
        <v>17856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443569</v>
      </c>
      <c r="C40" s="183">
        <f t="shared" ref="C40:O40" si="5">SUM(C32:C39)</f>
        <v>761302.6496173928</v>
      </c>
      <c r="D40" s="64">
        <f t="shared" si="5"/>
        <v>627035</v>
      </c>
      <c r="E40" s="64">
        <f t="shared" si="5"/>
        <v>0</v>
      </c>
      <c r="F40" s="183">
        <f>SUM(F32:F39)</f>
        <v>2635</v>
      </c>
      <c r="G40" s="183">
        <f t="shared" si="5"/>
        <v>103391.35038260726</v>
      </c>
      <c r="H40" s="64">
        <f t="shared" si="5"/>
        <v>20382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1958315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175 GWh</v>
      </c>
      <c r="T41" s="63"/>
    </row>
    <row r="42" spans="1:47">
      <c r="A42" s="35" t="s">
        <v>43</v>
      </c>
      <c r="B42" s="96">
        <f>B39+B38+B37</f>
        <v>270870</v>
      </c>
      <c r="C42" s="96">
        <f>C39+C38+C37</f>
        <v>319515</v>
      </c>
      <c r="D42" s="96">
        <f>D39+D38+D37</f>
        <v>1010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20373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611768</v>
      </c>
      <c r="Q42" s="23"/>
      <c r="R42" s="30" t="s">
        <v>41</v>
      </c>
      <c r="S42" s="10" t="str">
        <f>ROUND(P42/1000,0) &amp;" GWh"</f>
        <v>612 GWh</v>
      </c>
      <c r="T42" s="31">
        <f>P42/P40</f>
        <v>0.31239509476258925</v>
      </c>
    </row>
    <row r="43" spans="1:47">
      <c r="A43" s="36" t="s">
        <v>45</v>
      </c>
      <c r="B43" s="143"/>
      <c r="C43" s="97">
        <f>C40+C24-C7+C46</f>
        <v>822206.86158678425</v>
      </c>
      <c r="D43" s="97">
        <f t="shared" ref="D43:O43" si="7">D11+D24+D40</f>
        <v>627035</v>
      </c>
      <c r="E43" s="97">
        <f t="shared" si="7"/>
        <v>0</v>
      </c>
      <c r="F43" s="97">
        <f t="shared" si="7"/>
        <v>2635</v>
      </c>
      <c r="G43" s="97">
        <f t="shared" si="7"/>
        <v>103670.35038260726</v>
      </c>
      <c r="H43" s="97">
        <f t="shared" si="7"/>
        <v>20382</v>
      </c>
      <c r="I43" s="97">
        <f t="shared" si="7"/>
        <v>2227</v>
      </c>
      <c r="J43" s="97">
        <f t="shared" si="7"/>
        <v>0</v>
      </c>
      <c r="K43" s="97">
        <f t="shared" si="7"/>
        <v>0</v>
      </c>
      <c r="L43" s="97">
        <f t="shared" si="7"/>
        <v>0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1578156.2119693914</v>
      </c>
      <c r="Q43" s="23"/>
      <c r="R43" s="30" t="s">
        <v>42</v>
      </c>
      <c r="S43" s="10" t="str">
        <f>ROUND(P36/1000,0) &amp;" GWh"</f>
        <v>331 GWh</v>
      </c>
      <c r="T43" s="43">
        <f>P36/P40</f>
        <v>0.16898098620497723</v>
      </c>
    </row>
    <row r="44" spans="1:47">
      <c r="A44" s="36" t="s">
        <v>46</v>
      </c>
      <c r="B44" s="98"/>
      <c r="C44" s="98">
        <f>C43/$P$43</f>
        <v>0.52099206361881434</v>
      </c>
      <c r="D44" s="98">
        <f t="shared" ref="D44:P44" si="8">D43/$P$43</f>
        <v>0.39732125073823898</v>
      </c>
      <c r="E44" s="98">
        <f t="shared" si="8"/>
        <v>0</v>
      </c>
      <c r="F44" s="98">
        <f t="shared" si="8"/>
        <v>1.6696699477625008E-3</v>
      </c>
      <c r="G44" s="98">
        <f t="shared" si="8"/>
        <v>6.5690803987798113E-2</v>
      </c>
      <c r="H44" s="98">
        <f t="shared" si="8"/>
        <v>1.2915071299922311E-2</v>
      </c>
      <c r="I44" s="98">
        <f t="shared" si="8"/>
        <v>1.411140407463791E-3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169 GWh</v>
      </c>
      <c r="T44" s="31">
        <f>P34/P40</f>
        <v>8.6520809982050889E-2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3 GWh</v>
      </c>
      <c r="T45" s="31">
        <f>P32/P40</f>
        <v>1.7101436694300968E-3</v>
      </c>
      <c r="U45" s="25"/>
    </row>
    <row r="46" spans="1:47">
      <c r="A46" s="37" t="s">
        <v>49</v>
      </c>
      <c r="B46" s="97">
        <f>B24+B26-B40-B49</f>
        <v>114271</v>
      </c>
      <c r="C46" s="97">
        <f>(C40+C24)*0.08</f>
        <v>60904.211969391428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125 GWh</v>
      </c>
      <c r="T46" s="43">
        <f>P33/P40</f>
        <v>6.3750462683398165E-2</v>
      </c>
      <c r="U46" s="25"/>
    </row>
    <row r="47" spans="1:47">
      <c r="A47" s="37" t="s">
        <v>51</v>
      </c>
      <c r="B47" s="100">
        <f>B46/(B24+B26)</f>
        <v>0.20484547540513409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718 GWh</v>
      </c>
      <c r="T47" s="43">
        <f>P35/P40</f>
        <v>0.36664250269755438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1958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106">
        <f>'FV imp-exp'!E17</f>
        <v>0</v>
      </c>
      <c r="C49" s="103"/>
      <c r="D49" s="104"/>
      <c r="E49" s="104"/>
      <c r="F49" s="105"/>
      <c r="G49" s="104"/>
      <c r="H49" s="104"/>
      <c r="I49" s="105"/>
      <c r="J49" s="104"/>
      <c r="K49" s="104"/>
      <c r="L49" s="104"/>
      <c r="M49" s="103"/>
      <c r="N49" s="107"/>
      <c r="O49" s="107"/>
      <c r="P49" s="107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02"/>
      <c r="C50" s="141"/>
      <c r="D50" s="104"/>
      <c r="E50" s="104"/>
      <c r="F50" s="105"/>
      <c r="G50" s="104"/>
      <c r="H50" s="104"/>
      <c r="I50" s="105"/>
      <c r="J50" s="104"/>
      <c r="K50" s="104"/>
      <c r="L50" s="104"/>
      <c r="M50" s="103"/>
      <c r="N50" s="107"/>
      <c r="O50" s="107"/>
      <c r="P50" s="107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02"/>
      <c r="C51" s="103"/>
      <c r="D51" s="104"/>
      <c r="E51" s="104"/>
      <c r="F51" s="105"/>
      <c r="G51" s="104"/>
      <c r="H51" s="104"/>
      <c r="I51" s="105"/>
      <c r="J51" s="104"/>
      <c r="K51" s="104"/>
      <c r="L51" s="104"/>
      <c r="M51" s="103"/>
      <c r="N51" s="107"/>
      <c r="O51" s="107"/>
      <c r="P51" s="107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2"/>
      <c r="C52" s="103"/>
      <c r="D52" s="104"/>
      <c r="E52" s="104"/>
      <c r="F52" s="105"/>
      <c r="G52" s="104"/>
      <c r="H52" s="104"/>
      <c r="I52" s="105"/>
      <c r="J52" s="104"/>
      <c r="K52" s="104"/>
      <c r="L52" s="104"/>
      <c r="M52" s="103"/>
      <c r="N52" s="107"/>
      <c r="O52" s="107"/>
      <c r="P52" s="107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2"/>
      <c r="C53" s="103"/>
      <c r="D53" s="104"/>
      <c r="E53" s="104"/>
      <c r="F53" s="105"/>
      <c r="G53" s="104"/>
      <c r="H53" s="104"/>
      <c r="I53" s="105"/>
      <c r="J53" s="104"/>
      <c r="K53" s="104"/>
      <c r="L53" s="104"/>
      <c r="M53" s="103"/>
      <c r="N53" s="107"/>
      <c r="O53" s="107"/>
      <c r="P53" s="107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2"/>
      <c r="C54" s="103"/>
      <c r="D54" s="104"/>
      <c r="E54" s="104"/>
      <c r="F54" s="105"/>
      <c r="G54" s="104"/>
      <c r="H54" s="104"/>
      <c r="I54" s="105"/>
      <c r="J54" s="104"/>
      <c r="K54" s="104"/>
      <c r="L54" s="104"/>
      <c r="M54" s="103"/>
      <c r="N54" s="107"/>
      <c r="O54" s="107"/>
      <c r="P54" s="107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topLeftCell="A7" zoomScale="70" zoomScaleNormal="70" workbookViewId="0">
      <selection activeCell="S60" sqref="S60"/>
    </sheetView>
  </sheetViews>
  <sheetFormatPr defaultColWidth="8.625" defaultRowHeight="15"/>
  <cols>
    <col min="1" max="1" width="49.5" style="11" customWidth="1"/>
    <col min="2" max="2" width="17.625" style="82" customWidth="1"/>
    <col min="3" max="3" width="17.625" style="83" customWidth="1"/>
    <col min="4" max="12" width="17.625" style="82" customWidth="1"/>
    <col min="13" max="16" width="17.625" style="83" customWidth="1"/>
    <col min="17" max="20" width="17.625" style="11" customWidth="1"/>
    <col min="21" max="16384" width="8.625" style="11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51" t="s">
        <v>81</v>
      </c>
      <c r="Q2" s="5"/>
      <c r="AG2" s="40"/>
      <c r="AH2" s="5"/>
    </row>
    <row r="3" spans="1:34" ht="30">
      <c r="A3" s="6">
        <f>'Stockholms län'!A3</f>
        <v>2020</v>
      </c>
      <c r="C3" s="84" t="s">
        <v>1</v>
      </c>
      <c r="D3" s="84" t="s">
        <v>32</v>
      </c>
      <c r="E3" s="84" t="s">
        <v>2</v>
      </c>
      <c r="F3" s="85" t="s">
        <v>3</v>
      </c>
      <c r="G3" s="84" t="s">
        <v>17</v>
      </c>
      <c r="H3" s="84" t="s">
        <v>52</v>
      </c>
      <c r="I3" s="85" t="s">
        <v>5</v>
      </c>
      <c r="J3" s="84" t="s">
        <v>4</v>
      </c>
      <c r="K3" s="84" t="s">
        <v>6</v>
      </c>
      <c r="L3" s="84" t="s">
        <v>7</v>
      </c>
      <c r="M3" s="85" t="s">
        <v>68</v>
      </c>
      <c r="N3" s="85" t="s">
        <v>68</v>
      </c>
      <c r="O3" s="85" t="s">
        <v>68</v>
      </c>
      <c r="P3" s="86" t="s">
        <v>9</v>
      </c>
      <c r="Q3" s="40"/>
      <c r="AG3" s="40"/>
      <c r="AH3" s="40"/>
    </row>
    <row r="4" spans="1:34" s="18" customFormat="1" ht="11.25">
      <c r="A4" s="52" t="s">
        <v>60</v>
      </c>
      <c r="B4" s="87"/>
      <c r="C4" s="88" t="s">
        <v>58</v>
      </c>
      <c r="D4" s="88" t="s">
        <v>59</v>
      </c>
      <c r="E4" s="89"/>
      <c r="F4" s="88" t="s">
        <v>61</v>
      </c>
      <c r="G4" s="89"/>
      <c r="H4" s="89"/>
      <c r="I4" s="88" t="s">
        <v>62</v>
      </c>
      <c r="J4" s="89"/>
      <c r="K4" s="89"/>
      <c r="L4" s="89"/>
      <c r="M4" s="89"/>
      <c r="N4" s="90"/>
      <c r="O4" s="90"/>
      <c r="P4" s="91" t="s">
        <v>66</v>
      </c>
      <c r="Q4" s="19"/>
      <c r="AG4" s="19"/>
      <c r="AH4" s="19"/>
    </row>
    <row r="5" spans="1:34" ht="15.75">
      <c r="A5" s="5" t="s">
        <v>53</v>
      </c>
      <c r="B5" s="64"/>
      <c r="C5" s="65">
        <f>[2]Solceller!$C$8</f>
        <v>6669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>
        <f>SUM(D5:O5)</f>
        <v>0</v>
      </c>
      <c r="Q5" s="40"/>
      <c r="AG5" s="40"/>
      <c r="AH5" s="40"/>
    </row>
    <row r="6" spans="1:34" ht="15.75">
      <c r="A6" s="5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>
        <f t="shared" ref="P6:P11" si="0">SUM(D6:O6)</f>
        <v>0</v>
      </c>
      <c r="Q6" s="40"/>
      <c r="AG6" s="40"/>
      <c r="AH6" s="40"/>
    </row>
    <row r="7" spans="1:34" ht="15.75">
      <c r="A7" s="5" t="s">
        <v>10</v>
      </c>
      <c r="B7" s="64"/>
      <c r="C7" s="64">
        <f>[2]Elproduktion!$N$202</f>
        <v>118459</v>
      </c>
      <c r="D7" s="64">
        <f>[2]Elproduktion!$N$203</f>
        <v>0</v>
      </c>
      <c r="E7" s="64">
        <f>[2]Elproduktion!$Q$204</f>
        <v>0</v>
      </c>
      <c r="F7" s="64">
        <f>[2]Elproduktion!$N$205</f>
        <v>0</v>
      </c>
      <c r="G7" s="64">
        <f>[2]Elproduktion!$R$206</f>
        <v>0</v>
      </c>
      <c r="H7" s="64">
        <f>[2]Elproduktion!$S$207</f>
        <v>0</v>
      </c>
      <c r="I7" s="64">
        <f>[2]Elproduktion!$N$208</f>
        <v>0</v>
      </c>
      <c r="J7" s="64">
        <f>[2]Elproduktion!$T$206</f>
        <v>0</v>
      </c>
      <c r="K7" s="64">
        <f>[2]Elproduktion!U204</f>
        <v>0</v>
      </c>
      <c r="L7" s="64">
        <f>[2]Elproduktion!V204</f>
        <v>0</v>
      </c>
      <c r="M7" s="64"/>
      <c r="N7" s="64"/>
      <c r="O7" s="64"/>
      <c r="P7" s="64">
        <f t="shared" si="0"/>
        <v>0</v>
      </c>
      <c r="Q7" s="40"/>
      <c r="AG7" s="40"/>
      <c r="AH7" s="40"/>
    </row>
    <row r="8" spans="1:34" ht="15.75">
      <c r="A8" s="5" t="s">
        <v>11</v>
      </c>
      <c r="B8" s="64"/>
      <c r="C8" s="64">
        <f>[2]Elproduktion!$N$210</f>
        <v>0</v>
      </c>
      <c r="D8" s="64">
        <f>[2]Elproduktion!$N$211</f>
        <v>0</v>
      </c>
      <c r="E8" s="64">
        <f>[2]Elproduktion!$Q$212</f>
        <v>0</v>
      </c>
      <c r="F8" s="64">
        <f>[2]Elproduktion!$N$213</f>
        <v>0</v>
      </c>
      <c r="G8" s="64">
        <f>[2]Elproduktion!$R$214</f>
        <v>0</v>
      </c>
      <c r="H8" s="64">
        <f>[2]Elproduktion!$S$215</f>
        <v>0</v>
      </c>
      <c r="I8" s="64">
        <f>[2]Elproduktion!$N$216</f>
        <v>0</v>
      </c>
      <c r="J8" s="64">
        <f>[2]Elproduktion!$T$214</f>
        <v>0</v>
      </c>
      <c r="K8" s="64">
        <f>[2]Elproduktion!U212</f>
        <v>0</v>
      </c>
      <c r="L8" s="64">
        <f>[2]Elproduktion!V212</f>
        <v>0</v>
      </c>
      <c r="M8" s="64"/>
      <c r="N8" s="64"/>
      <c r="O8" s="64"/>
      <c r="P8" s="64">
        <f t="shared" si="0"/>
        <v>0</v>
      </c>
      <c r="Q8" s="40"/>
      <c r="AG8" s="40"/>
      <c r="AH8" s="40"/>
    </row>
    <row r="9" spans="1:34" ht="15.75">
      <c r="A9" s="5" t="s">
        <v>12</v>
      </c>
      <c r="B9" s="64"/>
      <c r="C9" s="64">
        <f>[2]Elproduktion!$N$218</f>
        <v>0</v>
      </c>
      <c r="D9" s="64">
        <f>[2]Elproduktion!$N$219</f>
        <v>0</v>
      </c>
      <c r="E9" s="64">
        <f>[2]Elproduktion!$Q$220</f>
        <v>0</v>
      </c>
      <c r="F9" s="64">
        <f>[2]Elproduktion!$N$221</f>
        <v>0</v>
      </c>
      <c r="G9" s="64">
        <f>[2]Elproduktion!$R$222</f>
        <v>0</v>
      </c>
      <c r="H9" s="64">
        <f>[2]Elproduktion!$S$223</f>
        <v>0</v>
      </c>
      <c r="I9" s="64">
        <f>[2]Elproduktion!$N$224</f>
        <v>0</v>
      </c>
      <c r="J9" s="64">
        <f>[2]Elproduktion!$T$222</f>
        <v>0</v>
      </c>
      <c r="K9" s="64">
        <f>[2]Elproduktion!U220</f>
        <v>0</v>
      </c>
      <c r="L9" s="64">
        <f>[2]Elproduktion!V220</f>
        <v>0</v>
      </c>
      <c r="M9" s="64"/>
      <c r="N9" s="64"/>
      <c r="O9" s="64"/>
      <c r="P9" s="64">
        <f t="shared" si="0"/>
        <v>0</v>
      </c>
      <c r="Q9" s="40"/>
      <c r="AG9" s="40"/>
      <c r="AH9" s="40"/>
    </row>
    <row r="10" spans="1:34" ht="15.75">
      <c r="A10" s="5" t="s">
        <v>13</v>
      </c>
      <c r="B10" s="64"/>
      <c r="C10" s="64">
        <f>[2]Elproduktion!$N$226</f>
        <v>0</v>
      </c>
      <c r="D10" s="64">
        <f>[2]Elproduktion!$N$227</f>
        <v>0</v>
      </c>
      <c r="E10" s="64">
        <f>[2]Elproduktion!$Q$228</f>
        <v>0</v>
      </c>
      <c r="F10" s="64">
        <f>[2]Elproduktion!$N$229</f>
        <v>0</v>
      </c>
      <c r="G10" s="64">
        <f>[2]Elproduktion!$R$230</f>
        <v>0</v>
      </c>
      <c r="H10" s="64">
        <f>[2]Elproduktion!$S$231</f>
        <v>0</v>
      </c>
      <c r="I10" s="64">
        <f>[2]Elproduktion!$N$232</f>
        <v>0</v>
      </c>
      <c r="J10" s="64">
        <f>[2]Elproduktion!$T$230</f>
        <v>0</v>
      </c>
      <c r="K10" s="64">
        <f>[2]Elproduktion!U228</f>
        <v>0</v>
      </c>
      <c r="L10" s="64">
        <f>[2]Elproduktion!V228</f>
        <v>0</v>
      </c>
      <c r="M10" s="64"/>
      <c r="N10" s="64"/>
      <c r="O10" s="64"/>
      <c r="P10" s="64">
        <f t="shared" si="0"/>
        <v>0</v>
      </c>
      <c r="Q10" s="40"/>
      <c r="R10" s="5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</row>
    <row r="11" spans="1:34" ht="15.75">
      <c r="A11" s="5" t="s">
        <v>14</v>
      </c>
      <c r="B11" s="64"/>
      <c r="C11" s="65">
        <f>SUM(C5:C10)</f>
        <v>125128</v>
      </c>
      <c r="D11" s="64">
        <f t="shared" ref="D11:O11" si="1">SUM(D5:D10)</f>
        <v>0</v>
      </c>
      <c r="E11" s="64">
        <f t="shared" si="1"/>
        <v>0</v>
      </c>
      <c r="F11" s="64">
        <f t="shared" si="1"/>
        <v>0</v>
      </c>
      <c r="G11" s="64">
        <f t="shared" si="1"/>
        <v>0</v>
      </c>
      <c r="H11" s="64">
        <f t="shared" si="1"/>
        <v>0</v>
      </c>
      <c r="I11" s="64">
        <f t="shared" si="1"/>
        <v>0</v>
      </c>
      <c r="J11" s="64">
        <f t="shared" si="1"/>
        <v>0</v>
      </c>
      <c r="K11" s="64">
        <f t="shared" si="1"/>
        <v>0</v>
      </c>
      <c r="L11" s="64">
        <f t="shared" si="1"/>
        <v>0</v>
      </c>
      <c r="M11" s="64">
        <f t="shared" si="1"/>
        <v>0</v>
      </c>
      <c r="N11" s="64">
        <f t="shared" si="1"/>
        <v>0</v>
      </c>
      <c r="O11" s="64">
        <f t="shared" si="1"/>
        <v>0</v>
      </c>
      <c r="P11" s="64">
        <f t="shared" si="0"/>
        <v>0</v>
      </c>
      <c r="Q11" s="40"/>
      <c r="R11" s="5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</row>
    <row r="12" spans="1:34" ht="15.75"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4"/>
      <c r="R12" s="4"/>
      <c r="S12" s="4"/>
      <c r="T12" s="4"/>
    </row>
    <row r="13" spans="1:34" ht="15.75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4"/>
      <c r="R13" s="4"/>
      <c r="S13" s="4"/>
      <c r="T13" s="4"/>
    </row>
    <row r="14" spans="1:34" ht="18.75">
      <c r="A14" s="3" t="s">
        <v>15</v>
      </c>
      <c r="B14" s="92"/>
      <c r="C14" s="64"/>
      <c r="D14" s="92"/>
      <c r="E14" s="92"/>
      <c r="F14" s="92"/>
      <c r="G14" s="92"/>
      <c r="H14" s="92"/>
      <c r="I14" s="92"/>
      <c r="J14" s="64"/>
      <c r="K14" s="64"/>
      <c r="L14" s="64"/>
      <c r="M14" s="64"/>
      <c r="N14" s="64"/>
      <c r="O14" s="64"/>
      <c r="P14" s="92"/>
      <c r="Q14" s="4"/>
      <c r="R14" s="4"/>
      <c r="S14" s="4"/>
      <c r="T14" s="4"/>
    </row>
    <row r="15" spans="1:34" ht="15.75">
      <c r="A15" s="51" t="str">
        <f>A2</f>
        <v>0123 Järfälla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4"/>
      <c r="R15" s="4"/>
      <c r="S15" s="4"/>
      <c r="T15" s="4"/>
    </row>
    <row r="16" spans="1:34" ht="30">
      <c r="A16" s="6">
        <f>'Stockholms län'!A16</f>
        <v>2020</v>
      </c>
      <c r="B16" s="84" t="s">
        <v>16</v>
      </c>
      <c r="C16" s="93" t="s">
        <v>8</v>
      </c>
      <c r="D16" s="84" t="s">
        <v>32</v>
      </c>
      <c r="E16" s="84" t="s">
        <v>2</v>
      </c>
      <c r="F16" s="85" t="s">
        <v>3</v>
      </c>
      <c r="G16" s="84" t="s">
        <v>17</v>
      </c>
      <c r="H16" s="84" t="s">
        <v>52</v>
      </c>
      <c r="I16" s="85" t="s">
        <v>5</v>
      </c>
      <c r="J16" s="84" t="s">
        <v>4</v>
      </c>
      <c r="K16" s="84" t="s">
        <v>6</v>
      </c>
      <c r="L16" s="84" t="s">
        <v>7</v>
      </c>
      <c r="M16" s="85" t="s">
        <v>71</v>
      </c>
      <c r="N16" s="85" t="s">
        <v>73</v>
      </c>
      <c r="O16" s="85" t="s">
        <v>68</v>
      </c>
      <c r="P16" s="86" t="s">
        <v>9</v>
      </c>
      <c r="Q16" s="40"/>
      <c r="AG16" s="40"/>
      <c r="AH16" s="40"/>
    </row>
    <row r="17" spans="1:34" s="18" customFormat="1" ht="11.25">
      <c r="A17" s="52" t="s">
        <v>60</v>
      </c>
      <c r="B17" s="88" t="s">
        <v>63</v>
      </c>
      <c r="C17" s="134"/>
      <c r="D17" s="88" t="s">
        <v>59</v>
      </c>
      <c r="E17" s="89"/>
      <c r="F17" s="88" t="s">
        <v>61</v>
      </c>
      <c r="G17" s="89"/>
      <c r="H17" s="89"/>
      <c r="I17" s="88" t="s">
        <v>62</v>
      </c>
      <c r="J17" s="89"/>
      <c r="K17" s="89"/>
      <c r="L17" s="89"/>
      <c r="M17" s="89"/>
      <c r="N17" s="90"/>
      <c r="O17" s="90"/>
      <c r="P17" s="91" t="s">
        <v>66</v>
      </c>
      <c r="Q17" s="19"/>
      <c r="AG17" s="19"/>
      <c r="AH17" s="19"/>
    </row>
    <row r="18" spans="1:34" ht="15.75">
      <c r="A18" s="5" t="s">
        <v>18</v>
      </c>
      <c r="B18" s="170">
        <f>[2]Fjärrvärmeproduktion!$N$282+[2]Fjärrvärmeproduktion!$N$322*[2]Fjärrvärmeproduktion!$N$282/([2]Fjärrvärmeproduktion!$N$282+[2]Fjärrvärmeproduktion!$N$290)</f>
        <v>609986</v>
      </c>
      <c r="C18" s="64"/>
      <c r="D18" s="64">
        <f>[2]Fjärrvärmeproduktion!$N$283</f>
        <v>0</v>
      </c>
      <c r="E18" s="64">
        <f>[2]Fjärrvärmeproduktion!$Q$284</f>
        <v>0</v>
      </c>
      <c r="F18" s="64">
        <f>[2]Fjärrvärmeproduktion!$N$285</f>
        <v>0</v>
      </c>
      <c r="G18" s="64">
        <f>[2]Fjärrvärmeproduktion!$R$286</f>
        <v>2970</v>
      </c>
      <c r="H18" s="64">
        <f>[2]Fjärrvärmeproduktion!$S$287</f>
        <v>0</v>
      </c>
      <c r="I18" s="64">
        <f>[2]Fjärrvärmeproduktion!$N$288</f>
        <v>0</v>
      </c>
      <c r="J18" s="64">
        <f>[2]Fjärrvärmeproduktion!$T$286</f>
        <v>0</v>
      </c>
      <c r="K18" s="64">
        <f>[2]Fjärrvärmeproduktion!U284</f>
        <v>0</v>
      </c>
      <c r="L18" s="170">
        <f>[2]Fjärrvärmeproduktion!V284</f>
        <v>630193.19999999995</v>
      </c>
      <c r="M18" s="64">
        <f>[2]Fjärrvärmeproduktion!W287</f>
        <v>0</v>
      </c>
      <c r="N18" s="64">
        <f>[2]Fjärrvärmeproduktion!X287</f>
        <v>0</v>
      </c>
      <c r="O18" s="64"/>
      <c r="P18" s="170">
        <f>SUM(C18:O18)</f>
        <v>633163.19999999995</v>
      </c>
      <c r="Q18" s="4"/>
      <c r="R18" s="4"/>
      <c r="S18" s="4"/>
      <c r="T18" s="4"/>
    </row>
    <row r="19" spans="1:34" ht="15.75">
      <c r="A19" s="5" t="s">
        <v>19</v>
      </c>
      <c r="B19" s="64">
        <f>[2]Fjärrvärmeproduktion!$N$290+[2]Fjärrvärmeproduktion!$N$322*[2]Fjärrvärmeproduktion!$N$290/([2]Fjärrvärmeproduktion!$N$290+[2]Fjärrvärmeproduktion!$N$282)</f>
        <v>0</v>
      </c>
      <c r="C19" s="64"/>
      <c r="D19" s="64">
        <f>[2]Fjärrvärmeproduktion!$N$291</f>
        <v>0</v>
      </c>
      <c r="E19" s="64">
        <f>[2]Fjärrvärmeproduktion!$Q$292</f>
        <v>0</v>
      </c>
      <c r="F19" s="64">
        <f>[2]Fjärrvärmeproduktion!$N$293</f>
        <v>0</v>
      </c>
      <c r="G19" s="64">
        <f>[2]Fjärrvärmeproduktion!$R$294</f>
        <v>0</v>
      </c>
      <c r="H19" s="64">
        <f>[2]Fjärrvärmeproduktion!$S$295</f>
        <v>0</v>
      </c>
      <c r="I19" s="64">
        <f>[2]Fjärrvärmeproduktion!$N$296</f>
        <v>0</v>
      </c>
      <c r="J19" s="64">
        <f>[2]Fjärrvärmeproduktion!$T$294</f>
        <v>0</v>
      </c>
      <c r="K19" s="64">
        <f>[2]Fjärrvärmeproduktion!U292</f>
        <v>0</v>
      </c>
      <c r="L19" s="64">
        <f>[2]Fjärrvärmeproduktion!V292</f>
        <v>0</v>
      </c>
      <c r="M19" s="64">
        <f>[2]Fjärrvärmeproduktion!W295</f>
        <v>0</v>
      </c>
      <c r="N19" s="64">
        <f>[2]Fjärrvärmeproduktion!X295</f>
        <v>0</v>
      </c>
      <c r="O19" s="64"/>
      <c r="P19" s="64">
        <f t="shared" ref="P19:P23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64">
        <f>[2]Fjärrvärmeproduktion!$N$298</f>
        <v>0</v>
      </c>
      <c r="C20" s="64">
        <f>B20*1.05</f>
        <v>0</v>
      </c>
      <c r="D20" s="64">
        <f>[2]Fjärrvärmeproduktion!$N$299</f>
        <v>0</v>
      </c>
      <c r="E20" s="64">
        <f>[2]Fjärrvärmeproduktion!$Q$300</f>
        <v>0</v>
      </c>
      <c r="F20" s="64">
        <f>[2]Fjärrvärmeproduktion!$N$301</f>
        <v>0</v>
      </c>
      <c r="G20" s="64">
        <f>[2]Fjärrvärmeproduktion!$R$302</f>
        <v>0</v>
      </c>
      <c r="H20" s="64">
        <f>[2]Fjärrvärmeproduktion!$S$303</f>
        <v>0</v>
      </c>
      <c r="I20" s="64">
        <f>[2]Fjärrvärmeproduktion!$N$304</f>
        <v>0</v>
      </c>
      <c r="J20" s="64">
        <f>[2]Fjärrvärmeproduktion!$T$302</f>
        <v>0</v>
      </c>
      <c r="K20" s="64">
        <f>[2]Fjärrvärmeproduktion!U300</f>
        <v>0</v>
      </c>
      <c r="L20" s="64">
        <f>[2]Fjärrvärmeproduktion!V300</f>
        <v>0</v>
      </c>
      <c r="M20" s="64">
        <f>[2]Fjärrvärmeproduktion!W303</f>
        <v>0</v>
      </c>
      <c r="N20" s="64">
        <f>[2]Fjärrvärmeproduktion!X303</f>
        <v>0</v>
      </c>
      <c r="O20" s="64"/>
      <c r="P20" s="64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64">
        <f>[2]Fjärrvärmeproduktion!$N$306</f>
        <v>111340</v>
      </c>
      <c r="C21" s="64">
        <f>B21*0.33</f>
        <v>36742.200000000004</v>
      </c>
      <c r="D21" s="64">
        <f>[2]Fjärrvärmeproduktion!$N$307</f>
        <v>0</v>
      </c>
      <c r="E21" s="64">
        <f>[2]Fjärrvärmeproduktion!$Q$308</f>
        <v>0</v>
      </c>
      <c r="F21" s="64">
        <f>[2]Fjärrvärmeproduktion!$N$309</f>
        <v>0</v>
      </c>
      <c r="G21" s="64">
        <f>[2]Fjärrvärmeproduktion!$R$310</f>
        <v>0</v>
      </c>
      <c r="H21" s="64">
        <f>[2]Fjärrvärmeproduktion!$S$311</f>
        <v>0</v>
      </c>
      <c r="I21" s="64">
        <f>[2]Fjärrvärmeproduktion!$N$312</f>
        <v>0</v>
      </c>
      <c r="J21" s="64">
        <f>[2]Fjärrvärmeproduktion!$T$310</f>
        <v>0</v>
      </c>
      <c r="K21" s="64">
        <f>[2]Fjärrvärmeproduktion!U308</f>
        <v>0</v>
      </c>
      <c r="L21" s="64">
        <f>[2]Fjärrvärmeproduktion!V308</f>
        <v>0</v>
      </c>
      <c r="M21" s="64">
        <f>[2]Fjärrvärmeproduktion!W311</f>
        <v>0</v>
      </c>
      <c r="N21" s="64">
        <f>[2]Fjärrvärmeproduktion!X311</f>
        <v>0</v>
      </c>
      <c r="O21" s="64"/>
      <c r="P21" s="64">
        <f t="shared" si="2"/>
        <v>36742.200000000004</v>
      </c>
      <c r="Q21" s="4"/>
      <c r="R21" s="26"/>
      <c r="S21" s="26"/>
      <c r="T21" s="26"/>
    </row>
    <row r="22" spans="1:34" ht="15.75">
      <c r="A22" s="5" t="s">
        <v>22</v>
      </c>
      <c r="B22" s="64">
        <f>[2]Fjärrvärmeproduktion!$N$314</f>
        <v>0</v>
      </c>
      <c r="C22" s="64"/>
      <c r="D22" s="64">
        <f>[2]Fjärrvärmeproduktion!$N$315</f>
        <v>0</v>
      </c>
      <c r="E22" s="64">
        <f>[2]Fjärrvärmeproduktion!$Q$316</f>
        <v>0</v>
      </c>
      <c r="F22" s="64">
        <f>[2]Fjärrvärmeproduktion!$N$317</f>
        <v>0</v>
      </c>
      <c r="G22" s="64">
        <f>[2]Fjärrvärmeproduktion!$R$318</f>
        <v>0</v>
      </c>
      <c r="H22" s="64">
        <f>[2]Fjärrvärmeproduktion!$S$319</f>
        <v>0</v>
      </c>
      <c r="I22" s="64">
        <f>[2]Fjärrvärmeproduktion!$N$320</f>
        <v>0</v>
      </c>
      <c r="J22" s="64">
        <f>[2]Fjärrvärmeproduktion!$T$318</f>
        <v>0</v>
      </c>
      <c r="K22" s="64">
        <f>[2]Fjärrvärmeproduktion!U316</f>
        <v>0</v>
      </c>
      <c r="L22" s="64">
        <f>[2]Fjärrvärmeproduktion!V316</f>
        <v>0</v>
      </c>
      <c r="M22" s="64">
        <f>[2]Fjärrvärmeproduktion!W319</f>
        <v>0</v>
      </c>
      <c r="N22" s="64">
        <f>[2]Fjärrvärmeproduktion!X319</f>
        <v>0</v>
      </c>
      <c r="O22" s="64"/>
      <c r="P22" s="64">
        <f t="shared" si="2"/>
        <v>0</v>
      </c>
      <c r="Q22" s="20"/>
      <c r="R22" s="32" t="s">
        <v>24</v>
      </c>
      <c r="S22" s="56" t="str">
        <f>ROUND(P43/1000,0) &amp;" GWh"</f>
        <v>1694 GWh</v>
      </c>
      <c r="T22" s="27"/>
      <c r="U22" s="25"/>
    </row>
    <row r="23" spans="1:34" ht="15.75">
      <c r="A23" s="5" t="s">
        <v>23</v>
      </c>
      <c r="B23" s="210">
        <v>0</v>
      </c>
      <c r="C23" s="64"/>
      <c r="D23" s="64">
        <f>[2]Fjärrvärmeproduktion!$N$323</f>
        <v>0</v>
      </c>
      <c r="E23" s="64">
        <f>[2]Fjärrvärmeproduktion!$Q$324</f>
        <v>0</v>
      </c>
      <c r="F23" s="64">
        <f>[2]Fjärrvärmeproduktion!$N$325</f>
        <v>0</v>
      </c>
      <c r="G23" s="64">
        <f>[2]Fjärrvärmeproduktion!$R$326</f>
        <v>0</v>
      </c>
      <c r="H23" s="64">
        <f>[2]Fjärrvärmeproduktion!$S$327</f>
        <v>0</v>
      </c>
      <c r="I23" s="64">
        <f>[2]Fjärrvärmeproduktion!$N$328</f>
        <v>0</v>
      </c>
      <c r="J23" s="64">
        <f>[2]Fjärrvärmeproduktion!$T$326</f>
        <v>0</v>
      </c>
      <c r="K23" s="64">
        <f>[2]Fjärrvärmeproduktion!U324</f>
        <v>0</v>
      </c>
      <c r="L23" s="64">
        <f>[2]Fjärrvärmeproduktion!V324</f>
        <v>0</v>
      </c>
      <c r="M23" s="64">
        <f>[2]Fjärrvärmeproduktion!W327</f>
        <v>0</v>
      </c>
      <c r="N23" s="64">
        <f>[2]Fjärrvärmeproduktion!X327</f>
        <v>0</v>
      </c>
      <c r="O23" s="64"/>
      <c r="P23" s="64">
        <f t="shared" si="2"/>
        <v>0</v>
      </c>
      <c r="Q23" s="20"/>
      <c r="R23" s="30"/>
      <c r="S23" s="4"/>
      <c r="T23" s="28"/>
      <c r="U23" s="25"/>
    </row>
    <row r="24" spans="1:34" ht="15.75">
      <c r="A24" s="5" t="s">
        <v>14</v>
      </c>
      <c r="B24" s="170">
        <f>SUM(B18:B23)</f>
        <v>721326</v>
      </c>
      <c r="C24" s="64">
        <f t="shared" ref="C24:O24" si="3">SUM(C18:C23)</f>
        <v>36742.200000000004</v>
      </c>
      <c r="D24" s="64">
        <f t="shared" si="3"/>
        <v>0</v>
      </c>
      <c r="E24" s="64">
        <f t="shared" si="3"/>
        <v>0</v>
      </c>
      <c r="F24" s="64">
        <f t="shared" si="3"/>
        <v>0</v>
      </c>
      <c r="G24" s="64">
        <f t="shared" si="3"/>
        <v>2970</v>
      </c>
      <c r="H24" s="64">
        <f t="shared" si="3"/>
        <v>0</v>
      </c>
      <c r="I24" s="64">
        <f t="shared" si="3"/>
        <v>0</v>
      </c>
      <c r="J24" s="64">
        <f t="shared" si="3"/>
        <v>0</v>
      </c>
      <c r="K24" s="64">
        <f t="shared" si="3"/>
        <v>0</v>
      </c>
      <c r="L24" s="170">
        <f t="shared" si="3"/>
        <v>630193.19999999995</v>
      </c>
      <c r="M24" s="64">
        <f t="shared" si="3"/>
        <v>0</v>
      </c>
      <c r="N24" s="64">
        <f t="shared" si="3"/>
        <v>0</v>
      </c>
      <c r="O24" s="64">
        <f t="shared" si="3"/>
        <v>0</v>
      </c>
      <c r="P24" s="170">
        <f>SUM(C24:O24)</f>
        <v>669905.39999999991</v>
      </c>
      <c r="Q24" s="20"/>
      <c r="R24" s="30"/>
      <c r="S24" s="4" t="s">
        <v>25</v>
      </c>
      <c r="T24" s="28" t="s">
        <v>26</v>
      </c>
      <c r="U24" s="25"/>
    </row>
    <row r="25" spans="1:34" ht="15.75"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20"/>
      <c r="R25" s="53" t="str">
        <f>C30</f>
        <v>El</v>
      </c>
      <c r="S25" s="42" t="str">
        <f>ROUND(C43/1000,0) &amp;" GWh"</f>
        <v>586 GWh</v>
      </c>
      <c r="T25" s="31">
        <f>C$44</f>
        <v>0.34587953676652222</v>
      </c>
      <c r="U25" s="25"/>
    </row>
    <row r="26" spans="1:34" ht="15.75">
      <c r="A26" s="6" t="s">
        <v>103</v>
      </c>
      <c r="B26" s="194">
        <f>'FV imp-exp'!B11</f>
        <v>1837.69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20"/>
      <c r="R26" s="54" t="str">
        <f>D30</f>
        <v>Oljeprodukter</v>
      </c>
      <c r="S26" s="42" t="str">
        <f>ROUND(D43/1000,0) &amp;" GWh"</f>
        <v>362 GWh</v>
      </c>
      <c r="T26" s="31">
        <f>D$44</f>
        <v>0.21354605333569923</v>
      </c>
      <c r="U26" s="25"/>
    </row>
    <row r="27" spans="1:34" ht="15.7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20"/>
      <c r="R27" s="54" t="str">
        <f>E30</f>
        <v>Kol och koks</v>
      </c>
      <c r="S27" s="42" t="str">
        <f>ROUND(E43/1000,0) &amp;" GWh"</f>
        <v>0 GWh</v>
      </c>
      <c r="T27" s="31">
        <f>E$44</f>
        <v>0</v>
      </c>
      <c r="U27" s="25"/>
    </row>
    <row r="28" spans="1:34" ht="18.75">
      <c r="A28" s="3" t="s">
        <v>27</v>
      </c>
      <c r="B28" s="92"/>
      <c r="C28" s="64"/>
      <c r="D28" s="92"/>
      <c r="E28" s="92"/>
      <c r="F28" s="92"/>
      <c r="G28" s="92"/>
      <c r="H28" s="92"/>
      <c r="I28" s="64"/>
      <c r="J28" s="64"/>
      <c r="K28" s="64"/>
      <c r="L28" s="64"/>
      <c r="M28" s="64"/>
      <c r="N28" s="64"/>
      <c r="O28" s="64"/>
      <c r="P28" s="64"/>
      <c r="Q28" s="20"/>
      <c r="R28" s="54" t="str">
        <f>F30</f>
        <v>Gasol/naturgas</v>
      </c>
      <c r="S28" s="42" t="str">
        <f>ROUND(F43/1000,0) &amp;" GWh"</f>
        <v>0 GWh</v>
      </c>
      <c r="T28" s="31">
        <f>F$44</f>
        <v>0</v>
      </c>
      <c r="U28" s="25"/>
    </row>
    <row r="29" spans="1:34" ht="15.75">
      <c r="A29" s="51" t="str">
        <f>A2</f>
        <v>0123 Järfälla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20"/>
      <c r="R29" s="54" t="str">
        <f>G30</f>
        <v>Biodrivmedel</v>
      </c>
      <c r="S29" s="42" t="str">
        <f>ROUND(G43/1000,0) &amp;" GWh"</f>
        <v>106 GWh</v>
      </c>
      <c r="T29" s="31">
        <f>G$44</f>
        <v>6.2643930207604823E-2</v>
      </c>
      <c r="U29" s="25"/>
    </row>
    <row r="30" spans="1:34" ht="30">
      <c r="A30" s="6">
        <f>'Stockholms län'!A30</f>
        <v>2020</v>
      </c>
      <c r="B30" s="93" t="s">
        <v>70</v>
      </c>
      <c r="C30" s="96" t="s">
        <v>8</v>
      </c>
      <c r="D30" s="84" t="s">
        <v>32</v>
      </c>
      <c r="E30" s="84" t="s">
        <v>2</v>
      </c>
      <c r="F30" s="85" t="s">
        <v>3</v>
      </c>
      <c r="G30" s="84" t="s">
        <v>28</v>
      </c>
      <c r="H30" s="84" t="s">
        <v>52</v>
      </c>
      <c r="I30" s="85" t="s">
        <v>5</v>
      </c>
      <c r="J30" s="84" t="s">
        <v>74</v>
      </c>
      <c r="K30" s="84" t="s">
        <v>6</v>
      </c>
      <c r="L30" s="84" t="s">
        <v>7</v>
      </c>
      <c r="M30" s="84" t="s">
        <v>71</v>
      </c>
      <c r="N30" s="84" t="s">
        <v>73</v>
      </c>
      <c r="O30" s="85" t="s">
        <v>75</v>
      </c>
      <c r="P30" s="86" t="s">
        <v>29</v>
      </c>
      <c r="Q30" s="20"/>
      <c r="R30" s="53" t="str">
        <f>H30</f>
        <v>Biobränslen</v>
      </c>
      <c r="S30" s="42" t="str">
        <f>ROUND(H43/1000,0) &amp;" GWh"</f>
        <v>10 GWh</v>
      </c>
      <c r="T30" s="31">
        <f>H$44</f>
        <v>5.9022194243569057E-3</v>
      </c>
      <c r="U30" s="25"/>
    </row>
    <row r="31" spans="1:34" s="18" customFormat="1">
      <c r="A31" s="17"/>
      <c r="B31" s="88" t="s">
        <v>65</v>
      </c>
      <c r="C31" s="94" t="s">
        <v>64</v>
      </c>
      <c r="D31" s="88" t="s">
        <v>59</v>
      </c>
      <c r="E31" s="89"/>
      <c r="F31" s="88" t="s">
        <v>61</v>
      </c>
      <c r="G31" s="88" t="s">
        <v>102</v>
      </c>
      <c r="H31" s="88" t="s">
        <v>69</v>
      </c>
      <c r="I31" s="88" t="s">
        <v>62</v>
      </c>
      <c r="J31" s="89"/>
      <c r="K31" s="89"/>
      <c r="L31" s="89"/>
      <c r="M31" s="89"/>
      <c r="N31" s="90"/>
      <c r="O31" s="90"/>
      <c r="P31" s="91" t="s">
        <v>67</v>
      </c>
      <c r="Q31" s="21"/>
      <c r="R31" s="53" t="str">
        <f>I30</f>
        <v>Biogas</v>
      </c>
      <c r="S31" s="42" t="str">
        <f>ROUND(I43/1000,0) &amp;" GWh"</f>
        <v>0 GWh</v>
      </c>
      <c r="T31" s="31">
        <f>I$44</f>
        <v>0</v>
      </c>
      <c r="U31" s="24"/>
      <c r="AG31" s="19"/>
      <c r="AH31" s="19"/>
    </row>
    <row r="32" spans="1:34" ht="15.75">
      <c r="A32" s="5" t="s">
        <v>30</v>
      </c>
      <c r="B32" s="64">
        <f>[2]Slutanvändning!$N$413</f>
        <v>0</v>
      </c>
      <c r="C32" s="64">
        <f>[2]Slutanvändning!$N$414</f>
        <v>631</v>
      </c>
      <c r="D32" s="99">
        <f>[2]Slutanvändning!$N$407</f>
        <v>158</v>
      </c>
      <c r="E32" s="64">
        <f>[2]Slutanvändning!$Q$408</f>
        <v>0</v>
      </c>
      <c r="F32" s="99">
        <f>[2]Slutanvändning!$N$409</f>
        <v>0</v>
      </c>
      <c r="G32" s="64">
        <f>[2]Slutanvändning!$N$410</f>
        <v>4</v>
      </c>
      <c r="H32" s="64">
        <f>[2]Slutanvändning!$N$411</f>
        <v>0</v>
      </c>
      <c r="I32" s="64">
        <f>[2]Slutanvändning!$N$412</f>
        <v>0</v>
      </c>
      <c r="J32" s="64"/>
      <c r="K32" s="64">
        <f>[2]Slutanvändning!T408</f>
        <v>0</v>
      </c>
      <c r="L32" s="64">
        <f>[2]Slutanvändning!U408</f>
        <v>0</v>
      </c>
      <c r="M32" s="64"/>
      <c r="N32" s="64"/>
      <c r="O32" s="64"/>
      <c r="P32" s="64">
        <f t="shared" ref="P32:P38" si="4">SUM(B32:N32)</f>
        <v>793</v>
      </c>
      <c r="Q32" s="22"/>
      <c r="R32" s="54" t="str">
        <f>J30</f>
        <v>Bränslegas</v>
      </c>
      <c r="S32" s="42" t="str">
        <f>ROUND(J43/1000,0) &amp;" GWh"</f>
        <v>0 GWh</v>
      </c>
      <c r="T32" s="31">
        <f>J$44</f>
        <v>0</v>
      </c>
      <c r="U32" s="25"/>
    </row>
    <row r="33" spans="1:47" ht="15.75">
      <c r="A33" s="5" t="s">
        <v>33</v>
      </c>
      <c r="B33" s="64">
        <f>[2]Slutanvändning!$N$422</f>
        <v>25082</v>
      </c>
      <c r="C33" s="64">
        <f>[2]Slutanvändning!$N$423</f>
        <v>85041</v>
      </c>
      <c r="D33" s="184">
        <f>[2]Slutanvändning!$N$416</f>
        <v>719</v>
      </c>
      <c r="E33" s="64">
        <f>[2]Slutanvändning!$Q$417</f>
        <v>0</v>
      </c>
      <c r="F33" s="184">
        <f>[2]Slutanvändning!$N$418</f>
        <v>0</v>
      </c>
      <c r="G33" s="64">
        <f>[2]Slutanvändning!$N$419</f>
        <v>0</v>
      </c>
      <c r="H33" s="64">
        <f>[2]Slutanvändning!$N$420</f>
        <v>0</v>
      </c>
      <c r="I33" s="64">
        <f>[2]Slutanvändning!$N$421</f>
        <v>0</v>
      </c>
      <c r="J33" s="64"/>
      <c r="K33" s="64">
        <f>[2]Slutanvändning!T417</f>
        <v>0</v>
      </c>
      <c r="L33" s="64">
        <f>[2]Slutanvändning!U417</f>
        <v>0</v>
      </c>
      <c r="M33" s="64"/>
      <c r="N33" s="64"/>
      <c r="O33" s="64"/>
      <c r="P33" s="64">
        <f t="shared" si="4"/>
        <v>110842</v>
      </c>
      <c r="Q33" s="22"/>
      <c r="R33" s="53" t="str">
        <f>K30</f>
        <v>Torv</v>
      </c>
      <c r="S33" s="42" t="str">
        <f>ROUND(K43/1000,0) &amp;" GWh"</f>
        <v>0 GWh</v>
      </c>
      <c r="T33" s="31">
        <f>K$44</f>
        <v>0</v>
      </c>
      <c r="U33" s="25"/>
    </row>
    <row r="34" spans="1:47" ht="15.75">
      <c r="A34" s="5" t="s">
        <v>34</v>
      </c>
      <c r="B34" s="64">
        <f>[2]Slutanvändning!$N$431</f>
        <v>32197</v>
      </c>
      <c r="C34" s="64">
        <f>[2]Slutanvändning!$N$432</f>
        <v>58897</v>
      </c>
      <c r="D34" s="99">
        <f>[2]Slutanvändning!$N$425</f>
        <v>0</v>
      </c>
      <c r="E34" s="64">
        <f>[2]Slutanvändning!$Q$426</f>
        <v>0</v>
      </c>
      <c r="F34" s="99">
        <f>[2]Slutanvändning!$N$427</f>
        <v>0</v>
      </c>
      <c r="G34" s="64">
        <f>[2]Slutanvändning!$N$428</f>
        <v>0</v>
      </c>
      <c r="H34" s="64">
        <f>[2]Slutanvändning!$N$429</f>
        <v>0</v>
      </c>
      <c r="I34" s="64">
        <f>[2]Slutanvändning!$N$430</f>
        <v>0</v>
      </c>
      <c r="J34" s="64"/>
      <c r="K34" s="64">
        <f>[2]Slutanvändning!T426</f>
        <v>0</v>
      </c>
      <c r="L34" s="64">
        <f>[2]Slutanvändning!U426</f>
        <v>0</v>
      </c>
      <c r="M34" s="64"/>
      <c r="N34" s="64"/>
      <c r="O34" s="64"/>
      <c r="P34" s="64">
        <f t="shared" si="4"/>
        <v>91094</v>
      </c>
      <c r="Q34" s="22"/>
      <c r="R34" s="54" t="str">
        <f>L30</f>
        <v>Avfall</v>
      </c>
      <c r="S34" s="42" t="str">
        <f>ROUND(L43/1000,0) &amp;" GWh"</f>
        <v>630 GWh</v>
      </c>
      <c r="T34" s="31">
        <f>L$44</f>
        <v>0.37202826026581681</v>
      </c>
      <c r="U34" s="25"/>
      <c r="V34" s="7"/>
      <c r="W34" s="41"/>
    </row>
    <row r="35" spans="1:47" ht="15.75">
      <c r="A35" s="5" t="s">
        <v>35</v>
      </c>
      <c r="B35" s="64">
        <f>[2]Slutanvändning!$N$440</f>
        <v>0</v>
      </c>
      <c r="C35" s="64">
        <f>[2]Slutanvändning!$N$441</f>
        <v>2254</v>
      </c>
      <c r="D35" s="99">
        <f>[2]Slutanvändning!$N$434</f>
        <v>358751</v>
      </c>
      <c r="E35" s="64">
        <f>[2]Slutanvändning!$Q$435</f>
        <v>0</v>
      </c>
      <c r="F35" s="99">
        <f>[2]Slutanvändning!$N$436</f>
        <v>0</v>
      </c>
      <c r="G35" s="64">
        <f>[2]Slutanvändning!$N$437</f>
        <v>103141</v>
      </c>
      <c r="H35" s="64">
        <f>[2]Slutanvändning!$N$438</f>
        <v>0</v>
      </c>
      <c r="I35" s="64">
        <f>[2]Slutanvändning!$N$439</f>
        <v>0</v>
      </c>
      <c r="J35" s="64"/>
      <c r="K35" s="64">
        <f>[2]Slutanvändning!T435</f>
        <v>0</v>
      </c>
      <c r="L35" s="64">
        <f>[2]Slutanvändning!U435</f>
        <v>0</v>
      </c>
      <c r="M35" s="64"/>
      <c r="N35" s="64"/>
      <c r="O35" s="64"/>
      <c r="P35" s="64">
        <f>SUM(B35:N35)</f>
        <v>464146</v>
      </c>
      <c r="Q35" s="22"/>
      <c r="R35" s="53" t="str">
        <f>M30</f>
        <v>RT-flis</v>
      </c>
      <c r="S35" s="42" t="str">
        <f>ROUND(M43/1000,0) &amp;" GWh"</f>
        <v>0 GWh</v>
      </c>
      <c r="T35" s="31">
        <f>M$44</f>
        <v>0</v>
      </c>
      <c r="U35" s="25"/>
    </row>
    <row r="36" spans="1:47" ht="15.75">
      <c r="A36" s="5" t="s">
        <v>36</v>
      </c>
      <c r="B36" s="64">
        <f>[2]Slutanvändning!$N$449</f>
        <v>25916</v>
      </c>
      <c r="C36" s="64">
        <f>[2]Slutanvändning!$N$450</f>
        <v>248018</v>
      </c>
      <c r="D36" s="99">
        <f>[2]Slutanvändning!$N$443</f>
        <v>1874</v>
      </c>
      <c r="E36" s="64">
        <f>[2]Slutanvändning!$Q$444</f>
        <v>0</v>
      </c>
      <c r="F36" s="99">
        <f>[2]Slutanvändning!$N$445</f>
        <v>0</v>
      </c>
      <c r="G36" s="64">
        <f>[2]Slutanvändning!$N$446</f>
        <v>0</v>
      </c>
      <c r="H36" s="64">
        <f>[2]Slutanvändning!$N$447</f>
        <v>0</v>
      </c>
      <c r="I36" s="64">
        <f>[2]Slutanvändning!$N$448</f>
        <v>0</v>
      </c>
      <c r="J36" s="64"/>
      <c r="K36" s="64">
        <f>[2]Slutanvändning!T444</f>
        <v>0</v>
      </c>
      <c r="L36" s="64">
        <f>[2]Slutanvändning!U444</f>
        <v>0</v>
      </c>
      <c r="M36" s="64"/>
      <c r="N36" s="64"/>
      <c r="O36" s="64"/>
      <c r="P36" s="64">
        <f t="shared" si="4"/>
        <v>275808</v>
      </c>
      <c r="Q36" s="22"/>
      <c r="R36" s="53" t="str">
        <f>N30</f>
        <v>Olivkärnekross</v>
      </c>
      <c r="S36" s="42" t="str">
        <f>ROUND(N43/1000,0) &amp;" GWh"</f>
        <v>0 GWh</v>
      </c>
      <c r="T36" s="31">
        <f>N$44</f>
        <v>0</v>
      </c>
      <c r="U36" s="25"/>
    </row>
    <row r="37" spans="1:47" ht="15.75">
      <c r="A37" s="5" t="s">
        <v>37</v>
      </c>
      <c r="B37" s="64">
        <f>[2]Slutanvändning!$N$458</f>
        <v>4268</v>
      </c>
      <c r="C37" s="64">
        <f>[2]Slutanvändning!$N$459</f>
        <v>178923</v>
      </c>
      <c r="D37" s="99">
        <f>[2]Slutanvändning!$N$452</f>
        <v>232</v>
      </c>
      <c r="E37" s="64">
        <f>[2]Slutanvändning!$Q$453</f>
        <v>0</v>
      </c>
      <c r="F37" s="99">
        <f>[2]Slutanvändning!$N$454</f>
        <v>0</v>
      </c>
      <c r="G37" s="64">
        <f>[2]Slutanvändning!$N$455</f>
        <v>0</v>
      </c>
      <c r="H37" s="64">
        <f>[2]Slutanvändning!$N$456</f>
        <v>9998</v>
      </c>
      <c r="I37" s="64">
        <f>[2]Slutanvändning!$N$457</f>
        <v>0</v>
      </c>
      <c r="J37" s="64"/>
      <c r="K37" s="64">
        <f>[2]Slutanvändning!T453</f>
        <v>0</v>
      </c>
      <c r="L37" s="64">
        <f>[2]Slutanvändning!U453</f>
        <v>0</v>
      </c>
      <c r="M37" s="64"/>
      <c r="N37" s="64"/>
      <c r="O37" s="64"/>
      <c r="P37" s="64">
        <f t="shared" si="4"/>
        <v>193421</v>
      </c>
      <c r="Q37" s="22"/>
      <c r="R37" s="54" t="str">
        <f>O30</f>
        <v>Ånga</v>
      </c>
      <c r="S37" s="42" t="str">
        <f>ROUND(O40/1000,0) &amp;" GWh"</f>
        <v>0 GWh</v>
      </c>
      <c r="T37" s="31">
        <f>O$44</f>
        <v>0</v>
      </c>
      <c r="U37" s="25"/>
    </row>
    <row r="38" spans="1:47" ht="15.75">
      <c r="A38" s="5" t="s">
        <v>38</v>
      </c>
      <c r="B38" s="64">
        <f>[2]Slutanvändning!$N$467</f>
        <v>166264</v>
      </c>
      <c r="C38" s="64">
        <f>[2]Slutanvändning!$N$468</f>
        <v>41622</v>
      </c>
      <c r="D38" s="99">
        <f>[2]Slutanvändning!$N$461</f>
        <v>0</v>
      </c>
      <c r="E38" s="64">
        <f>[2]Slutanvändning!$Q$462</f>
        <v>0</v>
      </c>
      <c r="F38" s="99">
        <f>[2]Slutanvändning!$N$463</f>
        <v>0</v>
      </c>
      <c r="G38" s="64">
        <f>[2]Slutanvändning!$N$464</f>
        <v>0</v>
      </c>
      <c r="H38" s="64">
        <f>[2]Slutanvändning!$N$465</f>
        <v>0</v>
      </c>
      <c r="I38" s="64">
        <f>[2]Slutanvändning!$N$466</f>
        <v>0</v>
      </c>
      <c r="J38" s="64"/>
      <c r="K38" s="64">
        <f>[2]Slutanvändning!T462</f>
        <v>0</v>
      </c>
      <c r="L38" s="64">
        <f>[2]Slutanvändning!U462</f>
        <v>0</v>
      </c>
      <c r="M38" s="64"/>
      <c r="N38" s="64"/>
      <c r="O38" s="64"/>
      <c r="P38" s="64">
        <f t="shared" si="4"/>
        <v>207886</v>
      </c>
      <c r="Q38" s="22"/>
      <c r="R38" s="33"/>
      <c r="S38" s="18"/>
      <c r="T38" s="29"/>
      <c r="U38" s="25"/>
    </row>
    <row r="39" spans="1:47" ht="15.75">
      <c r="A39" s="5" t="s">
        <v>39</v>
      </c>
      <c r="B39" s="64">
        <f>[2]Slutanvändning!$N$476</f>
        <v>0</v>
      </c>
      <c r="C39" s="64">
        <f>[2]Slutanvändning!$N$477</f>
        <v>55</v>
      </c>
      <c r="D39" s="99">
        <f>[2]Slutanvändning!$N$470</f>
        <v>0</v>
      </c>
      <c r="E39" s="64">
        <f>[2]Slutanvändning!$Q$471</f>
        <v>0</v>
      </c>
      <c r="F39" s="99">
        <f>[2]Slutanvändning!$N$472</f>
        <v>0</v>
      </c>
      <c r="G39" s="64">
        <f>[2]Slutanvändning!$N$473</f>
        <v>0</v>
      </c>
      <c r="H39" s="64">
        <f>[2]Slutanvändning!$N$474</f>
        <v>0</v>
      </c>
      <c r="I39" s="64">
        <f>[2]Slutanvändning!$N$475</f>
        <v>0</v>
      </c>
      <c r="J39" s="64"/>
      <c r="K39" s="64">
        <f>[2]Slutanvändning!T471</f>
        <v>0</v>
      </c>
      <c r="L39" s="64">
        <f>[2]Slutanvändning!U471</f>
        <v>0</v>
      </c>
      <c r="M39" s="64"/>
      <c r="N39" s="64"/>
      <c r="O39" s="64"/>
      <c r="P39" s="64">
        <f>SUM(B39:N39)</f>
        <v>55</v>
      </c>
      <c r="Q39" s="22"/>
      <c r="R39" s="30"/>
      <c r="S39" s="9"/>
      <c r="T39" s="44"/>
    </row>
    <row r="40" spans="1:47" ht="15.75">
      <c r="A40" s="5" t="s">
        <v>14</v>
      </c>
      <c r="B40" s="64">
        <f>SUM(B32:B39)</f>
        <v>253727</v>
      </c>
      <c r="C40" s="64">
        <f t="shared" ref="C40:O40" si="5">SUM(C32:C39)</f>
        <v>615441</v>
      </c>
      <c r="D40" s="183">
        <f t="shared" si="5"/>
        <v>361734</v>
      </c>
      <c r="E40" s="64">
        <f t="shared" si="5"/>
        <v>0</v>
      </c>
      <c r="F40" s="183">
        <f>SUM(F32:F39)</f>
        <v>0</v>
      </c>
      <c r="G40" s="64">
        <f t="shared" si="5"/>
        <v>103145</v>
      </c>
      <c r="H40" s="64">
        <f t="shared" si="5"/>
        <v>9998</v>
      </c>
      <c r="I40" s="64">
        <f t="shared" si="5"/>
        <v>0</v>
      </c>
      <c r="J40" s="64">
        <f t="shared" si="5"/>
        <v>0</v>
      </c>
      <c r="K40" s="64">
        <f t="shared" si="5"/>
        <v>0</v>
      </c>
      <c r="L40" s="64">
        <f t="shared" si="5"/>
        <v>0</v>
      </c>
      <c r="M40" s="64">
        <f t="shared" si="5"/>
        <v>0</v>
      </c>
      <c r="N40" s="64">
        <f t="shared" si="5"/>
        <v>0</v>
      </c>
      <c r="O40" s="64">
        <f t="shared" si="5"/>
        <v>0</v>
      </c>
      <c r="P40" s="64">
        <f>SUM(B40:N40)</f>
        <v>1344045</v>
      </c>
      <c r="Q40" s="22"/>
      <c r="R40" s="30"/>
      <c r="S40" s="9" t="s">
        <v>25</v>
      </c>
      <c r="T40" s="44" t="s">
        <v>26</v>
      </c>
    </row>
    <row r="41" spans="1:47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6"/>
      <c r="R41" s="30" t="s">
        <v>40</v>
      </c>
      <c r="S41" s="45" t="str">
        <f>ROUND((B46+C46)/1000,0) &amp;" GWh"</f>
        <v>248 GWh</v>
      </c>
      <c r="T41" s="63"/>
    </row>
    <row r="42" spans="1:47">
      <c r="A42" s="35" t="s">
        <v>43</v>
      </c>
      <c r="B42" s="96">
        <f>B39+B38+B37</f>
        <v>170532</v>
      </c>
      <c r="C42" s="96">
        <f>C39+C38+C37</f>
        <v>220600</v>
      </c>
      <c r="D42" s="96">
        <f>D39+D38+D37</f>
        <v>232</v>
      </c>
      <c r="E42" s="96">
        <f t="shared" ref="E42:P42" si="6">E39+E38+E37</f>
        <v>0</v>
      </c>
      <c r="F42" s="93">
        <f t="shared" si="6"/>
        <v>0</v>
      </c>
      <c r="G42" s="96">
        <f t="shared" si="6"/>
        <v>0</v>
      </c>
      <c r="H42" s="96">
        <f t="shared" si="6"/>
        <v>9998</v>
      </c>
      <c r="I42" s="93">
        <f t="shared" si="6"/>
        <v>0</v>
      </c>
      <c r="J42" s="96">
        <f t="shared" si="6"/>
        <v>0</v>
      </c>
      <c r="K42" s="96">
        <f t="shared" si="6"/>
        <v>0</v>
      </c>
      <c r="L42" s="96">
        <f t="shared" si="6"/>
        <v>0</v>
      </c>
      <c r="M42" s="96">
        <f t="shared" si="6"/>
        <v>0</v>
      </c>
      <c r="N42" s="96">
        <f t="shared" si="6"/>
        <v>0</v>
      </c>
      <c r="O42" s="96">
        <f t="shared" si="6"/>
        <v>0</v>
      </c>
      <c r="P42" s="96">
        <f t="shared" si="6"/>
        <v>401362</v>
      </c>
      <c r="Q42" s="23"/>
      <c r="R42" s="30" t="s">
        <v>41</v>
      </c>
      <c r="S42" s="10" t="str">
        <f>ROUND(P42/1000,0) &amp;" GWh"</f>
        <v>401 GWh</v>
      </c>
      <c r="T42" s="31">
        <f>P42/P40</f>
        <v>0.29862244195692855</v>
      </c>
    </row>
    <row r="43" spans="1:47">
      <c r="A43" s="36" t="s">
        <v>45</v>
      </c>
      <c r="B43" s="93"/>
      <c r="C43" s="97">
        <f>C40+C24-C7+C46</f>
        <v>585898.85599999991</v>
      </c>
      <c r="D43" s="97">
        <f t="shared" ref="D43:O43" si="7">D11+D24+D40</f>
        <v>361734</v>
      </c>
      <c r="E43" s="97">
        <f t="shared" si="7"/>
        <v>0</v>
      </c>
      <c r="F43" s="97">
        <f t="shared" si="7"/>
        <v>0</v>
      </c>
      <c r="G43" s="97">
        <f t="shared" si="7"/>
        <v>106115</v>
      </c>
      <c r="H43" s="97">
        <f t="shared" si="7"/>
        <v>9998</v>
      </c>
      <c r="I43" s="97">
        <f t="shared" si="7"/>
        <v>0</v>
      </c>
      <c r="J43" s="97">
        <f t="shared" si="7"/>
        <v>0</v>
      </c>
      <c r="K43" s="97">
        <f t="shared" si="7"/>
        <v>0</v>
      </c>
      <c r="L43" s="97">
        <f t="shared" si="7"/>
        <v>630193.19999999995</v>
      </c>
      <c r="M43" s="97">
        <f t="shared" si="7"/>
        <v>0</v>
      </c>
      <c r="N43" s="97">
        <f t="shared" si="7"/>
        <v>0</v>
      </c>
      <c r="O43" s="97">
        <f t="shared" si="7"/>
        <v>0</v>
      </c>
      <c r="P43" s="131">
        <f>SUM(C43:O43)</f>
        <v>1693939.0559999999</v>
      </c>
      <c r="Q43" s="23"/>
      <c r="R43" s="30" t="s">
        <v>42</v>
      </c>
      <c r="S43" s="10" t="str">
        <f>ROUND(P36/1000,0) &amp;" GWh"</f>
        <v>276 GWh</v>
      </c>
      <c r="T43" s="43">
        <f>P36/P40</f>
        <v>0.20520741493030367</v>
      </c>
    </row>
    <row r="44" spans="1:47">
      <c r="A44" s="36" t="s">
        <v>46</v>
      </c>
      <c r="B44" s="98"/>
      <c r="C44" s="98">
        <f>C43/$P$43</f>
        <v>0.34587953676652222</v>
      </c>
      <c r="D44" s="98">
        <f t="shared" ref="D44:P44" si="8">D43/$P$43</f>
        <v>0.21354605333569923</v>
      </c>
      <c r="E44" s="98">
        <f t="shared" si="8"/>
        <v>0</v>
      </c>
      <c r="F44" s="98">
        <f t="shared" si="8"/>
        <v>0</v>
      </c>
      <c r="G44" s="98">
        <f t="shared" si="8"/>
        <v>6.2643930207604823E-2</v>
      </c>
      <c r="H44" s="98">
        <f t="shared" si="8"/>
        <v>5.9022194243569057E-3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0.37202826026581681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23"/>
      <c r="R44" s="30" t="s">
        <v>44</v>
      </c>
      <c r="S44" s="10" t="str">
        <f>ROUND(P34/1000,0) &amp;" GWh"</f>
        <v>91 GWh</v>
      </c>
      <c r="T44" s="31">
        <f>P34/P40</f>
        <v>6.7776004523658062E-2</v>
      </c>
      <c r="U44" s="25"/>
    </row>
    <row r="45" spans="1:47">
      <c r="A45" s="37"/>
      <c r="B45" s="99"/>
      <c r="C45" s="96"/>
      <c r="D45" s="96"/>
      <c r="E45" s="96"/>
      <c r="F45" s="93"/>
      <c r="G45" s="96"/>
      <c r="H45" s="96"/>
      <c r="I45" s="93"/>
      <c r="J45" s="96"/>
      <c r="K45" s="96"/>
      <c r="L45" s="96"/>
      <c r="M45" s="96"/>
      <c r="N45" s="93"/>
      <c r="O45" s="93"/>
      <c r="P45" s="93"/>
      <c r="Q45" s="23"/>
      <c r="R45" s="30" t="s">
        <v>31</v>
      </c>
      <c r="S45" s="10" t="str">
        <f>ROUND(P32/1000,0) &amp;" GWh"</f>
        <v>1 GWh</v>
      </c>
      <c r="T45" s="31">
        <f>P32/P40</f>
        <v>5.9001000710541681E-4</v>
      </c>
      <c r="U45" s="25"/>
    </row>
    <row r="46" spans="1:47">
      <c r="A46" s="37" t="s">
        <v>49</v>
      </c>
      <c r="B46" s="97">
        <f>B24+B26-B40-B49</f>
        <v>195836.68999999994</v>
      </c>
      <c r="C46" s="97">
        <f>(C40+C24)*0.08</f>
        <v>52174.655999999995</v>
      </c>
      <c r="D46" s="96"/>
      <c r="E46" s="96"/>
      <c r="F46" s="93"/>
      <c r="G46" s="96"/>
      <c r="H46" s="96"/>
      <c r="I46" s="93"/>
      <c r="J46" s="96"/>
      <c r="K46" s="96"/>
      <c r="L46" s="96"/>
      <c r="M46" s="96"/>
      <c r="N46" s="93"/>
      <c r="O46" s="93"/>
      <c r="P46" s="82"/>
      <c r="Q46" s="23"/>
      <c r="R46" s="30" t="s">
        <v>47</v>
      </c>
      <c r="S46" s="10" t="str">
        <f>ROUND(P33/1000,0) &amp;" GWh"</f>
        <v>111 GWh</v>
      </c>
      <c r="T46" s="43">
        <f>P33/P40</f>
        <v>8.2468964952810364E-2</v>
      </c>
      <c r="U46" s="25"/>
    </row>
    <row r="47" spans="1:47">
      <c r="A47" s="37" t="s">
        <v>51</v>
      </c>
      <c r="B47" s="100">
        <f>B46/(B24+B26)</f>
        <v>0.27080547973861901</v>
      </c>
      <c r="C47" s="100">
        <f>C46/(C40+C24)</f>
        <v>0.08</v>
      </c>
      <c r="D47" s="96"/>
      <c r="E47" s="96"/>
      <c r="F47" s="93"/>
      <c r="G47" s="96"/>
      <c r="H47" s="96"/>
      <c r="I47" s="93"/>
      <c r="J47" s="96"/>
      <c r="K47" s="96"/>
      <c r="L47" s="96"/>
      <c r="M47" s="96"/>
      <c r="N47" s="93"/>
      <c r="O47" s="93"/>
      <c r="P47" s="93"/>
      <c r="Q47" s="23"/>
      <c r="R47" s="30" t="s">
        <v>48</v>
      </c>
      <c r="S47" s="10" t="str">
        <f>ROUND(P35/1000,0) &amp;" GWh"</f>
        <v>464 GWh</v>
      </c>
      <c r="T47" s="43">
        <f>P35/P40</f>
        <v>0.34533516362919398</v>
      </c>
    </row>
    <row r="48" spans="1:47" ht="15.75" thickBot="1">
      <c r="A48" s="12"/>
      <c r="B48" s="102"/>
      <c r="C48" s="103"/>
      <c r="D48" s="104"/>
      <c r="E48" s="104"/>
      <c r="F48" s="105"/>
      <c r="G48" s="104"/>
      <c r="H48" s="104"/>
      <c r="I48" s="105"/>
      <c r="J48" s="104"/>
      <c r="K48" s="104"/>
      <c r="L48" s="104"/>
      <c r="M48" s="103"/>
      <c r="N48" s="107"/>
      <c r="O48" s="107"/>
      <c r="P48" s="107"/>
      <c r="Q48" s="55"/>
      <c r="R48" s="47" t="s">
        <v>50</v>
      </c>
      <c r="S48" s="10" t="str">
        <f>ROUND(P40/1000,0) &amp;" GWh"</f>
        <v>1344 GWh</v>
      </c>
      <c r="T48" s="48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2"/>
      <c r="AH48" s="12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</row>
    <row r="49" spans="1:47">
      <c r="A49" s="13" t="s">
        <v>104</v>
      </c>
      <c r="B49" s="209">
        <f>'FV imp-exp'!E11</f>
        <v>273600</v>
      </c>
      <c r="C49" s="109"/>
      <c r="D49" s="110"/>
      <c r="E49" s="110"/>
      <c r="F49" s="111"/>
      <c r="G49" s="110"/>
      <c r="H49" s="110"/>
      <c r="I49" s="111"/>
      <c r="J49" s="110"/>
      <c r="K49" s="110"/>
      <c r="L49" s="110"/>
      <c r="M49" s="109"/>
      <c r="N49" s="112"/>
      <c r="O49" s="112"/>
      <c r="P49" s="112"/>
      <c r="Q49" s="13"/>
      <c r="R49" s="12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</row>
    <row r="50" spans="1:47">
      <c r="A50" s="13"/>
      <c r="B50" s="133"/>
      <c r="C50" s="113"/>
      <c r="D50" s="110"/>
      <c r="E50" s="110"/>
      <c r="F50" s="111"/>
      <c r="G50" s="110"/>
      <c r="H50" s="110"/>
      <c r="I50" s="111"/>
      <c r="J50" s="110"/>
      <c r="K50" s="110"/>
      <c r="L50" s="110"/>
      <c r="M50" s="109"/>
      <c r="N50" s="112"/>
      <c r="O50" s="112"/>
      <c r="P50" s="112"/>
      <c r="Q50" s="13"/>
      <c r="R50" s="12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2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>
      <c r="A51" s="13"/>
      <c r="B51" s="133"/>
      <c r="C51" s="109"/>
      <c r="D51" s="110"/>
      <c r="E51" s="110"/>
      <c r="F51" s="111"/>
      <c r="G51" s="110"/>
      <c r="H51" s="110"/>
      <c r="I51" s="111"/>
      <c r="J51" s="110"/>
      <c r="K51" s="110"/>
      <c r="L51" s="110"/>
      <c r="M51" s="109"/>
      <c r="N51" s="112"/>
      <c r="O51" s="112"/>
      <c r="P51" s="112"/>
      <c r="Q51" s="13"/>
      <c r="R51" s="12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2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</row>
    <row r="52" spans="1:47">
      <c r="A52" s="13"/>
      <c r="B52" s="108"/>
      <c r="C52" s="109"/>
      <c r="D52" s="110"/>
      <c r="E52" s="110"/>
      <c r="F52" s="111"/>
      <c r="G52" s="110"/>
      <c r="H52" s="110"/>
      <c r="I52" s="111"/>
      <c r="J52" s="110"/>
      <c r="K52" s="110"/>
      <c r="L52" s="110"/>
      <c r="M52" s="109"/>
      <c r="N52" s="112"/>
      <c r="O52" s="112"/>
      <c r="P52" s="112"/>
      <c r="Q52" s="13"/>
      <c r="R52" s="12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2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</row>
    <row r="53" spans="1:47">
      <c r="A53" s="13"/>
      <c r="B53" s="108"/>
      <c r="C53" s="109"/>
      <c r="D53" s="110"/>
      <c r="E53" s="110"/>
      <c r="F53" s="111"/>
      <c r="G53" s="110"/>
      <c r="H53" s="110"/>
      <c r="I53" s="111"/>
      <c r="J53" s="110"/>
      <c r="K53" s="110"/>
      <c r="L53" s="110"/>
      <c r="M53" s="109"/>
      <c r="N53" s="112"/>
      <c r="O53" s="112"/>
      <c r="P53" s="112"/>
      <c r="Q53" s="13"/>
      <c r="R53" s="12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2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</row>
    <row r="54" spans="1:47">
      <c r="A54" s="13"/>
      <c r="B54" s="108"/>
      <c r="C54" s="109"/>
      <c r="D54" s="110"/>
      <c r="E54" s="110"/>
      <c r="F54" s="111"/>
      <c r="G54" s="110"/>
      <c r="H54" s="110"/>
      <c r="I54" s="111"/>
      <c r="J54" s="110"/>
      <c r="K54" s="110"/>
      <c r="L54" s="110"/>
      <c r="M54" s="109"/>
      <c r="N54" s="112"/>
      <c r="O54" s="112"/>
      <c r="P54" s="112"/>
      <c r="Q54" s="13"/>
      <c r="R54" s="12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2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</row>
    <row r="55" spans="1:47" ht="15.75">
      <c r="A55" s="13"/>
      <c r="B55" s="108"/>
      <c r="C55" s="109"/>
      <c r="D55" s="110"/>
      <c r="E55" s="110"/>
      <c r="F55" s="111"/>
      <c r="G55" s="110"/>
      <c r="H55" s="110"/>
      <c r="I55" s="111"/>
      <c r="J55" s="110"/>
      <c r="K55" s="110"/>
      <c r="L55" s="110"/>
      <c r="M55" s="109"/>
      <c r="N55" s="112"/>
      <c r="O55" s="112"/>
      <c r="P55" s="112"/>
      <c r="Q55" s="13"/>
      <c r="R55" s="9"/>
      <c r="S55" s="34"/>
      <c r="T55" s="38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2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</row>
    <row r="56" spans="1:47" ht="15.75">
      <c r="A56" s="13"/>
      <c r="B56" s="108"/>
      <c r="C56" s="109"/>
      <c r="D56" s="110"/>
      <c r="E56" s="110"/>
      <c r="F56" s="111"/>
      <c r="G56" s="110"/>
      <c r="H56" s="110"/>
      <c r="I56" s="111"/>
      <c r="J56" s="110"/>
      <c r="K56" s="110"/>
      <c r="L56" s="110"/>
      <c r="M56" s="109"/>
      <c r="N56" s="112"/>
      <c r="O56" s="112"/>
      <c r="P56" s="112"/>
      <c r="Q56" s="13"/>
      <c r="R56" s="9"/>
      <c r="S56" s="34"/>
      <c r="T56" s="38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2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ht="15.75">
      <c r="A57" s="13"/>
      <c r="B57" s="108"/>
      <c r="C57" s="109"/>
      <c r="D57" s="110"/>
      <c r="E57" s="110"/>
      <c r="F57" s="111"/>
      <c r="G57" s="110"/>
      <c r="H57" s="110"/>
      <c r="I57" s="111"/>
      <c r="J57" s="110"/>
      <c r="K57" s="110"/>
      <c r="L57" s="110"/>
      <c r="M57" s="109"/>
      <c r="N57" s="112"/>
      <c r="O57" s="112"/>
      <c r="P57" s="112"/>
      <c r="Q57" s="13"/>
      <c r="R57" s="9"/>
      <c r="S57" s="34"/>
      <c r="T57" s="38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2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15.75">
      <c r="A58" s="9"/>
      <c r="B58" s="114"/>
      <c r="C58" s="115"/>
      <c r="D58" s="116"/>
      <c r="E58" s="116"/>
      <c r="F58" s="117"/>
      <c r="G58" s="116"/>
      <c r="H58" s="116"/>
      <c r="I58" s="117"/>
      <c r="J58" s="116"/>
      <c r="K58" s="116"/>
      <c r="L58" s="116"/>
      <c r="M58" s="118"/>
      <c r="N58" s="119"/>
      <c r="O58" s="119"/>
      <c r="P58" s="120"/>
      <c r="Q58" s="9"/>
      <c r="R58" s="9"/>
      <c r="S58" s="34"/>
      <c r="T58" s="38"/>
    </row>
    <row r="59" spans="1:47" ht="15.75">
      <c r="A59" s="9"/>
      <c r="B59" s="114"/>
      <c r="C59" s="115"/>
      <c r="D59" s="116"/>
      <c r="E59" s="116"/>
      <c r="F59" s="117"/>
      <c r="G59" s="116"/>
      <c r="H59" s="116"/>
      <c r="I59" s="117"/>
      <c r="J59" s="116"/>
      <c r="K59" s="116"/>
      <c r="L59" s="116"/>
      <c r="M59" s="118"/>
      <c r="N59" s="119"/>
      <c r="O59" s="119"/>
      <c r="P59" s="120"/>
      <c r="Q59" s="9"/>
      <c r="R59" s="9"/>
      <c r="S59" s="14"/>
      <c r="T59" s="15"/>
    </row>
    <row r="60" spans="1:47" ht="15.75">
      <c r="A60" s="9"/>
      <c r="B60" s="114"/>
      <c r="C60" s="115"/>
      <c r="D60" s="116"/>
      <c r="E60" s="116"/>
      <c r="F60" s="117"/>
      <c r="G60" s="116"/>
      <c r="H60" s="116"/>
      <c r="I60" s="117"/>
      <c r="J60" s="116"/>
      <c r="K60" s="116"/>
      <c r="L60" s="116"/>
      <c r="M60" s="118"/>
      <c r="N60" s="119"/>
      <c r="O60" s="119"/>
      <c r="P60" s="120"/>
      <c r="Q60" s="9"/>
      <c r="R60" s="9"/>
      <c r="S60" s="9"/>
      <c r="T60" s="34"/>
    </row>
    <row r="61" spans="1:47" ht="15.75">
      <c r="A61" s="8"/>
      <c r="B61" s="114"/>
      <c r="C61" s="115"/>
      <c r="D61" s="116"/>
      <c r="E61" s="116"/>
      <c r="F61" s="117"/>
      <c r="G61" s="116"/>
      <c r="H61" s="116"/>
      <c r="I61" s="117"/>
      <c r="J61" s="116"/>
      <c r="K61" s="116"/>
      <c r="L61" s="116"/>
      <c r="M61" s="118"/>
      <c r="N61" s="119"/>
      <c r="O61" s="119"/>
      <c r="P61" s="120"/>
      <c r="Q61" s="9"/>
      <c r="R61" s="9"/>
      <c r="S61" s="49"/>
      <c r="T61" s="50"/>
    </row>
    <row r="62" spans="1:47" ht="15.75">
      <c r="A62" s="9"/>
      <c r="B62" s="114"/>
      <c r="C62" s="115"/>
      <c r="D62" s="114"/>
      <c r="E62" s="114"/>
      <c r="F62" s="121"/>
      <c r="G62" s="114"/>
      <c r="H62" s="114"/>
      <c r="I62" s="121"/>
      <c r="J62" s="114"/>
      <c r="K62" s="114"/>
      <c r="L62" s="114"/>
      <c r="M62" s="118"/>
      <c r="N62" s="119"/>
      <c r="O62" s="119"/>
      <c r="P62" s="120"/>
      <c r="Q62" s="9"/>
      <c r="R62" s="9"/>
      <c r="S62" s="34"/>
      <c r="T62" s="38"/>
    </row>
    <row r="63" spans="1:47" ht="15.75">
      <c r="A63" s="9"/>
      <c r="B63" s="114"/>
      <c r="C63" s="122"/>
      <c r="D63" s="114"/>
      <c r="E63" s="114"/>
      <c r="F63" s="121"/>
      <c r="G63" s="114"/>
      <c r="H63" s="114"/>
      <c r="I63" s="121"/>
      <c r="J63" s="114"/>
      <c r="K63" s="114"/>
      <c r="L63" s="114"/>
      <c r="M63" s="122"/>
      <c r="N63" s="120"/>
      <c r="O63" s="120"/>
      <c r="P63" s="120"/>
      <c r="Q63" s="9"/>
      <c r="R63" s="9"/>
      <c r="S63" s="34"/>
      <c r="T63" s="38"/>
    </row>
    <row r="64" spans="1:47" ht="15.75">
      <c r="A64" s="9"/>
      <c r="B64" s="114"/>
      <c r="C64" s="122"/>
      <c r="D64" s="114"/>
      <c r="E64" s="114"/>
      <c r="F64" s="121"/>
      <c r="G64" s="114"/>
      <c r="H64" s="114"/>
      <c r="I64" s="121"/>
      <c r="J64" s="114"/>
      <c r="K64" s="114"/>
      <c r="L64" s="114"/>
      <c r="M64" s="122"/>
      <c r="N64" s="120"/>
      <c r="O64" s="120"/>
      <c r="P64" s="120"/>
      <c r="Q64" s="9"/>
      <c r="R64" s="9"/>
      <c r="S64" s="34"/>
      <c r="T64" s="38"/>
    </row>
    <row r="65" spans="1:20" ht="15.75">
      <c r="A65" s="9"/>
      <c r="B65" s="96"/>
      <c r="C65" s="122"/>
      <c r="D65" s="96"/>
      <c r="E65" s="96"/>
      <c r="F65" s="93"/>
      <c r="G65" s="96"/>
      <c r="H65" s="96"/>
      <c r="I65" s="93"/>
      <c r="J65" s="96"/>
      <c r="K65" s="114"/>
      <c r="L65" s="114"/>
      <c r="M65" s="122"/>
      <c r="N65" s="120"/>
      <c r="O65" s="120"/>
      <c r="P65" s="120"/>
      <c r="Q65" s="9"/>
      <c r="R65" s="9"/>
      <c r="S65" s="34"/>
      <c r="T65" s="38"/>
    </row>
    <row r="66" spans="1:20" ht="15.75">
      <c r="A66" s="9"/>
      <c r="B66" s="96"/>
      <c r="C66" s="122"/>
      <c r="D66" s="96"/>
      <c r="E66" s="96"/>
      <c r="F66" s="93"/>
      <c r="G66" s="96"/>
      <c r="H66" s="96"/>
      <c r="I66" s="93"/>
      <c r="J66" s="96"/>
      <c r="K66" s="114"/>
      <c r="L66" s="114"/>
      <c r="M66" s="122"/>
      <c r="N66" s="120"/>
      <c r="O66" s="120"/>
      <c r="P66" s="120"/>
      <c r="Q66" s="9"/>
      <c r="R66" s="9"/>
      <c r="S66" s="34"/>
      <c r="T66" s="38"/>
    </row>
    <row r="67" spans="1:20" ht="15.75">
      <c r="A67" s="9"/>
      <c r="B67" s="96"/>
      <c r="C67" s="122"/>
      <c r="D67" s="96"/>
      <c r="E67" s="96"/>
      <c r="F67" s="93"/>
      <c r="G67" s="96"/>
      <c r="H67" s="96"/>
      <c r="I67" s="93"/>
      <c r="J67" s="96"/>
      <c r="K67" s="114"/>
      <c r="L67" s="114"/>
      <c r="M67" s="122"/>
      <c r="N67" s="120"/>
      <c r="O67" s="120"/>
      <c r="P67" s="120"/>
      <c r="Q67" s="9"/>
      <c r="R67" s="9"/>
      <c r="S67" s="34"/>
      <c r="T67" s="38"/>
    </row>
    <row r="68" spans="1:20" ht="15.75">
      <c r="A68" s="9"/>
      <c r="B68" s="96"/>
      <c r="C68" s="122"/>
      <c r="D68" s="96"/>
      <c r="E68" s="96"/>
      <c r="F68" s="93"/>
      <c r="G68" s="96"/>
      <c r="H68" s="96"/>
      <c r="I68" s="93"/>
      <c r="J68" s="96"/>
      <c r="K68" s="114"/>
      <c r="L68" s="114"/>
      <c r="M68" s="122"/>
      <c r="N68" s="120"/>
      <c r="O68" s="120"/>
      <c r="P68" s="120"/>
      <c r="Q68" s="9"/>
      <c r="R68" s="39"/>
      <c r="S68" s="14"/>
      <c r="T68" s="16"/>
    </row>
    <row r="69" spans="1:20">
      <c r="A69" s="9"/>
      <c r="B69" s="96"/>
      <c r="C69" s="122"/>
      <c r="D69" s="96"/>
      <c r="E69" s="96"/>
      <c r="F69" s="93"/>
      <c r="G69" s="96"/>
      <c r="H69" s="96"/>
      <c r="I69" s="93"/>
      <c r="J69" s="96"/>
      <c r="K69" s="114"/>
      <c r="L69" s="114"/>
      <c r="M69" s="122"/>
      <c r="N69" s="120"/>
      <c r="O69" s="120"/>
      <c r="P69" s="120"/>
      <c r="Q69" s="9"/>
    </row>
    <row r="70" spans="1:20">
      <c r="A70" s="9"/>
      <c r="B70" s="96"/>
      <c r="C70" s="122"/>
      <c r="D70" s="96"/>
      <c r="E70" s="96"/>
      <c r="F70" s="93"/>
      <c r="G70" s="96"/>
      <c r="H70" s="96"/>
      <c r="I70" s="93"/>
      <c r="J70" s="96"/>
      <c r="K70" s="114"/>
      <c r="L70" s="114"/>
      <c r="M70" s="122"/>
      <c r="N70" s="120"/>
      <c r="O70" s="120"/>
      <c r="P70" s="120"/>
      <c r="Q70" s="9"/>
    </row>
    <row r="71" spans="1:20" ht="15.75">
      <c r="A71" s="9"/>
      <c r="B71" s="123"/>
      <c r="C71" s="122"/>
      <c r="D71" s="123"/>
      <c r="E71" s="123"/>
      <c r="F71" s="124"/>
      <c r="G71" s="123"/>
      <c r="H71" s="123"/>
      <c r="I71" s="124"/>
      <c r="J71" s="123"/>
      <c r="K71" s="114"/>
      <c r="L71" s="114"/>
      <c r="M71" s="122"/>
      <c r="N71" s="120"/>
      <c r="O71" s="120"/>
      <c r="P71" s="120"/>
      <c r="Q71" s="9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2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738083-536C-48E5-B091-E0B18A553C06}"/>
</file>

<file path=customXml/itemProps2.xml><?xml version="1.0" encoding="utf-8"?>
<ds:datastoreItem xmlns:ds="http://schemas.openxmlformats.org/officeDocument/2006/customXml" ds:itemID="{25AA97BB-31D2-41B4-AF2C-8725E1301211}"/>
</file>

<file path=customXml/itemProps3.xml><?xml version="1.0" encoding="utf-8"?>
<ds:datastoreItem xmlns:ds="http://schemas.openxmlformats.org/officeDocument/2006/customXml" ds:itemID="{5A27DB57-7E9C-4D59-B985-F6C7C2CB32EA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INSTRUKTIONER</vt:lpstr>
      <vt:lpstr>FV imp-exp</vt:lpstr>
      <vt:lpstr>Stockholms län</vt:lpstr>
      <vt:lpstr>Botkyrka</vt:lpstr>
      <vt:lpstr>Danderyd</vt:lpstr>
      <vt:lpstr>Ekerö</vt:lpstr>
      <vt:lpstr>Haninge</vt:lpstr>
      <vt:lpstr>Huddinge</vt:lpstr>
      <vt:lpstr>Järfälla</vt:lpstr>
      <vt:lpstr>Lidingö</vt:lpstr>
      <vt:lpstr>Nacka</vt:lpstr>
      <vt:lpstr>Norrtälje</vt:lpstr>
      <vt:lpstr>Nykvarn</vt:lpstr>
      <vt:lpstr>Nynäshamn</vt:lpstr>
      <vt:lpstr>Salem</vt:lpstr>
      <vt:lpstr>Sigtuna</vt:lpstr>
      <vt:lpstr>Sollentuna</vt:lpstr>
      <vt:lpstr>Solna</vt:lpstr>
      <vt:lpstr>Stockholm</vt:lpstr>
      <vt:lpstr>Sundbyberg</vt:lpstr>
      <vt:lpstr>Södertälje</vt:lpstr>
      <vt:lpstr>Tyresö</vt:lpstr>
      <vt:lpstr>Täby</vt:lpstr>
      <vt:lpstr>Upplands Väsby</vt:lpstr>
      <vt:lpstr>Upplands-Bro</vt:lpstr>
      <vt:lpstr>Vallentuna</vt:lpstr>
      <vt:lpstr>Vaxholm</vt:lpstr>
      <vt:lpstr>Värmdö</vt:lpstr>
      <vt:lpstr>Österåker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Forsman, Erik</cp:lastModifiedBy>
  <dcterms:created xsi:type="dcterms:W3CDTF">2016-02-06T11:09:18Z</dcterms:created>
  <dcterms:modified xsi:type="dcterms:W3CDTF">2022-11-17T14:38:55Z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