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://ams.corp.pbwan.net/projects/10288367/Document/3_Dokument/Uppsala län (8 kommuner)/"/>
    </mc:Choice>
  </mc:AlternateContent>
  <xr:revisionPtr revIDLastSave="0" documentId="13_ncr:1_{3E70D341-EBF0-496D-80A7-20311D9DDFCA}" xr6:coauthVersionLast="47" xr6:coauthVersionMax="47" xr10:uidLastSave="{00000000-0000-0000-0000-000000000000}"/>
  <bookViews>
    <workbookView xWindow="840" yWindow="-15870" windowWidth="25440" windowHeight="15390" tabRatio="842" activeTab="1" xr2:uid="{00000000-000D-0000-FFFF-FFFF00000000}"/>
  </bookViews>
  <sheets>
    <sheet name="INSTRUKTIONER" sheetId="40" r:id="rId1"/>
    <sheet name="Uppsala län" sheetId="37" r:id="rId2"/>
    <sheet name="Enköping" sheetId="2" r:id="rId3"/>
    <sheet name="Heby" sheetId="3" r:id="rId4"/>
    <sheet name="Håbo" sheetId="51" r:id="rId5"/>
    <sheet name="Knivsta" sheetId="41" r:id="rId6"/>
    <sheet name="Tierp" sheetId="42" r:id="rId7"/>
    <sheet name="Uppsala" sheetId="43" r:id="rId8"/>
    <sheet name="Älvkarleby" sheetId="44" r:id="rId9"/>
    <sheet name="Östhammar" sheetId="50" r:id="rId10"/>
  </sheets>
  <externalReferences>
    <externalReference r:id="rId11"/>
  </externalReferenc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6" i="37" l="1"/>
  <c r="H33" i="3" l="1"/>
  <c r="O8" i="50" l="1"/>
  <c r="L6" i="44"/>
  <c r="K6" i="44"/>
  <c r="I6" i="44"/>
  <c r="H6" i="44"/>
  <c r="G6" i="44"/>
  <c r="F6" i="44"/>
  <c r="E6" i="44"/>
  <c r="D6" i="44"/>
  <c r="J6" i="44" l="1"/>
  <c r="B38" i="51" l="1"/>
  <c r="B37" i="51"/>
  <c r="B36" i="51"/>
  <c r="B34" i="51"/>
  <c r="B33" i="51"/>
  <c r="B19" i="42"/>
  <c r="A30" i="50"/>
  <c r="A16" i="50"/>
  <c r="A3" i="50"/>
  <c r="A30" i="44"/>
  <c r="A16" i="44"/>
  <c r="A3" i="44"/>
  <c r="A30" i="43"/>
  <c r="A16" i="43"/>
  <c r="A3" i="43"/>
  <c r="A30" i="42"/>
  <c r="A16" i="42"/>
  <c r="A3" i="42"/>
  <c r="A30" i="41"/>
  <c r="A16" i="41"/>
  <c r="A3" i="41"/>
  <c r="A30" i="51"/>
  <c r="A16" i="51"/>
  <c r="A3" i="51"/>
  <c r="A30" i="3"/>
  <c r="A16" i="3"/>
  <c r="A3" i="3"/>
  <c r="A30" i="2"/>
  <c r="A16" i="2"/>
  <c r="A3" i="2"/>
  <c r="A30" i="37"/>
  <c r="A16" i="37"/>
  <c r="I32" i="2" l="1"/>
  <c r="I32" i="3"/>
  <c r="I32" i="51"/>
  <c r="I32" i="41"/>
  <c r="I32" i="42"/>
  <c r="I32" i="43"/>
  <c r="I32" i="44"/>
  <c r="I32" i="50"/>
  <c r="I33" i="2"/>
  <c r="I33" i="3"/>
  <c r="I33" i="51"/>
  <c r="I33" i="41"/>
  <c r="I33" i="42"/>
  <c r="I33" i="43"/>
  <c r="I33" i="44"/>
  <c r="I33" i="50"/>
  <c r="I34" i="2"/>
  <c r="I34" i="3"/>
  <c r="I34" i="51"/>
  <c r="I34" i="41"/>
  <c r="I34" i="42"/>
  <c r="I34" i="44"/>
  <c r="I34" i="50"/>
  <c r="I35" i="2"/>
  <c r="I35" i="3"/>
  <c r="I35" i="51"/>
  <c r="I35" i="41"/>
  <c r="I35" i="42"/>
  <c r="I35" i="43"/>
  <c r="I35" i="44"/>
  <c r="I35" i="50"/>
  <c r="I36" i="2"/>
  <c r="I36" i="3"/>
  <c r="I36" i="51"/>
  <c r="I36" i="41"/>
  <c r="I36" i="42"/>
  <c r="I36" i="43"/>
  <c r="I36" i="44"/>
  <c r="I36" i="50"/>
  <c r="I37" i="2"/>
  <c r="I37" i="3"/>
  <c r="I37" i="51"/>
  <c r="I37" i="41"/>
  <c r="I37" i="42"/>
  <c r="I37" i="43"/>
  <c r="I37" i="44"/>
  <c r="I37" i="50"/>
  <c r="I38" i="2"/>
  <c r="I38" i="3"/>
  <c r="I38" i="51"/>
  <c r="I38" i="41"/>
  <c r="I38" i="42"/>
  <c r="I38" i="43"/>
  <c r="I38" i="44"/>
  <c r="I38" i="50"/>
  <c r="I39" i="2"/>
  <c r="I40" i="2" s="1"/>
  <c r="I39" i="3"/>
  <c r="I42" i="3" s="1"/>
  <c r="I39" i="51"/>
  <c r="I42" i="51" s="1"/>
  <c r="I39" i="41"/>
  <c r="I39" i="42"/>
  <c r="I39" i="43"/>
  <c r="I39" i="44"/>
  <c r="I39" i="50"/>
  <c r="I19" i="2"/>
  <c r="I20" i="2"/>
  <c r="I21" i="2"/>
  <c r="I22" i="2"/>
  <c r="I23" i="2"/>
  <c r="I18" i="3"/>
  <c r="I19" i="3"/>
  <c r="I20" i="3"/>
  <c r="I21" i="3"/>
  <c r="I22" i="3"/>
  <c r="I23" i="3"/>
  <c r="I18" i="51"/>
  <c r="I19" i="51"/>
  <c r="I20" i="51"/>
  <c r="I21" i="51"/>
  <c r="I22" i="51"/>
  <c r="I23" i="51"/>
  <c r="I18" i="41"/>
  <c r="I19" i="41"/>
  <c r="I20" i="41"/>
  <c r="I21" i="41"/>
  <c r="I22" i="41"/>
  <c r="I23" i="41"/>
  <c r="I18" i="42"/>
  <c r="I19" i="42"/>
  <c r="I20" i="42"/>
  <c r="I21" i="42"/>
  <c r="I22" i="42"/>
  <c r="I23" i="42"/>
  <c r="I18" i="43"/>
  <c r="I19" i="43"/>
  <c r="I20" i="43"/>
  <c r="I21" i="43"/>
  <c r="I22" i="43"/>
  <c r="I23" i="43"/>
  <c r="I18" i="44"/>
  <c r="I19" i="44"/>
  <c r="I20" i="44"/>
  <c r="I21" i="44"/>
  <c r="I22" i="44"/>
  <c r="I23" i="44"/>
  <c r="I18" i="50"/>
  <c r="I19" i="50"/>
  <c r="I20" i="50"/>
  <c r="I21" i="50"/>
  <c r="I22" i="50"/>
  <c r="I23" i="50"/>
  <c r="I7" i="2"/>
  <c r="I8" i="2"/>
  <c r="I9" i="2"/>
  <c r="I10" i="2"/>
  <c r="I7" i="3"/>
  <c r="I8" i="3"/>
  <c r="I9" i="3"/>
  <c r="I10" i="3"/>
  <c r="I7" i="51"/>
  <c r="I8" i="51"/>
  <c r="I9" i="51"/>
  <c r="I10" i="51"/>
  <c r="I7" i="41"/>
  <c r="I8" i="41"/>
  <c r="I9" i="41"/>
  <c r="I10" i="41"/>
  <c r="I7" i="42"/>
  <c r="I8" i="42"/>
  <c r="I9" i="42"/>
  <c r="I10" i="42"/>
  <c r="I7" i="43"/>
  <c r="I8" i="43"/>
  <c r="I9" i="43"/>
  <c r="I10" i="43"/>
  <c r="I8" i="44"/>
  <c r="I9" i="44"/>
  <c r="I10" i="44"/>
  <c r="I7" i="50"/>
  <c r="I8" i="50"/>
  <c r="I9" i="50"/>
  <c r="I10" i="50"/>
  <c r="C34" i="2"/>
  <c r="C36" i="2"/>
  <c r="C37" i="2"/>
  <c r="C38" i="2"/>
  <c r="C39" i="2"/>
  <c r="B20" i="2"/>
  <c r="C20" i="2" s="1"/>
  <c r="C32" i="3"/>
  <c r="C33" i="3"/>
  <c r="C34" i="3"/>
  <c r="C35" i="3"/>
  <c r="C36" i="3"/>
  <c r="C37" i="3"/>
  <c r="C38" i="3"/>
  <c r="C39" i="3"/>
  <c r="B20" i="3"/>
  <c r="C20" i="3" s="1"/>
  <c r="C24" i="3" s="1"/>
  <c r="C33" i="51"/>
  <c r="C35" i="51"/>
  <c r="C37" i="51"/>
  <c r="C38" i="51"/>
  <c r="B20" i="51"/>
  <c r="C20" i="51" s="1"/>
  <c r="B21" i="51"/>
  <c r="C21" i="51" s="1"/>
  <c r="C32" i="41"/>
  <c r="C34" i="41"/>
  <c r="C35" i="41"/>
  <c r="C37" i="41"/>
  <c r="C38" i="41"/>
  <c r="C39" i="41"/>
  <c r="C32" i="42"/>
  <c r="C34" i="42"/>
  <c r="C36" i="42"/>
  <c r="C37" i="42"/>
  <c r="C38" i="42"/>
  <c r="C39" i="42"/>
  <c r="C32" i="43"/>
  <c r="C35" i="43"/>
  <c r="C37" i="43"/>
  <c r="C38" i="43"/>
  <c r="C39" i="43"/>
  <c r="B20" i="43"/>
  <c r="C20" i="43" s="1"/>
  <c r="B21" i="43"/>
  <c r="C21" i="43" s="1"/>
  <c r="C32" i="44"/>
  <c r="C34" i="44"/>
  <c r="C36" i="44"/>
  <c r="C37" i="44"/>
  <c r="C38" i="44"/>
  <c r="C39" i="44"/>
  <c r="C32" i="50"/>
  <c r="C34" i="50"/>
  <c r="C36" i="50"/>
  <c r="C37" i="50"/>
  <c r="C38" i="50"/>
  <c r="B20" i="50"/>
  <c r="C20" i="50" s="1"/>
  <c r="C24" i="50" s="1"/>
  <c r="B19" i="2"/>
  <c r="B21" i="2"/>
  <c r="B22" i="2"/>
  <c r="B32" i="2"/>
  <c r="B33" i="2"/>
  <c r="B34" i="2"/>
  <c r="B35" i="2"/>
  <c r="B36" i="2"/>
  <c r="B37" i="2"/>
  <c r="B38" i="2"/>
  <c r="B39" i="2"/>
  <c r="B18" i="3"/>
  <c r="B19" i="3"/>
  <c r="B21" i="3"/>
  <c r="B22" i="3"/>
  <c r="B32" i="3"/>
  <c r="B33" i="3"/>
  <c r="B34" i="3"/>
  <c r="B35" i="3"/>
  <c r="B36" i="3"/>
  <c r="B37" i="3"/>
  <c r="B38" i="3"/>
  <c r="B39" i="3"/>
  <c r="B18" i="51"/>
  <c r="B22" i="51"/>
  <c r="B23" i="51"/>
  <c r="B32" i="51"/>
  <c r="B35" i="51"/>
  <c r="B39" i="51"/>
  <c r="B18" i="41"/>
  <c r="B19" i="41"/>
  <c r="B20" i="41"/>
  <c r="B21" i="41"/>
  <c r="B22" i="41"/>
  <c r="B23" i="41"/>
  <c r="B32" i="41"/>
  <c r="B35" i="41"/>
  <c r="B39" i="41"/>
  <c r="B18" i="42"/>
  <c r="B20" i="42"/>
  <c r="C20" i="42" s="1"/>
  <c r="C24" i="42" s="1"/>
  <c r="B21" i="42"/>
  <c r="B22" i="42"/>
  <c r="B32" i="42"/>
  <c r="B33" i="42"/>
  <c r="B34" i="42"/>
  <c r="B35" i="42"/>
  <c r="B36" i="42"/>
  <c r="B37" i="42"/>
  <c r="B38" i="42"/>
  <c r="B39" i="42"/>
  <c r="B19" i="43"/>
  <c r="B23" i="43"/>
  <c r="B32" i="43"/>
  <c r="B35" i="43"/>
  <c r="B39" i="43"/>
  <c r="B18" i="44"/>
  <c r="B19" i="44"/>
  <c r="B20" i="44"/>
  <c r="B21" i="44"/>
  <c r="B22" i="44"/>
  <c r="B23" i="44"/>
  <c r="B32" i="44"/>
  <c r="B33" i="44"/>
  <c r="B34" i="44"/>
  <c r="B35" i="44"/>
  <c r="B36" i="44"/>
  <c r="B37" i="44"/>
  <c r="B38" i="44"/>
  <c r="B39" i="44"/>
  <c r="B18" i="50"/>
  <c r="B19" i="50"/>
  <c r="B21" i="50"/>
  <c r="B22" i="50"/>
  <c r="B32" i="50"/>
  <c r="B33" i="50"/>
  <c r="B34" i="50"/>
  <c r="B35" i="50"/>
  <c r="B36" i="50"/>
  <c r="B37" i="50"/>
  <c r="B38" i="50"/>
  <c r="B39" i="50"/>
  <c r="D39" i="2"/>
  <c r="E39" i="2"/>
  <c r="F39" i="2"/>
  <c r="G39" i="2"/>
  <c r="H39" i="2"/>
  <c r="K39" i="2"/>
  <c r="L39" i="2"/>
  <c r="D38" i="2"/>
  <c r="E38" i="2"/>
  <c r="F38" i="2"/>
  <c r="G38" i="2"/>
  <c r="H38" i="2"/>
  <c r="K38" i="2"/>
  <c r="L38" i="2"/>
  <c r="D37" i="2"/>
  <c r="E37" i="2"/>
  <c r="F37" i="2"/>
  <c r="G37" i="2"/>
  <c r="H37" i="2"/>
  <c r="K37" i="2"/>
  <c r="L37" i="2"/>
  <c r="D39" i="3"/>
  <c r="E39" i="3"/>
  <c r="F39" i="3"/>
  <c r="G39" i="3"/>
  <c r="H39" i="3"/>
  <c r="K39" i="3"/>
  <c r="L39" i="3"/>
  <c r="D38" i="3"/>
  <c r="E38" i="3"/>
  <c r="F38" i="3"/>
  <c r="G38" i="3"/>
  <c r="H38" i="3"/>
  <c r="K38" i="3"/>
  <c r="L38" i="3"/>
  <c r="D37" i="3"/>
  <c r="E37" i="3"/>
  <c r="F37" i="3"/>
  <c r="G37" i="3"/>
  <c r="H37" i="3"/>
  <c r="K37" i="3"/>
  <c r="L37" i="3"/>
  <c r="D39" i="51"/>
  <c r="E39" i="51"/>
  <c r="F39" i="51"/>
  <c r="G39" i="51"/>
  <c r="H39" i="51"/>
  <c r="K39" i="51"/>
  <c r="L39" i="51"/>
  <c r="D38" i="51"/>
  <c r="E38" i="51"/>
  <c r="F38" i="51"/>
  <c r="G38" i="51"/>
  <c r="H38" i="51"/>
  <c r="K38" i="51"/>
  <c r="L38" i="51"/>
  <c r="D37" i="51"/>
  <c r="E37" i="51"/>
  <c r="F37" i="51"/>
  <c r="G37" i="51"/>
  <c r="H37" i="51"/>
  <c r="K37" i="51"/>
  <c r="L37" i="51"/>
  <c r="D39" i="41"/>
  <c r="E39" i="41"/>
  <c r="F39" i="41"/>
  <c r="G39" i="41"/>
  <c r="H39" i="41"/>
  <c r="K39" i="41"/>
  <c r="L39" i="41"/>
  <c r="D38" i="41"/>
  <c r="E38" i="41"/>
  <c r="F38" i="41"/>
  <c r="G38" i="41"/>
  <c r="H38" i="41"/>
  <c r="K38" i="41"/>
  <c r="L38" i="41"/>
  <c r="D37" i="41"/>
  <c r="E37" i="41"/>
  <c r="F37" i="41"/>
  <c r="G37" i="41"/>
  <c r="H37" i="41"/>
  <c r="K37" i="41"/>
  <c r="L37" i="41"/>
  <c r="D39" i="42"/>
  <c r="E39" i="42"/>
  <c r="G39" i="42"/>
  <c r="H39" i="42"/>
  <c r="K39" i="42"/>
  <c r="L39" i="42"/>
  <c r="D38" i="42"/>
  <c r="E38" i="42"/>
  <c r="G38" i="42"/>
  <c r="H38" i="42"/>
  <c r="K38" i="42"/>
  <c r="L38" i="42"/>
  <c r="D37" i="42"/>
  <c r="E37" i="42"/>
  <c r="G37" i="42"/>
  <c r="K37" i="42"/>
  <c r="L37" i="42"/>
  <c r="D39" i="43"/>
  <c r="E39" i="43"/>
  <c r="F39" i="43"/>
  <c r="G39" i="43"/>
  <c r="H39" i="43"/>
  <c r="K39" i="43"/>
  <c r="L39" i="43"/>
  <c r="D38" i="43"/>
  <c r="E38" i="43"/>
  <c r="F38" i="43"/>
  <c r="G38" i="43"/>
  <c r="H38" i="43"/>
  <c r="K38" i="43"/>
  <c r="L38" i="43"/>
  <c r="D37" i="43"/>
  <c r="E37" i="43"/>
  <c r="F37" i="43"/>
  <c r="G37" i="43"/>
  <c r="H37" i="43"/>
  <c r="K37" i="43"/>
  <c r="L37" i="43"/>
  <c r="D39" i="44"/>
  <c r="E39" i="44"/>
  <c r="F39" i="44"/>
  <c r="G39" i="44"/>
  <c r="H39" i="44"/>
  <c r="K39" i="44"/>
  <c r="L39" i="44"/>
  <c r="D38" i="44"/>
  <c r="E38" i="44"/>
  <c r="F38" i="44"/>
  <c r="G38" i="44"/>
  <c r="H38" i="44"/>
  <c r="K38" i="44"/>
  <c r="L38" i="44"/>
  <c r="D37" i="44"/>
  <c r="E37" i="44"/>
  <c r="F37" i="44"/>
  <c r="G37" i="44"/>
  <c r="H37" i="44"/>
  <c r="K37" i="44"/>
  <c r="L37" i="44"/>
  <c r="D39" i="50"/>
  <c r="E39" i="50"/>
  <c r="F39" i="50"/>
  <c r="G39" i="50"/>
  <c r="H39" i="50"/>
  <c r="K39" i="50"/>
  <c r="L39" i="50"/>
  <c r="D38" i="50"/>
  <c r="E38" i="50"/>
  <c r="F38" i="50"/>
  <c r="G38" i="50"/>
  <c r="H38" i="50"/>
  <c r="K38" i="50"/>
  <c r="L38" i="50"/>
  <c r="D37" i="50"/>
  <c r="E37" i="50"/>
  <c r="F37" i="50"/>
  <c r="G37" i="50"/>
  <c r="H37" i="50"/>
  <c r="K37" i="50"/>
  <c r="L37" i="50"/>
  <c r="D32" i="2"/>
  <c r="D33" i="2"/>
  <c r="D34" i="2"/>
  <c r="D35" i="2"/>
  <c r="D36" i="2"/>
  <c r="D32" i="3"/>
  <c r="D33" i="3"/>
  <c r="D34" i="3"/>
  <c r="D35" i="3"/>
  <c r="D36" i="3"/>
  <c r="D32" i="51"/>
  <c r="D34" i="51"/>
  <c r="D35" i="51"/>
  <c r="D32" i="41"/>
  <c r="D34" i="41"/>
  <c r="D35" i="41"/>
  <c r="D32" i="42"/>
  <c r="D33" i="42"/>
  <c r="D34" i="42"/>
  <c r="D35" i="42"/>
  <c r="D36" i="42"/>
  <c r="D32" i="43"/>
  <c r="D33" i="43"/>
  <c r="D34" i="43"/>
  <c r="D35" i="43"/>
  <c r="D36" i="43"/>
  <c r="D32" i="44"/>
  <c r="D33" i="44"/>
  <c r="D34" i="44"/>
  <c r="D35" i="44"/>
  <c r="D36" i="44"/>
  <c r="D32" i="50"/>
  <c r="D33" i="50"/>
  <c r="D34" i="50"/>
  <c r="D35" i="50"/>
  <c r="D36" i="50"/>
  <c r="E32" i="2"/>
  <c r="E33" i="2"/>
  <c r="E34" i="2"/>
  <c r="E35" i="2"/>
  <c r="E36" i="2"/>
  <c r="E32" i="3"/>
  <c r="E33" i="3"/>
  <c r="E34" i="3"/>
  <c r="E35" i="3"/>
  <c r="E36" i="3"/>
  <c r="E32" i="51"/>
  <c r="E33" i="51"/>
  <c r="E34" i="51"/>
  <c r="E35" i="51"/>
  <c r="E36" i="51"/>
  <c r="E32" i="41"/>
  <c r="E33" i="41"/>
  <c r="E34" i="41"/>
  <c r="E35" i="41"/>
  <c r="E36" i="41"/>
  <c r="E32" i="42"/>
  <c r="E33" i="42"/>
  <c r="E34" i="42"/>
  <c r="E35" i="42"/>
  <c r="E36" i="42"/>
  <c r="E32" i="43"/>
  <c r="E34" i="43"/>
  <c r="E35" i="43"/>
  <c r="E36" i="43"/>
  <c r="E32" i="44"/>
  <c r="E33" i="44"/>
  <c r="E34" i="44"/>
  <c r="E35" i="44"/>
  <c r="E36" i="44"/>
  <c r="E32" i="50"/>
  <c r="E33" i="50"/>
  <c r="E34" i="50"/>
  <c r="E35" i="50"/>
  <c r="E36" i="50"/>
  <c r="F32" i="2"/>
  <c r="F32" i="3"/>
  <c r="F32" i="51"/>
  <c r="F32" i="41"/>
  <c r="F32" i="43"/>
  <c r="F32" i="44"/>
  <c r="F32" i="50"/>
  <c r="F33" i="2"/>
  <c r="F33" i="41"/>
  <c r="F33" i="44"/>
  <c r="F34" i="2"/>
  <c r="F34" i="3"/>
  <c r="F34" i="51"/>
  <c r="F34" i="41"/>
  <c r="F34" i="43"/>
  <c r="F34" i="44"/>
  <c r="F34" i="50"/>
  <c r="F35" i="2"/>
  <c r="F35" i="3"/>
  <c r="F35" i="51"/>
  <c r="F35" i="41"/>
  <c r="F35" i="43"/>
  <c r="F35" i="44"/>
  <c r="F35" i="50"/>
  <c r="F36" i="2"/>
  <c r="F36" i="3"/>
  <c r="F36" i="51"/>
  <c r="F36" i="41"/>
  <c r="F36" i="43"/>
  <c r="F36" i="44"/>
  <c r="F36" i="50"/>
  <c r="G32" i="2"/>
  <c r="G33" i="2"/>
  <c r="G34" i="2"/>
  <c r="G35" i="2"/>
  <c r="G36" i="2"/>
  <c r="G32" i="3"/>
  <c r="G34" i="3"/>
  <c r="G35" i="3"/>
  <c r="G36" i="3"/>
  <c r="G32" i="51"/>
  <c r="G33" i="51"/>
  <c r="G34" i="51"/>
  <c r="G35" i="51"/>
  <c r="G36" i="51"/>
  <c r="G32" i="41"/>
  <c r="G33" i="41"/>
  <c r="G34" i="41"/>
  <c r="G35" i="41"/>
  <c r="G36" i="41"/>
  <c r="G32" i="42"/>
  <c r="G33" i="42"/>
  <c r="G34" i="42"/>
  <c r="G35" i="42"/>
  <c r="G36" i="42"/>
  <c r="G32" i="43"/>
  <c r="G34" i="43"/>
  <c r="G35" i="43"/>
  <c r="G36" i="43"/>
  <c r="G32" i="44"/>
  <c r="M33" i="44"/>
  <c r="M40" i="44" s="1"/>
  <c r="N33" i="44"/>
  <c r="N40" i="44" s="1"/>
  <c r="G34" i="44"/>
  <c r="G35" i="44"/>
  <c r="G36" i="44"/>
  <c r="G32" i="50"/>
  <c r="G33" i="50"/>
  <c r="G34" i="50"/>
  <c r="G35" i="50"/>
  <c r="G36" i="50"/>
  <c r="H32" i="2"/>
  <c r="H33" i="2"/>
  <c r="H34" i="2"/>
  <c r="H35" i="2"/>
  <c r="H36" i="2"/>
  <c r="H32" i="3"/>
  <c r="H34" i="3"/>
  <c r="H35" i="3"/>
  <c r="H36" i="3"/>
  <c r="H32" i="51"/>
  <c r="H33" i="51"/>
  <c r="H34" i="51"/>
  <c r="H35" i="51"/>
  <c r="H36" i="51"/>
  <c r="H32" i="41"/>
  <c r="H33" i="41"/>
  <c r="H34" i="41"/>
  <c r="H35" i="41"/>
  <c r="H36" i="41"/>
  <c r="H32" i="42"/>
  <c r="H34" i="42"/>
  <c r="H35" i="42"/>
  <c r="H36" i="42"/>
  <c r="H32" i="43"/>
  <c r="H33" i="43"/>
  <c r="H34" i="43"/>
  <c r="H35" i="43"/>
  <c r="H36" i="43"/>
  <c r="H32" i="44"/>
  <c r="H34" i="44"/>
  <c r="H35" i="44"/>
  <c r="H36" i="44"/>
  <c r="H32" i="50"/>
  <c r="H34" i="50"/>
  <c r="H35" i="50"/>
  <c r="H36" i="50"/>
  <c r="K32" i="2"/>
  <c r="K33" i="2"/>
  <c r="K34" i="2"/>
  <c r="K35" i="2"/>
  <c r="K36" i="2"/>
  <c r="K32" i="3"/>
  <c r="K33" i="3"/>
  <c r="K34" i="3"/>
  <c r="K35" i="3"/>
  <c r="K36" i="3"/>
  <c r="K32" i="51"/>
  <c r="K33" i="51"/>
  <c r="K34" i="51"/>
  <c r="K35" i="51"/>
  <c r="K36" i="51"/>
  <c r="K32" i="41"/>
  <c r="K33" i="41"/>
  <c r="K34" i="41"/>
  <c r="K35" i="41"/>
  <c r="K36" i="41"/>
  <c r="K32" i="42"/>
  <c r="K33" i="42"/>
  <c r="K34" i="42"/>
  <c r="K35" i="42"/>
  <c r="K36" i="42"/>
  <c r="K32" i="43"/>
  <c r="K33" i="43"/>
  <c r="K34" i="43"/>
  <c r="K35" i="43"/>
  <c r="K36" i="43"/>
  <c r="K32" i="44"/>
  <c r="K33" i="44"/>
  <c r="K34" i="44"/>
  <c r="K35" i="44"/>
  <c r="K36" i="44"/>
  <c r="K32" i="50"/>
  <c r="K33" i="50"/>
  <c r="K34" i="50"/>
  <c r="K35" i="50"/>
  <c r="K36" i="50"/>
  <c r="L32" i="2"/>
  <c r="L33" i="2"/>
  <c r="L34" i="2"/>
  <c r="L35" i="2"/>
  <c r="L36" i="2"/>
  <c r="L32" i="3"/>
  <c r="L33" i="3"/>
  <c r="L34" i="3"/>
  <c r="L35" i="3"/>
  <c r="L36" i="3"/>
  <c r="L32" i="51"/>
  <c r="L33" i="51"/>
  <c r="L34" i="51"/>
  <c r="L35" i="51"/>
  <c r="L36" i="51"/>
  <c r="L32" i="41"/>
  <c r="L33" i="41"/>
  <c r="L34" i="41"/>
  <c r="L35" i="41"/>
  <c r="L36" i="41"/>
  <c r="L32" i="42"/>
  <c r="L33" i="42"/>
  <c r="L34" i="42"/>
  <c r="L35" i="42"/>
  <c r="L36" i="42"/>
  <c r="L32" i="43"/>
  <c r="L34" i="43"/>
  <c r="L35" i="43"/>
  <c r="L36" i="43"/>
  <c r="L32" i="44"/>
  <c r="L33" i="44"/>
  <c r="L34" i="44"/>
  <c r="L35" i="44"/>
  <c r="L36" i="44"/>
  <c r="L32" i="50"/>
  <c r="L33" i="50"/>
  <c r="L34" i="50"/>
  <c r="L35" i="50"/>
  <c r="L36" i="50"/>
  <c r="C7" i="2"/>
  <c r="C7" i="3"/>
  <c r="C7" i="51"/>
  <c r="C7" i="41"/>
  <c r="C7" i="42"/>
  <c r="C7" i="43"/>
  <c r="C7" i="50"/>
  <c r="D7" i="2"/>
  <c r="D8" i="2"/>
  <c r="D9" i="2"/>
  <c r="D10" i="2"/>
  <c r="D18" i="2"/>
  <c r="D19" i="2"/>
  <c r="D20" i="2"/>
  <c r="D21" i="2"/>
  <c r="D22" i="2"/>
  <c r="D23" i="2"/>
  <c r="D7" i="3"/>
  <c r="D8" i="3"/>
  <c r="D9" i="3"/>
  <c r="D10" i="3"/>
  <c r="D18" i="3"/>
  <c r="D19" i="3"/>
  <c r="D20" i="3"/>
  <c r="D21" i="3"/>
  <c r="D22" i="3"/>
  <c r="D23" i="3"/>
  <c r="D7" i="51"/>
  <c r="D8" i="51"/>
  <c r="D9" i="51"/>
  <c r="D10" i="51"/>
  <c r="D18" i="51"/>
  <c r="D19" i="51"/>
  <c r="D20" i="51"/>
  <c r="D21" i="51"/>
  <c r="D22" i="51"/>
  <c r="D23" i="51"/>
  <c r="D7" i="41"/>
  <c r="D8" i="41"/>
  <c r="D9" i="41"/>
  <c r="D10" i="41"/>
  <c r="D18" i="41"/>
  <c r="D19" i="41"/>
  <c r="D20" i="41"/>
  <c r="D21" i="41"/>
  <c r="D22" i="41"/>
  <c r="D23" i="41"/>
  <c r="D7" i="42"/>
  <c r="D8" i="42"/>
  <c r="D9" i="42"/>
  <c r="D10" i="42"/>
  <c r="D18" i="42"/>
  <c r="D19" i="42"/>
  <c r="D20" i="42"/>
  <c r="D21" i="42"/>
  <c r="D22" i="42"/>
  <c r="D23" i="42"/>
  <c r="D7" i="43"/>
  <c r="D8" i="43"/>
  <c r="D9" i="43"/>
  <c r="D10" i="43"/>
  <c r="D19" i="43"/>
  <c r="D20" i="43"/>
  <c r="D21" i="43"/>
  <c r="D22" i="43"/>
  <c r="D23" i="43"/>
  <c r="D8" i="44"/>
  <c r="D9" i="44"/>
  <c r="D10" i="44"/>
  <c r="D18" i="44"/>
  <c r="D19" i="44"/>
  <c r="D20" i="44"/>
  <c r="D21" i="44"/>
  <c r="D22" i="44"/>
  <c r="D23" i="44"/>
  <c r="D7" i="50"/>
  <c r="D8" i="50"/>
  <c r="D9" i="50"/>
  <c r="D10" i="50"/>
  <c r="D18" i="50"/>
  <c r="D19" i="50"/>
  <c r="D20" i="50"/>
  <c r="D21" i="50"/>
  <c r="D22" i="50"/>
  <c r="D23" i="50"/>
  <c r="E7" i="2"/>
  <c r="E8" i="2"/>
  <c r="E9" i="2"/>
  <c r="E10" i="2"/>
  <c r="E18" i="2"/>
  <c r="E19" i="2"/>
  <c r="E20" i="2"/>
  <c r="E21" i="2"/>
  <c r="E22" i="2"/>
  <c r="E23" i="2"/>
  <c r="E7" i="3"/>
  <c r="E8" i="3"/>
  <c r="E9" i="3"/>
  <c r="E10" i="3"/>
  <c r="E18" i="3"/>
  <c r="E19" i="3"/>
  <c r="E20" i="3"/>
  <c r="E21" i="3"/>
  <c r="E22" i="3"/>
  <c r="E23" i="3"/>
  <c r="E7" i="51"/>
  <c r="E8" i="51"/>
  <c r="E9" i="51"/>
  <c r="E10" i="51"/>
  <c r="E18" i="51"/>
  <c r="E19" i="51"/>
  <c r="E20" i="51"/>
  <c r="E21" i="51"/>
  <c r="E22" i="51"/>
  <c r="E23" i="51"/>
  <c r="E7" i="41"/>
  <c r="E8" i="41"/>
  <c r="E9" i="41"/>
  <c r="E10" i="41"/>
  <c r="E18" i="41"/>
  <c r="E19" i="41"/>
  <c r="E20" i="41"/>
  <c r="E21" i="41"/>
  <c r="E22" i="41"/>
  <c r="E23" i="41"/>
  <c r="E7" i="42"/>
  <c r="E8" i="42"/>
  <c r="E9" i="42"/>
  <c r="E10" i="42"/>
  <c r="E18" i="42"/>
  <c r="E19" i="42"/>
  <c r="E20" i="42"/>
  <c r="E21" i="42"/>
  <c r="E22" i="42"/>
  <c r="E23" i="42"/>
  <c r="E7" i="43"/>
  <c r="E8" i="43"/>
  <c r="E9" i="43"/>
  <c r="E10" i="43"/>
  <c r="E18" i="43"/>
  <c r="E19" i="43"/>
  <c r="E20" i="43"/>
  <c r="E21" i="43"/>
  <c r="E22" i="43"/>
  <c r="E23" i="43"/>
  <c r="E8" i="44"/>
  <c r="E9" i="44"/>
  <c r="E10" i="44"/>
  <c r="E18" i="44"/>
  <c r="E19" i="44"/>
  <c r="E20" i="44"/>
  <c r="E21" i="44"/>
  <c r="E22" i="44"/>
  <c r="E23" i="44"/>
  <c r="E7" i="50"/>
  <c r="E8" i="50"/>
  <c r="E9" i="50"/>
  <c r="E10" i="50"/>
  <c r="E18" i="50"/>
  <c r="E19" i="50"/>
  <c r="E20" i="50"/>
  <c r="E21" i="50"/>
  <c r="E22" i="50"/>
  <c r="E23" i="50"/>
  <c r="F18" i="2"/>
  <c r="F19" i="2"/>
  <c r="F20" i="2"/>
  <c r="F21" i="2"/>
  <c r="F22" i="2"/>
  <c r="F23" i="2"/>
  <c r="F18" i="3"/>
  <c r="F19" i="3"/>
  <c r="F20" i="3"/>
  <c r="F21" i="3"/>
  <c r="F22" i="3"/>
  <c r="F23" i="3"/>
  <c r="F18" i="51"/>
  <c r="F19" i="51"/>
  <c r="F20" i="51"/>
  <c r="F21" i="51"/>
  <c r="F22" i="51"/>
  <c r="F23" i="51"/>
  <c r="F18" i="41"/>
  <c r="F19" i="41"/>
  <c r="F20" i="41"/>
  <c r="F21" i="41"/>
  <c r="F22" i="41"/>
  <c r="F23" i="41"/>
  <c r="F18" i="42"/>
  <c r="F19" i="42"/>
  <c r="F20" i="42"/>
  <c r="F21" i="42"/>
  <c r="F22" i="42"/>
  <c r="F23" i="42"/>
  <c r="F18" i="43"/>
  <c r="F19" i="43"/>
  <c r="F20" i="43"/>
  <c r="F21" i="43"/>
  <c r="F22" i="43"/>
  <c r="F23" i="43"/>
  <c r="F18" i="44"/>
  <c r="F19" i="44"/>
  <c r="F20" i="44"/>
  <c r="F21" i="44"/>
  <c r="F22" i="44"/>
  <c r="F23" i="44"/>
  <c r="F18" i="50"/>
  <c r="F19" i="50"/>
  <c r="F20" i="50"/>
  <c r="F21" i="50"/>
  <c r="F22" i="50"/>
  <c r="F23" i="50"/>
  <c r="F7" i="2"/>
  <c r="F8" i="2"/>
  <c r="F9" i="2"/>
  <c r="F10" i="2"/>
  <c r="F7" i="3"/>
  <c r="F8" i="3"/>
  <c r="F9" i="3"/>
  <c r="F10" i="3"/>
  <c r="F7" i="51"/>
  <c r="F8" i="51"/>
  <c r="F9" i="51"/>
  <c r="F10" i="51"/>
  <c r="F7" i="41"/>
  <c r="F8" i="41"/>
  <c r="F9" i="41"/>
  <c r="F10" i="41"/>
  <c r="F7" i="42"/>
  <c r="F8" i="42"/>
  <c r="F9" i="42"/>
  <c r="F10" i="42"/>
  <c r="F7" i="43"/>
  <c r="F8" i="43"/>
  <c r="F9" i="43"/>
  <c r="F10" i="43"/>
  <c r="F8" i="44"/>
  <c r="F9" i="44"/>
  <c r="F10" i="44"/>
  <c r="F7" i="50"/>
  <c r="F8" i="50"/>
  <c r="F9" i="50"/>
  <c r="F10" i="50"/>
  <c r="G7" i="2"/>
  <c r="G8" i="2"/>
  <c r="G9" i="2"/>
  <c r="G10" i="2"/>
  <c r="G18" i="2"/>
  <c r="G19" i="2"/>
  <c r="G20" i="2"/>
  <c r="G21" i="2"/>
  <c r="G22" i="2"/>
  <c r="G23" i="2"/>
  <c r="G7" i="3"/>
  <c r="G8" i="3"/>
  <c r="G9" i="3"/>
  <c r="G10" i="3"/>
  <c r="G18" i="3"/>
  <c r="G20" i="3"/>
  <c r="G21" i="3"/>
  <c r="G22" i="3"/>
  <c r="G23" i="3"/>
  <c r="G7" i="51"/>
  <c r="G8" i="51"/>
  <c r="G9" i="51"/>
  <c r="G10" i="51"/>
  <c r="G18" i="51"/>
  <c r="G20" i="51"/>
  <c r="G21" i="51"/>
  <c r="G22" i="51"/>
  <c r="G23" i="51"/>
  <c r="G7" i="41"/>
  <c r="G8" i="41"/>
  <c r="G9" i="41"/>
  <c r="G10" i="41"/>
  <c r="G18" i="41"/>
  <c r="G19" i="41"/>
  <c r="G20" i="41"/>
  <c r="G21" i="41"/>
  <c r="G22" i="41"/>
  <c r="G23" i="41"/>
  <c r="G7" i="42"/>
  <c r="G8" i="42"/>
  <c r="G9" i="42"/>
  <c r="G10" i="42"/>
  <c r="G18" i="42"/>
  <c r="G19" i="42"/>
  <c r="G20" i="42"/>
  <c r="G21" i="42"/>
  <c r="G22" i="42"/>
  <c r="G23" i="42"/>
  <c r="G7" i="43"/>
  <c r="G8" i="43"/>
  <c r="G9" i="43"/>
  <c r="G10" i="43"/>
  <c r="G20" i="43"/>
  <c r="G21" i="43"/>
  <c r="G22" i="43"/>
  <c r="G23" i="43"/>
  <c r="G8" i="44"/>
  <c r="G9" i="44"/>
  <c r="G10" i="44"/>
  <c r="G18" i="44"/>
  <c r="G19" i="44"/>
  <c r="G20" i="44"/>
  <c r="G21" i="44"/>
  <c r="G22" i="44"/>
  <c r="G23" i="44"/>
  <c r="G7" i="50"/>
  <c r="G8" i="50"/>
  <c r="G9" i="50"/>
  <c r="G10" i="50"/>
  <c r="G18" i="50"/>
  <c r="G19" i="50"/>
  <c r="G20" i="50"/>
  <c r="G21" i="50"/>
  <c r="G22" i="50"/>
  <c r="G23" i="50"/>
  <c r="H7" i="2"/>
  <c r="H8" i="2"/>
  <c r="H9" i="2"/>
  <c r="H10" i="2"/>
  <c r="H20" i="2"/>
  <c r="H21" i="2"/>
  <c r="H22" i="2"/>
  <c r="H23" i="2"/>
  <c r="H7" i="3"/>
  <c r="H8" i="3"/>
  <c r="H9" i="3"/>
  <c r="H10" i="3"/>
  <c r="H18" i="3"/>
  <c r="H20" i="3"/>
  <c r="H21" i="3"/>
  <c r="H22" i="3"/>
  <c r="H23" i="3"/>
  <c r="H7" i="51"/>
  <c r="H8" i="51"/>
  <c r="H9" i="51"/>
  <c r="H10" i="51"/>
  <c r="H18" i="51"/>
  <c r="H20" i="51"/>
  <c r="H21" i="51"/>
  <c r="H22" i="51"/>
  <c r="H23" i="51"/>
  <c r="H7" i="41"/>
  <c r="H8" i="41"/>
  <c r="H9" i="41"/>
  <c r="H10" i="41"/>
  <c r="H18" i="41"/>
  <c r="H20" i="41"/>
  <c r="H21" i="41"/>
  <c r="H22" i="41"/>
  <c r="H23" i="41"/>
  <c r="H7" i="42"/>
  <c r="H8" i="42"/>
  <c r="H9" i="42"/>
  <c r="H10" i="42"/>
  <c r="H18" i="42"/>
  <c r="H20" i="42"/>
  <c r="H21" i="42"/>
  <c r="H22" i="42"/>
  <c r="H23" i="42"/>
  <c r="H7" i="43"/>
  <c r="H8" i="43"/>
  <c r="H9" i="43"/>
  <c r="H10" i="43"/>
  <c r="H18" i="43"/>
  <c r="H20" i="43"/>
  <c r="H21" i="43"/>
  <c r="H22" i="43"/>
  <c r="H23" i="43"/>
  <c r="H8" i="44"/>
  <c r="H9" i="44"/>
  <c r="H10" i="44"/>
  <c r="H18" i="44"/>
  <c r="H20" i="44"/>
  <c r="H21" i="44"/>
  <c r="H22" i="44"/>
  <c r="H23" i="44"/>
  <c r="H7" i="50"/>
  <c r="H8" i="50"/>
  <c r="H9" i="50"/>
  <c r="H10" i="50"/>
  <c r="H18" i="50"/>
  <c r="H20" i="50"/>
  <c r="H21" i="50"/>
  <c r="H22" i="50"/>
  <c r="H23" i="50"/>
  <c r="J7" i="2"/>
  <c r="J8" i="2"/>
  <c r="J9" i="2"/>
  <c r="J10" i="2"/>
  <c r="J18" i="2"/>
  <c r="J19" i="2"/>
  <c r="J20" i="2"/>
  <c r="J21" i="2"/>
  <c r="J22" i="2"/>
  <c r="J23" i="2"/>
  <c r="J7" i="3"/>
  <c r="J8" i="3"/>
  <c r="J9" i="3"/>
  <c r="J10" i="3"/>
  <c r="J18" i="3"/>
  <c r="J19" i="3"/>
  <c r="J20" i="3"/>
  <c r="J21" i="3"/>
  <c r="J22" i="3"/>
  <c r="J23" i="3"/>
  <c r="J7" i="51"/>
  <c r="J8" i="51"/>
  <c r="J9" i="51"/>
  <c r="J10" i="51"/>
  <c r="J18" i="51"/>
  <c r="J19" i="51"/>
  <c r="J20" i="51"/>
  <c r="J21" i="51"/>
  <c r="J22" i="51"/>
  <c r="J23" i="51"/>
  <c r="J7" i="41"/>
  <c r="J8" i="41"/>
  <c r="J9" i="41"/>
  <c r="J10" i="41"/>
  <c r="J18" i="41"/>
  <c r="J19" i="41"/>
  <c r="J20" i="41"/>
  <c r="J21" i="41"/>
  <c r="J22" i="41"/>
  <c r="J23" i="41"/>
  <c r="J7" i="42"/>
  <c r="J8" i="42"/>
  <c r="J9" i="42"/>
  <c r="J10" i="42"/>
  <c r="J18" i="42"/>
  <c r="J19" i="42"/>
  <c r="J20" i="42"/>
  <c r="J21" i="42"/>
  <c r="J22" i="42"/>
  <c r="J23" i="42"/>
  <c r="J7" i="43"/>
  <c r="J8" i="43"/>
  <c r="J9" i="43"/>
  <c r="J10" i="43"/>
  <c r="J18" i="43"/>
  <c r="J19" i="43"/>
  <c r="J20" i="43"/>
  <c r="J21" i="43"/>
  <c r="J22" i="43"/>
  <c r="J23" i="43"/>
  <c r="J8" i="44"/>
  <c r="J9" i="44"/>
  <c r="J10" i="44"/>
  <c r="J18" i="44"/>
  <c r="J19" i="44"/>
  <c r="J20" i="44"/>
  <c r="J21" i="44"/>
  <c r="J22" i="44"/>
  <c r="J23" i="44"/>
  <c r="J7" i="50"/>
  <c r="J8" i="50"/>
  <c r="J9" i="50"/>
  <c r="J10" i="50"/>
  <c r="J18" i="50"/>
  <c r="J19" i="50"/>
  <c r="J20" i="50"/>
  <c r="J21" i="50"/>
  <c r="J22" i="50"/>
  <c r="J23" i="50"/>
  <c r="K7" i="2"/>
  <c r="K8" i="2"/>
  <c r="K9" i="2"/>
  <c r="K10" i="2"/>
  <c r="K18" i="2"/>
  <c r="K19" i="2"/>
  <c r="K20" i="2"/>
  <c r="K21" i="2"/>
  <c r="K22" i="2"/>
  <c r="K23" i="2"/>
  <c r="K7" i="3"/>
  <c r="K8" i="3"/>
  <c r="K9" i="3"/>
  <c r="K10" i="3"/>
  <c r="K18" i="3"/>
  <c r="K19" i="3"/>
  <c r="K20" i="3"/>
  <c r="K21" i="3"/>
  <c r="K22" i="3"/>
  <c r="K23" i="3"/>
  <c r="K7" i="51"/>
  <c r="K8" i="51"/>
  <c r="K9" i="51"/>
  <c r="K10" i="51"/>
  <c r="K18" i="51"/>
  <c r="K19" i="51"/>
  <c r="K20" i="51"/>
  <c r="K21" i="51"/>
  <c r="K22" i="51"/>
  <c r="K23" i="51"/>
  <c r="K7" i="41"/>
  <c r="K8" i="41"/>
  <c r="K9" i="41"/>
  <c r="K10" i="41"/>
  <c r="K18" i="41"/>
  <c r="K19" i="41"/>
  <c r="K20" i="41"/>
  <c r="K21" i="41"/>
  <c r="K22" i="41"/>
  <c r="K23" i="41"/>
  <c r="K7" i="42"/>
  <c r="K8" i="42"/>
  <c r="K9" i="42"/>
  <c r="K10" i="42"/>
  <c r="K18" i="42"/>
  <c r="K19" i="42"/>
  <c r="K20" i="42"/>
  <c r="K21" i="42"/>
  <c r="K22" i="42"/>
  <c r="K23" i="42"/>
  <c r="K7" i="43"/>
  <c r="K8" i="43"/>
  <c r="K9" i="43"/>
  <c r="K10" i="43"/>
  <c r="K18" i="43"/>
  <c r="K19" i="43"/>
  <c r="K20" i="43"/>
  <c r="K21" i="43"/>
  <c r="K22" i="43"/>
  <c r="K23" i="43"/>
  <c r="K8" i="44"/>
  <c r="K9" i="44"/>
  <c r="K10" i="44"/>
  <c r="K18" i="44"/>
  <c r="K19" i="44"/>
  <c r="K20" i="44"/>
  <c r="K21" i="44"/>
  <c r="K22" i="44"/>
  <c r="K23" i="44"/>
  <c r="K7" i="50"/>
  <c r="K8" i="50"/>
  <c r="K9" i="50"/>
  <c r="K10" i="50"/>
  <c r="K18" i="50"/>
  <c r="K19" i="50"/>
  <c r="K20" i="50"/>
  <c r="K21" i="50"/>
  <c r="K22" i="50"/>
  <c r="K23" i="50"/>
  <c r="L7" i="2"/>
  <c r="L8" i="2"/>
  <c r="L9" i="2"/>
  <c r="L10" i="2"/>
  <c r="L18" i="2"/>
  <c r="L19" i="2"/>
  <c r="L20" i="2"/>
  <c r="L21" i="2"/>
  <c r="L22" i="2"/>
  <c r="L23" i="2"/>
  <c r="L7" i="3"/>
  <c r="L8" i="3"/>
  <c r="L9" i="3"/>
  <c r="L10" i="3"/>
  <c r="L18" i="3"/>
  <c r="L19" i="3"/>
  <c r="L20" i="3"/>
  <c r="L21" i="3"/>
  <c r="L22" i="3"/>
  <c r="L23" i="3"/>
  <c r="L7" i="51"/>
  <c r="L8" i="51"/>
  <c r="L9" i="51"/>
  <c r="L10" i="51"/>
  <c r="L18" i="51"/>
  <c r="L19" i="51"/>
  <c r="L20" i="51"/>
  <c r="L21" i="51"/>
  <c r="L22" i="51"/>
  <c r="L23" i="51"/>
  <c r="L7" i="41"/>
  <c r="L8" i="41"/>
  <c r="L9" i="41"/>
  <c r="L10" i="41"/>
  <c r="L18" i="41"/>
  <c r="L19" i="41"/>
  <c r="L20" i="41"/>
  <c r="L21" i="41"/>
  <c r="L22" i="41"/>
  <c r="L23" i="41"/>
  <c r="L7" i="42"/>
  <c r="L8" i="42"/>
  <c r="L9" i="42"/>
  <c r="L10" i="42"/>
  <c r="L18" i="42"/>
  <c r="L19" i="42"/>
  <c r="L20" i="42"/>
  <c r="L21" i="42"/>
  <c r="L22" i="42"/>
  <c r="L23" i="42"/>
  <c r="L8" i="43"/>
  <c r="L9" i="43"/>
  <c r="L10" i="43"/>
  <c r="L19" i="43"/>
  <c r="L20" i="43"/>
  <c r="L21" i="43"/>
  <c r="L22" i="43"/>
  <c r="L23" i="43"/>
  <c r="L8" i="44"/>
  <c r="L9" i="44"/>
  <c r="L10" i="44"/>
  <c r="L18" i="44"/>
  <c r="L19" i="44"/>
  <c r="L20" i="44"/>
  <c r="L21" i="44"/>
  <c r="L22" i="44"/>
  <c r="L23" i="44"/>
  <c r="L7" i="50"/>
  <c r="L8" i="50"/>
  <c r="L9" i="50"/>
  <c r="L10" i="50"/>
  <c r="L18" i="50"/>
  <c r="L19" i="50"/>
  <c r="L20" i="50"/>
  <c r="L21" i="50"/>
  <c r="L22" i="50"/>
  <c r="L23" i="50"/>
  <c r="D6" i="37"/>
  <c r="E6" i="37"/>
  <c r="F6" i="37"/>
  <c r="G6" i="37"/>
  <c r="H6" i="37"/>
  <c r="I6" i="37"/>
  <c r="J6" i="37"/>
  <c r="K6" i="37"/>
  <c r="L6" i="37"/>
  <c r="M6" i="37"/>
  <c r="N6" i="37"/>
  <c r="O6" i="37"/>
  <c r="C6" i="44"/>
  <c r="C6" i="37" s="1"/>
  <c r="J40" i="2"/>
  <c r="M40" i="2"/>
  <c r="N40" i="2"/>
  <c r="J40" i="3"/>
  <c r="M40" i="3"/>
  <c r="N40" i="3"/>
  <c r="J40" i="51"/>
  <c r="M40" i="51"/>
  <c r="N40" i="51"/>
  <c r="J40" i="41"/>
  <c r="M40" i="41"/>
  <c r="N40" i="41"/>
  <c r="J40" i="42"/>
  <c r="M40" i="42"/>
  <c r="N40" i="42"/>
  <c r="J40" i="43"/>
  <c r="M40" i="43"/>
  <c r="N40" i="43"/>
  <c r="J40" i="50"/>
  <c r="M40" i="50"/>
  <c r="N40" i="50"/>
  <c r="M24" i="50"/>
  <c r="N24" i="50"/>
  <c r="O24" i="50"/>
  <c r="C24" i="44"/>
  <c r="M24" i="44"/>
  <c r="N24" i="44"/>
  <c r="O24" i="44"/>
  <c r="M24" i="43"/>
  <c r="N24" i="43"/>
  <c r="O24" i="43"/>
  <c r="M24" i="42"/>
  <c r="N24" i="42"/>
  <c r="O24" i="42"/>
  <c r="C24" i="41"/>
  <c r="M24" i="41"/>
  <c r="N24" i="41"/>
  <c r="O24" i="41"/>
  <c r="M24" i="51"/>
  <c r="N24" i="51"/>
  <c r="O24" i="51"/>
  <c r="M24" i="3"/>
  <c r="N24" i="3"/>
  <c r="O24" i="3"/>
  <c r="M24" i="2"/>
  <c r="N24" i="2"/>
  <c r="O24" i="2"/>
  <c r="P6" i="50"/>
  <c r="M11" i="50"/>
  <c r="N11" i="50"/>
  <c r="O11" i="50"/>
  <c r="P6" i="44"/>
  <c r="M11" i="44"/>
  <c r="N11" i="44"/>
  <c r="O11" i="44"/>
  <c r="P6" i="43"/>
  <c r="M11" i="43"/>
  <c r="N11" i="43"/>
  <c r="O11" i="43"/>
  <c r="M11" i="42"/>
  <c r="N11" i="42"/>
  <c r="O11" i="42"/>
  <c r="P6" i="42"/>
  <c r="P6" i="41"/>
  <c r="M11" i="41"/>
  <c r="N11" i="41"/>
  <c r="O11" i="41"/>
  <c r="M11" i="51"/>
  <c r="N11" i="51"/>
  <c r="O11" i="51"/>
  <c r="P6" i="51"/>
  <c r="P6" i="3"/>
  <c r="M11" i="3"/>
  <c r="N11" i="3"/>
  <c r="O11" i="3"/>
  <c r="P6" i="2"/>
  <c r="M11" i="2"/>
  <c r="N11" i="2"/>
  <c r="O11" i="2"/>
  <c r="P5" i="50"/>
  <c r="P5" i="44"/>
  <c r="P5" i="43"/>
  <c r="P5" i="42"/>
  <c r="P5" i="41"/>
  <c r="P5" i="51"/>
  <c r="P5" i="3"/>
  <c r="P5" i="37" s="1"/>
  <c r="P5" i="2"/>
  <c r="O40" i="50"/>
  <c r="O40" i="44"/>
  <c r="O40" i="43"/>
  <c r="O40" i="42"/>
  <c r="O40" i="41"/>
  <c r="O40" i="51"/>
  <c r="O40" i="3"/>
  <c r="O40" i="2"/>
  <c r="C5" i="50"/>
  <c r="C5" i="44"/>
  <c r="C5" i="43"/>
  <c r="C5" i="42"/>
  <c r="C5" i="41"/>
  <c r="C5" i="51"/>
  <c r="C5" i="3"/>
  <c r="C5" i="2"/>
  <c r="C10" i="50"/>
  <c r="C9" i="50"/>
  <c r="C8" i="50"/>
  <c r="C10" i="44"/>
  <c r="C8" i="44"/>
  <c r="C10" i="43"/>
  <c r="C8" i="43"/>
  <c r="C10" i="42"/>
  <c r="C9" i="42"/>
  <c r="C8" i="42"/>
  <c r="C10" i="41"/>
  <c r="C9" i="41"/>
  <c r="C8" i="41"/>
  <c r="C10" i="51"/>
  <c r="C9" i="51"/>
  <c r="C8" i="51"/>
  <c r="C10" i="3"/>
  <c r="C9" i="3"/>
  <c r="C8" i="3"/>
  <c r="C10" i="2"/>
  <c r="C9" i="2"/>
  <c r="C8" i="2"/>
  <c r="C9" i="43"/>
  <c r="C9" i="44"/>
  <c r="O42" i="50"/>
  <c r="N42" i="50"/>
  <c r="M42" i="50"/>
  <c r="J42" i="50"/>
  <c r="R37" i="50"/>
  <c r="R36" i="50"/>
  <c r="R35" i="50"/>
  <c r="R34" i="50"/>
  <c r="R33" i="50"/>
  <c r="R32" i="50"/>
  <c r="R31" i="50"/>
  <c r="R30" i="50"/>
  <c r="R29" i="50"/>
  <c r="A29" i="50"/>
  <c r="R28" i="50"/>
  <c r="R27" i="50"/>
  <c r="R26" i="50"/>
  <c r="R25" i="50"/>
  <c r="A15" i="50"/>
  <c r="O42" i="44"/>
  <c r="N42" i="44"/>
  <c r="M42" i="44"/>
  <c r="J42" i="44"/>
  <c r="R37" i="44"/>
  <c r="R36" i="44"/>
  <c r="R35" i="44"/>
  <c r="R34" i="44"/>
  <c r="R33" i="44"/>
  <c r="R32" i="44"/>
  <c r="R31" i="44"/>
  <c r="R30" i="44"/>
  <c r="R29" i="44"/>
  <c r="A29" i="44"/>
  <c r="R28" i="44"/>
  <c r="R27" i="44"/>
  <c r="R26" i="44"/>
  <c r="R25" i="44"/>
  <c r="A15" i="44"/>
  <c r="O42" i="43"/>
  <c r="N42" i="43"/>
  <c r="M42" i="43"/>
  <c r="J42" i="43"/>
  <c r="R37" i="43"/>
  <c r="R36" i="43"/>
  <c r="R35" i="43"/>
  <c r="R34" i="43"/>
  <c r="R33" i="43"/>
  <c r="R32" i="43"/>
  <c r="R31" i="43"/>
  <c r="R30" i="43"/>
  <c r="R29" i="43"/>
  <c r="A29" i="43"/>
  <c r="R28" i="43"/>
  <c r="R27" i="43"/>
  <c r="R26" i="43"/>
  <c r="R25" i="43"/>
  <c r="A15" i="43"/>
  <c r="O42" i="42"/>
  <c r="N42" i="42"/>
  <c r="M42" i="42"/>
  <c r="J42" i="42"/>
  <c r="F42" i="42"/>
  <c r="R37" i="42"/>
  <c r="R36" i="42"/>
  <c r="R35" i="42"/>
  <c r="R34" i="42"/>
  <c r="R33" i="42"/>
  <c r="R32" i="42"/>
  <c r="R31" i="42"/>
  <c r="R30" i="42"/>
  <c r="R29" i="42"/>
  <c r="A29" i="42"/>
  <c r="R28" i="42"/>
  <c r="R27" i="42"/>
  <c r="R26" i="42"/>
  <c r="R25" i="42"/>
  <c r="A15" i="42"/>
  <c r="O42" i="41"/>
  <c r="N42" i="41"/>
  <c r="M42" i="41"/>
  <c r="J42" i="41"/>
  <c r="I42" i="41"/>
  <c r="R37" i="41"/>
  <c r="R36" i="41"/>
  <c r="R35" i="41"/>
  <c r="R34" i="41"/>
  <c r="R33" i="41"/>
  <c r="R32" i="41"/>
  <c r="R31" i="41"/>
  <c r="R30" i="41"/>
  <c r="R29" i="41"/>
  <c r="A29" i="41"/>
  <c r="R28" i="41"/>
  <c r="R27" i="41"/>
  <c r="R26" i="41"/>
  <c r="R25" i="41"/>
  <c r="A15" i="41"/>
  <c r="O42" i="51"/>
  <c r="N42" i="51"/>
  <c r="M42" i="51"/>
  <c r="J42" i="51"/>
  <c r="R37" i="51"/>
  <c r="R36" i="51"/>
  <c r="R35" i="51"/>
  <c r="R34" i="51"/>
  <c r="R33" i="51"/>
  <c r="R32" i="51"/>
  <c r="R31" i="51"/>
  <c r="R30" i="51"/>
  <c r="R29" i="51"/>
  <c r="A29" i="51"/>
  <c r="R28" i="51"/>
  <c r="R27" i="51"/>
  <c r="R26" i="51"/>
  <c r="R25" i="51"/>
  <c r="A15" i="51"/>
  <c r="O42" i="3"/>
  <c r="N42" i="3"/>
  <c r="M42" i="3"/>
  <c r="J42" i="3"/>
  <c r="R37" i="3"/>
  <c r="R36" i="3"/>
  <c r="R35" i="3"/>
  <c r="R34" i="3"/>
  <c r="R33" i="3"/>
  <c r="R32" i="3"/>
  <c r="R31" i="3"/>
  <c r="R30" i="3"/>
  <c r="R29" i="3"/>
  <c r="A29" i="3"/>
  <c r="R28" i="3"/>
  <c r="R27" i="3"/>
  <c r="R26" i="3"/>
  <c r="R25" i="3"/>
  <c r="A15" i="3"/>
  <c r="R28" i="37"/>
  <c r="R37" i="37"/>
  <c r="R36" i="37"/>
  <c r="R35" i="37"/>
  <c r="R34" i="37"/>
  <c r="R33" i="37"/>
  <c r="R32" i="37"/>
  <c r="R31" i="37"/>
  <c r="R30" i="37"/>
  <c r="R29" i="37"/>
  <c r="R27" i="37"/>
  <c r="R26" i="37"/>
  <c r="R25" i="37"/>
  <c r="N39" i="37"/>
  <c r="N38" i="37"/>
  <c r="N37" i="37"/>
  <c r="N42" i="37"/>
  <c r="O39" i="37"/>
  <c r="O38" i="37"/>
  <c r="O42" i="37" s="1"/>
  <c r="O37" i="37"/>
  <c r="O33" i="37"/>
  <c r="J34" i="37"/>
  <c r="M34" i="37"/>
  <c r="N34" i="37"/>
  <c r="O34" i="37"/>
  <c r="J35" i="37"/>
  <c r="M35" i="37"/>
  <c r="N35" i="37"/>
  <c r="O35" i="37"/>
  <c r="J36" i="37"/>
  <c r="M36" i="37"/>
  <c r="N36" i="37"/>
  <c r="O36" i="37"/>
  <c r="J37" i="37"/>
  <c r="M37" i="37"/>
  <c r="J38" i="37"/>
  <c r="J42" i="37" s="1"/>
  <c r="M38" i="37"/>
  <c r="J39" i="37"/>
  <c r="M39" i="37"/>
  <c r="M42" i="37" s="1"/>
  <c r="J32" i="37"/>
  <c r="M32" i="37"/>
  <c r="N32" i="37"/>
  <c r="O32" i="37"/>
  <c r="C19" i="37"/>
  <c r="M19" i="37"/>
  <c r="N19" i="37"/>
  <c r="O19" i="37"/>
  <c r="M20" i="37"/>
  <c r="N20" i="37"/>
  <c r="O20" i="37"/>
  <c r="M21" i="37"/>
  <c r="N21" i="37"/>
  <c r="O21" i="37"/>
  <c r="C22" i="37"/>
  <c r="M22" i="37"/>
  <c r="N22" i="37"/>
  <c r="O22" i="37"/>
  <c r="C23" i="37"/>
  <c r="M23" i="37"/>
  <c r="N23" i="37"/>
  <c r="O23" i="37"/>
  <c r="C18" i="37"/>
  <c r="M18" i="37"/>
  <c r="N18" i="37"/>
  <c r="O18" i="37"/>
  <c r="M7" i="37"/>
  <c r="N7" i="37"/>
  <c r="O7" i="37"/>
  <c r="M8" i="37"/>
  <c r="N8" i="37"/>
  <c r="O8" i="37"/>
  <c r="M9" i="37"/>
  <c r="N9" i="37"/>
  <c r="O9" i="37"/>
  <c r="M10" i="37"/>
  <c r="N10" i="37"/>
  <c r="O10" i="37"/>
  <c r="F5" i="37"/>
  <c r="G5" i="37"/>
  <c r="H5" i="37"/>
  <c r="I5" i="37"/>
  <c r="J5" i="37"/>
  <c r="K5" i="37"/>
  <c r="L5" i="37"/>
  <c r="M5" i="37"/>
  <c r="N5" i="37"/>
  <c r="O5" i="37"/>
  <c r="E5" i="37"/>
  <c r="D5" i="37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O42" i="2"/>
  <c r="N42" i="2"/>
  <c r="M42" i="2"/>
  <c r="A29" i="2"/>
  <c r="A15" i="2"/>
  <c r="J42" i="2"/>
  <c r="A29" i="37"/>
  <c r="A15" i="37"/>
  <c r="P6" i="37" l="1"/>
  <c r="I42" i="2"/>
  <c r="I36" i="37"/>
  <c r="I42" i="42"/>
  <c r="I35" i="37"/>
  <c r="I42" i="43"/>
  <c r="I42" i="44"/>
  <c r="M43" i="50"/>
  <c r="S35" i="50" s="1"/>
  <c r="F35" i="37"/>
  <c r="M43" i="42"/>
  <c r="S35" i="42" s="1"/>
  <c r="I7" i="37"/>
  <c r="D42" i="42"/>
  <c r="B32" i="37"/>
  <c r="N43" i="3"/>
  <c r="N43" i="41"/>
  <c r="S36" i="41" s="1"/>
  <c r="N43" i="43"/>
  <c r="S36" i="43" s="1"/>
  <c r="N43" i="50"/>
  <c r="M43" i="3"/>
  <c r="S35" i="3" s="1"/>
  <c r="O43" i="42"/>
  <c r="S37" i="42" s="1"/>
  <c r="M43" i="41"/>
  <c r="S35" i="41" s="1"/>
  <c r="G42" i="2"/>
  <c r="K42" i="51"/>
  <c r="N33" i="37"/>
  <c r="K42" i="50"/>
  <c r="H42" i="50"/>
  <c r="F42" i="44"/>
  <c r="D42" i="43"/>
  <c r="G42" i="51"/>
  <c r="D42" i="3"/>
  <c r="K42" i="2"/>
  <c r="B42" i="51"/>
  <c r="I9" i="37"/>
  <c r="M43" i="43"/>
  <c r="S35" i="43" s="1"/>
  <c r="O24" i="37"/>
  <c r="P20" i="51"/>
  <c r="K42" i="44"/>
  <c r="E42" i="41"/>
  <c r="C42" i="44"/>
  <c r="N43" i="2"/>
  <c r="S36" i="2" s="1"/>
  <c r="L42" i="43"/>
  <c r="G42" i="42"/>
  <c r="K42" i="41"/>
  <c r="H42" i="2"/>
  <c r="O43" i="51"/>
  <c r="S37" i="51" s="1"/>
  <c r="O43" i="2"/>
  <c r="S37" i="2" s="1"/>
  <c r="O43" i="50"/>
  <c r="S37" i="50" s="1"/>
  <c r="N24" i="37"/>
  <c r="N43" i="42"/>
  <c r="S36" i="42" s="1"/>
  <c r="C5" i="37"/>
  <c r="M11" i="37"/>
  <c r="M24" i="37"/>
  <c r="M43" i="2"/>
  <c r="S35" i="2" s="1"/>
  <c r="O43" i="43"/>
  <c r="S37" i="43" s="1"/>
  <c r="O43" i="41"/>
  <c r="S37" i="41" s="1"/>
  <c r="C42" i="3"/>
  <c r="F42" i="41"/>
  <c r="I22" i="37"/>
  <c r="M33" i="37"/>
  <c r="E32" i="37"/>
  <c r="C42" i="2"/>
  <c r="M43" i="44"/>
  <c r="S35" i="44" s="1"/>
  <c r="G36" i="37"/>
  <c r="I20" i="37"/>
  <c r="B42" i="3"/>
  <c r="F21" i="37"/>
  <c r="D21" i="37"/>
  <c r="K39" i="37"/>
  <c r="H42" i="44"/>
  <c r="E42" i="43"/>
  <c r="D42" i="41"/>
  <c r="F42" i="3"/>
  <c r="B42" i="50"/>
  <c r="H40" i="51"/>
  <c r="D42" i="50"/>
  <c r="L42" i="50"/>
  <c r="G42" i="44"/>
  <c r="F42" i="43"/>
  <c r="K42" i="42"/>
  <c r="L42" i="51"/>
  <c r="H42" i="51"/>
  <c r="G42" i="3"/>
  <c r="E42" i="3"/>
  <c r="D42" i="2"/>
  <c r="L42" i="2"/>
  <c r="H34" i="37"/>
  <c r="G34" i="37"/>
  <c r="F40" i="2"/>
  <c r="E34" i="37"/>
  <c r="D39" i="37"/>
  <c r="L38" i="37"/>
  <c r="B42" i="2"/>
  <c r="H32" i="37"/>
  <c r="L36" i="37"/>
  <c r="I19" i="37"/>
  <c r="C24" i="51"/>
  <c r="E23" i="37"/>
  <c r="L24" i="44"/>
  <c r="J18" i="37"/>
  <c r="H22" i="37"/>
  <c r="P18" i="44"/>
  <c r="F22" i="37"/>
  <c r="E21" i="37"/>
  <c r="J20" i="37"/>
  <c r="F24" i="43"/>
  <c r="F23" i="37"/>
  <c r="L21" i="37"/>
  <c r="L19" i="37"/>
  <c r="K19" i="37"/>
  <c r="P21" i="41"/>
  <c r="C21" i="37"/>
  <c r="I23" i="37"/>
  <c r="D23" i="37"/>
  <c r="C11" i="2"/>
  <c r="K10" i="37"/>
  <c r="J10" i="37"/>
  <c r="H10" i="37"/>
  <c r="L10" i="37"/>
  <c r="G8" i="37"/>
  <c r="F8" i="37"/>
  <c r="L11" i="3"/>
  <c r="G11" i="43"/>
  <c r="P9" i="42"/>
  <c r="P8" i="2"/>
  <c r="C7" i="37"/>
  <c r="C11" i="51"/>
  <c r="L11" i="50"/>
  <c r="J11" i="2"/>
  <c r="H11" i="2"/>
  <c r="P9" i="41"/>
  <c r="F11" i="42"/>
  <c r="F7" i="37"/>
  <c r="P8" i="50"/>
  <c r="C11" i="50"/>
  <c r="J9" i="37"/>
  <c r="D9" i="37"/>
  <c r="I10" i="37"/>
  <c r="C11" i="3"/>
  <c r="C24" i="43"/>
  <c r="P20" i="43"/>
  <c r="C20" i="37"/>
  <c r="J24" i="43"/>
  <c r="K34" i="37"/>
  <c r="P23" i="44"/>
  <c r="J11" i="43"/>
  <c r="J21" i="37"/>
  <c r="J24" i="51"/>
  <c r="J8" i="37"/>
  <c r="J19" i="37"/>
  <c r="E22" i="37"/>
  <c r="P7" i="41"/>
  <c r="E9" i="37"/>
  <c r="E24" i="3"/>
  <c r="E20" i="37"/>
  <c r="D11" i="50"/>
  <c r="P20" i="42"/>
  <c r="P22" i="41"/>
  <c r="P32" i="41"/>
  <c r="S45" i="41" s="1"/>
  <c r="L34" i="37"/>
  <c r="G40" i="2"/>
  <c r="C42" i="43"/>
  <c r="C42" i="42"/>
  <c r="C37" i="37"/>
  <c r="C40" i="3"/>
  <c r="I11" i="43"/>
  <c r="O40" i="37"/>
  <c r="J11" i="41"/>
  <c r="D8" i="37"/>
  <c r="K35" i="37"/>
  <c r="I8" i="37"/>
  <c r="O11" i="37"/>
  <c r="P9" i="3"/>
  <c r="J22" i="37"/>
  <c r="J11" i="44"/>
  <c r="P18" i="42"/>
  <c r="G11" i="51"/>
  <c r="E11" i="44"/>
  <c r="E10" i="37"/>
  <c r="E24" i="42"/>
  <c r="N43" i="44"/>
  <c r="S36" i="44" s="1"/>
  <c r="E40" i="3"/>
  <c r="K33" i="37"/>
  <c r="J7" i="37"/>
  <c r="D37" i="37"/>
  <c r="L11" i="44"/>
  <c r="L42" i="41"/>
  <c r="M43" i="51"/>
  <c r="S35" i="51" s="1"/>
  <c r="K21" i="37"/>
  <c r="K23" i="37"/>
  <c r="K8" i="37"/>
  <c r="H11" i="43"/>
  <c r="P10" i="42"/>
  <c r="F10" i="37"/>
  <c r="P22" i="42"/>
  <c r="F20" i="37"/>
  <c r="F18" i="37"/>
  <c r="P22" i="44"/>
  <c r="D24" i="2"/>
  <c r="E36" i="37"/>
  <c r="D35" i="37"/>
  <c r="D32" i="37"/>
  <c r="D34" i="37"/>
  <c r="G42" i="50"/>
  <c r="F42" i="50"/>
  <c r="E42" i="50"/>
  <c r="D42" i="44"/>
  <c r="L42" i="44"/>
  <c r="K42" i="43"/>
  <c r="H42" i="43"/>
  <c r="G39" i="37"/>
  <c r="L42" i="42"/>
  <c r="G38" i="37"/>
  <c r="E37" i="37"/>
  <c r="D38" i="37"/>
  <c r="L42" i="3"/>
  <c r="K38" i="37"/>
  <c r="H42" i="3"/>
  <c r="G37" i="37"/>
  <c r="F42" i="2"/>
  <c r="E39" i="37"/>
  <c r="B42" i="44"/>
  <c r="B42" i="42"/>
  <c r="B23" i="37"/>
  <c r="B21" i="37"/>
  <c r="B39" i="37"/>
  <c r="P7" i="42"/>
  <c r="D10" i="37"/>
  <c r="L24" i="41"/>
  <c r="L20" i="37"/>
  <c r="L22" i="37"/>
  <c r="K24" i="50"/>
  <c r="K20" i="37"/>
  <c r="K7" i="37"/>
  <c r="K24" i="41"/>
  <c r="G24" i="50"/>
  <c r="G9" i="37"/>
  <c r="F11" i="44"/>
  <c r="L40" i="42"/>
  <c r="F40" i="44"/>
  <c r="H9" i="37"/>
  <c r="D24" i="3"/>
  <c r="L40" i="2"/>
  <c r="I21" i="37"/>
  <c r="K9" i="37"/>
  <c r="O43" i="3"/>
  <c r="S37" i="3" s="1"/>
  <c r="O43" i="44"/>
  <c r="S37" i="44" s="1"/>
  <c r="L23" i="37"/>
  <c r="L8" i="37"/>
  <c r="P21" i="3"/>
  <c r="G11" i="50"/>
  <c r="G21" i="37"/>
  <c r="G24" i="42"/>
  <c r="G10" i="37"/>
  <c r="E24" i="41"/>
  <c r="P34" i="42"/>
  <c r="S44" i="42" s="1"/>
  <c r="F40" i="41"/>
  <c r="P36" i="44"/>
  <c r="S43" i="44" s="1"/>
  <c r="P20" i="3"/>
  <c r="C9" i="37"/>
  <c r="M40" i="37"/>
  <c r="P21" i="2"/>
  <c r="K11" i="41"/>
  <c r="P10" i="44"/>
  <c r="H21" i="37"/>
  <c r="P23" i="41"/>
  <c r="H8" i="37"/>
  <c r="P22" i="2"/>
  <c r="D7" i="37"/>
  <c r="H36" i="37"/>
  <c r="I24" i="3"/>
  <c r="I39" i="37"/>
  <c r="K18" i="37"/>
  <c r="H23" i="37"/>
  <c r="F19" i="37"/>
  <c r="K42" i="3"/>
  <c r="D42" i="51"/>
  <c r="G42" i="41"/>
  <c r="P7" i="50"/>
  <c r="P23" i="3"/>
  <c r="L11" i="42"/>
  <c r="P10" i="41"/>
  <c r="K11" i="3"/>
  <c r="K11" i="2"/>
  <c r="J24" i="42"/>
  <c r="J24" i="2"/>
  <c r="H11" i="41"/>
  <c r="H11" i="51"/>
  <c r="E40" i="51"/>
  <c r="P39" i="43"/>
  <c r="P39" i="41"/>
  <c r="I11" i="41"/>
  <c r="I11" i="3"/>
  <c r="I24" i="51"/>
  <c r="I33" i="37"/>
  <c r="E8" i="37"/>
  <c r="H7" i="37"/>
  <c r="G23" i="37"/>
  <c r="D22" i="37"/>
  <c r="H20" i="37"/>
  <c r="E19" i="37"/>
  <c r="L32" i="37"/>
  <c r="L39" i="37"/>
  <c r="L37" i="37"/>
  <c r="E42" i="51"/>
  <c r="H42" i="41"/>
  <c r="G42" i="43"/>
  <c r="C8" i="37"/>
  <c r="P8" i="3"/>
  <c r="P9" i="44"/>
  <c r="P22" i="3"/>
  <c r="L24" i="51"/>
  <c r="K24" i="44"/>
  <c r="K11" i="42"/>
  <c r="K24" i="2"/>
  <c r="H11" i="44"/>
  <c r="G11" i="2"/>
  <c r="D11" i="44"/>
  <c r="D24" i="42"/>
  <c r="D11" i="51"/>
  <c r="P32" i="42"/>
  <c r="S45" i="42" s="1"/>
  <c r="L40" i="3"/>
  <c r="F34" i="37"/>
  <c r="P38" i="50"/>
  <c r="B24" i="41"/>
  <c r="I11" i="51"/>
  <c r="I24" i="41"/>
  <c r="D19" i="37"/>
  <c r="K32" i="37"/>
  <c r="K37" i="37"/>
  <c r="C11" i="42"/>
  <c r="C11" i="44"/>
  <c r="P10" i="2"/>
  <c r="P10" i="43"/>
  <c r="P20" i="50"/>
  <c r="J24" i="44"/>
  <c r="J24" i="41"/>
  <c r="J11" i="3"/>
  <c r="G11" i="41"/>
  <c r="F11" i="51"/>
  <c r="P21" i="51"/>
  <c r="H40" i="41"/>
  <c r="G40" i="51"/>
  <c r="E40" i="41"/>
  <c r="D40" i="43"/>
  <c r="P37" i="50"/>
  <c r="B24" i="44"/>
  <c r="B24" i="3"/>
  <c r="I24" i="42"/>
  <c r="P10" i="51"/>
  <c r="P7" i="43"/>
  <c r="P18" i="51"/>
  <c r="P8" i="44"/>
  <c r="L24" i="42"/>
  <c r="L24" i="3"/>
  <c r="K11" i="50"/>
  <c r="K24" i="3"/>
  <c r="P20" i="44"/>
  <c r="F11" i="3"/>
  <c r="E24" i="44"/>
  <c r="E11" i="3"/>
  <c r="E11" i="2"/>
  <c r="D24" i="41"/>
  <c r="P35" i="3"/>
  <c r="S47" i="3" s="1"/>
  <c r="L40" i="51"/>
  <c r="K40" i="42"/>
  <c r="I11" i="44"/>
  <c r="I11" i="42"/>
  <c r="D20" i="37"/>
  <c r="H39" i="37"/>
  <c r="C42" i="41"/>
  <c r="I42" i="50"/>
  <c r="P8" i="41"/>
  <c r="P18" i="41"/>
  <c r="P23" i="42"/>
  <c r="J11" i="50"/>
  <c r="J11" i="42"/>
  <c r="G24" i="2"/>
  <c r="E11" i="42"/>
  <c r="E11" i="41"/>
  <c r="D11" i="41"/>
  <c r="D11" i="3"/>
  <c r="D11" i="2"/>
  <c r="K40" i="41"/>
  <c r="P39" i="44"/>
  <c r="P38" i="3"/>
  <c r="B24" i="50"/>
  <c r="B24" i="42"/>
  <c r="I11" i="2"/>
  <c r="I24" i="44"/>
  <c r="E42" i="2"/>
  <c r="F9" i="37"/>
  <c r="L7" i="37"/>
  <c r="E18" i="37"/>
  <c r="G32" i="37"/>
  <c r="L11" i="43"/>
  <c r="L11" i="51"/>
  <c r="K11" i="44"/>
  <c r="K11" i="43"/>
  <c r="K11" i="51"/>
  <c r="P21" i="42"/>
  <c r="H11" i="42"/>
  <c r="H11" i="3"/>
  <c r="P21" i="44"/>
  <c r="F11" i="50"/>
  <c r="F11" i="43"/>
  <c r="F11" i="41"/>
  <c r="F24" i="41"/>
  <c r="E11" i="50"/>
  <c r="D24" i="44"/>
  <c r="D11" i="42"/>
  <c r="E42" i="44"/>
  <c r="H38" i="37"/>
  <c r="I11" i="50"/>
  <c r="I24" i="50"/>
  <c r="J23" i="37"/>
  <c r="G22" i="37"/>
  <c r="B20" i="37"/>
  <c r="P10" i="50"/>
  <c r="K24" i="43"/>
  <c r="J24" i="3"/>
  <c r="G11" i="42"/>
  <c r="G11" i="3"/>
  <c r="F24" i="44"/>
  <c r="F24" i="42"/>
  <c r="L40" i="44"/>
  <c r="D40" i="50"/>
  <c r="D40" i="3"/>
  <c r="P37" i="44"/>
  <c r="G40" i="42"/>
  <c r="I32" i="37"/>
  <c r="I40" i="50"/>
  <c r="K40" i="50"/>
  <c r="K36" i="37"/>
  <c r="L11" i="2"/>
  <c r="P9" i="2"/>
  <c r="L9" i="37"/>
  <c r="S36" i="50"/>
  <c r="E11" i="43"/>
  <c r="P8" i="43"/>
  <c r="E11" i="51"/>
  <c r="P7" i="51"/>
  <c r="D11" i="43"/>
  <c r="P9" i="43"/>
  <c r="B40" i="2"/>
  <c r="F11" i="2"/>
  <c r="P7" i="2"/>
  <c r="F24" i="2"/>
  <c r="S36" i="3"/>
  <c r="N11" i="37"/>
  <c r="N43" i="51"/>
  <c r="B40" i="44"/>
  <c r="G11" i="44"/>
  <c r="G7" i="37"/>
  <c r="P7" i="44"/>
  <c r="P20" i="41"/>
  <c r="G20" i="37"/>
  <c r="H11" i="50"/>
  <c r="P9" i="50"/>
  <c r="P38" i="42"/>
  <c r="E38" i="37"/>
  <c r="E42" i="42"/>
  <c r="P38" i="51"/>
  <c r="F38" i="37"/>
  <c r="F42" i="51"/>
  <c r="E7" i="37"/>
  <c r="C11" i="41"/>
  <c r="C10" i="37"/>
  <c r="C11" i="43"/>
  <c r="K24" i="51"/>
  <c r="K22" i="37"/>
  <c r="J11" i="51"/>
  <c r="P9" i="51"/>
  <c r="E24" i="43"/>
  <c r="P22" i="43"/>
  <c r="H40" i="2"/>
  <c r="F32" i="37"/>
  <c r="D40" i="2"/>
  <c r="P36" i="2"/>
  <c r="P37" i="51"/>
  <c r="F37" i="37"/>
  <c r="C38" i="37"/>
  <c r="P38" i="44"/>
  <c r="N40" i="37"/>
  <c r="G24" i="41"/>
  <c r="D24" i="50"/>
  <c r="D24" i="51"/>
  <c r="P22" i="51"/>
  <c r="K40" i="3"/>
  <c r="P32" i="3"/>
  <c r="H35" i="37"/>
  <c r="E40" i="2"/>
  <c r="E35" i="37"/>
  <c r="P39" i="2"/>
  <c r="P34" i="50"/>
  <c r="B40" i="50"/>
  <c r="P34" i="3"/>
  <c r="B40" i="3"/>
  <c r="P34" i="2"/>
  <c r="P8" i="51"/>
  <c r="F24" i="3"/>
  <c r="E24" i="2"/>
  <c r="P23" i="2"/>
  <c r="G40" i="41"/>
  <c r="G35" i="37"/>
  <c r="P35" i="41"/>
  <c r="P38" i="2"/>
  <c r="B40" i="42"/>
  <c r="P36" i="50"/>
  <c r="C24" i="2"/>
  <c r="P20" i="2"/>
  <c r="I40" i="42"/>
  <c r="P10" i="3"/>
  <c r="P8" i="42"/>
  <c r="P23" i="50"/>
  <c r="L24" i="50"/>
  <c r="L11" i="41"/>
  <c r="L24" i="2"/>
  <c r="G24" i="44"/>
  <c r="E24" i="51"/>
  <c r="I40" i="44"/>
  <c r="L35" i="37"/>
  <c r="L40" i="41"/>
  <c r="P37" i="2"/>
  <c r="I24" i="43"/>
  <c r="P21" i="43"/>
  <c r="I40" i="41"/>
  <c r="P18" i="3"/>
  <c r="F24" i="51"/>
  <c r="K40" i="51"/>
  <c r="H40" i="43"/>
  <c r="P35" i="43"/>
  <c r="P36" i="3"/>
  <c r="F36" i="37"/>
  <c r="E40" i="44"/>
  <c r="E40" i="42"/>
  <c r="D40" i="42"/>
  <c r="P36" i="42"/>
  <c r="B35" i="37"/>
  <c r="P35" i="51"/>
  <c r="B40" i="51"/>
  <c r="P39" i="42"/>
  <c r="P37" i="3"/>
  <c r="I40" i="51"/>
  <c r="I37" i="37"/>
  <c r="P23" i="51"/>
  <c r="K24" i="42"/>
  <c r="P18" i="50"/>
  <c r="F24" i="50"/>
  <c r="P32" i="43"/>
  <c r="K40" i="43"/>
  <c r="P39" i="3"/>
  <c r="I40" i="3"/>
  <c r="I38" i="37"/>
  <c r="P7" i="3"/>
  <c r="P23" i="43"/>
  <c r="J24" i="50"/>
  <c r="P22" i="50"/>
  <c r="E24" i="50"/>
  <c r="P21" i="50"/>
  <c r="L40" i="50"/>
  <c r="P34" i="44"/>
  <c r="K40" i="44"/>
  <c r="G40" i="50"/>
  <c r="P32" i="50"/>
  <c r="E40" i="50"/>
  <c r="P32" i="44"/>
  <c r="D40" i="44"/>
  <c r="F39" i="37"/>
  <c r="K40" i="2"/>
  <c r="C46" i="3" l="1"/>
  <c r="C47" i="3" s="1"/>
  <c r="K43" i="43"/>
  <c r="S33" i="43" s="1"/>
  <c r="B46" i="50"/>
  <c r="B47" i="50" s="1"/>
  <c r="O43" i="37"/>
  <c r="S37" i="37" s="1"/>
  <c r="N43" i="37"/>
  <c r="S36" i="37" s="1"/>
  <c r="J43" i="2"/>
  <c r="S32" i="2" s="1"/>
  <c r="F43" i="44"/>
  <c r="S28" i="44" s="1"/>
  <c r="M43" i="37"/>
  <c r="S35" i="37" s="1"/>
  <c r="K42" i="37"/>
  <c r="E43" i="3"/>
  <c r="S27" i="3" s="1"/>
  <c r="D42" i="37"/>
  <c r="L42" i="37"/>
  <c r="D43" i="3"/>
  <c r="S26" i="3" s="1"/>
  <c r="P21" i="37"/>
  <c r="E43" i="41"/>
  <c r="S27" i="41" s="1"/>
  <c r="L43" i="51"/>
  <c r="S34" i="51" s="1"/>
  <c r="J43" i="42"/>
  <c r="S32" i="42" s="1"/>
  <c r="J43" i="43"/>
  <c r="S32" i="43" s="1"/>
  <c r="D43" i="42"/>
  <c r="S26" i="42" s="1"/>
  <c r="J43" i="41"/>
  <c r="S32" i="41" s="1"/>
  <c r="J43" i="3"/>
  <c r="S32" i="3" s="1"/>
  <c r="L43" i="44"/>
  <c r="S34" i="44" s="1"/>
  <c r="L43" i="3"/>
  <c r="S34" i="3" s="1"/>
  <c r="J24" i="37"/>
  <c r="G43" i="2"/>
  <c r="S29" i="2" s="1"/>
  <c r="I43" i="3"/>
  <c r="S31" i="3" s="1"/>
  <c r="K43" i="3"/>
  <c r="S33" i="3" s="1"/>
  <c r="E43" i="2"/>
  <c r="S27" i="2" s="1"/>
  <c r="D43" i="50"/>
  <c r="S26" i="50" s="1"/>
  <c r="P11" i="50"/>
  <c r="P11" i="44"/>
  <c r="I43" i="41"/>
  <c r="S31" i="41" s="1"/>
  <c r="J43" i="50"/>
  <c r="S32" i="50" s="1"/>
  <c r="D43" i="44"/>
  <c r="S26" i="44" s="1"/>
  <c r="P11" i="51"/>
  <c r="K43" i="44"/>
  <c r="S33" i="44" s="1"/>
  <c r="I43" i="50"/>
  <c r="S31" i="50" s="1"/>
  <c r="I43" i="44"/>
  <c r="S31" i="44" s="1"/>
  <c r="K43" i="41"/>
  <c r="S33" i="41" s="1"/>
  <c r="I43" i="51"/>
  <c r="S31" i="51" s="1"/>
  <c r="L43" i="42"/>
  <c r="S34" i="42" s="1"/>
  <c r="K24" i="37"/>
  <c r="I11" i="37"/>
  <c r="P11" i="3"/>
  <c r="B46" i="3"/>
  <c r="G42" i="37"/>
  <c r="P42" i="44"/>
  <c r="S42" i="44" s="1"/>
  <c r="I42" i="37"/>
  <c r="E42" i="37"/>
  <c r="D43" i="2"/>
  <c r="S26" i="2" s="1"/>
  <c r="K43" i="50"/>
  <c r="S33" i="50" s="1"/>
  <c r="G43" i="42"/>
  <c r="S29" i="42" s="1"/>
  <c r="G43" i="50"/>
  <c r="S29" i="50" s="1"/>
  <c r="L43" i="41"/>
  <c r="S34" i="41" s="1"/>
  <c r="P8" i="37"/>
  <c r="P11" i="42"/>
  <c r="F42" i="37"/>
  <c r="E43" i="50"/>
  <c r="S27" i="50" s="1"/>
  <c r="P10" i="37"/>
  <c r="E43" i="42"/>
  <c r="S27" i="42" s="1"/>
  <c r="E43" i="44"/>
  <c r="S27" i="44" s="1"/>
  <c r="I43" i="42"/>
  <c r="S31" i="42" s="1"/>
  <c r="F43" i="41"/>
  <c r="S28" i="41" s="1"/>
  <c r="K11" i="37"/>
  <c r="S45" i="3"/>
  <c r="S47" i="43"/>
  <c r="P20" i="37"/>
  <c r="K40" i="37"/>
  <c r="P42" i="3"/>
  <c r="L43" i="50"/>
  <c r="C24" i="37"/>
  <c r="P23" i="37"/>
  <c r="K43" i="2"/>
  <c r="B46" i="42"/>
  <c r="G11" i="37"/>
  <c r="S36" i="51"/>
  <c r="E43" i="51"/>
  <c r="E11" i="37"/>
  <c r="S45" i="44"/>
  <c r="E24" i="37"/>
  <c r="P22" i="37"/>
  <c r="J43" i="51"/>
  <c r="J11" i="37"/>
  <c r="S43" i="3"/>
  <c r="S44" i="44"/>
  <c r="S43" i="42"/>
  <c r="G43" i="41"/>
  <c r="S47" i="51"/>
  <c r="S44" i="3"/>
  <c r="K43" i="42"/>
  <c r="S43" i="2"/>
  <c r="P11" i="41"/>
  <c r="P42" i="2"/>
  <c r="H11" i="37"/>
  <c r="F43" i="2"/>
  <c r="F11" i="37"/>
  <c r="P11" i="2"/>
  <c r="B46" i="44"/>
  <c r="S44" i="2"/>
  <c r="K43" i="51"/>
  <c r="S45" i="50"/>
  <c r="S45" i="43"/>
  <c r="S43" i="50"/>
  <c r="S47" i="41"/>
  <c r="C11" i="37"/>
  <c r="F24" i="37"/>
  <c r="P9" i="37"/>
  <c r="S44" i="50"/>
  <c r="P7" i="37"/>
  <c r="P11" i="43"/>
  <c r="D11" i="37"/>
  <c r="L43" i="2"/>
  <c r="L11" i="37"/>
  <c r="S41" i="3" l="1"/>
  <c r="C43" i="3"/>
  <c r="S25" i="3" s="1"/>
  <c r="B47" i="3"/>
  <c r="K43" i="37"/>
  <c r="S33" i="2"/>
  <c r="B47" i="42"/>
  <c r="P11" i="37"/>
  <c r="S42" i="2"/>
  <c r="S34" i="2"/>
  <c r="S28" i="2"/>
  <c r="S33" i="42"/>
  <c r="S32" i="51"/>
  <c r="B47" i="44"/>
  <c r="S42" i="3"/>
  <c r="S33" i="51"/>
  <c r="S29" i="41"/>
  <c r="S27" i="51"/>
  <c r="S34" i="50"/>
  <c r="S33" i="37" l="1"/>
  <c r="D18" i="43" l="1"/>
  <c r="L18" i="43" l="1"/>
  <c r="D24" i="43"/>
  <c r="D18" i="37"/>
  <c r="L24" i="43" l="1"/>
  <c r="L18" i="37"/>
  <c r="D43" i="43"/>
  <c r="S26" i="43" s="1"/>
  <c r="D24" i="37"/>
  <c r="L24" i="37" l="1"/>
  <c r="G33" i="43" l="1"/>
  <c r="G40" i="43" l="1"/>
  <c r="E33" i="43" l="1"/>
  <c r="E40" i="43" l="1"/>
  <c r="E33" i="37"/>
  <c r="E43" i="43" l="1"/>
  <c r="E40" i="37"/>
  <c r="S27" i="43" l="1"/>
  <c r="E43" i="37"/>
  <c r="S27" i="37" l="1"/>
  <c r="H33" i="44" l="1"/>
  <c r="H40" i="44" l="1"/>
  <c r="F33" i="42" l="1"/>
  <c r="F40" i="42" s="1"/>
  <c r="F43" i="42" s="1"/>
  <c r="S28" i="42" l="1"/>
  <c r="H19" i="51" l="1"/>
  <c r="H24" i="51" s="1"/>
  <c r="H43" i="51" s="1"/>
  <c r="G19" i="51"/>
  <c r="S30" i="51" l="1"/>
  <c r="P19" i="51"/>
  <c r="G24" i="51"/>
  <c r="B19" i="51"/>
  <c r="B24" i="51" l="1"/>
  <c r="B46" i="51" s="1"/>
  <c r="B19" i="37"/>
  <c r="G43" i="51"/>
  <c r="P24" i="51"/>
  <c r="S29" i="51" l="1"/>
  <c r="B47" i="51"/>
  <c r="B18" i="43" l="1"/>
  <c r="B22" i="43"/>
  <c r="B22" i="37" s="1"/>
  <c r="B24" i="43" l="1"/>
  <c r="I18" i="2"/>
  <c r="G19" i="43"/>
  <c r="H19" i="50"/>
  <c r="H19" i="42"/>
  <c r="H19" i="41"/>
  <c r="H19" i="44"/>
  <c r="B18" i="2"/>
  <c r="B24" i="2" l="1"/>
  <c r="B46" i="2" s="1"/>
  <c r="I24" i="2"/>
  <c r="I18" i="37"/>
  <c r="I34" i="43" s="1"/>
  <c r="P19" i="50"/>
  <c r="H24" i="50"/>
  <c r="P19" i="42"/>
  <c r="H24" i="42"/>
  <c r="H24" i="44"/>
  <c r="P19" i="44"/>
  <c r="H24" i="41"/>
  <c r="P19" i="41"/>
  <c r="B18" i="37"/>
  <c r="H19" i="3"/>
  <c r="H24" i="3" s="1"/>
  <c r="G19" i="3"/>
  <c r="I34" i="37" l="1"/>
  <c r="I40" i="37" s="1"/>
  <c r="I40" i="43"/>
  <c r="I43" i="43" s="1"/>
  <c r="S31" i="43" s="1"/>
  <c r="B24" i="37"/>
  <c r="P24" i="50"/>
  <c r="P24" i="42"/>
  <c r="I24" i="37"/>
  <c r="I43" i="2"/>
  <c r="B47" i="2"/>
  <c r="H43" i="41"/>
  <c r="P24" i="41"/>
  <c r="G19" i="37"/>
  <c r="G24" i="3"/>
  <c r="P19" i="3"/>
  <c r="P24" i="44"/>
  <c r="H43" i="44"/>
  <c r="G18" i="43"/>
  <c r="H19" i="43"/>
  <c r="H19" i="2"/>
  <c r="I43" i="37" l="1"/>
  <c r="S31" i="37" s="1"/>
  <c r="S31" i="2"/>
  <c r="P24" i="3"/>
  <c r="G24" i="43"/>
  <c r="G24" i="37" s="1"/>
  <c r="G18" i="37"/>
  <c r="P18" i="43"/>
  <c r="S30" i="41"/>
  <c r="H24" i="43"/>
  <c r="H43" i="43" s="1"/>
  <c r="P19" i="43"/>
  <c r="P19" i="2"/>
  <c r="H19" i="37"/>
  <c r="S30" i="44"/>
  <c r="S30" i="43" l="1"/>
  <c r="P19" i="37"/>
  <c r="P24" i="43"/>
  <c r="G43" i="43"/>
  <c r="S29" i="43" l="1"/>
  <c r="H18" i="2"/>
  <c r="P18" i="2" l="1"/>
  <c r="H18" i="37"/>
  <c r="H24" i="2"/>
  <c r="P18" i="37" l="1"/>
  <c r="P24" i="2"/>
  <c r="P24" i="37" s="1"/>
  <c r="H24" i="37"/>
  <c r="H43" i="2"/>
  <c r="S30" i="2" l="1"/>
  <c r="J33" i="44" l="1"/>
  <c r="C35" i="42"/>
  <c r="P35" i="42" s="1"/>
  <c r="C33" i="44"/>
  <c r="L33" i="43"/>
  <c r="J40" i="44" l="1"/>
  <c r="G33" i="44"/>
  <c r="G40" i="44" s="1"/>
  <c r="G43" i="44" s="1"/>
  <c r="J33" i="37"/>
  <c r="L40" i="43"/>
  <c r="L33" i="37"/>
  <c r="S47" i="42"/>
  <c r="G33" i="3"/>
  <c r="C39" i="51"/>
  <c r="P33" i="44" l="1"/>
  <c r="S46" i="44" s="1"/>
  <c r="C42" i="51"/>
  <c r="P39" i="51"/>
  <c r="L40" i="37"/>
  <c r="L43" i="43"/>
  <c r="G40" i="3"/>
  <c r="G33" i="37"/>
  <c r="S29" i="44"/>
  <c r="C35" i="44"/>
  <c r="B37" i="41"/>
  <c r="J40" i="37"/>
  <c r="J43" i="44"/>
  <c r="F33" i="43"/>
  <c r="F40" i="43" s="1"/>
  <c r="F43" i="43" s="1"/>
  <c r="D36" i="51"/>
  <c r="D36" i="41"/>
  <c r="D36" i="37" l="1"/>
  <c r="P37" i="41"/>
  <c r="P35" i="44"/>
  <c r="C40" i="44"/>
  <c r="S34" i="43"/>
  <c r="L43" i="37"/>
  <c r="S28" i="43"/>
  <c r="G40" i="37"/>
  <c r="G43" i="3"/>
  <c r="P42" i="51"/>
  <c r="C32" i="51"/>
  <c r="S32" i="44"/>
  <c r="J43" i="37"/>
  <c r="S32" i="37" l="1"/>
  <c r="S42" i="51"/>
  <c r="C46" i="44"/>
  <c r="C43" i="44" s="1"/>
  <c r="P40" i="44"/>
  <c r="S29" i="3"/>
  <c r="G43" i="37"/>
  <c r="S47" i="44"/>
  <c r="P32" i="51"/>
  <c r="S34" i="37"/>
  <c r="T47" i="44" l="1"/>
  <c r="S29" i="37"/>
  <c r="C47" i="44"/>
  <c r="S41" i="44"/>
  <c r="S45" i="51"/>
  <c r="T43" i="44"/>
  <c r="T44" i="44"/>
  <c r="T42" i="44"/>
  <c r="S48" i="44"/>
  <c r="T45" i="44"/>
  <c r="T46" i="44"/>
  <c r="C32" i="2"/>
  <c r="T48" i="44" l="1"/>
  <c r="S25" i="44"/>
  <c r="P43" i="44"/>
  <c r="C44" i="44" s="1"/>
  <c r="T25" i="44" s="1"/>
  <c r="P32" i="2"/>
  <c r="C32" i="37"/>
  <c r="P32" i="37" l="1"/>
  <c r="S45" i="2"/>
  <c r="H44" i="44"/>
  <c r="T30" i="44" s="1"/>
  <c r="K44" i="44"/>
  <c r="T33" i="44" s="1"/>
  <c r="F44" i="44"/>
  <c r="T28" i="44" s="1"/>
  <c r="N44" i="44"/>
  <c r="T36" i="44" s="1"/>
  <c r="O44" i="44"/>
  <c r="T37" i="44" s="1"/>
  <c r="S22" i="44"/>
  <c r="D44" i="44"/>
  <c r="T26" i="44" s="1"/>
  <c r="I44" i="44"/>
  <c r="T31" i="44" s="1"/>
  <c r="E44" i="44"/>
  <c r="T27" i="44" s="1"/>
  <c r="P44" i="44"/>
  <c r="M44" i="44"/>
  <c r="T35" i="44" s="1"/>
  <c r="L44" i="44"/>
  <c r="T34" i="44" s="1"/>
  <c r="G44" i="44"/>
  <c r="T29" i="44" s="1"/>
  <c r="J44" i="44"/>
  <c r="T32" i="44" s="1"/>
  <c r="S45" i="37" l="1"/>
  <c r="C35" i="50" l="1"/>
  <c r="P35" i="50" s="1"/>
  <c r="D33" i="41"/>
  <c r="D40" i="41" s="1"/>
  <c r="D43" i="41" s="1"/>
  <c r="S26" i="41" l="1"/>
  <c r="S47" i="50"/>
  <c r="C33" i="2"/>
  <c r="C35" i="2"/>
  <c r="P35" i="2" l="1"/>
  <c r="C35" i="37"/>
  <c r="C33" i="50"/>
  <c r="C39" i="50"/>
  <c r="P33" i="2"/>
  <c r="C40" i="2"/>
  <c r="P35" i="37" l="1"/>
  <c r="C46" i="2"/>
  <c r="C43" i="2" s="1"/>
  <c r="P40" i="2"/>
  <c r="C42" i="50"/>
  <c r="P39" i="50"/>
  <c r="C39" i="37"/>
  <c r="C42" i="37" s="1"/>
  <c r="C40" i="50"/>
  <c r="S46" i="2"/>
  <c r="S47" i="37"/>
  <c r="S47" i="2"/>
  <c r="T47" i="2" l="1"/>
  <c r="S25" i="2"/>
  <c r="P43" i="2"/>
  <c r="C44" i="2" s="1"/>
  <c r="T25" i="2" s="1"/>
  <c r="F33" i="50"/>
  <c r="C46" i="50"/>
  <c r="C43" i="50" s="1"/>
  <c r="P42" i="50"/>
  <c r="P39" i="37"/>
  <c r="T46" i="2"/>
  <c r="S48" i="2"/>
  <c r="T43" i="2"/>
  <c r="T44" i="2"/>
  <c r="T42" i="2"/>
  <c r="T45" i="2"/>
  <c r="C47" i="2"/>
  <c r="S41" i="2"/>
  <c r="H33" i="50"/>
  <c r="H40" i="50" s="1"/>
  <c r="H43" i="50" s="1"/>
  <c r="S30" i="50" s="1"/>
  <c r="S41" i="50" l="1"/>
  <c r="C47" i="50"/>
  <c r="T48" i="2"/>
  <c r="H44" i="2"/>
  <c r="T30" i="2" s="1"/>
  <c r="M44" i="2"/>
  <c r="T35" i="2" s="1"/>
  <c r="N44" i="2"/>
  <c r="T36" i="2" s="1"/>
  <c r="J44" i="2"/>
  <c r="T32" i="2" s="1"/>
  <c r="D44" i="2"/>
  <c r="T26" i="2" s="1"/>
  <c r="F44" i="2"/>
  <c r="T28" i="2" s="1"/>
  <c r="P44" i="2"/>
  <c r="O44" i="2"/>
  <c r="T37" i="2" s="1"/>
  <c r="G44" i="2"/>
  <c r="T29" i="2" s="1"/>
  <c r="K44" i="2"/>
  <c r="T33" i="2" s="1"/>
  <c r="L44" i="2"/>
  <c r="T34" i="2" s="1"/>
  <c r="I44" i="2"/>
  <c r="T31" i="2" s="1"/>
  <c r="S22" i="2"/>
  <c r="E44" i="2"/>
  <c r="T27" i="2" s="1"/>
  <c r="F40" i="50"/>
  <c r="P33" i="50"/>
  <c r="S42" i="50"/>
  <c r="S46" i="50" l="1"/>
  <c r="F43" i="50"/>
  <c r="P43" i="50" s="1"/>
  <c r="P40" i="50"/>
  <c r="S25" i="50"/>
  <c r="H44" i="50" l="1"/>
  <c r="T30" i="50" s="1"/>
  <c r="I44" i="50"/>
  <c r="T31" i="50" s="1"/>
  <c r="O44" i="50"/>
  <c r="T37" i="50" s="1"/>
  <c r="S22" i="50"/>
  <c r="G44" i="50"/>
  <c r="T29" i="50" s="1"/>
  <c r="M44" i="50"/>
  <c r="T35" i="50" s="1"/>
  <c r="E44" i="50"/>
  <c r="T27" i="50" s="1"/>
  <c r="L44" i="50"/>
  <c r="T34" i="50" s="1"/>
  <c r="K44" i="50"/>
  <c r="T33" i="50" s="1"/>
  <c r="J44" i="50"/>
  <c r="T32" i="50" s="1"/>
  <c r="N44" i="50"/>
  <c r="T36" i="50" s="1"/>
  <c r="P44" i="50"/>
  <c r="D44" i="50"/>
  <c r="T26" i="50" s="1"/>
  <c r="S28" i="50"/>
  <c r="F44" i="50"/>
  <c r="T28" i="50" s="1"/>
  <c r="C44" i="50"/>
  <c r="T25" i="50" s="1"/>
  <c r="T43" i="50"/>
  <c r="T44" i="50"/>
  <c r="S48" i="50"/>
  <c r="T45" i="50"/>
  <c r="T47" i="50"/>
  <c r="T42" i="50"/>
  <c r="T46" i="50"/>
  <c r="T48" i="50" l="1"/>
  <c r="H37" i="42"/>
  <c r="H37" i="37" l="1"/>
  <c r="H42" i="37" s="1"/>
  <c r="P37" i="42"/>
  <c r="P42" i="42" s="1"/>
  <c r="H42" i="42"/>
  <c r="S42" i="42" l="1"/>
  <c r="B37" i="43" l="1"/>
  <c r="P37" i="43" l="1"/>
  <c r="P37" i="37" s="1"/>
  <c r="B37" i="37"/>
  <c r="B33" i="41"/>
  <c r="B34" i="41" l="1"/>
  <c r="B38" i="43"/>
  <c r="P34" i="41" l="1"/>
  <c r="C33" i="43"/>
  <c r="B33" i="43"/>
  <c r="P38" i="43"/>
  <c r="P42" i="43" s="1"/>
  <c r="B42" i="43"/>
  <c r="B36" i="41"/>
  <c r="B34" i="43"/>
  <c r="B34" i="37" s="1"/>
  <c r="B36" i="43"/>
  <c r="S42" i="43" l="1"/>
  <c r="B40" i="43"/>
  <c r="B33" i="37"/>
  <c r="P33" i="43"/>
  <c r="B36" i="37"/>
  <c r="C36" i="41"/>
  <c r="P36" i="41" s="1"/>
  <c r="B38" i="41"/>
  <c r="S44" i="41"/>
  <c r="C33" i="41" l="1"/>
  <c r="B46" i="43"/>
  <c r="S46" i="43"/>
  <c r="P38" i="41"/>
  <c r="B42" i="41"/>
  <c r="B38" i="37"/>
  <c r="B42" i="37" s="1"/>
  <c r="B40" i="41"/>
  <c r="C36" i="51"/>
  <c r="C36" i="43"/>
  <c r="P36" i="43" s="1"/>
  <c r="S43" i="41"/>
  <c r="P42" i="41" l="1"/>
  <c r="P38" i="37"/>
  <c r="S43" i="43"/>
  <c r="B47" i="43"/>
  <c r="C34" i="43"/>
  <c r="C36" i="37"/>
  <c r="P36" i="51"/>
  <c r="B40" i="37"/>
  <c r="B46" i="41"/>
  <c r="C40" i="41"/>
  <c r="P33" i="41"/>
  <c r="S46" i="41" s="1"/>
  <c r="P40" i="41" l="1"/>
  <c r="T46" i="41"/>
  <c r="T47" i="41"/>
  <c r="S48" i="41"/>
  <c r="C34" i="51"/>
  <c r="B47" i="41"/>
  <c r="B46" i="37"/>
  <c r="S43" i="51"/>
  <c r="P36" i="37"/>
  <c r="C46" i="41"/>
  <c r="C47" i="41" s="1"/>
  <c r="P34" i="43"/>
  <c r="C40" i="43"/>
  <c r="S42" i="41"/>
  <c r="T42" i="41"/>
  <c r="P42" i="37"/>
  <c r="F33" i="51"/>
  <c r="F40" i="51" s="1"/>
  <c r="F43" i="51" s="1"/>
  <c r="T44" i="41" l="1"/>
  <c r="T43" i="41"/>
  <c r="T45" i="41"/>
  <c r="C43" i="41"/>
  <c r="S25" i="41" s="1"/>
  <c r="T48" i="41"/>
  <c r="S41" i="41"/>
  <c r="B47" i="37"/>
  <c r="C46" i="43"/>
  <c r="P40" i="43"/>
  <c r="S44" i="43"/>
  <c r="S28" i="51"/>
  <c r="P34" i="51"/>
  <c r="P34" i="37" s="1"/>
  <c r="C34" i="37"/>
  <c r="C40" i="51"/>
  <c r="S42" i="37"/>
  <c r="S43" i="37"/>
  <c r="D33" i="51"/>
  <c r="T44" i="43" l="1"/>
  <c r="P43" i="41"/>
  <c r="C44" i="41" s="1"/>
  <c r="T25" i="41" s="1"/>
  <c r="C47" i="43"/>
  <c r="S41" i="43"/>
  <c r="S44" i="51"/>
  <c r="P33" i="51"/>
  <c r="S46" i="51" s="1"/>
  <c r="D33" i="37"/>
  <c r="D40" i="51"/>
  <c r="T45" i="43"/>
  <c r="S48" i="43"/>
  <c r="T47" i="43"/>
  <c r="T42" i="43"/>
  <c r="T46" i="43"/>
  <c r="T43" i="43"/>
  <c r="H33" i="42"/>
  <c r="H40" i="42" s="1"/>
  <c r="H43" i="42" s="1"/>
  <c r="S30" i="42" s="1"/>
  <c r="C33" i="42"/>
  <c r="C46" i="51"/>
  <c r="C43" i="51" s="1"/>
  <c r="C43" i="43"/>
  <c r="P44" i="41" l="1"/>
  <c r="N44" i="41"/>
  <c r="T36" i="41" s="1"/>
  <c r="M44" i="41"/>
  <c r="T35" i="41" s="1"/>
  <c r="E44" i="41"/>
  <c r="T27" i="41" s="1"/>
  <c r="S22" i="41"/>
  <c r="J44" i="41"/>
  <c r="T32" i="41" s="1"/>
  <c r="L44" i="41"/>
  <c r="T34" i="41" s="1"/>
  <c r="K44" i="41"/>
  <c r="T33" i="41" s="1"/>
  <c r="O44" i="41"/>
  <c r="T37" i="41" s="1"/>
  <c r="H44" i="41"/>
  <c r="T30" i="41" s="1"/>
  <c r="D44" i="41"/>
  <c r="T26" i="41" s="1"/>
  <c r="F44" i="41"/>
  <c r="T28" i="41" s="1"/>
  <c r="G44" i="41"/>
  <c r="T29" i="41" s="1"/>
  <c r="I44" i="41"/>
  <c r="T31" i="41" s="1"/>
  <c r="S44" i="37"/>
  <c r="C47" i="51"/>
  <c r="S41" i="51"/>
  <c r="D40" i="37"/>
  <c r="D43" i="51"/>
  <c r="S25" i="43"/>
  <c r="P43" i="43"/>
  <c r="C44" i="43" s="1"/>
  <c r="T25" i="43" s="1"/>
  <c r="T48" i="43"/>
  <c r="P40" i="51"/>
  <c r="S25" i="51"/>
  <c r="C40" i="42"/>
  <c r="P33" i="42"/>
  <c r="C33" i="37"/>
  <c r="D43" i="37" l="1"/>
  <c r="S26" i="51"/>
  <c r="P43" i="51"/>
  <c r="T46" i="51"/>
  <c r="S48" i="51"/>
  <c r="T47" i="51"/>
  <c r="T42" i="51"/>
  <c r="T45" i="51"/>
  <c r="T43" i="51"/>
  <c r="T44" i="51"/>
  <c r="S46" i="42"/>
  <c r="P40" i="42"/>
  <c r="C46" i="42"/>
  <c r="C43" i="42" s="1"/>
  <c r="C43" i="37" s="1"/>
  <c r="C40" i="37"/>
  <c r="G44" i="43"/>
  <c r="T29" i="43" s="1"/>
  <c r="P44" i="43"/>
  <c r="J44" i="43"/>
  <c r="T32" i="43" s="1"/>
  <c r="K44" i="43"/>
  <c r="T33" i="43" s="1"/>
  <c r="D44" i="43"/>
  <c r="T26" i="43" s="1"/>
  <c r="H44" i="43"/>
  <c r="T30" i="43" s="1"/>
  <c r="M44" i="43"/>
  <c r="T35" i="43" s="1"/>
  <c r="E44" i="43"/>
  <c r="T27" i="43" s="1"/>
  <c r="S22" i="43"/>
  <c r="I44" i="43"/>
  <c r="T31" i="43" s="1"/>
  <c r="O44" i="43"/>
  <c r="T37" i="43" s="1"/>
  <c r="N44" i="43"/>
  <c r="T36" i="43" s="1"/>
  <c r="F44" i="43"/>
  <c r="T28" i="43" s="1"/>
  <c r="L44" i="43"/>
  <c r="T34" i="43" s="1"/>
  <c r="T46" i="42" l="1"/>
  <c r="S25" i="42"/>
  <c r="P43" i="42"/>
  <c r="C44" i="42" s="1"/>
  <c r="T25" i="42" s="1"/>
  <c r="G44" i="51"/>
  <c r="T29" i="51" s="1"/>
  <c r="E44" i="51"/>
  <c r="T27" i="51" s="1"/>
  <c r="O44" i="51"/>
  <c r="T37" i="51" s="1"/>
  <c r="P44" i="51"/>
  <c r="L44" i="51"/>
  <c r="T34" i="51" s="1"/>
  <c r="H44" i="51"/>
  <c r="T30" i="51" s="1"/>
  <c r="N44" i="51"/>
  <c r="T36" i="51" s="1"/>
  <c r="K44" i="51"/>
  <c r="T33" i="51" s="1"/>
  <c r="I44" i="51"/>
  <c r="T31" i="51" s="1"/>
  <c r="J44" i="51"/>
  <c r="T32" i="51" s="1"/>
  <c r="M44" i="51"/>
  <c r="T35" i="51" s="1"/>
  <c r="S22" i="51"/>
  <c r="F44" i="51"/>
  <c r="T28" i="51" s="1"/>
  <c r="C44" i="51"/>
  <c r="T25" i="51" s="1"/>
  <c r="H40" i="3"/>
  <c r="H33" i="37"/>
  <c r="D44" i="51"/>
  <c r="T26" i="51" s="1"/>
  <c r="T48" i="51"/>
  <c r="C47" i="42"/>
  <c r="S41" i="42"/>
  <c r="C46" i="37"/>
  <c r="T45" i="42"/>
  <c r="S48" i="42"/>
  <c r="T44" i="42"/>
  <c r="T43" i="42"/>
  <c r="T47" i="42"/>
  <c r="T42" i="42"/>
  <c r="S26" i="37"/>
  <c r="F33" i="3"/>
  <c r="S41" i="37" l="1"/>
  <c r="B48" i="37"/>
  <c r="B49" i="37"/>
  <c r="H40" i="37"/>
  <c r="H43" i="3"/>
  <c r="S25" i="37"/>
  <c r="T48" i="42"/>
  <c r="P33" i="3"/>
  <c r="F40" i="3"/>
  <c r="F33" i="37"/>
  <c r="F40" i="37" s="1"/>
  <c r="C47" i="37"/>
  <c r="H44" i="42"/>
  <c r="T30" i="42" s="1"/>
  <c r="O44" i="42"/>
  <c r="T37" i="42" s="1"/>
  <c r="F44" i="42"/>
  <c r="T28" i="42" s="1"/>
  <c r="I44" i="42"/>
  <c r="T31" i="42" s="1"/>
  <c r="K44" i="42"/>
  <c r="T33" i="42" s="1"/>
  <c r="J44" i="42"/>
  <c r="T32" i="42" s="1"/>
  <c r="E44" i="42"/>
  <c r="T27" i="42" s="1"/>
  <c r="D44" i="42"/>
  <c r="T26" i="42" s="1"/>
  <c r="L44" i="42"/>
  <c r="T34" i="42" s="1"/>
  <c r="G44" i="42"/>
  <c r="T29" i="42" s="1"/>
  <c r="M44" i="42"/>
  <c r="T35" i="42" s="1"/>
  <c r="P44" i="42"/>
  <c r="S22" i="42"/>
  <c r="N44" i="42"/>
  <c r="T36" i="42" s="1"/>
  <c r="F43" i="37" l="1"/>
  <c r="P40" i="37"/>
  <c r="P40" i="3"/>
  <c r="F43" i="3"/>
  <c r="S46" i="3"/>
  <c r="P33" i="37"/>
  <c r="S30" i="3"/>
  <c r="H43" i="37"/>
  <c r="P43" i="37" s="1"/>
  <c r="T46" i="3" l="1"/>
  <c r="S48" i="37"/>
  <c r="T45" i="37"/>
  <c r="T47" i="37"/>
  <c r="T43" i="37"/>
  <c r="T42" i="37"/>
  <c r="T44" i="37"/>
  <c r="S46" i="37"/>
  <c r="T46" i="37"/>
  <c r="S28" i="3"/>
  <c r="P43" i="3"/>
  <c r="F44" i="3" s="1"/>
  <c r="T28" i="3" s="1"/>
  <c r="S28" i="37"/>
  <c r="F44" i="37"/>
  <c r="S30" i="37"/>
  <c r="T45" i="3"/>
  <c r="T43" i="3"/>
  <c r="T47" i="3"/>
  <c r="T44" i="3"/>
  <c r="T42" i="3"/>
  <c r="S48" i="3"/>
  <c r="T28" i="37" l="1"/>
  <c r="E44" i="37"/>
  <c r="O44" i="37"/>
  <c r="N44" i="37"/>
  <c r="M44" i="37"/>
  <c r="I44" i="37"/>
  <c r="S22" i="37"/>
  <c r="K44" i="37"/>
  <c r="P44" i="37"/>
  <c r="J44" i="37"/>
  <c r="L44" i="37"/>
  <c r="G44" i="37"/>
  <c r="D44" i="37"/>
  <c r="C44" i="37"/>
  <c r="G44" i="3"/>
  <c r="T29" i="3" s="1"/>
  <c r="C44" i="3"/>
  <c r="T25" i="3" s="1"/>
  <c r="J44" i="3"/>
  <c r="T32" i="3" s="1"/>
  <c r="K44" i="3"/>
  <c r="T33" i="3" s="1"/>
  <c r="E44" i="3"/>
  <c r="T27" i="3" s="1"/>
  <c r="S22" i="3"/>
  <c r="M44" i="3"/>
  <c r="T35" i="3" s="1"/>
  <c r="D44" i="3"/>
  <c r="T26" i="3" s="1"/>
  <c r="O44" i="3"/>
  <c r="T37" i="3" s="1"/>
  <c r="N44" i="3"/>
  <c r="T36" i="3" s="1"/>
  <c r="P44" i="3"/>
  <c r="I44" i="3"/>
  <c r="T31" i="3" s="1"/>
  <c r="L44" i="3"/>
  <c r="T34" i="3" s="1"/>
  <c r="H44" i="3"/>
  <c r="T30" i="3" s="1"/>
  <c r="H44" i="37"/>
  <c r="T48" i="37"/>
  <c r="T48" i="3"/>
  <c r="T36" i="37" l="1"/>
  <c r="T31" i="37"/>
  <c r="T35" i="37"/>
  <c r="T29" i="37"/>
  <c r="T34" i="37"/>
  <c r="T37" i="37"/>
  <c r="T33" i="37"/>
  <c r="T26" i="37"/>
  <c r="T27" i="37"/>
  <c r="T25" i="37"/>
  <c r="T30" i="37"/>
  <c r="T32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Beijer Englund, Ronja</author>
  </authors>
  <commentList>
    <comment ref="A20" authorId="0" shapeId="0" xr:uid="{00000000-0006-0000-0100-000002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100-000003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F35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Fordonsgasanvändning (naturgas) enligt SCB. Ingår ej i KRE. 
2020: 1,46 GWh</t>
        </r>
      </text>
    </comment>
    <comment ref="I35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Fordonsgasanvändning (biogas) enligt SCB. Ingår ej i KRE. 
2020: 48,42 GWh</t>
        </r>
      </text>
    </comment>
    <comment ref="P43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2020: Räknar biogasproduktionen som tillförsel istället för den användning som är känd.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200-000004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200-000005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3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3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Beijer Englund, Ronja</author>
  </authors>
  <commentList>
    <comment ref="A20" authorId="0" shapeId="0" xr:uid="{00000000-0006-0000-04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4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B22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Spillvärme från Gyproc/stGobain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5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5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6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6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7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7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8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8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9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9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<sst xmlns="http://schemas.openxmlformats.org/spreadsheetml/2006/main" count="998" uniqueCount="98">
  <si>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</si>
  <si>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</si>
  <si>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</si>
  <si>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</si>
  <si>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</si>
  <si>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</si>
  <si>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</si>
  <si>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</si>
  <si>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</si>
  <si>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</si>
  <si>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</si>
  <si>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</si>
  <si>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</si>
  <si>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</si>
  <si>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</si>
  <si>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</si>
  <si>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</si>
  <si>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</si>
  <si>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</si>
  <si>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</si>
  <si>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</si>
  <si>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</si>
  <si>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</si>
  <si>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</si>
  <si>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</si>
  <si>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</si>
  <si>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</si>
  <si>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</si>
  <si>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</si>
  <si>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</si>
  <si>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</si>
  <si>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</si>
  <si>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</si>
  <si>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</si>
  <si>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</si>
  <si>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</si>
  <si>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</si>
  <si>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</si>
  <si>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</si>
  <si>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</si>
  <si>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</si>
  <si>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</si>
  <si>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</si>
  <si>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</si>
  <si>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</si>
  <si>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</si>
  <si>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</si>
  <si>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</si>
  <si>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</si>
  <si>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</si>
  <si>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</si>
  <si>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</si>
  <si>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</si>
  <si>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</si>
  <si>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</si>
  <si>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</si>
  <si>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</si>
  <si>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</si>
  <si>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</si>
  <si>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</si>
  <si>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</si>
  <si>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</si>
  <si>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</si>
  <si>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</si>
  <si>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 xml:space="preserve">Fjärrvärme </t>
  </si>
  <si>
    <t>Uppsala län</t>
  </si>
  <si>
    <t>0381 Enköping</t>
  </si>
  <si>
    <t>0331 Heby</t>
  </si>
  <si>
    <t>0305 Håbo</t>
  </si>
  <si>
    <t>0330 Knivsta</t>
  </si>
  <si>
    <t>0360 Tierp</t>
  </si>
  <si>
    <t>0380 Uppsala</t>
  </si>
  <si>
    <t>0319 Älvkarleby</t>
  </si>
  <si>
    <t>0382 Östhammar</t>
  </si>
  <si>
    <t>flytande (förnybara)</t>
  </si>
  <si>
    <t>Beckolja</t>
  </si>
  <si>
    <t>Metanol</t>
  </si>
  <si>
    <t>Industriellt mottryck</t>
  </si>
  <si>
    <t>Kraftvärmeverk</t>
  </si>
  <si>
    <t xml:space="preserve">Datum för inhämtande av statistik från SCB: </t>
  </si>
  <si>
    <t xml:space="preserve">Datum för leverans av Energibalans: </t>
  </si>
  <si>
    <t xml:space="preserve">Kontaktperson WSP: 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</si>
  <si>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</si>
  <si>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</si>
  <si>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</si>
  <si>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</si>
  <si>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</si>
  <si>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>Biodrivmedel/Bioolja</t>
  </si>
  <si>
    <t>BIOGASPRODUKTION (MWh)</t>
  </si>
  <si>
    <t>Distributionsförluster el, fjärrvärme och biogas</t>
  </si>
  <si>
    <t>Totala förluster</t>
  </si>
  <si>
    <t>Juni 2022</t>
  </si>
  <si>
    <t>Ronja Beijer Englund, Cristofer Kindgren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</si>
  <si>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</t>
    </r>
    <r>
      <rPr>
        <sz val="11"/>
        <rFont val="Calibri  "/>
      </rPr>
      <t xml:space="preserve"> Länsstyrelsernas energi- och klimatsamordning (LEKS) genom Länsstyrelsen Skåne</t>
    </r>
    <r>
      <rPr>
        <sz val="11"/>
        <color theme="1"/>
        <rFont val="Calibri  "/>
      </rPr>
      <t xml:space="preserve">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</t>
    </r>
    <r>
      <rPr>
        <sz val="11"/>
        <rFont val="Calibri  "/>
      </rPr>
      <t xml:space="preserve">hemsida i juni 2022. Energibalanserna som redovisas gäller år 2020, </t>
    </r>
    <r>
      <rPr>
        <sz val="11"/>
        <color theme="1"/>
        <rFont val="Calibri  "/>
      </rPr>
      <t>vilket var det senaste år då uppgifter hos SCB fanns tillgängligt. Den metodik som använts följer alla ska-krav i upphandlingens metodikbeskrivning (se vidare detaljer i länk nedan).</t>
    </r>
  </si>
  <si>
    <t>Anna Karlsson</t>
  </si>
  <si>
    <t>anna.c.karlsson@lansstyrelsen.se</t>
  </si>
  <si>
    <t>Kärnbränsle</t>
  </si>
  <si>
    <t>El Export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</si>
</sst>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(* #,##0.00_);_(* \(#,##0.00\);_(* &quot;-&quot;??_);_(@_)"/>
  </numFmts>
  <fonts count="5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  <font>
      <sz val="11"/>
      <name val="Calibri  "/>
    </font>
    <font>
      <sz val="8"/>
      <name val="Calibri"/>
      <family val="2"/>
    </font>
    <font>
      <sz val="14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u/>
      <sz val="11"/>
      <name val="Calibri"/>
      <family val="2"/>
      <scheme val="minor"/>
    </font>
    <font>
      <u/>
      <sz val="11"/>
      <color rgb="FFFF0000"/>
      <name val="Calibri"/>
      <family val="2"/>
    </font>
    <font>
      <u/>
      <sz val="11"/>
      <color rgb="FFFF0000"/>
      <name val="Calibri"/>
      <family val="2"/>
      <scheme val="minor"/>
    </font>
    <font>
      <i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5">
    <xf numFmtId="0" fontId="0" fillId="0" borderId="0"/>
    <xf numFmtId="0" fontId="4" fillId="0" borderId="0" applyNumberFormat="0" applyBorder="0" applyAlignment="0"/>
    <xf numFmtId="9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6" fillId="3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5" fillId="0" borderId="1" xfId="1" applyFont="1" applyFill="1" applyBorder="1" applyProtection="1"/>
    <xf numFmtId="0" fontId="6" fillId="0" borderId="1" xfId="1" applyFont="1" applyBorder="1"/>
    <xf numFmtId="0" fontId="8" fillId="0" borderId="1" xfId="0" applyFont="1" applyFill="1" applyBorder="1" applyProtection="1"/>
    <xf numFmtId="0" fontId="8" fillId="0" borderId="1" xfId="1" applyFont="1" applyFill="1" applyBorder="1" applyProtection="1"/>
    <xf numFmtId="3" fontId="14" fillId="0" borderId="1" xfId="1" applyNumberFormat="1" applyFont="1" applyFill="1" applyBorder="1" applyProtection="1"/>
    <xf numFmtId="3" fontId="10" fillId="0" borderId="1" xfId="1" applyNumberFormat="1" applyFont="1" applyBorder="1"/>
    <xf numFmtId="0" fontId="4" fillId="0" borderId="1" xfId="1" applyFont="1" applyBorder="1"/>
    <xf numFmtId="2" fontId="4" fillId="0" borderId="1" xfId="1" applyNumberFormat="1" applyFont="1" applyBorder="1"/>
    <xf numFmtId="0" fontId="4" fillId="0" borderId="1" xfId="1" applyFont="1" applyFill="1" applyBorder="1" applyProtection="1"/>
    <xf numFmtId="0" fontId="7" fillId="0" borderId="1" xfId="0" applyFont="1" applyBorder="1"/>
    <xf numFmtId="0" fontId="9" fillId="0" borderId="1" xfId="0" applyFont="1" applyBorder="1"/>
    <xf numFmtId="3" fontId="11" fillId="0" borderId="1" xfId="1" applyNumberFormat="1" applyFont="1" applyBorder="1"/>
    <xf numFmtId="9" fontId="11" fillId="0" borderId="1" xfId="2" applyFont="1" applyBorder="1"/>
    <xf numFmtId="9" fontId="11" fillId="0" borderId="1" xfId="2" applyNumberFormat="1" applyFont="1" applyBorder="1"/>
    <xf numFmtId="0" fontId="21" fillId="0" borderId="1" xfId="1" applyFont="1" applyFill="1" applyBorder="1" applyProtection="1"/>
    <xf numFmtId="0" fontId="20" fillId="0" borderId="1" xfId="1" applyFont="1" applyFill="1" applyBorder="1" applyProtection="1"/>
    <xf numFmtId="0" fontId="22" fillId="0" borderId="1" xfId="0" applyFont="1" applyFill="1" applyBorder="1" applyProtection="1"/>
    <xf numFmtId="0" fontId="6" fillId="0" borderId="2" xfId="1" applyFont="1" applyBorder="1"/>
    <xf numFmtId="0" fontId="22" fillId="0" borderId="2" xfId="0" applyFont="1" applyFill="1" applyBorder="1" applyProtection="1"/>
    <xf numFmtId="3" fontId="6" fillId="0" borderId="2" xfId="1" applyNumberFormat="1" applyFont="1" applyBorder="1"/>
    <xf numFmtId="0" fontId="4" fillId="0" borderId="2" xfId="1" applyFont="1" applyBorder="1"/>
    <xf numFmtId="0" fontId="20" fillId="0" borderId="3" xfId="1" applyFont="1" applyFill="1" applyBorder="1" applyProtection="1"/>
    <xf numFmtId="0" fontId="4" fillId="0" borderId="3" xfId="1" applyFont="1" applyFill="1" applyBorder="1" applyProtection="1"/>
    <xf numFmtId="0" fontId="6" fillId="0" borderId="4" xfId="1" applyFont="1" applyBorder="1"/>
    <xf numFmtId="0" fontId="6" fillId="0" borderId="7" xfId="1" applyFont="1" applyBorder="1"/>
    <xf numFmtId="0" fontId="6" fillId="0" borderId="9" xfId="1" applyFont="1" applyBorder="1"/>
    <xf numFmtId="0" fontId="20" fillId="0" borderId="9" xfId="1" applyFont="1" applyFill="1" applyBorder="1" applyProtection="1"/>
    <xf numFmtId="0" fontId="4" fillId="0" borderId="8" xfId="1" applyFont="1" applyBorder="1"/>
    <xf numFmtId="164" fontId="4" fillId="0" borderId="9" xfId="1" applyNumberFormat="1" applyFont="1" applyBorder="1"/>
    <xf numFmtId="0" fontId="4" fillId="0" borderId="5" xfId="1" applyFont="1" applyBorder="1"/>
    <xf numFmtId="0" fontId="4" fillId="0" borderId="8" xfId="1" applyFont="1" applyFill="1" applyBorder="1" applyProtection="1"/>
    <xf numFmtId="3" fontId="4" fillId="0" borderId="1" xfId="1" applyNumberFormat="1" applyFont="1" applyBorder="1"/>
    <xf numFmtId="0" fontId="23" fillId="0" borderId="1" xfId="1" applyFont="1" applyBorder="1"/>
    <xf numFmtId="3" fontId="23" fillId="0" borderId="1" xfId="1" applyNumberFormat="1" applyFont="1" applyBorder="1"/>
    <xf numFmtId="3" fontId="8" fillId="0" borderId="1" xfId="1" applyNumberFormat="1" applyFont="1" applyBorder="1"/>
    <xf numFmtId="164" fontId="1" fillId="0" borderId="1" xfId="2" applyNumberFormat="1" applyFont="1" applyBorder="1"/>
    <xf numFmtId="9" fontId="1" fillId="0" borderId="1" xfId="2" applyFont="1" applyBorder="1"/>
    <xf numFmtId="0" fontId="4" fillId="0" borderId="1" xfId="1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3" fontId="1" fillId="0" borderId="1" xfId="0" applyNumberFormat="1" applyFont="1" applyFill="1" applyBorder="1" applyProtection="1"/>
    <xf numFmtId="4" fontId="4" fillId="0" borderId="1" xfId="1" applyNumberFormat="1" applyFont="1" applyBorder="1"/>
    <xf numFmtId="10" fontId="4" fillId="0" borderId="9" xfId="1" applyNumberFormat="1" applyFont="1" applyBorder="1"/>
    <xf numFmtId="0" fontId="4" fillId="0" borderId="9" xfId="1" applyFont="1" applyBorder="1"/>
    <xf numFmtId="165" fontId="4" fillId="0" borderId="1" xfId="1" applyNumberFormat="1" applyFont="1" applyBorder="1"/>
    <xf numFmtId="0" fontId="4" fillId="0" borderId="2" xfId="1" applyFont="1" applyFill="1" applyBorder="1" applyProtection="1"/>
    <xf numFmtId="0" fontId="4" fillId="0" borderId="10" xfId="1" applyFont="1" applyBorder="1"/>
    <xf numFmtId="164" fontId="4" fillId="0" borderId="11" xfId="1" applyNumberFormat="1" applyFont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right"/>
    </xf>
    <xf numFmtId="3" fontId="4" fillId="0" borderId="1" xfId="1" applyNumberFormat="1" applyFont="1" applyBorder="1" applyAlignment="1">
      <alignment horizontal="right"/>
    </xf>
    <xf numFmtId="0" fontId="19" fillId="0" borderId="1" xfId="0" applyFont="1" applyFill="1" applyBorder="1" applyProtection="1"/>
    <xf numFmtId="0" fontId="21" fillId="0" borderId="1" xfId="1" applyFont="1" applyFill="1" applyBorder="1" applyAlignment="1" applyProtection="1">
      <alignment horizontal="right"/>
    </xf>
    <xf numFmtId="3" fontId="4" fillId="0" borderId="8" xfId="1" applyNumberFormat="1" applyFont="1" applyBorder="1"/>
    <xf numFmtId="3" fontId="4" fillId="0" borderId="8" xfId="1" applyNumberFormat="1" applyFont="1" applyFill="1" applyBorder="1" applyProtection="1"/>
    <xf numFmtId="0" fontId="7" fillId="0" borderId="2" xfId="0" applyFont="1" applyBorder="1"/>
    <xf numFmtId="4" fontId="4" fillId="0" borderId="6" xfId="1" applyNumberFormat="1" applyFont="1" applyBorder="1"/>
    <xf numFmtId="3" fontId="4" fillId="0" borderId="3" xfId="1" applyNumberFormat="1" applyFont="1" applyFill="1" applyBorder="1" applyProtection="1"/>
    <xf numFmtId="3" fontId="4" fillId="0" borderId="3" xfId="1" applyNumberFormat="1" applyFont="1" applyBorder="1"/>
    <xf numFmtId="0" fontId="4" fillId="0" borderId="3" xfId="1" applyFont="1" applyBorder="1"/>
    <xf numFmtId="3" fontId="6" fillId="0" borderId="1" xfId="1" applyNumberFormat="1" applyFont="1" applyBorder="1" applyAlignment="1">
      <alignment horizontal="center"/>
    </xf>
    <xf numFmtId="0" fontId="6" fillId="0" borderId="3" xfId="1" applyFont="1" applyBorder="1"/>
    <xf numFmtId="0" fontId="6" fillId="0" borderId="12" xfId="1" applyFont="1" applyBorder="1"/>
    <xf numFmtId="0" fontId="4" fillId="0" borderId="13" xfId="1" applyFont="1" applyBorder="1"/>
    <xf numFmtId="0" fontId="6" fillId="0" borderId="1" xfId="1" applyFont="1" applyBorder="1" applyAlignment="1">
      <alignment horizontal="center"/>
    </xf>
    <xf numFmtId="3" fontId="6" fillId="0" borderId="2" xfId="1" applyNumberFormat="1" applyFont="1" applyBorder="1" applyAlignment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4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3" fontId="24" fillId="0" borderId="1" xfId="1" applyNumberFormat="1" applyFont="1" applyFill="1" applyBorder="1" applyAlignment="1" applyProtection="1">
      <alignment horizontal="center"/>
    </xf>
    <xf numFmtId="3" fontId="25" fillId="0" borderId="1" xfId="1" applyNumberFormat="1" applyFont="1" applyFill="1" applyBorder="1" applyAlignment="1" applyProtection="1">
      <alignment horizontal="center"/>
    </xf>
    <xf numFmtId="3" fontId="28" fillId="0" borderId="1" xfId="1" applyNumberFormat="1" applyFont="1" applyFill="1" applyBorder="1" applyAlignment="1" applyProtection="1">
      <alignment horizontal="center"/>
    </xf>
    <xf numFmtId="3" fontId="9" fillId="0" borderId="1" xfId="1" applyNumberFormat="1" applyFont="1" applyFill="1" applyBorder="1" applyAlignment="1" applyProtection="1">
      <alignment horizontal="center"/>
    </xf>
    <xf numFmtId="3" fontId="9" fillId="0" borderId="1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right"/>
    </xf>
    <xf numFmtId="0" fontId="28" fillId="0" borderId="16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left"/>
    </xf>
    <xf numFmtId="0" fontId="12" fillId="0" borderId="17" xfId="243" applyBorder="1" applyAlignment="1">
      <alignment horizontal="left"/>
    </xf>
    <xf numFmtId="0" fontId="0" fillId="5" borderId="17" xfId="0" applyFill="1" applyBorder="1"/>
    <xf numFmtId="0" fontId="0" fillId="5" borderId="19" xfId="0" applyFill="1" applyBorder="1"/>
    <xf numFmtId="0" fontId="12" fillId="0" borderId="0" xfId="243"/>
    <xf numFmtId="0" fontId="38" fillId="0" borderId="0" xfId="0" applyFont="1" applyAlignment="1">
      <alignment vertical="center"/>
    </xf>
    <xf numFmtId="3" fontId="8" fillId="6" borderId="1" xfId="1" applyNumberFormat="1" applyFont="1" applyFill="1" applyBorder="1" applyAlignment="1">
      <alignment horizontal="center"/>
    </xf>
    <xf numFmtId="14" fontId="0" fillId="0" borderId="15" xfId="0" quotePrefix="1" applyNumberFormat="1" applyBorder="1" applyAlignment="1">
      <alignment horizontal="left"/>
    </xf>
    <xf numFmtId="0" fontId="0" fillId="0" borderId="18" xfId="0" applyBorder="1" applyAlignment="1">
      <alignment horizontal="right"/>
    </xf>
    <xf numFmtId="0" fontId="0" fillId="0" borderId="16" xfId="0" applyBorder="1"/>
    <xf numFmtId="0" fontId="24" fillId="0" borderId="1" xfId="1" applyFont="1" applyFill="1" applyBorder="1" applyAlignment="1" applyProtection="1">
      <alignment horizontal="center"/>
    </xf>
    <xf numFmtId="0" fontId="24" fillId="0" borderId="1" xfId="1" applyFont="1" applyFill="1" applyBorder="1" applyProtection="1"/>
    <xf numFmtId="3" fontId="24" fillId="0" borderId="1" xfId="1" applyNumberFormat="1" applyFont="1" applyBorder="1" applyAlignment="1">
      <alignment horizontal="center" wrapText="1"/>
    </xf>
    <xf numFmtId="3" fontId="24" fillId="0" borderId="1" xfId="1" applyNumberFormat="1" applyFont="1" applyFill="1" applyBorder="1" applyAlignment="1">
      <alignment horizontal="center" wrapText="1"/>
    </xf>
    <xf numFmtId="0" fontId="24" fillId="0" borderId="1" xfId="1" applyFont="1" applyFill="1" applyBorder="1" applyAlignment="1">
      <alignment horizontal="center" wrapText="1"/>
    </xf>
    <xf numFmtId="0" fontId="40" fillId="0" borderId="1" xfId="1" applyFont="1" applyFill="1" applyBorder="1" applyProtection="1"/>
    <xf numFmtId="3" fontId="40" fillId="4" borderId="1" xfId="1" applyNumberFormat="1" applyFont="1" applyFill="1" applyBorder="1" applyAlignment="1">
      <alignment horizontal="center" wrapText="1"/>
    </xf>
    <xf numFmtId="3" fontId="40" fillId="0" borderId="1" xfId="1" applyNumberFormat="1" applyFont="1" applyBorder="1" applyAlignment="1">
      <alignment horizontal="center" wrapText="1"/>
    </xf>
    <xf numFmtId="3" fontId="40" fillId="0" borderId="1" xfId="1" applyNumberFormat="1" applyFont="1" applyFill="1" applyBorder="1" applyAlignment="1">
      <alignment horizontal="center" wrapText="1"/>
    </xf>
    <xf numFmtId="0" fontId="40" fillId="4" borderId="1" xfId="1" applyFont="1" applyFill="1" applyBorder="1" applyAlignment="1">
      <alignment horizontal="center" wrapText="1"/>
    </xf>
    <xf numFmtId="3" fontId="41" fillId="0" borderId="1" xfId="1" applyNumberFormat="1" applyFont="1" applyFill="1" applyBorder="1" applyAlignment="1" applyProtection="1">
      <alignment horizontal="center"/>
    </xf>
    <xf numFmtId="3" fontId="24" fillId="0" borderId="1" xfId="1" applyNumberFormat="1" applyFont="1" applyFill="1" applyBorder="1" applyAlignment="1">
      <alignment horizontal="center"/>
    </xf>
    <xf numFmtId="3" fontId="40" fillId="0" borderId="1" xfId="1" applyNumberFormat="1" applyFont="1" applyBorder="1" applyAlignment="1">
      <alignment horizontal="center"/>
    </xf>
    <xf numFmtId="3" fontId="42" fillId="0" borderId="1" xfId="0" applyNumberFormat="1" applyFont="1" applyFill="1" applyBorder="1" applyAlignment="1" applyProtection="1">
      <alignment horizontal="center"/>
    </xf>
    <xf numFmtId="3" fontId="24" fillId="0" borderId="1" xfId="1" applyNumberFormat="1" applyFont="1" applyBorder="1" applyAlignment="1">
      <alignment horizontal="center"/>
    </xf>
    <xf numFmtId="3" fontId="40" fillId="4" borderId="1" xfId="1" applyNumberFormat="1" applyFont="1" applyFill="1" applyBorder="1" applyAlignment="1">
      <alignment horizontal="center"/>
    </xf>
    <xf numFmtId="3" fontId="24" fillId="2" borderId="1" xfId="1" applyNumberFormat="1" applyFont="1" applyFill="1" applyBorder="1" applyAlignment="1">
      <alignment horizontal="center"/>
    </xf>
    <xf numFmtId="164" fontId="24" fillId="0" borderId="1" xfId="1" applyNumberFormat="1" applyFont="1" applyBorder="1" applyAlignment="1">
      <alignment horizontal="center"/>
    </xf>
    <xf numFmtId="3" fontId="24" fillId="0" borderId="1" xfId="0" applyNumberFormat="1" applyFont="1" applyFill="1" applyBorder="1" applyAlignment="1" applyProtection="1">
      <alignment horizontal="center"/>
    </xf>
    <xf numFmtId="9" fontId="24" fillId="3" borderId="1" xfId="233" applyNumberFormat="1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1" xfId="0" applyFont="1" applyFill="1" applyBorder="1"/>
    <xf numFmtId="3" fontId="24" fillId="6" borderId="1" xfId="1" applyNumberFormat="1" applyFont="1" applyFill="1" applyBorder="1" applyAlignment="1">
      <alignment horizontal="center"/>
    </xf>
    <xf numFmtId="0" fontId="28" fillId="0" borderId="1" xfId="0" applyFont="1" applyBorder="1"/>
    <xf numFmtId="0" fontId="28" fillId="0" borderId="1" xfId="0" applyFont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8" fillId="0" borderId="1" xfId="0" applyFont="1" applyFill="1" applyBorder="1"/>
    <xf numFmtId="0" fontId="44" fillId="0" borderId="1" xfId="0" applyFont="1" applyBorder="1" applyAlignment="1">
      <alignment horizontal="center"/>
    </xf>
    <xf numFmtId="3" fontId="28" fillId="0" borderId="1" xfId="0" applyNumberFormat="1" applyFont="1" applyBorder="1"/>
    <xf numFmtId="0" fontId="24" fillId="0" borderId="1" xfId="1" applyFont="1" applyBorder="1" applyAlignment="1">
      <alignment horizontal="center"/>
    </xf>
    <xf numFmtId="164" fontId="45" fillId="0" borderId="1" xfId="2" applyNumberFormat="1" applyFont="1" applyBorder="1"/>
    <xf numFmtId="1" fontId="24" fillId="0" borderId="1" xfId="1" applyNumberFormat="1" applyFont="1" applyBorder="1" applyAlignment="1">
      <alignment horizontal="center"/>
    </xf>
    <xf numFmtId="1" fontId="24" fillId="0" borderId="1" xfId="1" applyNumberFormat="1" applyFont="1" applyFill="1" applyBorder="1" applyAlignment="1">
      <alignment horizontal="center"/>
    </xf>
    <xf numFmtId="3" fontId="24" fillId="0" borderId="1" xfId="1" applyNumberFormat="1" applyFont="1" applyBorder="1"/>
    <xf numFmtId="3" fontId="24" fillId="0" borderId="1" xfId="1" applyNumberFormat="1" applyFont="1" applyFill="1" applyBorder="1"/>
    <xf numFmtId="0" fontId="24" fillId="0" borderId="1" xfId="1" applyFont="1" applyFill="1" applyBorder="1"/>
    <xf numFmtId="0" fontId="24" fillId="0" borderId="1" xfId="1" applyFont="1" applyFill="1" applyBorder="1" applyAlignment="1">
      <alignment horizontal="center"/>
    </xf>
    <xf numFmtId="0" fontId="24" fillId="0" borderId="1" xfId="1" applyFont="1" applyBorder="1"/>
    <xf numFmtId="3" fontId="46" fillId="0" borderId="1" xfId="1" applyNumberFormat="1" applyFont="1" applyBorder="1" applyAlignment="1">
      <alignment horizontal="center"/>
    </xf>
    <xf numFmtId="3" fontId="46" fillId="0" borderId="1" xfId="1" applyNumberFormat="1" applyFont="1" applyFill="1" applyBorder="1" applyAlignment="1">
      <alignment horizontal="center"/>
    </xf>
    <xf numFmtId="3" fontId="28" fillId="0" borderId="1" xfId="0" applyNumberFormat="1" applyFont="1" applyFill="1" applyBorder="1" applyAlignment="1" applyProtection="1">
      <alignment horizontal="center"/>
    </xf>
    <xf numFmtId="3" fontId="47" fillId="0" borderId="1" xfId="0" applyNumberFormat="1" applyFont="1" applyFill="1" applyBorder="1" applyAlignment="1" applyProtection="1">
      <alignment horizontal="center"/>
    </xf>
    <xf numFmtId="9" fontId="24" fillId="0" borderId="1" xfId="244" applyFont="1" applyFill="1" applyBorder="1" applyAlignment="1" applyProtection="1">
      <alignment horizontal="center"/>
    </xf>
    <xf numFmtId="3" fontId="28" fillId="0" borderId="1" xfId="1" applyNumberFormat="1" applyFont="1" applyBorder="1" applyAlignment="1">
      <alignment horizontal="center"/>
    </xf>
    <xf numFmtId="3" fontId="28" fillId="0" borderId="1" xfId="1" applyNumberFormat="1" applyFont="1" applyFill="1" applyBorder="1" applyAlignment="1">
      <alignment horizontal="center"/>
    </xf>
    <xf numFmtId="3" fontId="28" fillId="5" borderId="1" xfId="1" applyNumberFormat="1" applyFont="1" applyFill="1" applyBorder="1" applyAlignment="1">
      <alignment horizontal="center"/>
    </xf>
    <xf numFmtId="3" fontId="28" fillId="2" borderId="1" xfId="1" applyNumberFormat="1" applyFont="1" applyFill="1" applyBorder="1" applyAlignment="1">
      <alignment horizontal="center"/>
    </xf>
    <xf numFmtId="3" fontId="44" fillId="0" borderId="1" xfId="1" applyNumberFormat="1" applyFont="1" applyFill="1" applyBorder="1" applyAlignment="1">
      <alignment horizontal="center"/>
    </xf>
    <xf numFmtId="9" fontId="28" fillId="3" borderId="1" xfId="233" applyNumberFormat="1" applyFont="1" applyBorder="1" applyAlignment="1">
      <alignment horizontal="center"/>
    </xf>
    <xf numFmtId="3" fontId="24" fillId="5" borderId="1" xfId="1" applyNumberFormat="1" applyFont="1" applyFill="1" applyBorder="1" applyAlignment="1">
      <alignment horizontal="center"/>
    </xf>
    <xf numFmtId="3" fontId="43" fillId="0" borderId="1" xfId="1" applyNumberFormat="1" applyFont="1" applyFill="1" applyBorder="1" applyAlignment="1">
      <alignment horizontal="center"/>
    </xf>
    <xf numFmtId="3" fontId="48" fillId="0" borderId="1" xfId="1" applyNumberFormat="1" applyFont="1" applyFill="1" applyBorder="1" applyAlignment="1" applyProtection="1">
      <alignment horizontal="center"/>
    </xf>
    <xf numFmtId="0" fontId="33" fillId="5" borderId="16" xfId="0" applyFont="1" applyFill="1" applyBorder="1"/>
    <xf numFmtId="0" fontId="12" fillId="5" borderId="18" xfId="243" applyFill="1" applyBorder="1"/>
    <xf numFmtId="14" fontId="0" fillId="5" borderId="17" xfId="0" applyNumberFormat="1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12" fillId="0" borderId="19" xfId="243" applyFill="1" applyBorder="1"/>
    <xf numFmtId="0" fontId="0" fillId="0" borderId="0" xfId="0" applyFill="1"/>
    <xf numFmtId="3" fontId="49" fillId="0" borderId="1" xfId="0" applyNumberFormat="1" applyFont="1" applyFill="1" applyBorder="1" applyAlignment="1" applyProtection="1">
      <alignment horizontal="center"/>
    </xf>
    <xf numFmtId="3" fontId="50" fillId="0" borderId="1" xfId="0" applyNumberFormat="1" applyFont="1" applyFill="1" applyBorder="1" applyAlignment="1" applyProtection="1">
      <alignment horizontal="center"/>
    </xf>
    <xf numFmtId="3" fontId="50" fillId="0" borderId="1" xfId="1" applyNumberFormat="1" applyFont="1" applyFill="1" applyBorder="1" applyAlignment="1" applyProtection="1">
      <alignment horizontal="center"/>
    </xf>
    <xf numFmtId="3" fontId="48" fillId="0" borderId="1" xfId="0" applyNumberFormat="1" applyFont="1" applyFill="1" applyBorder="1" applyAlignment="1" applyProtection="1">
      <alignment horizontal="center"/>
    </xf>
    <xf numFmtId="3" fontId="25" fillId="0" borderId="1" xfId="0" applyNumberFormat="1" applyFont="1" applyFill="1" applyBorder="1" applyAlignment="1" applyProtection="1">
      <alignment horizontal="center"/>
    </xf>
    <xf numFmtId="3" fontId="49" fillId="0" borderId="1" xfId="1" applyNumberFormat="1" applyFont="1" applyFill="1" applyBorder="1" applyAlignment="1" applyProtection="1">
      <alignment horizontal="center"/>
    </xf>
    <xf numFmtId="3" fontId="51" fillId="0" borderId="1" xfId="0" applyNumberFormat="1" applyFont="1" applyFill="1" applyBorder="1" applyAlignment="1" applyProtection="1">
      <alignment horizontal="center"/>
    </xf>
    <xf numFmtId="3" fontId="51" fillId="0" borderId="1" xfId="1" applyNumberFormat="1" applyFont="1" applyFill="1" applyBorder="1" applyAlignment="1" applyProtection="1">
      <alignment horizontal="center"/>
    </xf>
    <xf numFmtId="3" fontId="52" fillId="0" borderId="1" xfId="1" applyNumberFormat="1" applyFont="1" applyFill="1" applyBorder="1" applyAlignment="1" applyProtection="1">
      <alignment horizontal="center"/>
    </xf>
    <xf numFmtId="3" fontId="53" fillId="0" borderId="1" xfId="1" applyNumberFormat="1" applyFont="1" applyFill="1" applyBorder="1" applyAlignment="1" applyProtection="1">
      <alignment horizontal="center"/>
    </xf>
    <xf numFmtId="0" fontId="31" fillId="5" borderId="14" xfId="0" applyFont="1" applyFill="1" applyBorder="1" applyAlignment="1">
      <alignment vertical="center" wrapText="1"/>
    </xf>
    <xf numFmtId="0" fontId="31" fillId="5" borderId="15" xfId="0" applyFont="1" applyFill="1" applyBorder="1" applyAlignment="1">
      <alignment wrapText="1"/>
    </xf>
    <xf numFmtId="0" fontId="0" fillId="0" borderId="20" xfId="0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31" fillId="0" borderId="22" xfId="0" applyFont="1" applyBorder="1" applyAlignment="1">
      <alignment vertical="center" wrapText="1"/>
    </xf>
    <xf numFmtId="0" fontId="31" fillId="0" borderId="23" xfId="0" applyFont="1" applyBorder="1" applyAlignment="1"/>
  </cellXfs>
  <cellStyles count="245">
    <cellStyle name="Comma 2" xfId="236" xr:uid="{00000000-0005-0000-0000-000000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3" builtinId="8"/>
    <cellStyle name="Hyperlink 2" xfId="237" xr:uid="{00000000-0005-0000-0000-0000EB000000}"/>
    <cellStyle name="Komma 2" xfId="234" xr:uid="{00000000-0005-0000-0000-0000EC000000}"/>
    <cellStyle name="Normal" xfId="0" builtinId="0"/>
    <cellStyle name="Normal 2" xfId="1" xr:uid="{00000000-0005-0000-0000-0000EE000000}"/>
    <cellStyle name="Normal 3" xfId="232" xr:uid="{00000000-0005-0000-0000-0000EF000000}"/>
    <cellStyle name="Normal 4" xfId="238" xr:uid="{00000000-0005-0000-0000-0000F0000000}"/>
    <cellStyle name="Percent" xfId="244" builtinId="5"/>
    <cellStyle name="Percent 2" xfId="2" xr:uid="{00000000-0005-0000-0000-0000F2000000}"/>
    <cellStyle name="Percent 3" xfId="231" xr:uid="{00000000-0005-0000-0000-0000F3000000}"/>
    <cellStyle name="Procent 2" xfId="235" xr:uid="{00000000-0005-0000-0000-0000F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&#228;nsdata%20Uppsala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oduktion"/>
      <sheetName val="Fjärrvärmeproduktion"/>
      <sheetName val="Slutanvändning"/>
      <sheetName val="Solceller"/>
      <sheetName val="Vindkraftproduktion"/>
      <sheetName val="Småskalig vattenkraft"/>
      <sheetName val="Biogasproduktion och fordonsgas"/>
      <sheetName val="Länsstyrelsen 2017"/>
      <sheetName val="Länsstyrelsen 2020"/>
      <sheetName val="KVV miljörapport"/>
      <sheetName val="Miljörapporter"/>
      <sheetName val="Energiföretagen KVV Elprod"/>
      <sheetName val="Energiföretagen Värmeprod"/>
    </sheetNames>
    <sheetDataSet>
      <sheetData sheetId="0">
        <row r="42">
          <cell r="N42">
            <v>0</v>
          </cell>
        </row>
        <row r="43">
          <cell r="N43">
            <v>0</v>
          </cell>
        </row>
        <row r="45">
          <cell r="N45">
            <v>0</v>
          </cell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3">
          <cell r="N53">
            <v>0</v>
          </cell>
        </row>
        <row r="56">
          <cell r="N56">
            <v>0</v>
          </cell>
        </row>
        <row r="58">
          <cell r="N58">
            <v>0</v>
          </cell>
        </row>
        <row r="59">
          <cell r="N59">
            <v>0</v>
          </cell>
        </row>
        <row r="61">
          <cell r="N61">
            <v>0</v>
          </cell>
        </row>
        <row r="64">
          <cell r="N64">
            <v>0</v>
          </cell>
        </row>
        <row r="66">
          <cell r="N66">
            <v>621.34301923076919</v>
          </cell>
        </row>
        <row r="67">
          <cell r="N67">
            <v>0</v>
          </cell>
        </row>
        <row r="69">
          <cell r="N69">
            <v>0</v>
          </cell>
        </row>
        <row r="72">
          <cell r="N72">
            <v>0</v>
          </cell>
        </row>
        <row r="82">
          <cell r="N82">
            <v>229725</v>
          </cell>
        </row>
        <row r="83">
          <cell r="N83">
            <v>0</v>
          </cell>
        </row>
        <row r="85">
          <cell r="N85">
            <v>0</v>
          </cell>
        </row>
        <row r="86">
          <cell r="T86">
            <v>284487</v>
          </cell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3">
          <cell r="N93">
            <v>0</v>
          </cell>
        </row>
        <row r="96">
          <cell r="N96">
            <v>0</v>
          </cell>
        </row>
        <row r="98">
          <cell r="N98">
            <v>750239.80715080327</v>
          </cell>
        </row>
        <row r="99">
          <cell r="N99">
            <v>0</v>
          </cell>
        </row>
        <row r="101">
          <cell r="N101">
            <v>0</v>
          </cell>
        </row>
        <row r="104">
          <cell r="N104">
            <v>0</v>
          </cell>
        </row>
        <row r="106">
          <cell r="N106">
            <v>31082.692307692305</v>
          </cell>
        </row>
        <row r="107">
          <cell r="N107">
            <v>0</v>
          </cell>
        </row>
        <row r="109">
          <cell r="N109">
            <v>0</v>
          </cell>
        </row>
        <row r="112">
          <cell r="N112">
            <v>0</v>
          </cell>
        </row>
        <row r="122">
          <cell r="N122">
            <v>0</v>
          </cell>
        </row>
        <row r="123">
          <cell r="N123">
            <v>0</v>
          </cell>
        </row>
        <row r="125">
          <cell r="N125">
            <v>0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3">
          <cell r="N133">
            <v>0</v>
          </cell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1">
          <cell r="N141">
            <v>0</v>
          </cell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9">
          <cell r="N149">
            <v>0</v>
          </cell>
        </row>
        <row r="152">
          <cell r="N152">
            <v>0</v>
          </cell>
        </row>
        <row r="162">
          <cell r="N162">
            <v>0</v>
          </cell>
        </row>
        <row r="163">
          <cell r="N163">
            <v>0</v>
          </cell>
        </row>
        <row r="165">
          <cell r="N165">
            <v>0</v>
          </cell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3">
          <cell r="N173">
            <v>0</v>
          </cell>
        </row>
        <row r="176">
          <cell r="N176">
            <v>0</v>
          </cell>
        </row>
        <row r="178">
          <cell r="N178">
            <v>0</v>
          </cell>
        </row>
        <row r="179">
          <cell r="N179">
            <v>0</v>
          </cell>
        </row>
        <row r="181">
          <cell r="N181">
            <v>0</v>
          </cell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9">
          <cell r="N189">
            <v>0</v>
          </cell>
        </row>
        <row r="192">
          <cell r="N192">
            <v>0</v>
          </cell>
        </row>
        <row r="202">
          <cell r="N202">
            <v>0</v>
          </cell>
        </row>
        <row r="203">
          <cell r="N203">
            <v>0</v>
          </cell>
        </row>
        <row r="205">
          <cell r="N205">
            <v>0</v>
          </cell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3">
          <cell r="N213">
            <v>0</v>
          </cell>
        </row>
        <row r="216">
          <cell r="N216">
            <v>0</v>
          </cell>
        </row>
        <row r="218">
          <cell r="N218">
            <v>343466.19284919673</v>
          </cell>
        </row>
        <row r="219">
          <cell r="N219">
            <v>0</v>
          </cell>
        </row>
        <row r="221">
          <cell r="N221">
            <v>0</v>
          </cell>
        </row>
        <row r="224">
          <cell r="N224">
            <v>0</v>
          </cell>
        </row>
        <row r="226">
          <cell r="N226">
            <v>0</v>
          </cell>
        </row>
        <row r="227">
          <cell r="N227">
            <v>0</v>
          </cell>
        </row>
        <row r="229">
          <cell r="N229">
            <v>0</v>
          </cell>
        </row>
        <row r="232">
          <cell r="N232">
            <v>0</v>
          </cell>
        </row>
        <row r="242">
          <cell r="N242">
            <v>15983.66</v>
          </cell>
        </row>
        <row r="243">
          <cell r="N243">
            <v>0</v>
          </cell>
        </row>
        <row r="244">
          <cell r="U244"/>
        </row>
        <row r="245">
          <cell r="N245">
            <v>0</v>
          </cell>
        </row>
        <row r="247">
          <cell r="S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3">
          <cell r="N253">
            <v>0</v>
          </cell>
        </row>
        <row r="256">
          <cell r="N256">
            <v>0</v>
          </cell>
        </row>
        <row r="258">
          <cell r="N258">
            <v>0</v>
          </cell>
        </row>
        <row r="259">
          <cell r="N259">
            <v>0</v>
          </cell>
        </row>
        <row r="261">
          <cell r="N261">
            <v>0</v>
          </cell>
        </row>
        <row r="264">
          <cell r="N264">
            <v>0</v>
          </cell>
        </row>
        <row r="266">
          <cell r="N266">
            <v>621.65384615384619</v>
          </cell>
        </row>
        <row r="267">
          <cell r="N267">
            <v>0</v>
          </cell>
        </row>
        <row r="269">
          <cell r="N269">
            <v>0</v>
          </cell>
        </row>
        <row r="272">
          <cell r="N272">
            <v>0</v>
          </cell>
        </row>
        <row r="282">
          <cell r="N282">
            <v>54320</v>
          </cell>
        </row>
        <row r="283">
          <cell r="N283">
            <v>0</v>
          </cell>
        </row>
        <row r="285">
          <cell r="N285">
            <v>0</v>
          </cell>
        </row>
        <row r="287">
          <cell r="S287"/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3">
          <cell r="N293">
            <v>0</v>
          </cell>
        </row>
        <row r="296">
          <cell r="N296">
            <v>0</v>
          </cell>
        </row>
        <row r="298">
          <cell r="N298">
            <v>584</v>
          </cell>
        </row>
        <row r="299">
          <cell r="N299">
            <v>0</v>
          </cell>
        </row>
        <row r="301">
          <cell r="N301">
            <v>0</v>
          </cell>
        </row>
        <row r="304">
          <cell r="N304">
            <v>0</v>
          </cell>
        </row>
        <row r="306">
          <cell r="N306">
            <v>674</v>
          </cell>
        </row>
        <row r="307">
          <cell r="N307">
            <v>0</v>
          </cell>
        </row>
        <row r="309">
          <cell r="N309">
            <v>0</v>
          </cell>
        </row>
        <row r="312">
          <cell r="N312">
            <v>0</v>
          </cell>
        </row>
        <row r="322">
          <cell r="N322">
            <v>0</v>
          </cell>
        </row>
        <row r="323">
          <cell r="N323">
            <v>0</v>
          </cell>
        </row>
        <row r="325">
          <cell r="N325">
            <v>0</v>
          </cell>
        </row>
        <row r="328">
          <cell r="N328">
            <v>0</v>
          </cell>
        </row>
        <row r="330">
          <cell r="N330">
            <v>22594907</v>
          </cell>
        </row>
        <row r="331">
          <cell r="N331">
            <v>1416</v>
          </cell>
        </row>
        <row r="332">
          <cell r="W332">
            <v>62665027.934130058</v>
          </cell>
        </row>
        <row r="333">
          <cell r="N333">
            <v>0</v>
          </cell>
        </row>
        <row r="336">
          <cell r="N336">
            <v>0</v>
          </cell>
        </row>
        <row r="338">
          <cell r="N338">
            <v>0</v>
          </cell>
        </row>
        <row r="339">
          <cell r="N339">
            <v>0</v>
          </cell>
        </row>
        <row r="341">
          <cell r="N341">
            <v>0</v>
          </cell>
        </row>
        <row r="344">
          <cell r="N344">
            <v>0</v>
          </cell>
        </row>
        <row r="346">
          <cell r="N346">
            <v>0</v>
          </cell>
        </row>
        <row r="347">
          <cell r="N347">
            <v>0</v>
          </cell>
        </row>
        <row r="349">
          <cell r="N349">
            <v>0</v>
          </cell>
        </row>
        <row r="352">
          <cell r="N352">
            <v>0</v>
          </cell>
        </row>
      </sheetData>
      <sheetData sheetId="1">
        <row r="58">
          <cell r="N58">
            <v>0</v>
          </cell>
        </row>
        <row r="59">
          <cell r="N59">
            <v>0</v>
          </cell>
        </row>
        <row r="61">
          <cell r="N61">
            <v>0</v>
          </cell>
        </row>
        <row r="64">
          <cell r="N64">
            <v>0</v>
          </cell>
        </row>
        <row r="66">
          <cell r="N66">
            <v>23487.3</v>
          </cell>
        </row>
        <row r="67">
          <cell r="N67">
            <v>443</v>
          </cell>
        </row>
        <row r="69">
          <cell r="N69">
            <v>0</v>
          </cell>
        </row>
        <row r="70">
          <cell r="R70">
            <v>878</v>
          </cell>
        </row>
        <row r="71">
          <cell r="S71">
            <v>24776</v>
          </cell>
        </row>
        <row r="72">
          <cell r="N72">
            <v>0</v>
          </cell>
        </row>
        <row r="74">
          <cell r="N74">
            <v>608</v>
          </cell>
        </row>
        <row r="75">
          <cell r="N75">
            <v>0</v>
          </cell>
        </row>
        <row r="77">
          <cell r="N77">
            <v>0</v>
          </cell>
        </row>
        <row r="80">
          <cell r="N80">
            <v>0</v>
          </cell>
        </row>
        <row r="82">
          <cell r="N82">
            <v>583</v>
          </cell>
        </row>
        <row r="83">
          <cell r="N83">
            <v>0</v>
          </cell>
        </row>
        <row r="85">
          <cell r="N85">
            <v>0</v>
          </cell>
        </row>
        <row r="88">
          <cell r="N88">
            <v>0</v>
          </cell>
        </row>
        <row r="90">
          <cell r="N90">
            <v>9599</v>
          </cell>
        </row>
        <row r="91">
          <cell r="N91">
            <v>0</v>
          </cell>
        </row>
        <row r="93">
          <cell r="N93">
            <v>0</v>
          </cell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1">
          <cell r="N101">
            <v>0</v>
          </cell>
        </row>
        <row r="104">
          <cell r="N104">
            <v>0</v>
          </cell>
        </row>
        <row r="114">
          <cell r="N114">
            <v>0</v>
          </cell>
        </row>
        <row r="115">
          <cell r="N115">
            <v>0</v>
          </cell>
        </row>
        <row r="117">
          <cell r="N117">
            <v>0</v>
          </cell>
        </row>
        <row r="120">
          <cell r="N120">
            <v>0</v>
          </cell>
        </row>
        <row r="122">
          <cell r="N122">
            <v>3271</v>
          </cell>
        </row>
        <row r="123">
          <cell r="N123">
            <v>50</v>
          </cell>
        </row>
        <row r="125">
          <cell r="N125">
            <v>0</v>
          </cell>
        </row>
        <row r="127">
          <cell r="S127">
            <v>3682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3">
          <cell r="N133">
            <v>0</v>
          </cell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1">
          <cell r="N141">
            <v>0</v>
          </cell>
        </row>
        <row r="144">
          <cell r="N144">
            <v>0</v>
          </cell>
        </row>
        <row r="146">
          <cell r="N146">
            <v>23685</v>
          </cell>
        </row>
        <row r="147">
          <cell r="N147">
            <v>0</v>
          </cell>
        </row>
        <row r="149">
          <cell r="N149">
            <v>0</v>
          </cell>
        </row>
        <row r="152">
          <cell r="N152">
            <v>0</v>
          </cell>
        </row>
        <row r="154">
          <cell r="N154">
            <v>0</v>
          </cell>
        </row>
        <row r="155">
          <cell r="N155">
            <v>0</v>
          </cell>
        </row>
        <row r="157">
          <cell r="N157">
            <v>0</v>
          </cell>
        </row>
        <row r="160">
          <cell r="N160">
            <v>0</v>
          </cell>
        </row>
        <row r="170">
          <cell r="N170">
            <v>0</v>
          </cell>
        </row>
        <row r="171">
          <cell r="N171">
            <v>0</v>
          </cell>
        </row>
        <row r="173">
          <cell r="N173">
            <v>0</v>
          </cell>
        </row>
        <row r="176">
          <cell r="N176">
            <v>0</v>
          </cell>
        </row>
        <row r="178">
          <cell r="N178">
            <v>61200</v>
          </cell>
        </row>
        <row r="179">
          <cell r="N179">
            <v>1690</v>
          </cell>
        </row>
        <row r="181">
          <cell r="N181">
            <v>0</v>
          </cell>
        </row>
        <row r="183">
          <cell r="S183">
            <v>67900</v>
          </cell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9">
          <cell r="N189">
            <v>0</v>
          </cell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7">
          <cell r="N197">
            <v>0</v>
          </cell>
        </row>
        <row r="200">
          <cell r="N200">
            <v>0</v>
          </cell>
        </row>
        <row r="202">
          <cell r="N202">
            <v>0</v>
          </cell>
        </row>
        <row r="203">
          <cell r="N203">
            <v>0</v>
          </cell>
        </row>
        <row r="205">
          <cell r="N205">
            <v>0</v>
          </cell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3">
          <cell r="N213">
            <v>0</v>
          </cell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9">
          <cell r="N229">
            <v>0</v>
          </cell>
        </row>
        <row r="232">
          <cell r="N232">
            <v>0</v>
          </cell>
        </row>
        <row r="234">
          <cell r="N234">
            <v>19664</v>
          </cell>
        </row>
        <row r="235">
          <cell r="N235">
            <v>0</v>
          </cell>
        </row>
        <row r="237">
          <cell r="N237">
            <v>0</v>
          </cell>
        </row>
        <row r="238">
          <cell r="R238">
            <v>1082</v>
          </cell>
        </row>
        <row r="239">
          <cell r="S239">
            <v>23457</v>
          </cell>
        </row>
        <row r="240">
          <cell r="N240">
            <v>0</v>
          </cell>
        </row>
        <row r="242">
          <cell r="N242">
            <v>85</v>
          </cell>
        </row>
        <row r="243">
          <cell r="N243">
            <v>0</v>
          </cell>
        </row>
        <row r="245">
          <cell r="N245">
            <v>0</v>
          </cell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3">
          <cell r="N253">
            <v>0</v>
          </cell>
        </row>
        <row r="256">
          <cell r="N256">
            <v>0</v>
          </cell>
        </row>
        <row r="258">
          <cell r="N258">
            <v>8975</v>
          </cell>
        </row>
        <row r="259">
          <cell r="N259">
            <v>0</v>
          </cell>
        </row>
        <row r="261">
          <cell r="N261">
            <v>0</v>
          </cell>
        </row>
        <row r="264">
          <cell r="N264">
            <v>0</v>
          </cell>
        </row>
        <row r="266">
          <cell r="N266">
            <v>449</v>
          </cell>
        </row>
        <row r="267">
          <cell r="N267">
            <v>0</v>
          </cell>
        </row>
        <row r="269">
          <cell r="N269">
            <v>0</v>
          </cell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5">
          <cell r="N285">
            <v>0</v>
          </cell>
        </row>
        <row r="288">
          <cell r="N288">
            <v>0</v>
          </cell>
        </row>
        <row r="290">
          <cell r="N290">
            <v>66019</v>
          </cell>
        </row>
        <row r="291">
          <cell r="N291">
            <v>517</v>
          </cell>
        </row>
        <row r="293">
          <cell r="N293">
            <v>0</v>
          </cell>
        </row>
        <row r="295">
          <cell r="S295">
            <v>75024</v>
          </cell>
        </row>
        <row r="296">
          <cell r="N296">
            <v>0</v>
          </cell>
        </row>
        <row r="298">
          <cell r="N298">
            <v>467</v>
          </cell>
        </row>
        <row r="299">
          <cell r="N299">
            <v>0</v>
          </cell>
        </row>
        <row r="301">
          <cell r="N301">
            <v>0</v>
          </cell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9">
          <cell r="N309">
            <v>0</v>
          </cell>
        </row>
        <row r="312">
          <cell r="N312">
            <v>0</v>
          </cell>
        </row>
        <row r="314">
          <cell r="N314">
            <v>0</v>
          </cell>
        </row>
        <row r="315">
          <cell r="N315">
            <v>0</v>
          </cell>
        </row>
        <row r="317">
          <cell r="N317">
            <v>0</v>
          </cell>
        </row>
        <row r="320">
          <cell r="N320">
            <v>0</v>
          </cell>
        </row>
        <row r="322">
          <cell r="N322">
            <v>4865</v>
          </cell>
        </row>
        <row r="323">
          <cell r="N323">
            <v>0</v>
          </cell>
        </row>
        <row r="325">
          <cell r="N325">
            <v>0</v>
          </cell>
        </row>
        <row r="328">
          <cell r="N328">
            <v>0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U340"/>
          <cell r="V340"/>
        </row>
        <row r="341">
          <cell r="N341">
            <v>0</v>
          </cell>
        </row>
        <row r="342">
          <cell r="R342">
            <v>0</v>
          </cell>
        </row>
        <row r="343">
          <cell r="S343"/>
        </row>
        <row r="344">
          <cell r="N344">
            <v>0</v>
          </cell>
        </row>
        <row r="346">
          <cell r="N346">
            <v>1306596</v>
          </cell>
        </row>
        <row r="347">
          <cell r="N347">
            <v>19325</v>
          </cell>
        </row>
        <row r="348">
          <cell r="U348"/>
          <cell r="V348">
            <v>1157278</v>
          </cell>
        </row>
        <row r="349">
          <cell r="N349">
            <v>0</v>
          </cell>
        </row>
        <row r="350">
          <cell r="R350">
            <v>38514</v>
          </cell>
        </row>
        <row r="351">
          <cell r="S351">
            <v>203346</v>
          </cell>
        </row>
        <row r="352">
          <cell r="N352">
            <v>0</v>
          </cell>
        </row>
        <row r="354">
          <cell r="N354">
            <v>96922</v>
          </cell>
        </row>
        <row r="355">
          <cell r="N355">
            <v>0</v>
          </cell>
        </row>
        <row r="357">
          <cell r="N357">
            <v>0</v>
          </cell>
        </row>
        <row r="360">
          <cell r="N360">
            <v>0</v>
          </cell>
        </row>
        <row r="362">
          <cell r="N362">
            <v>93954</v>
          </cell>
        </row>
        <row r="363">
          <cell r="N363">
            <v>0</v>
          </cell>
        </row>
        <row r="365">
          <cell r="N365">
            <v>0</v>
          </cell>
        </row>
        <row r="368">
          <cell r="N368">
            <v>0</v>
          </cell>
        </row>
        <row r="370">
          <cell r="N370">
            <v>36970</v>
          </cell>
        </row>
        <row r="371">
          <cell r="N371">
            <v>0</v>
          </cell>
        </row>
        <row r="373">
          <cell r="N373">
            <v>0</v>
          </cell>
        </row>
        <row r="376">
          <cell r="N376">
            <v>0</v>
          </cell>
        </row>
        <row r="378">
          <cell r="N378">
            <v>0</v>
          </cell>
        </row>
        <row r="379">
          <cell r="N379">
            <v>0</v>
          </cell>
        </row>
        <row r="381">
          <cell r="N381">
            <v>0</v>
          </cell>
        </row>
        <row r="384">
          <cell r="N384">
            <v>0</v>
          </cell>
        </row>
        <row r="394">
          <cell r="N394">
            <v>223300</v>
          </cell>
        </row>
        <row r="395">
          <cell r="N395">
            <v>2100</v>
          </cell>
        </row>
        <row r="397">
          <cell r="N397">
            <v>0</v>
          </cell>
        </row>
        <row r="399">
          <cell r="S399">
            <v>299800</v>
          </cell>
        </row>
        <row r="400">
          <cell r="W400">
            <v>2200</v>
          </cell>
        </row>
        <row r="402">
          <cell r="N402">
            <v>4762</v>
          </cell>
        </row>
        <row r="403">
          <cell r="N403">
            <v>238</v>
          </cell>
        </row>
        <row r="405">
          <cell r="N405">
            <v>0</v>
          </cell>
        </row>
        <row r="407">
          <cell r="S407">
            <v>6130</v>
          </cell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3">
          <cell r="N413">
            <v>0</v>
          </cell>
        </row>
        <row r="416">
          <cell r="N416">
            <v>0</v>
          </cell>
        </row>
        <row r="418">
          <cell r="N418">
            <v>0</v>
          </cell>
        </row>
        <row r="419">
          <cell r="N419">
            <v>0</v>
          </cell>
        </row>
        <row r="421">
          <cell r="N421">
            <v>0</v>
          </cell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9">
          <cell r="N429">
            <v>0</v>
          </cell>
        </row>
        <row r="432">
          <cell r="N432">
            <v>0</v>
          </cell>
        </row>
        <row r="434">
          <cell r="N434">
            <v>29300</v>
          </cell>
        </row>
        <row r="435">
          <cell r="N435">
            <v>0</v>
          </cell>
        </row>
        <row r="437">
          <cell r="N437">
            <v>0</v>
          </cell>
        </row>
        <row r="440">
          <cell r="N440">
            <v>0</v>
          </cell>
        </row>
        <row r="450">
          <cell r="N450">
            <v>0</v>
          </cell>
        </row>
        <row r="451">
          <cell r="N451">
            <v>0</v>
          </cell>
        </row>
        <row r="453">
          <cell r="N453">
            <v>0</v>
          </cell>
        </row>
        <row r="456">
          <cell r="N456">
            <v>0</v>
          </cell>
        </row>
        <row r="458">
          <cell r="N458">
            <v>30809</v>
          </cell>
        </row>
        <row r="459">
          <cell r="N459">
            <v>537</v>
          </cell>
        </row>
        <row r="461">
          <cell r="N461">
            <v>0</v>
          </cell>
        </row>
        <row r="463">
          <cell r="S463">
            <v>35274</v>
          </cell>
        </row>
        <row r="464">
          <cell r="N464">
            <v>0</v>
          </cell>
        </row>
        <row r="466">
          <cell r="N466">
            <v>0</v>
          </cell>
        </row>
        <row r="467">
          <cell r="N467">
            <v>0</v>
          </cell>
        </row>
        <row r="469">
          <cell r="N469">
            <v>0</v>
          </cell>
        </row>
        <row r="472">
          <cell r="N472">
            <v>0</v>
          </cell>
        </row>
        <row r="474">
          <cell r="N474">
            <v>0</v>
          </cell>
        </row>
        <row r="475">
          <cell r="N475">
            <v>0</v>
          </cell>
        </row>
        <row r="477">
          <cell r="N477">
            <v>0</v>
          </cell>
        </row>
        <row r="480">
          <cell r="N480">
            <v>0</v>
          </cell>
        </row>
        <row r="482">
          <cell r="N482">
            <v>0</v>
          </cell>
        </row>
        <row r="483">
          <cell r="N483">
            <v>0</v>
          </cell>
        </row>
        <row r="485">
          <cell r="N485">
            <v>0</v>
          </cell>
        </row>
        <row r="488">
          <cell r="N488">
            <v>0</v>
          </cell>
        </row>
        <row r="490">
          <cell r="N490">
            <v>677</v>
          </cell>
        </row>
        <row r="491">
          <cell r="N491">
            <v>0</v>
          </cell>
        </row>
        <row r="493">
          <cell r="N493">
            <v>0</v>
          </cell>
        </row>
        <row r="496">
          <cell r="N496">
            <v>0</v>
          </cell>
        </row>
      </sheetData>
      <sheetData sheetId="2">
        <row r="83">
          <cell r="N83">
            <v>1718</v>
          </cell>
        </row>
        <row r="85">
          <cell r="N85">
            <v>0</v>
          </cell>
        </row>
        <row r="86">
          <cell r="N86">
            <v>399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2452.9155031832906</v>
          </cell>
        </row>
        <row r="92">
          <cell r="N92">
            <v>14912.848501215165</v>
          </cell>
        </row>
        <row r="94">
          <cell r="N94">
            <v>103538.90821678669</v>
          </cell>
        </row>
        <row r="95">
          <cell r="N95">
            <v>0</v>
          </cell>
        </row>
        <row r="96">
          <cell r="N96">
            <v>0</v>
          </cell>
        </row>
        <row r="97">
          <cell r="N97">
            <v>0</v>
          </cell>
        </row>
        <row r="98">
          <cell r="N98">
            <v>0</v>
          </cell>
          <cell r="AC98">
            <v>1213</v>
          </cell>
        </row>
        <row r="99">
          <cell r="N99">
            <v>31943</v>
          </cell>
        </row>
        <row r="101">
          <cell r="N101">
            <v>216</v>
          </cell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0</v>
          </cell>
          <cell r="AC107">
            <v>7723</v>
          </cell>
        </row>
        <row r="108">
          <cell r="N108">
            <v>21066.981282326655</v>
          </cell>
        </row>
        <row r="110">
          <cell r="N110">
            <v>198891</v>
          </cell>
        </row>
        <row r="112">
          <cell r="N112">
            <v>0</v>
          </cell>
        </row>
        <row r="113">
          <cell r="N113">
            <v>34840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0</v>
          </cell>
        </row>
        <row r="119">
          <cell r="N119">
            <v>100.1514987847691</v>
          </cell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0</v>
          </cell>
          <cell r="AC125">
            <v>2766</v>
          </cell>
        </row>
        <row r="126">
          <cell r="N126">
            <v>24967.430900340318</v>
          </cell>
        </row>
        <row r="128">
          <cell r="N128">
            <v>585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11443</v>
          </cell>
        </row>
        <row r="133">
          <cell r="N133">
            <v>0</v>
          </cell>
        </row>
        <row r="134">
          <cell r="N134">
            <v>0</v>
          </cell>
          <cell r="AC134">
            <v>485</v>
          </cell>
        </row>
        <row r="135">
          <cell r="N135">
            <v>95687</v>
          </cell>
        </row>
        <row r="137">
          <cell r="N137">
            <v>78</v>
          </cell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0</v>
          </cell>
          <cell r="AC143">
            <v>18950</v>
          </cell>
        </row>
        <row r="144">
          <cell r="N144">
            <v>6227</v>
          </cell>
        </row>
        <row r="146">
          <cell r="N146">
            <v>0</v>
          </cell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8410.7640973630823</v>
          </cell>
        </row>
        <row r="164">
          <cell r="N164">
            <v>30</v>
          </cell>
        </row>
        <row r="166">
          <cell r="N166">
            <v>0</v>
          </cell>
        </row>
        <row r="167">
          <cell r="N167">
            <v>3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605</v>
          </cell>
        </row>
        <row r="173">
          <cell r="N173">
            <v>1800</v>
          </cell>
        </row>
        <row r="175">
          <cell r="N175">
            <v>0</v>
          </cell>
        </row>
        <row r="176">
          <cell r="N176">
            <v>3230035</v>
          </cell>
          <cell r="T176">
            <v>2986549</v>
          </cell>
          <cell r="W176">
            <v>243486</v>
          </cell>
        </row>
        <row r="177">
          <cell r="N177">
            <v>197022</v>
          </cell>
        </row>
        <row r="178">
          <cell r="N178">
            <v>0</v>
          </cell>
        </row>
        <row r="179">
          <cell r="N179">
            <v>2436</v>
          </cell>
        </row>
        <row r="180">
          <cell r="N180">
            <v>234948</v>
          </cell>
        </row>
        <row r="182">
          <cell r="N182">
            <v>9977</v>
          </cell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3233</v>
          </cell>
        </row>
        <row r="189">
          <cell r="N189">
            <v>10902</v>
          </cell>
        </row>
        <row r="191">
          <cell r="N191">
            <v>48176</v>
          </cell>
        </row>
        <row r="193">
          <cell r="N193">
            <v>0</v>
          </cell>
        </row>
        <row r="194">
          <cell r="N194">
            <v>8660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1.6491732566498922</v>
          </cell>
        </row>
        <row r="200">
          <cell r="N200">
            <v>89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1759</v>
          </cell>
        </row>
        <row r="207">
          <cell r="N207">
            <v>14718</v>
          </cell>
        </row>
        <row r="209">
          <cell r="N209">
            <v>206</v>
          </cell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9917</v>
          </cell>
        </row>
        <row r="214">
          <cell r="N214">
            <v>0</v>
          </cell>
        </row>
        <row r="215">
          <cell r="N215">
            <v>2949</v>
          </cell>
        </row>
        <row r="216">
          <cell r="N216">
            <v>34716</v>
          </cell>
        </row>
        <row r="218">
          <cell r="N218">
            <v>0</v>
          </cell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14780</v>
          </cell>
        </row>
        <row r="225">
          <cell r="N225">
            <v>2569</v>
          </cell>
        </row>
        <row r="227">
          <cell r="N227">
            <v>0</v>
          </cell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4400</v>
          </cell>
        </row>
        <row r="245">
          <cell r="N245">
            <v>2695</v>
          </cell>
        </row>
        <row r="247">
          <cell r="N247">
            <v>0</v>
          </cell>
        </row>
        <row r="248">
          <cell r="N248">
            <v>621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5612</v>
          </cell>
        </row>
        <row r="254">
          <cell r="N254">
            <v>9866.1514987847622</v>
          </cell>
        </row>
        <row r="256">
          <cell r="N256">
            <v>0</v>
          </cell>
        </row>
        <row r="257">
          <cell r="N257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N260">
            <v>841.48959970219562</v>
          </cell>
        </row>
        <row r="261">
          <cell r="N261">
            <v>9159.6607953862695</v>
          </cell>
        </row>
        <row r="263">
          <cell r="N263">
            <v>1854</v>
          </cell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4974.1235405541256</v>
          </cell>
        </row>
        <row r="270">
          <cell r="N270">
            <v>8127</v>
          </cell>
        </row>
        <row r="272">
          <cell r="N272">
            <v>73645</v>
          </cell>
        </row>
        <row r="274">
          <cell r="N274">
            <v>0</v>
          </cell>
        </row>
        <row r="275">
          <cell r="N275">
            <v>10937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0</v>
          </cell>
        </row>
        <row r="281">
          <cell r="N281">
            <v>48.848501215230897</v>
          </cell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5201.8122941710399</v>
          </cell>
        </row>
        <row r="288">
          <cell r="N288">
            <v>24524.339204613731</v>
          </cell>
        </row>
        <row r="290">
          <cell r="N290">
            <v>289</v>
          </cell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8169</v>
          </cell>
        </row>
        <row r="295">
          <cell r="N295">
            <v>0</v>
          </cell>
        </row>
        <row r="296">
          <cell r="N296">
            <v>13417.28</v>
          </cell>
        </row>
        <row r="297">
          <cell r="N297">
            <v>52168</v>
          </cell>
        </row>
        <row r="299">
          <cell r="N299">
            <v>108</v>
          </cell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23306.294565572643</v>
          </cell>
        </row>
        <row r="306">
          <cell r="N306">
            <v>4103</v>
          </cell>
        </row>
        <row r="308">
          <cell r="N308">
            <v>0</v>
          </cell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4500</v>
          </cell>
        </row>
        <row r="326">
          <cell r="N326">
            <v>8547</v>
          </cell>
        </row>
        <row r="328">
          <cell r="N328">
            <v>0</v>
          </cell>
        </row>
        <row r="329">
          <cell r="N329">
            <v>2065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11495</v>
          </cell>
        </row>
        <row r="335">
          <cell r="N335">
            <v>4898</v>
          </cell>
        </row>
        <row r="337">
          <cell r="N337">
            <v>16271.897937566377</v>
          </cell>
        </row>
        <row r="338">
          <cell r="N338">
            <v>1239</v>
          </cell>
        </row>
        <row r="339">
          <cell r="S339">
            <v>39977</v>
          </cell>
        </row>
        <row r="340">
          <cell r="N340">
            <v>0</v>
          </cell>
        </row>
        <row r="341">
          <cell r="N341">
            <v>0</v>
          </cell>
        </row>
        <row r="342">
          <cell r="N342">
            <v>25061</v>
          </cell>
        </row>
        <row r="344">
          <cell r="N344">
            <v>1596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9329</v>
          </cell>
        </row>
        <row r="351">
          <cell r="N351">
            <v>5745</v>
          </cell>
        </row>
        <row r="353">
          <cell r="N353">
            <v>102217</v>
          </cell>
        </row>
        <row r="355">
          <cell r="N355">
            <v>0</v>
          </cell>
        </row>
        <row r="356">
          <cell r="N356">
            <v>18244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79</v>
          </cell>
        </row>
        <row r="362">
          <cell r="N362">
            <v>35926</v>
          </cell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3778</v>
          </cell>
        </row>
        <row r="369">
          <cell r="N369">
            <v>24402</v>
          </cell>
        </row>
        <row r="371">
          <cell r="N371">
            <v>207</v>
          </cell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42819</v>
          </cell>
        </row>
        <row r="376">
          <cell r="N376">
            <v>0</v>
          </cell>
        </row>
        <row r="377">
          <cell r="N377">
            <v>2128</v>
          </cell>
        </row>
        <row r="378">
          <cell r="N378">
            <v>53780</v>
          </cell>
        </row>
        <row r="380">
          <cell r="N380">
            <v>0</v>
          </cell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11594</v>
          </cell>
        </row>
        <row r="387">
          <cell r="N387">
            <v>3096</v>
          </cell>
        </row>
        <row r="389">
          <cell r="N389">
            <v>0</v>
          </cell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8405</v>
          </cell>
        </row>
        <row r="407">
          <cell r="N407">
            <v>11465</v>
          </cell>
        </row>
        <row r="410">
          <cell r="N410">
            <v>2716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13447</v>
          </cell>
        </row>
        <row r="416">
          <cell r="N416">
            <v>1733</v>
          </cell>
        </row>
        <row r="418">
          <cell r="N418">
            <v>1962</v>
          </cell>
        </row>
        <row r="419">
          <cell r="N419">
            <v>0</v>
          </cell>
        </row>
        <row r="420">
          <cell r="N420">
            <v>1887.3535707923002</v>
          </cell>
        </row>
        <row r="421">
          <cell r="N421">
            <v>0</v>
          </cell>
        </row>
        <row r="422">
          <cell r="N422">
            <v>4374</v>
          </cell>
        </row>
        <row r="423">
          <cell r="N423">
            <v>30686.89024410522</v>
          </cell>
        </row>
        <row r="425">
          <cell r="N425">
            <v>2295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13737</v>
          </cell>
        </row>
        <row r="432">
          <cell r="N432">
            <v>19251</v>
          </cell>
        </row>
        <row r="434">
          <cell r="N434">
            <v>148043</v>
          </cell>
        </row>
        <row r="437">
          <cell r="N437">
            <v>23204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12.368799424874192</v>
          </cell>
        </row>
        <row r="443">
          <cell r="N443">
            <v>779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3526</v>
          </cell>
        </row>
        <row r="450">
          <cell r="N450">
            <v>32969</v>
          </cell>
        </row>
        <row r="452">
          <cell r="N452">
            <v>365</v>
          </cell>
        </row>
        <row r="455">
          <cell r="N455">
            <v>0</v>
          </cell>
        </row>
        <row r="456">
          <cell r="N456">
            <v>60178.738212421587</v>
          </cell>
        </row>
        <row r="457">
          <cell r="N457">
            <v>0</v>
          </cell>
        </row>
        <row r="458">
          <cell r="N458">
            <v>6045</v>
          </cell>
        </row>
        <row r="459">
          <cell r="N459">
            <v>60619</v>
          </cell>
        </row>
        <row r="461">
          <cell r="N461">
            <v>755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34093</v>
          </cell>
        </row>
        <row r="468">
          <cell r="N468">
            <v>6360</v>
          </cell>
        </row>
        <row r="470">
          <cell r="N470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14505</v>
          </cell>
        </row>
        <row r="488">
          <cell r="N488">
            <v>31006</v>
          </cell>
        </row>
        <row r="490">
          <cell r="N490">
            <v>0</v>
          </cell>
        </row>
        <row r="491">
          <cell r="N491">
            <v>7098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37448</v>
          </cell>
        </row>
        <row r="497">
          <cell r="N497">
            <v>7533</v>
          </cell>
        </row>
        <row r="498">
          <cell r="Q498"/>
          <cell r="V498">
            <v>0</v>
          </cell>
        </row>
        <row r="499">
          <cell r="N499">
            <v>1393</v>
          </cell>
        </row>
        <row r="500">
          <cell r="N500">
            <v>0</v>
          </cell>
        </row>
        <row r="501">
          <cell r="N501">
            <v>59793</v>
          </cell>
        </row>
        <row r="502">
          <cell r="N502">
            <v>0</v>
          </cell>
        </row>
        <row r="503">
          <cell r="N503">
            <v>143373.24861271936</v>
          </cell>
        </row>
        <row r="504">
          <cell r="N504">
            <v>134144.75138728064</v>
          </cell>
        </row>
        <row r="506">
          <cell r="N506">
            <v>11228</v>
          </cell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127273.98128232665</v>
          </cell>
        </row>
        <row r="513">
          <cell r="N513">
            <v>167374.01871767335</v>
          </cell>
        </row>
        <row r="515">
          <cell r="N515">
            <v>1009005</v>
          </cell>
        </row>
        <row r="517">
          <cell r="N517">
            <v>0</v>
          </cell>
        </row>
        <row r="518">
          <cell r="N518">
            <v>170201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2797</v>
          </cell>
        </row>
        <row r="524">
          <cell r="N524">
            <v>8919</v>
          </cell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253456.77010495402</v>
          </cell>
        </row>
        <row r="531">
          <cell r="N531">
            <v>734067.22989504598</v>
          </cell>
        </row>
        <row r="533">
          <cell r="N533">
            <v>1346</v>
          </cell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59704</v>
          </cell>
        </row>
        <row r="538">
          <cell r="N538">
            <v>0</v>
          </cell>
        </row>
        <row r="539">
          <cell r="N539">
            <v>129958.98178757841</v>
          </cell>
        </row>
        <row r="540">
          <cell r="N540">
            <v>329406</v>
          </cell>
        </row>
        <row r="542">
          <cell r="N542">
            <v>20</v>
          </cell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619068.01821242156</v>
          </cell>
        </row>
        <row r="549">
          <cell r="N549">
            <v>122915</v>
          </cell>
        </row>
        <row r="551">
          <cell r="N551">
            <v>0</v>
          </cell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30875</v>
          </cell>
        </row>
        <row r="569">
          <cell r="N569">
            <v>34139</v>
          </cell>
        </row>
        <row r="571">
          <cell r="N571">
            <v>0</v>
          </cell>
        </row>
        <row r="572">
          <cell r="N572">
            <v>8149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34225.084496816708</v>
          </cell>
        </row>
        <row r="578">
          <cell r="N578">
            <v>3451</v>
          </cell>
        </row>
        <row r="580">
          <cell r="N580">
            <v>6</v>
          </cell>
        </row>
        <row r="581">
          <cell r="N581">
            <v>0</v>
          </cell>
        </row>
        <row r="582">
          <cell r="N582">
            <v>0</v>
          </cell>
        </row>
        <row r="583">
          <cell r="N583">
            <v>0</v>
          </cell>
        </row>
        <row r="584">
          <cell r="N584">
            <v>31878</v>
          </cell>
        </row>
        <row r="585">
          <cell r="N585">
            <v>23786.18940684972</v>
          </cell>
        </row>
        <row r="587">
          <cell r="N587">
            <v>4014</v>
          </cell>
        </row>
        <row r="589">
          <cell r="N589">
            <v>0</v>
          </cell>
        </row>
        <row r="590">
          <cell r="N590">
            <v>0</v>
          </cell>
        </row>
        <row r="591">
          <cell r="N591">
            <v>0</v>
          </cell>
        </row>
        <row r="592">
          <cell r="N592">
            <v>0</v>
          </cell>
        </row>
        <row r="593">
          <cell r="N593">
            <v>44884</v>
          </cell>
        </row>
        <row r="594">
          <cell r="N594">
            <v>35133</v>
          </cell>
        </row>
        <row r="596">
          <cell r="N596">
            <v>340777</v>
          </cell>
        </row>
        <row r="598">
          <cell r="N598">
            <v>0</v>
          </cell>
        </row>
        <row r="599">
          <cell r="N599">
            <v>56913</v>
          </cell>
        </row>
        <row r="600">
          <cell r="N600">
            <v>0</v>
          </cell>
        </row>
        <row r="601">
          <cell r="N601">
            <v>0</v>
          </cell>
        </row>
        <row r="602">
          <cell r="N602">
            <v>0</v>
          </cell>
        </row>
        <row r="603">
          <cell r="N603">
            <v>795.72609633357297</v>
          </cell>
        </row>
        <row r="605">
          <cell r="N605">
            <v>39</v>
          </cell>
        </row>
        <row r="607">
          <cell r="N607">
            <v>0</v>
          </cell>
        </row>
        <row r="608">
          <cell r="N608">
            <v>0</v>
          </cell>
        </row>
        <row r="609">
          <cell r="N609">
            <v>0</v>
          </cell>
        </row>
        <row r="610">
          <cell r="N610">
            <v>0</v>
          </cell>
        </row>
        <row r="611">
          <cell r="N611">
            <v>10929</v>
          </cell>
        </row>
        <row r="612">
          <cell r="N612">
            <v>99953</v>
          </cell>
        </row>
        <row r="614">
          <cell r="N614">
            <v>294</v>
          </cell>
        </row>
        <row r="616">
          <cell r="N616">
            <v>0</v>
          </cell>
        </row>
        <row r="617">
          <cell r="N617">
            <v>0</v>
          </cell>
        </row>
        <row r="618">
          <cell r="N618">
            <v>45338</v>
          </cell>
        </row>
        <row r="619">
          <cell r="N619">
            <v>0</v>
          </cell>
        </row>
        <row r="620">
          <cell r="N620">
            <v>36458</v>
          </cell>
        </row>
        <row r="621">
          <cell r="N621">
            <v>114839</v>
          </cell>
        </row>
        <row r="623">
          <cell r="N623">
            <v>31</v>
          </cell>
        </row>
        <row r="625">
          <cell r="N625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N628">
            <v>0</v>
          </cell>
        </row>
        <row r="629">
          <cell r="N629">
            <v>74570</v>
          </cell>
        </row>
        <row r="630">
          <cell r="N630">
            <v>18406</v>
          </cell>
        </row>
        <row r="632">
          <cell r="N632">
            <v>0</v>
          </cell>
        </row>
        <row r="634">
          <cell r="N634">
            <v>0</v>
          </cell>
        </row>
        <row r="635">
          <cell r="N635">
            <v>0</v>
          </cell>
        </row>
        <row r="636">
          <cell r="N636">
            <v>0</v>
          </cell>
        </row>
        <row r="637">
          <cell r="N637">
            <v>0</v>
          </cell>
        </row>
        <row r="638">
          <cell r="N638">
            <v>0</v>
          </cell>
        </row>
        <row r="639">
          <cell r="N639">
            <v>17628</v>
          </cell>
        </row>
        <row r="650">
          <cell r="N650">
            <v>11628</v>
          </cell>
        </row>
        <row r="652">
          <cell r="N652">
            <v>0</v>
          </cell>
        </row>
        <row r="653">
          <cell r="N653">
            <v>2727</v>
          </cell>
        </row>
        <row r="654">
          <cell r="N654">
            <v>0</v>
          </cell>
        </row>
        <row r="655">
          <cell r="N655">
            <v>0</v>
          </cell>
        </row>
        <row r="656">
          <cell r="N656">
            <v>0</v>
          </cell>
        </row>
        <row r="657">
          <cell r="N657">
            <v>11725</v>
          </cell>
        </row>
        <row r="659">
          <cell r="N659">
            <v>406</v>
          </cell>
        </row>
        <row r="661">
          <cell r="N661">
            <v>4887.1938456475364</v>
          </cell>
        </row>
        <row r="662">
          <cell r="N662">
            <v>0</v>
          </cell>
        </row>
        <row r="663">
          <cell r="N663">
            <v>681.80615435247819</v>
          </cell>
        </row>
        <row r="664">
          <cell r="N664">
            <v>0</v>
          </cell>
        </row>
        <row r="665">
          <cell r="N665">
            <v>3231</v>
          </cell>
        </row>
        <row r="666">
          <cell r="N666">
            <v>79634.508166378175</v>
          </cell>
        </row>
        <row r="668">
          <cell r="N668">
            <v>2732</v>
          </cell>
        </row>
        <row r="670">
          <cell r="N670">
            <v>0</v>
          </cell>
        </row>
        <row r="671">
          <cell r="N671">
            <v>0</v>
          </cell>
        </row>
        <row r="672">
          <cell r="N672">
            <v>0</v>
          </cell>
        </row>
        <row r="673">
          <cell r="N673">
            <v>0</v>
          </cell>
        </row>
        <row r="674">
          <cell r="N674">
            <v>11561</v>
          </cell>
        </row>
        <row r="675">
          <cell r="N675">
            <v>27175</v>
          </cell>
        </row>
        <row r="677">
          <cell r="N677">
            <v>141681</v>
          </cell>
        </row>
        <row r="679">
          <cell r="N679">
            <v>0</v>
          </cell>
        </row>
        <row r="680">
          <cell r="N680">
            <v>22847</v>
          </cell>
        </row>
        <row r="681">
          <cell r="N681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N684">
            <v>337.25593098490299</v>
          </cell>
        </row>
        <row r="686">
          <cell r="N686">
            <v>401</v>
          </cell>
        </row>
        <row r="688">
          <cell r="N688">
            <v>0</v>
          </cell>
        </row>
        <row r="689">
          <cell r="N689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N692">
            <v>956</v>
          </cell>
        </row>
        <row r="693">
          <cell r="N693">
            <v>48827</v>
          </cell>
        </row>
        <row r="695">
          <cell r="N695">
            <v>137</v>
          </cell>
        </row>
        <row r="697">
          <cell r="N697">
            <v>0</v>
          </cell>
        </row>
        <row r="698">
          <cell r="N698">
            <v>0</v>
          </cell>
        </row>
        <row r="699">
          <cell r="N699">
            <v>45220</v>
          </cell>
        </row>
        <row r="700">
          <cell r="N700">
            <v>0</v>
          </cell>
        </row>
        <row r="701">
          <cell r="N701">
            <v>110</v>
          </cell>
        </row>
        <row r="702">
          <cell r="N702">
            <v>78172</v>
          </cell>
        </row>
        <row r="704">
          <cell r="N704">
            <v>0</v>
          </cell>
        </row>
        <row r="706">
          <cell r="N706">
            <v>0</v>
          </cell>
        </row>
        <row r="707">
          <cell r="N707">
            <v>0</v>
          </cell>
        </row>
        <row r="708">
          <cell r="N708">
            <v>0</v>
          </cell>
        </row>
        <row r="709">
          <cell r="N709">
            <v>0</v>
          </cell>
        </row>
        <row r="710">
          <cell r="N710">
            <v>12269</v>
          </cell>
        </row>
        <row r="711">
          <cell r="N711">
            <v>6678</v>
          </cell>
        </row>
        <row r="713">
          <cell r="N713">
            <v>0</v>
          </cell>
        </row>
        <row r="715">
          <cell r="N715">
            <v>0</v>
          </cell>
        </row>
        <row r="716">
          <cell r="N716">
            <v>0</v>
          </cell>
        </row>
        <row r="717">
          <cell r="N717">
            <v>0</v>
          </cell>
        </row>
        <row r="718">
          <cell r="N718">
            <v>0</v>
          </cell>
        </row>
        <row r="719">
          <cell r="N719">
            <v>0</v>
          </cell>
        </row>
        <row r="720">
          <cell r="N720">
            <v>32023.235902636923</v>
          </cell>
        </row>
      </sheetData>
      <sheetData sheetId="3">
        <row r="4">
          <cell r="C4">
            <v>2679</v>
          </cell>
        </row>
        <row r="5">
          <cell r="C5">
            <v>503.5</v>
          </cell>
        </row>
        <row r="6">
          <cell r="C6">
            <v>2783.5</v>
          </cell>
        </row>
        <row r="7">
          <cell r="C7">
            <v>4113.5</v>
          </cell>
        </row>
        <row r="8">
          <cell r="C8">
            <v>3268</v>
          </cell>
        </row>
        <row r="9">
          <cell r="C9">
            <v>24196.5</v>
          </cell>
        </row>
        <row r="10">
          <cell r="C10">
            <v>7704.4999999999991</v>
          </cell>
        </row>
        <row r="11">
          <cell r="C11">
            <v>3800</v>
          </cell>
        </row>
      </sheetData>
      <sheetData sheetId="4"/>
      <sheetData sheetId="5"/>
      <sheetData sheetId="6">
        <row r="3">
          <cell r="B3">
            <v>75.2</v>
          </cell>
        </row>
        <row r="14">
          <cell r="B14">
            <v>48.421500000000002</v>
          </cell>
        </row>
        <row r="15">
          <cell r="B15">
            <v>1.4630000000000001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nna.c.karlsson@lansstyrelsen.se" TargetMode="External"/><Relationship Id="rId1" Type="http://schemas.openxmlformats.org/officeDocument/2006/relationships/hyperlink" Target="mailto:ronja.englund@wsp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3"/>
  <sheetViews>
    <sheetView zoomScaleNormal="100" workbookViewId="0">
      <selection activeCell="D9" sqref="D9"/>
    </sheetView>
  </sheetViews>
  <sheetFormatPr defaultRowHeight="15.6"/>
  <cols>
    <col min="2" max="2" width="39.5" customWidth="1"/>
    <col min="3" max="3" width="58.8984375" customWidth="1"/>
    <col min="5" max="5" width="85.3984375" customWidth="1"/>
  </cols>
  <sheetData>
    <row r="1" spans="2:5" ht="16.2" thickBot="1">
      <c r="C1" s="74"/>
    </row>
    <row r="2" spans="2:5">
      <c r="B2" s="75" t="s">
        <v>79</v>
      </c>
      <c r="C2" s="85" t="s">
        <v>91</v>
      </c>
    </row>
    <row r="3" spans="2:5">
      <c r="B3" s="76" t="s">
        <v>80</v>
      </c>
      <c r="C3" s="145">
        <v>44855</v>
      </c>
    </row>
    <row r="4" spans="2:5">
      <c r="B4" s="77" t="s">
        <v>81</v>
      </c>
      <c r="C4" s="78" t="s">
        <v>92</v>
      </c>
    </row>
    <row r="5" spans="2:5">
      <c r="B5" s="77" t="s">
        <v>82</v>
      </c>
      <c r="C5" s="79" t="s">
        <v>83</v>
      </c>
    </row>
    <row r="6" spans="2:5">
      <c r="B6" s="76" t="s">
        <v>84</v>
      </c>
      <c r="C6" s="146" t="s">
        <v>94</v>
      </c>
    </row>
    <row r="7" spans="2:5" ht="16.2" thickBot="1">
      <c r="B7" s="86" t="s">
        <v>82</v>
      </c>
      <c r="C7" s="147" t="s">
        <v>95</v>
      </c>
    </row>
    <row r="8" spans="2:5">
      <c r="C8" s="148"/>
    </row>
    <row r="10" spans="2:5" ht="16.2" thickBot="1"/>
    <row r="11" spans="2:5" ht="155.25" customHeight="1">
      <c r="B11" s="159" t="s">
        <v>93</v>
      </c>
      <c r="C11" s="160"/>
      <c r="E11" s="161" t="s">
        <v>85</v>
      </c>
    </row>
    <row r="12" spans="2:5">
      <c r="B12" s="87"/>
      <c r="C12" s="80"/>
      <c r="E12" s="162"/>
    </row>
    <row r="13" spans="2:5">
      <c r="B13" s="143"/>
      <c r="C13" s="80"/>
      <c r="E13" s="162"/>
    </row>
    <row r="14" spans="2:5" ht="16.2" thickBot="1">
      <c r="B14" s="144"/>
      <c r="C14" s="81"/>
      <c r="E14" s="162"/>
    </row>
    <row r="15" spans="2:5">
      <c r="E15" s="162"/>
    </row>
    <row r="16" spans="2:5" ht="16.2" thickBot="1">
      <c r="B16" s="82"/>
      <c r="E16" s="162"/>
    </row>
    <row r="17" spans="2:5" ht="147" customHeight="1" thickBot="1">
      <c r="B17" s="164" t="s">
        <v>86</v>
      </c>
      <c r="C17" s="165"/>
      <c r="E17" s="162"/>
    </row>
    <row r="18" spans="2:5">
      <c r="B18" s="83"/>
      <c r="E18" s="162"/>
    </row>
    <row r="19" spans="2:5">
      <c r="E19" s="162"/>
    </row>
    <row r="20" spans="2:5">
      <c r="E20" s="162"/>
    </row>
    <row r="21" spans="2:5">
      <c r="E21" s="162"/>
    </row>
    <row r="22" spans="2:5">
      <c r="E22" s="162"/>
    </row>
    <row r="23" spans="2:5" ht="16.2" thickBot="1">
      <c r="E23" s="163"/>
    </row>
  </sheetData>
  <mergeCells count="3">
    <mergeCell ref="B11:C11"/>
    <mergeCell ref="E11:E23"/>
    <mergeCell ref="B17:C17"/>
  </mergeCells>
  <hyperlinks>
    <hyperlink ref="C5" r:id="rId1" xr:uid="{73EA6177-0966-404D-BABC-8051DBB75586}"/>
    <hyperlink ref="C7" r:id="rId2" xr:uid="{BDD0136E-FA9C-481C-822F-3B395ACE305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71"/>
  <sheetViews>
    <sheetView zoomScale="60" zoomScaleNormal="60" workbookViewId="0">
      <selection activeCell="Q53" sqref="Q53"/>
    </sheetView>
  </sheetViews>
  <sheetFormatPr defaultColWidth="8.59765625" defaultRowHeight="14.4"/>
  <cols>
    <col min="1" max="1" width="37" style="9" customWidth="1"/>
    <col min="2" max="2" width="17.59765625" style="88" customWidth="1"/>
    <col min="3" max="3" width="17.59765625" style="89" customWidth="1"/>
    <col min="4" max="6" width="17.59765625" style="88" customWidth="1"/>
    <col min="7" max="7" width="19.19921875" style="88" bestFit="1" customWidth="1"/>
    <col min="8" max="12" width="17.59765625" style="88" customWidth="1"/>
    <col min="13" max="16" width="17.59765625" style="89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73</v>
      </c>
      <c r="Q2" s="3"/>
      <c r="AG2" s="39"/>
      <c r="AH2" s="3"/>
    </row>
    <row r="3" spans="1:34" ht="28.8">
      <c r="A3" s="4">
        <f>'Uppsala län'!A3</f>
        <v>2020</v>
      </c>
      <c r="C3" s="90" t="s">
        <v>1</v>
      </c>
      <c r="D3" s="90" t="s">
        <v>30</v>
      </c>
      <c r="E3" s="90" t="s">
        <v>2</v>
      </c>
      <c r="F3" s="91" t="s">
        <v>3</v>
      </c>
      <c r="G3" s="90" t="s">
        <v>16</v>
      </c>
      <c r="H3" s="90" t="s">
        <v>50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62</v>
      </c>
      <c r="N3" s="91" t="s">
        <v>62</v>
      </c>
      <c r="O3" s="91" t="s">
        <v>96</v>
      </c>
      <c r="P3" s="92" t="s">
        <v>9</v>
      </c>
      <c r="Q3" s="39"/>
      <c r="AG3" s="39"/>
      <c r="AH3" s="39"/>
    </row>
    <row r="4" spans="1:34" s="16" customFormat="1" ht="10.199999999999999">
      <c r="A4" s="52" t="s">
        <v>54</v>
      </c>
      <c r="B4" s="93"/>
      <c r="C4" s="94" t="s">
        <v>52</v>
      </c>
      <c r="D4" s="94" t="s">
        <v>53</v>
      </c>
      <c r="E4" s="95"/>
      <c r="F4" s="94" t="s">
        <v>55</v>
      </c>
      <c r="G4" s="95"/>
      <c r="H4" s="95"/>
      <c r="I4" s="94" t="s">
        <v>56</v>
      </c>
      <c r="J4" s="95"/>
      <c r="K4" s="95"/>
      <c r="L4" s="95"/>
      <c r="M4" s="95"/>
      <c r="N4" s="96"/>
      <c r="O4" s="96"/>
      <c r="P4" s="97" t="s">
        <v>60</v>
      </c>
      <c r="Q4" s="17"/>
      <c r="AG4" s="17"/>
      <c r="AH4" s="17"/>
    </row>
    <row r="5" spans="1:34" ht="15.6">
      <c r="A5" s="3" t="s">
        <v>51</v>
      </c>
      <c r="B5" s="69"/>
      <c r="C5" s="70">
        <f>[1]Solceller!$C$11</f>
        <v>3800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>
        <f>SUM(D5:O5)</f>
        <v>0</v>
      </c>
      <c r="Q5" s="39"/>
      <c r="AG5" s="39"/>
      <c r="AH5" s="39"/>
    </row>
    <row r="6" spans="1:34" ht="15.6">
      <c r="A6" s="3" t="s">
        <v>77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>
        <f t="shared" ref="P6:P11" si="0">SUM(D6:O6)</f>
        <v>0</v>
      </c>
      <c r="Q6" s="39"/>
      <c r="AG6" s="39"/>
      <c r="AH6" s="39"/>
    </row>
    <row r="7" spans="1:34" ht="15.6">
      <c r="A7" s="3" t="s">
        <v>78</v>
      </c>
      <c r="B7" s="69"/>
      <c r="C7" s="69">
        <f>[1]Elproduktion!$N$322</f>
        <v>0</v>
      </c>
      <c r="D7" s="69">
        <f>[1]Elproduktion!$N$323</f>
        <v>0</v>
      </c>
      <c r="E7" s="69">
        <f>[1]Elproduktion!$Q$324</f>
        <v>0</v>
      </c>
      <c r="F7" s="69">
        <f>[1]Elproduktion!$N$325</f>
        <v>0</v>
      </c>
      <c r="G7" s="69">
        <f>[1]Elproduktion!$R$326</f>
        <v>0</v>
      </c>
      <c r="H7" s="69">
        <f>[1]Elproduktion!$S$327</f>
        <v>0</v>
      </c>
      <c r="I7" s="69">
        <f>[1]Elproduktion!$N$328</f>
        <v>0</v>
      </c>
      <c r="J7" s="69">
        <f>[1]Elproduktion!$T$326</f>
        <v>0</v>
      </c>
      <c r="K7" s="69">
        <f>[1]Elproduktion!$U$324</f>
        <v>0</v>
      </c>
      <c r="L7" s="69">
        <f>[1]Elproduktion!$V$324</f>
        <v>0</v>
      </c>
      <c r="M7" s="69"/>
      <c r="N7" s="69"/>
      <c r="O7" s="69"/>
      <c r="P7" s="69">
        <f t="shared" si="0"/>
        <v>0</v>
      </c>
      <c r="Q7" s="39"/>
      <c r="AG7" s="39"/>
      <c r="AH7" s="39"/>
    </row>
    <row r="8" spans="1:34" ht="15.6">
      <c r="A8" s="3" t="s">
        <v>10</v>
      </c>
      <c r="B8" s="69"/>
      <c r="C8" s="69">
        <f>[1]Elproduktion!$N$330</f>
        <v>22594907</v>
      </c>
      <c r="D8" s="69">
        <f>[1]Elproduktion!$N$331</f>
        <v>1416</v>
      </c>
      <c r="E8" s="69">
        <f>[1]Elproduktion!$Q$332</f>
        <v>0</v>
      </c>
      <c r="F8" s="69">
        <f>[1]Elproduktion!$N$333</f>
        <v>0</v>
      </c>
      <c r="G8" s="69">
        <f>[1]Elproduktion!$R$334</f>
        <v>0</v>
      </c>
      <c r="H8" s="69">
        <f>[1]Elproduktion!$S$335</f>
        <v>0</v>
      </c>
      <c r="I8" s="69">
        <f>[1]Elproduktion!$N$336</f>
        <v>0</v>
      </c>
      <c r="J8" s="69">
        <f>[1]Elproduktion!$T$334</f>
        <v>0</v>
      </c>
      <c r="K8" s="69">
        <f>[1]Elproduktion!$U$332</f>
        <v>0</v>
      </c>
      <c r="L8" s="69">
        <f>[1]Elproduktion!$V$332</f>
        <v>0</v>
      </c>
      <c r="M8" s="158"/>
      <c r="N8" s="69"/>
      <c r="O8" s="154">
        <f>[1]Elproduktion!$W$332</f>
        <v>62665027.934130058</v>
      </c>
      <c r="P8" s="154">
        <f t="shared" si="0"/>
        <v>62666443.934130058</v>
      </c>
      <c r="Q8" s="39"/>
      <c r="AG8" s="39"/>
      <c r="AH8" s="39"/>
    </row>
    <row r="9" spans="1:34" ht="15.6">
      <c r="A9" s="3" t="s">
        <v>11</v>
      </c>
      <c r="B9" s="69"/>
      <c r="C9" s="69">
        <f>[1]Elproduktion!$N$338</f>
        <v>0</v>
      </c>
      <c r="D9" s="69">
        <f>[1]Elproduktion!$N$339</f>
        <v>0</v>
      </c>
      <c r="E9" s="69">
        <f>[1]Elproduktion!$Q$340</f>
        <v>0</v>
      </c>
      <c r="F9" s="69">
        <f>[1]Elproduktion!$N$341</f>
        <v>0</v>
      </c>
      <c r="G9" s="69">
        <f>[1]Elproduktion!$R$342</f>
        <v>0</v>
      </c>
      <c r="H9" s="69">
        <f>[1]Elproduktion!$S$343</f>
        <v>0</v>
      </c>
      <c r="I9" s="69">
        <f>[1]Elproduktion!$N$344</f>
        <v>0</v>
      </c>
      <c r="J9" s="69">
        <f>[1]Elproduktion!$T$342</f>
        <v>0</v>
      </c>
      <c r="K9" s="69">
        <f>[1]Elproduktion!$U$340</f>
        <v>0</v>
      </c>
      <c r="L9" s="69">
        <f>[1]Elproduktion!$V$340</f>
        <v>0</v>
      </c>
      <c r="M9" s="69"/>
      <c r="N9" s="69"/>
      <c r="O9" s="69"/>
      <c r="P9" s="69">
        <f t="shared" si="0"/>
        <v>0</v>
      </c>
      <c r="Q9" s="39"/>
      <c r="AG9" s="39"/>
      <c r="AH9" s="39"/>
    </row>
    <row r="10" spans="1:34" ht="15.6">
      <c r="A10" s="3" t="s">
        <v>12</v>
      </c>
      <c r="B10" s="69"/>
      <c r="C10" s="69">
        <f>[1]Elproduktion!$N$346</f>
        <v>0</v>
      </c>
      <c r="D10" s="69">
        <f>[1]Elproduktion!$N$347</f>
        <v>0</v>
      </c>
      <c r="E10" s="69">
        <f>[1]Elproduktion!$Q$348</f>
        <v>0</v>
      </c>
      <c r="F10" s="69">
        <f>[1]Elproduktion!$N$349</f>
        <v>0</v>
      </c>
      <c r="G10" s="69">
        <f>[1]Elproduktion!$R$350</f>
        <v>0</v>
      </c>
      <c r="H10" s="69">
        <f>[1]Elproduktion!$S$351</f>
        <v>0</v>
      </c>
      <c r="I10" s="69">
        <f>[1]Elproduktion!$N$352</f>
        <v>0</v>
      </c>
      <c r="J10" s="69">
        <f>[1]Elproduktion!$T$350</f>
        <v>0</v>
      </c>
      <c r="K10" s="69">
        <f>[1]Elproduktion!$U$348</f>
        <v>0</v>
      </c>
      <c r="L10" s="69">
        <f>[1]Elproduktion!$V$348</f>
        <v>0</v>
      </c>
      <c r="M10" s="69"/>
      <c r="N10" s="69"/>
      <c r="O10" s="69"/>
      <c r="P10" s="69">
        <f t="shared" si="0"/>
        <v>0</v>
      </c>
      <c r="Q10" s="39"/>
      <c r="R10" s="3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39"/>
      <c r="AH10" s="39"/>
    </row>
    <row r="11" spans="1:34" ht="15.6">
      <c r="A11" s="3" t="s">
        <v>13</v>
      </c>
      <c r="B11" s="69"/>
      <c r="C11" s="70">
        <f>SUM(C5:C10)</f>
        <v>22598707</v>
      </c>
      <c r="D11" s="69">
        <f t="shared" ref="D11:O11" si="1">SUM(D5:D10)</f>
        <v>1416</v>
      </c>
      <c r="E11" s="69">
        <f t="shared" si="1"/>
        <v>0</v>
      </c>
      <c r="F11" s="69">
        <f t="shared" si="1"/>
        <v>0</v>
      </c>
      <c r="G11" s="69">
        <f t="shared" si="1"/>
        <v>0</v>
      </c>
      <c r="H11" s="69">
        <f t="shared" si="1"/>
        <v>0</v>
      </c>
      <c r="I11" s="69">
        <f t="shared" si="1"/>
        <v>0</v>
      </c>
      <c r="J11" s="69">
        <f t="shared" si="1"/>
        <v>0</v>
      </c>
      <c r="K11" s="69">
        <f t="shared" si="1"/>
        <v>0</v>
      </c>
      <c r="L11" s="69">
        <f t="shared" si="1"/>
        <v>0</v>
      </c>
      <c r="M11" s="158">
        <f t="shared" si="1"/>
        <v>0</v>
      </c>
      <c r="N11" s="69">
        <f t="shared" si="1"/>
        <v>0</v>
      </c>
      <c r="O11" s="154">
        <f t="shared" si="1"/>
        <v>62665027.934130058</v>
      </c>
      <c r="P11" s="154">
        <f t="shared" si="0"/>
        <v>62666443.934130058</v>
      </c>
      <c r="Q11" s="39"/>
      <c r="R11" s="3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39"/>
      <c r="AH11" s="39"/>
    </row>
    <row r="12" spans="1:34" ht="15.6"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2"/>
      <c r="R12" s="2"/>
      <c r="S12" s="2"/>
      <c r="T12" s="2"/>
    </row>
    <row r="13" spans="1:34" ht="15.6"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2"/>
      <c r="R13" s="2"/>
      <c r="S13" s="2"/>
      <c r="T13" s="2"/>
    </row>
    <row r="14" spans="1:34" ht="18">
      <c r="A14" s="1" t="s">
        <v>14</v>
      </c>
      <c r="B14" s="98"/>
      <c r="C14" s="69"/>
      <c r="D14" s="98"/>
      <c r="E14" s="98"/>
      <c r="F14" s="98"/>
      <c r="G14" s="98"/>
      <c r="H14" s="98"/>
      <c r="I14" s="98"/>
      <c r="J14" s="69"/>
      <c r="K14" s="69"/>
      <c r="L14" s="69"/>
      <c r="M14" s="69"/>
      <c r="N14" s="69"/>
      <c r="O14" s="69"/>
      <c r="P14" s="98"/>
      <c r="Q14" s="2"/>
      <c r="R14" s="2"/>
      <c r="S14" s="2"/>
      <c r="T14" s="2"/>
    </row>
    <row r="15" spans="1:34" ht="15.6">
      <c r="A15" s="51" t="str">
        <f>A2</f>
        <v>0382 Östhammar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2"/>
      <c r="R15" s="2"/>
      <c r="S15" s="2"/>
      <c r="T15" s="2"/>
    </row>
    <row r="16" spans="1:34" ht="28.8">
      <c r="A16" s="4">
        <f>'Uppsala län'!A16</f>
        <v>2020</v>
      </c>
      <c r="B16" s="90" t="s">
        <v>15</v>
      </c>
      <c r="C16" s="99" t="s">
        <v>8</v>
      </c>
      <c r="D16" s="90" t="s">
        <v>30</v>
      </c>
      <c r="E16" s="90" t="s">
        <v>2</v>
      </c>
      <c r="F16" s="91" t="s">
        <v>3</v>
      </c>
      <c r="G16" s="90" t="s">
        <v>16</v>
      </c>
      <c r="H16" s="90" t="s">
        <v>50</v>
      </c>
      <c r="I16" s="91" t="s">
        <v>5</v>
      </c>
      <c r="J16" s="90" t="s">
        <v>4</v>
      </c>
      <c r="K16" s="90" t="s">
        <v>6</v>
      </c>
      <c r="L16" s="90" t="s">
        <v>7</v>
      </c>
      <c r="M16" s="90" t="s">
        <v>62</v>
      </c>
      <c r="N16" s="91" t="s">
        <v>62</v>
      </c>
      <c r="O16" s="91" t="s">
        <v>62</v>
      </c>
      <c r="P16" s="92" t="s">
        <v>9</v>
      </c>
      <c r="Q16" s="39"/>
      <c r="AG16" s="39"/>
      <c r="AH16" s="39"/>
    </row>
    <row r="17" spans="1:34" s="16" customFormat="1" ht="10.199999999999999">
      <c r="A17" s="52" t="s">
        <v>54</v>
      </c>
      <c r="B17" s="94" t="s">
        <v>57</v>
      </c>
      <c r="C17" s="100"/>
      <c r="D17" s="94" t="s">
        <v>53</v>
      </c>
      <c r="E17" s="95"/>
      <c r="F17" s="94" t="s">
        <v>55</v>
      </c>
      <c r="G17" s="95"/>
      <c r="H17" s="95"/>
      <c r="I17" s="94" t="s">
        <v>56</v>
      </c>
      <c r="J17" s="95"/>
      <c r="K17" s="95"/>
      <c r="L17" s="95"/>
      <c r="M17" s="95"/>
      <c r="N17" s="96"/>
      <c r="O17" s="96"/>
      <c r="P17" s="97" t="s">
        <v>60</v>
      </c>
      <c r="Q17" s="17"/>
      <c r="AG17" s="17"/>
      <c r="AH17" s="17"/>
    </row>
    <row r="18" spans="1:34" ht="15.6">
      <c r="A18" s="3" t="s">
        <v>17</v>
      </c>
      <c r="B18" s="131">
        <f>[1]Fjärrvärmeproduktion!$N$450</f>
        <v>0</v>
      </c>
      <c r="C18" s="71"/>
      <c r="D18" s="71">
        <f>[1]Fjärrvärmeproduktion!$N$451</f>
        <v>0</v>
      </c>
      <c r="E18" s="71">
        <f>[1]Fjärrvärmeproduktion!$Q$452</f>
        <v>0</v>
      </c>
      <c r="F18" s="71">
        <f>[1]Fjärrvärmeproduktion!$N$453</f>
        <v>0</v>
      </c>
      <c r="G18" s="71">
        <f>[1]Fjärrvärmeproduktion!$R$454</f>
        <v>0</v>
      </c>
      <c r="H18" s="71">
        <f>[1]Fjärrvärmeproduktion!$S$455</f>
        <v>0</v>
      </c>
      <c r="I18" s="71">
        <f>[1]Fjärrvärmeproduktion!$N$456</f>
        <v>0</v>
      </c>
      <c r="J18" s="71">
        <f>[1]Fjärrvärmeproduktion!$T$454</f>
        <v>0</v>
      </c>
      <c r="K18" s="71">
        <f>[1]Fjärrvärmeproduktion!$U$452</f>
        <v>0</v>
      </c>
      <c r="L18" s="71">
        <f>[1]Fjärrvärmeproduktion!$V$452</f>
        <v>0</v>
      </c>
      <c r="M18" s="71"/>
      <c r="N18" s="71"/>
      <c r="O18" s="71"/>
      <c r="P18" s="71">
        <f>SUM(C18:O18)</f>
        <v>0</v>
      </c>
      <c r="Q18" s="2"/>
      <c r="R18" s="2"/>
      <c r="S18" s="2"/>
      <c r="T18" s="2"/>
    </row>
    <row r="19" spans="1:34" ht="15.6">
      <c r="A19" s="3" t="s">
        <v>18</v>
      </c>
      <c r="B19" s="131">
        <f>[1]Fjärrvärmeproduktion!$N$458+[1]Fjärrvärmeproduktion!$N$490</f>
        <v>31486</v>
      </c>
      <c r="C19" s="71"/>
      <c r="D19" s="71">
        <f>[1]Fjärrvärmeproduktion!$N$459</f>
        <v>537</v>
      </c>
      <c r="E19" s="71">
        <f>[1]Fjärrvärmeproduktion!$Q$460</f>
        <v>0</v>
      </c>
      <c r="F19" s="71">
        <f>[1]Fjärrvärmeproduktion!$N$461</f>
        <v>0</v>
      </c>
      <c r="G19" s="71">
        <f>[1]Fjärrvärmeproduktion!$R$462</f>
        <v>0</v>
      </c>
      <c r="H19" s="71">
        <f>[1]Fjärrvärmeproduktion!$S$463</f>
        <v>35274</v>
      </c>
      <c r="I19" s="71">
        <f>[1]Fjärrvärmeproduktion!$N$464</f>
        <v>0</v>
      </c>
      <c r="J19" s="71">
        <f>[1]Fjärrvärmeproduktion!$T$462</f>
        <v>0</v>
      </c>
      <c r="K19" s="71">
        <f>[1]Fjärrvärmeproduktion!$U$460</f>
        <v>0</v>
      </c>
      <c r="L19" s="71">
        <f>[1]Fjärrvärmeproduktion!$V$460</f>
        <v>0</v>
      </c>
      <c r="M19" s="71"/>
      <c r="N19" s="71"/>
      <c r="O19" s="71"/>
      <c r="P19" s="71">
        <f t="shared" ref="P19:P24" si="2">SUM(C19:O19)</f>
        <v>35811</v>
      </c>
      <c r="Q19" s="2"/>
      <c r="R19" s="2"/>
      <c r="S19" s="2"/>
      <c r="T19" s="2"/>
    </row>
    <row r="20" spans="1:34" ht="15.6">
      <c r="A20" s="3" t="s">
        <v>19</v>
      </c>
      <c r="B20" s="131">
        <f>[1]Fjärrvärmeproduktion!$N$466</f>
        <v>0</v>
      </c>
      <c r="C20" s="71">
        <f>B20*1.015</f>
        <v>0</v>
      </c>
      <c r="D20" s="71">
        <f>[1]Fjärrvärmeproduktion!$N$467</f>
        <v>0</v>
      </c>
      <c r="E20" s="71">
        <f>[1]Fjärrvärmeproduktion!$Q$468</f>
        <v>0</v>
      </c>
      <c r="F20" s="71">
        <f>[1]Fjärrvärmeproduktion!$N$469</f>
        <v>0</v>
      </c>
      <c r="G20" s="71">
        <f>[1]Fjärrvärmeproduktion!$R$470</f>
        <v>0</v>
      </c>
      <c r="H20" s="71">
        <f>[1]Fjärrvärmeproduktion!$S$471</f>
        <v>0</v>
      </c>
      <c r="I20" s="71">
        <f>[1]Fjärrvärmeproduktion!$N$472</f>
        <v>0</v>
      </c>
      <c r="J20" s="71">
        <f>[1]Fjärrvärmeproduktion!$T$470</f>
        <v>0</v>
      </c>
      <c r="K20" s="71">
        <f>[1]Fjärrvärmeproduktion!$U$468</f>
        <v>0</v>
      </c>
      <c r="L20" s="71">
        <f>[1]Fjärrvärmeproduktion!$V$468</f>
        <v>0</v>
      </c>
      <c r="M20" s="71"/>
      <c r="N20" s="71"/>
      <c r="O20" s="71"/>
      <c r="P20" s="71">
        <f t="shared" si="2"/>
        <v>0</v>
      </c>
      <c r="Q20" s="2"/>
      <c r="R20" s="2"/>
      <c r="S20" s="2"/>
      <c r="T20" s="2"/>
    </row>
    <row r="21" spans="1:34" ht="16.2" thickBot="1">
      <c r="A21" s="3" t="s">
        <v>20</v>
      </c>
      <c r="B21" s="131">
        <f>[1]Fjärrvärmeproduktion!$N$474</f>
        <v>0</v>
      </c>
      <c r="C21" s="71"/>
      <c r="D21" s="71">
        <f>[1]Fjärrvärmeproduktion!$N$475</f>
        <v>0</v>
      </c>
      <c r="E21" s="71">
        <f>[1]Fjärrvärmeproduktion!$Q$476</f>
        <v>0</v>
      </c>
      <c r="F21" s="71">
        <f>[1]Fjärrvärmeproduktion!$N$477</f>
        <v>0</v>
      </c>
      <c r="G21" s="71">
        <f>[1]Fjärrvärmeproduktion!$R$478</f>
        <v>0</v>
      </c>
      <c r="H21" s="71">
        <f>[1]Fjärrvärmeproduktion!$S$479</f>
        <v>0</v>
      </c>
      <c r="I21" s="71">
        <f>[1]Fjärrvärmeproduktion!$N$480</f>
        <v>0</v>
      </c>
      <c r="J21" s="71">
        <f>[1]Fjärrvärmeproduktion!$T$478</f>
        <v>0</v>
      </c>
      <c r="K21" s="71">
        <f>[1]Fjärrvärmeproduktion!$U$476</f>
        <v>0</v>
      </c>
      <c r="L21" s="71">
        <f>[1]Fjärrvärmeproduktion!$V$476</f>
        <v>0</v>
      </c>
      <c r="M21" s="71"/>
      <c r="N21" s="71"/>
      <c r="O21" s="71"/>
      <c r="P21" s="71">
        <f t="shared" si="2"/>
        <v>0</v>
      </c>
      <c r="Q21" s="2"/>
      <c r="R21" s="24"/>
      <c r="S21" s="24"/>
      <c r="T21" s="24"/>
    </row>
    <row r="22" spans="1:34" ht="15.6">
      <c r="A22" s="3" t="s">
        <v>21</v>
      </c>
      <c r="B22" s="131">
        <f>[1]Fjärrvärmeproduktion!$N$482</f>
        <v>0</v>
      </c>
      <c r="C22" s="71"/>
      <c r="D22" s="71">
        <f>[1]Fjärrvärmeproduktion!$N$483</f>
        <v>0</v>
      </c>
      <c r="E22" s="71">
        <f>[1]Fjärrvärmeproduktion!$Q$484</f>
        <v>0</v>
      </c>
      <c r="F22" s="71">
        <f>[1]Fjärrvärmeproduktion!$N$485</f>
        <v>0</v>
      </c>
      <c r="G22" s="71">
        <f>[1]Fjärrvärmeproduktion!$R$486</f>
        <v>0</v>
      </c>
      <c r="H22" s="71">
        <f>[1]Fjärrvärmeproduktion!$S$487</f>
        <v>0</v>
      </c>
      <c r="I22" s="71">
        <f>[1]Fjärrvärmeproduktion!$N$488</f>
        <v>0</v>
      </c>
      <c r="J22" s="71">
        <f>[1]Fjärrvärmeproduktion!$T$486</f>
        <v>0</v>
      </c>
      <c r="K22" s="71">
        <f>[1]Fjärrvärmeproduktion!$U$484</f>
        <v>0</v>
      </c>
      <c r="L22" s="71">
        <f>[1]Fjärrvärmeproduktion!$V$484</f>
        <v>0</v>
      </c>
      <c r="M22" s="71"/>
      <c r="N22" s="71"/>
      <c r="O22" s="71"/>
      <c r="P22" s="71">
        <f t="shared" si="2"/>
        <v>0</v>
      </c>
      <c r="Q22" s="18"/>
      <c r="R22" s="30" t="s">
        <v>23</v>
      </c>
      <c r="S22" s="56" t="str">
        <f>ROUND(P43/1000,0) &amp;" GWh"</f>
        <v>63243 GWh</v>
      </c>
      <c r="T22" s="25"/>
      <c r="U22" s="23"/>
    </row>
    <row r="23" spans="1:34" ht="15.6">
      <c r="A23" s="3" t="s">
        <v>22</v>
      </c>
      <c r="B23" s="131">
        <v>0</v>
      </c>
      <c r="C23" s="71"/>
      <c r="D23" s="71">
        <f>[1]Fjärrvärmeproduktion!$N$491</f>
        <v>0</v>
      </c>
      <c r="E23" s="71">
        <f>[1]Fjärrvärmeproduktion!$Q$492</f>
        <v>0</v>
      </c>
      <c r="F23" s="71">
        <f>[1]Fjärrvärmeproduktion!$N$493</f>
        <v>0</v>
      </c>
      <c r="G23" s="71">
        <f>[1]Fjärrvärmeproduktion!$R$494</f>
        <v>0</v>
      </c>
      <c r="H23" s="71">
        <f>[1]Fjärrvärmeproduktion!$S$495</f>
        <v>0</v>
      </c>
      <c r="I23" s="71">
        <f>[1]Fjärrvärmeproduktion!$N$496</f>
        <v>0</v>
      </c>
      <c r="J23" s="71">
        <f>[1]Fjärrvärmeproduktion!$T$494</f>
        <v>0</v>
      </c>
      <c r="K23" s="71">
        <f>[1]Fjärrvärmeproduktion!$U$492</f>
        <v>0</v>
      </c>
      <c r="L23" s="71">
        <f>[1]Fjärrvärmeproduktion!$V$492</f>
        <v>0</v>
      </c>
      <c r="M23" s="71"/>
      <c r="N23" s="71"/>
      <c r="O23" s="71"/>
      <c r="P23" s="7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13</v>
      </c>
      <c r="B24" s="71">
        <f>SUM(B18:B23)</f>
        <v>31486</v>
      </c>
      <c r="C24" s="71">
        <f t="shared" ref="C24:O24" si="3">SUM(C18:C23)</f>
        <v>0</v>
      </c>
      <c r="D24" s="71">
        <f t="shared" si="3"/>
        <v>537</v>
      </c>
      <c r="E24" s="71">
        <f t="shared" si="3"/>
        <v>0</v>
      </c>
      <c r="F24" s="71">
        <f t="shared" si="3"/>
        <v>0</v>
      </c>
      <c r="G24" s="71">
        <f t="shared" si="3"/>
        <v>0</v>
      </c>
      <c r="H24" s="71">
        <f t="shared" si="3"/>
        <v>35274</v>
      </c>
      <c r="I24" s="71">
        <f t="shared" si="3"/>
        <v>0</v>
      </c>
      <c r="J24" s="71">
        <f t="shared" si="3"/>
        <v>0</v>
      </c>
      <c r="K24" s="71">
        <f t="shared" si="3"/>
        <v>0</v>
      </c>
      <c r="L24" s="71">
        <f t="shared" si="3"/>
        <v>0</v>
      </c>
      <c r="M24" s="71">
        <f t="shared" si="3"/>
        <v>0</v>
      </c>
      <c r="N24" s="71">
        <f t="shared" si="3"/>
        <v>0</v>
      </c>
      <c r="O24" s="71">
        <f t="shared" si="3"/>
        <v>0</v>
      </c>
      <c r="P24" s="71">
        <f t="shared" si="2"/>
        <v>35811</v>
      </c>
      <c r="Q24" s="18"/>
      <c r="R24" s="28"/>
      <c r="S24" s="2" t="s">
        <v>24</v>
      </c>
      <c r="T24" s="26" t="s">
        <v>25</v>
      </c>
      <c r="U24" s="23"/>
    </row>
    <row r="25" spans="1:34" ht="15.6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18"/>
      <c r="R25" s="53" t="str">
        <f>C30</f>
        <v>El</v>
      </c>
      <c r="S25" s="41" t="str">
        <f>ROUND(C43/1000,0) &amp;" GWh"</f>
        <v>307 GWh</v>
      </c>
      <c r="T25" s="29">
        <f>C$44</f>
        <v>4.8596374018472204E-3</v>
      </c>
      <c r="U25" s="23"/>
    </row>
    <row r="26" spans="1:34" ht="15.6">
      <c r="B26" s="13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18"/>
      <c r="R26" s="54" t="str">
        <f>D30</f>
        <v>Oljeprodukter</v>
      </c>
      <c r="S26" s="41" t="str">
        <f>ROUND(D43/1000,0) &amp;" GWh"</f>
        <v>159 GWh</v>
      </c>
      <c r="T26" s="29">
        <f>D$44</f>
        <v>2.5131342447956718E-3</v>
      </c>
      <c r="U26" s="23"/>
    </row>
    <row r="27" spans="1:34" ht="15.6"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18"/>
      <c r="R27" s="54" t="str">
        <f>E30</f>
        <v>Kol och koks</v>
      </c>
      <c r="S27" s="41" t="str">
        <f>ROUND(E43/1000,0) &amp;" GWh"</f>
        <v>0 GWh</v>
      </c>
      <c r="T27" s="29">
        <f>E$44</f>
        <v>0</v>
      </c>
      <c r="U27" s="23"/>
    </row>
    <row r="28" spans="1:34" ht="18">
      <c r="A28" s="1" t="s">
        <v>26</v>
      </c>
      <c r="B28" s="98"/>
      <c r="C28" s="69"/>
      <c r="D28" s="98"/>
      <c r="E28" s="98"/>
      <c r="F28" s="98"/>
      <c r="G28" s="98"/>
      <c r="H28" s="98"/>
      <c r="I28" s="69"/>
      <c r="J28" s="69"/>
      <c r="K28" s="69"/>
      <c r="L28" s="69"/>
      <c r="M28" s="69"/>
      <c r="N28" s="69"/>
      <c r="O28" s="69"/>
      <c r="P28" s="69"/>
      <c r="Q28" s="18"/>
      <c r="R28" s="54" t="str">
        <f>F30</f>
        <v>Gasol/naturgas</v>
      </c>
      <c r="S28" s="41" t="str">
        <f>ROUND(F43/1000,0) &amp;" GWh"</f>
        <v>5 GWh</v>
      </c>
      <c r="T28" s="29">
        <f>F$44</f>
        <v>7.7276511686641812E-5</v>
      </c>
      <c r="U28" s="23"/>
    </row>
    <row r="29" spans="1:34" ht="15.6">
      <c r="A29" s="51" t="str">
        <f>A2</f>
        <v>0382 Östhammar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18"/>
      <c r="R29" s="54" t="str">
        <f>G30</f>
        <v>Biodrivmedel/Bioolja</v>
      </c>
      <c r="S29" s="41" t="str">
        <f>ROUND(G43/1000,0) &amp;" GWh"</f>
        <v>26 GWh</v>
      </c>
      <c r="T29" s="29">
        <f>G$44</f>
        <v>4.0437714817353001E-4</v>
      </c>
      <c r="U29" s="23"/>
    </row>
    <row r="30" spans="1:34" ht="28.8">
      <c r="A30" s="4">
        <f>'Uppsala län'!A30</f>
        <v>2020</v>
      </c>
      <c r="B30" s="99" t="s">
        <v>64</v>
      </c>
      <c r="C30" s="102" t="s">
        <v>8</v>
      </c>
      <c r="D30" s="90" t="s">
        <v>30</v>
      </c>
      <c r="E30" s="90" t="s">
        <v>2</v>
      </c>
      <c r="F30" s="91" t="s">
        <v>3</v>
      </c>
      <c r="G30" s="90" t="s">
        <v>87</v>
      </c>
      <c r="H30" s="90" t="s">
        <v>50</v>
      </c>
      <c r="I30" s="91" t="s">
        <v>5</v>
      </c>
      <c r="J30" s="90" t="s">
        <v>4</v>
      </c>
      <c r="K30" s="90" t="s">
        <v>6</v>
      </c>
      <c r="L30" s="90" t="s">
        <v>7</v>
      </c>
      <c r="M30" s="90" t="s">
        <v>75</v>
      </c>
      <c r="N30" s="90" t="s">
        <v>76</v>
      </c>
      <c r="O30" s="91" t="s">
        <v>62</v>
      </c>
      <c r="P30" s="92" t="s">
        <v>27</v>
      </c>
      <c r="Q30" s="18"/>
      <c r="R30" s="53" t="str">
        <f>H30</f>
        <v>Biobränslen</v>
      </c>
      <c r="S30" s="41" t="str">
        <f>ROUND(H43/1000,0) &amp;" GWh"</f>
        <v>81 GWh</v>
      </c>
      <c r="T30" s="29">
        <f>H$44</f>
        <v>1.2835552120663307E-3</v>
      </c>
      <c r="U30" s="23"/>
    </row>
    <row r="31" spans="1:34" s="16" customFormat="1">
      <c r="A31" s="15"/>
      <c r="B31" s="94" t="s">
        <v>59</v>
      </c>
      <c r="C31" s="103" t="s">
        <v>58</v>
      </c>
      <c r="D31" s="94" t="s">
        <v>53</v>
      </c>
      <c r="E31" s="95"/>
      <c r="F31" s="94" t="s">
        <v>55</v>
      </c>
      <c r="G31" s="94" t="s">
        <v>74</v>
      </c>
      <c r="H31" s="94" t="s">
        <v>63</v>
      </c>
      <c r="I31" s="94" t="s">
        <v>56</v>
      </c>
      <c r="J31" s="95"/>
      <c r="K31" s="95"/>
      <c r="L31" s="95"/>
      <c r="M31" s="95"/>
      <c r="N31" s="96"/>
      <c r="O31" s="96"/>
      <c r="P31" s="97" t="s">
        <v>61</v>
      </c>
      <c r="Q31" s="19"/>
      <c r="R31" s="53" t="str">
        <f>I30</f>
        <v>Biogas</v>
      </c>
      <c r="S31" s="41" t="str">
        <f>ROUND(I43/1000,0)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28</v>
      </c>
      <c r="B32" s="69">
        <f>[1]Slutanvändning!$N$656</f>
        <v>0</v>
      </c>
      <c r="C32" s="106">
        <f>[1]Slutanvändning!$N$657</f>
        <v>11725</v>
      </c>
      <c r="D32" s="106">
        <f>[1]Slutanvändning!$N$650</f>
        <v>11628</v>
      </c>
      <c r="E32" s="69">
        <f>[1]Slutanvändning!$Q$651</f>
        <v>0</v>
      </c>
      <c r="F32" s="106">
        <f>[1]Slutanvändning!$N$652</f>
        <v>0</v>
      </c>
      <c r="G32" s="69">
        <f>[1]Slutanvändning!$N$653</f>
        <v>2727</v>
      </c>
      <c r="H32" s="106">
        <f>[1]Slutanvändning!$N$654</f>
        <v>0</v>
      </c>
      <c r="I32" s="69">
        <f>[1]Slutanvändning!$N$655</f>
        <v>0</v>
      </c>
      <c r="J32" s="69">
        <v>0</v>
      </c>
      <c r="K32" s="69">
        <f>[1]Slutanvändning!$U$651</f>
        <v>0</v>
      </c>
      <c r="L32" s="69">
        <f>[1]Slutanvändning!$V$651</f>
        <v>0</v>
      </c>
      <c r="M32" s="69"/>
      <c r="N32" s="69"/>
      <c r="O32" s="69"/>
      <c r="P32" s="69">
        <f t="shared" ref="P32:P38" si="4">SUM(B32:N32)</f>
        <v>26080</v>
      </c>
      <c r="Q32" s="20"/>
      <c r="R32" s="54" t="str">
        <f>J30</f>
        <v>Avlutar</v>
      </c>
      <c r="S32" s="41" t="str">
        <f>ROUND(J43/1000,0) &amp;" GWh"</f>
        <v>0 GWh</v>
      </c>
      <c r="T32" s="29">
        <f>J$44</f>
        <v>0</v>
      </c>
      <c r="U32" s="23"/>
    </row>
    <row r="33" spans="1:47" ht="15.6">
      <c r="A33" s="3" t="s">
        <v>31</v>
      </c>
      <c r="B33" s="69">
        <f>[1]Slutanvändning!$N$665</f>
        <v>3231</v>
      </c>
      <c r="C33" s="149">
        <f>[1]Slutanvändning!$N$666</f>
        <v>79634.508166378175</v>
      </c>
      <c r="D33" s="106">
        <f>[1]Slutanvändning!$N$659</f>
        <v>406</v>
      </c>
      <c r="E33" s="69">
        <f>[1]Slutanvändning!$Q$660</f>
        <v>0</v>
      </c>
      <c r="F33" s="149">
        <f>[1]Slutanvändning!$N$661</f>
        <v>4887.1938456475364</v>
      </c>
      <c r="G33" s="69">
        <f>[1]Slutanvändning!$N$662</f>
        <v>0</v>
      </c>
      <c r="H33" s="149">
        <f>[1]Slutanvändning!$N$663</f>
        <v>681.80615435247819</v>
      </c>
      <c r="I33" s="69">
        <f>[1]Slutanvändning!$N$664</f>
        <v>0</v>
      </c>
      <c r="J33" s="69">
        <v>0</v>
      </c>
      <c r="K33" s="69">
        <f>[1]Slutanvändning!$U$660</f>
        <v>0</v>
      </c>
      <c r="L33" s="69">
        <f>[1]Slutanvändning!$V$660</f>
        <v>0</v>
      </c>
      <c r="M33" s="69"/>
      <c r="N33" s="69"/>
      <c r="O33" s="69"/>
      <c r="P33" s="154">
        <f t="shared" si="4"/>
        <v>88840.508166378189</v>
      </c>
      <c r="Q33" s="20"/>
      <c r="R33" s="53" t="str">
        <f>K30</f>
        <v>Torv</v>
      </c>
      <c r="S33" s="41" t="str">
        <f>ROUND(K43/1000,0) &amp;" GWh"</f>
        <v>0 GWh</v>
      </c>
      <c r="T33" s="29">
        <f>K$44</f>
        <v>0</v>
      </c>
      <c r="U33" s="23"/>
    </row>
    <row r="34" spans="1:47" ht="15.6">
      <c r="A34" s="3" t="s">
        <v>32</v>
      </c>
      <c r="B34" s="69">
        <f>[1]Slutanvändning!$N$674</f>
        <v>11561</v>
      </c>
      <c r="C34" s="106">
        <f>[1]Slutanvändning!$N$675</f>
        <v>27175</v>
      </c>
      <c r="D34" s="106">
        <f>[1]Slutanvändning!$N$668</f>
        <v>2732</v>
      </c>
      <c r="E34" s="69">
        <f>[1]Slutanvändning!$Q$669</f>
        <v>0</v>
      </c>
      <c r="F34" s="106">
        <f>[1]Slutanvändning!$N$670</f>
        <v>0</v>
      </c>
      <c r="G34" s="69">
        <f>[1]Slutanvändning!$N$671</f>
        <v>0</v>
      </c>
      <c r="H34" s="106">
        <f>[1]Slutanvändning!$N$672</f>
        <v>0</v>
      </c>
      <c r="I34" s="69">
        <f>[1]Slutanvändning!$N$673</f>
        <v>0</v>
      </c>
      <c r="J34" s="69">
        <v>0</v>
      </c>
      <c r="K34" s="69">
        <f>[1]Slutanvändning!$U$669</f>
        <v>0</v>
      </c>
      <c r="L34" s="69">
        <f>[1]Slutanvändning!$V$669</f>
        <v>0</v>
      </c>
      <c r="M34" s="69"/>
      <c r="N34" s="69"/>
      <c r="O34" s="69"/>
      <c r="P34" s="69">
        <f t="shared" si="4"/>
        <v>41468</v>
      </c>
      <c r="Q34" s="20"/>
      <c r="R34" s="54" t="str">
        <f>L30</f>
        <v>Avfall</v>
      </c>
      <c r="S34" s="41" t="str">
        <f>ROUND(L43/1000,0) &amp;" GWh"</f>
        <v>0 GWh</v>
      </c>
      <c r="T34" s="29">
        <f>L$44</f>
        <v>0</v>
      </c>
      <c r="U34" s="23"/>
      <c r="V34" s="5"/>
      <c r="W34" s="40"/>
    </row>
    <row r="35" spans="1:47" ht="15.6">
      <c r="A35" s="3" t="s">
        <v>33</v>
      </c>
      <c r="B35" s="69">
        <f>[1]Slutanvändning!$N$683</f>
        <v>0</v>
      </c>
      <c r="C35" s="149">
        <f>[1]Slutanvändning!$N$684</f>
        <v>337.25593098490299</v>
      </c>
      <c r="D35" s="106">
        <f>[1]Slutanvändning!$N$677</f>
        <v>141681</v>
      </c>
      <c r="E35" s="69">
        <f>[1]Slutanvändning!$Q$678</f>
        <v>0</v>
      </c>
      <c r="F35" s="106">
        <f>[1]Slutanvändning!$N$679</f>
        <v>0</v>
      </c>
      <c r="G35" s="69">
        <f>[1]Slutanvändning!$N$680</f>
        <v>22847</v>
      </c>
      <c r="H35" s="106">
        <f>[1]Slutanvändning!$N$681</f>
        <v>0</v>
      </c>
      <c r="I35" s="69">
        <f>[1]Slutanvändning!$N$682</f>
        <v>0</v>
      </c>
      <c r="J35" s="69">
        <v>0</v>
      </c>
      <c r="K35" s="69">
        <f>[1]Slutanvändning!$U$678</f>
        <v>0</v>
      </c>
      <c r="L35" s="69">
        <f>[1]Slutanvändning!$V$678</f>
        <v>0</v>
      </c>
      <c r="M35" s="69"/>
      <c r="N35" s="69"/>
      <c r="O35" s="69"/>
      <c r="P35" s="154">
        <f>SUM(B35:N35)</f>
        <v>164865.25593098492</v>
      </c>
      <c r="Q35" s="20"/>
      <c r="R35" s="53" t="str">
        <f>M30</f>
        <v>Beckolja</v>
      </c>
      <c r="S35" s="41" t="str">
        <f>ROUND(M43/1000,0) &amp;" GWh"</f>
        <v>0 GWh</v>
      </c>
      <c r="T35" s="29">
        <f>M$44</f>
        <v>0</v>
      </c>
      <c r="U35" s="23"/>
    </row>
    <row r="36" spans="1:47" ht="15.6">
      <c r="A36" s="3" t="s">
        <v>34</v>
      </c>
      <c r="B36" s="69">
        <f>[1]Slutanvändning!$N$692</f>
        <v>956</v>
      </c>
      <c r="C36" s="106">
        <f>[1]Slutanvändning!$N$693</f>
        <v>48827</v>
      </c>
      <c r="D36" s="106">
        <f>[1]Slutanvändning!$N$686</f>
        <v>401</v>
      </c>
      <c r="E36" s="69">
        <f>[1]Slutanvändning!$Q$687</f>
        <v>0</v>
      </c>
      <c r="F36" s="106">
        <f>[1]Slutanvändning!$N$688</f>
        <v>0</v>
      </c>
      <c r="G36" s="69">
        <f>[1]Slutanvändning!$N$689</f>
        <v>0</v>
      </c>
      <c r="H36" s="106">
        <f>[1]Slutanvändning!$N$690</f>
        <v>0</v>
      </c>
      <c r="I36" s="69">
        <f>[1]Slutanvändning!$N$691</f>
        <v>0</v>
      </c>
      <c r="J36" s="69">
        <v>0</v>
      </c>
      <c r="K36" s="69">
        <f>[1]Slutanvändning!$U$687</f>
        <v>0</v>
      </c>
      <c r="L36" s="69">
        <f>[1]Slutanvändning!$V$687</f>
        <v>0</v>
      </c>
      <c r="M36" s="69"/>
      <c r="N36" s="69"/>
      <c r="O36" s="69"/>
      <c r="P36" s="69">
        <f t="shared" si="4"/>
        <v>50184</v>
      </c>
      <c r="Q36" s="20"/>
      <c r="R36" s="53" t="str">
        <f>N30</f>
        <v>Metanol</v>
      </c>
      <c r="S36" s="41" t="str">
        <f>ROUND(N43/1000,0) &amp;" GWh"</f>
        <v>0 GWh</v>
      </c>
      <c r="T36" s="29">
        <f>N$44</f>
        <v>0</v>
      </c>
      <c r="U36" s="23"/>
    </row>
    <row r="37" spans="1:47" ht="15.6">
      <c r="A37" s="3" t="s">
        <v>35</v>
      </c>
      <c r="B37" s="69">
        <f>[1]Slutanvändning!$N$701</f>
        <v>110</v>
      </c>
      <c r="C37" s="106">
        <f>[1]Slutanvändning!$N$702</f>
        <v>78172</v>
      </c>
      <c r="D37" s="106">
        <f>[1]Slutanvändning!$N$695</f>
        <v>137</v>
      </c>
      <c r="E37" s="69">
        <f>[1]Slutanvändning!$Q$696</f>
        <v>0</v>
      </c>
      <c r="F37" s="106">
        <f>[1]Slutanvändning!$N$697</f>
        <v>0</v>
      </c>
      <c r="G37" s="69">
        <f>[1]Slutanvändning!$N$698</f>
        <v>0</v>
      </c>
      <c r="H37" s="106">
        <f>[1]Slutanvändning!$N$699</f>
        <v>45220</v>
      </c>
      <c r="I37" s="69">
        <f>[1]Slutanvändning!$N$700</f>
        <v>0</v>
      </c>
      <c r="J37" s="69">
        <v>0</v>
      </c>
      <c r="K37" s="69">
        <f>[1]Slutanvändning!$U$696</f>
        <v>0</v>
      </c>
      <c r="L37" s="69">
        <f>[1]Slutanvändning!$V$696</f>
        <v>0</v>
      </c>
      <c r="M37" s="69"/>
      <c r="N37" s="69"/>
      <c r="O37" s="69"/>
      <c r="P37" s="69">
        <f t="shared" si="4"/>
        <v>123639</v>
      </c>
      <c r="Q37" s="20"/>
      <c r="R37" s="54" t="str">
        <f>O30</f>
        <v>Övrigt</v>
      </c>
      <c r="S37" s="41" t="str">
        <f>ROUND(O43/1000,0) &amp;" GWh"</f>
        <v>62665 GWh</v>
      </c>
      <c r="T37" s="29">
        <f>O$44</f>
        <v>0.9908620194814306</v>
      </c>
      <c r="U37" s="23"/>
    </row>
    <row r="38" spans="1:47" ht="15.6">
      <c r="A38" s="3" t="s">
        <v>36</v>
      </c>
      <c r="B38" s="69">
        <f>[1]Slutanvändning!$N$710</f>
        <v>12269</v>
      </c>
      <c r="C38" s="106">
        <f>[1]Slutanvändning!$N$711</f>
        <v>6678</v>
      </c>
      <c r="D38" s="106">
        <f>[1]Slutanvändning!$N$704</f>
        <v>0</v>
      </c>
      <c r="E38" s="69">
        <f>[1]Slutanvändning!$Q$705</f>
        <v>0</v>
      </c>
      <c r="F38" s="106">
        <f>[1]Slutanvändning!$N$706</f>
        <v>0</v>
      </c>
      <c r="G38" s="69">
        <f>[1]Slutanvändning!$N$707</f>
        <v>0</v>
      </c>
      <c r="H38" s="106">
        <f>[1]Slutanvändning!$N$708</f>
        <v>0</v>
      </c>
      <c r="I38" s="69">
        <f>[1]Slutanvändning!$N$709</f>
        <v>0</v>
      </c>
      <c r="J38" s="69">
        <v>0</v>
      </c>
      <c r="K38" s="69">
        <f>[1]Slutanvändning!$U$705</f>
        <v>0</v>
      </c>
      <c r="L38" s="69">
        <f>[1]Slutanvändning!$V$705</f>
        <v>0</v>
      </c>
      <c r="M38" s="69"/>
      <c r="N38" s="69"/>
      <c r="O38" s="69"/>
      <c r="P38" s="69">
        <f t="shared" si="4"/>
        <v>18947</v>
      </c>
      <c r="Q38" s="20"/>
      <c r="R38" s="31"/>
      <c r="S38" s="16"/>
      <c r="T38" s="27"/>
      <c r="U38" s="23"/>
    </row>
    <row r="39" spans="1:47" ht="15.6">
      <c r="A39" s="3" t="s">
        <v>37</v>
      </c>
      <c r="B39" s="69">
        <f>[1]Slutanvändning!$N$719</f>
        <v>0</v>
      </c>
      <c r="C39" s="149">
        <f>[1]Slutanvändning!$N$720</f>
        <v>32023.235902636923</v>
      </c>
      <c r="D39" s="106">
        <f>[1]Slutanvändning!$N$713</f>
        <v>0</v>
      </c>
      <c r="E39" s="69">
        <f>[1]Slutanvändning!$Q$714</f>
        <v>0</v>
      </c>
      <c r="F39" s="106">
        <f>[1]Slutanvändning!$N$715</f>
        <v>0</v>
      </c>
      <c r="G39" s="69">
        <f>[1]Slutanvändning!$N$716</f>
        <v>0</v>
      </c>
      <c r="H39" s="106">
        <f>[1]Slutanvändning!$N$717</f>
        <v>0</v>
      </c>
      <c r="I39" s="69">
        <f>[1]Slutanvändning!$N$718</f>
        <v>0</v>
      </c>
      <c r="J39" s="69">
        <v>0</v>
      </c>
      <c r="K39" s="69">
        <f>[1]Slutanvändning!$U$714</f>
        <v>0</v>
      </c>
      <c r="L39" s="69">
        <f>[1]Slutanvändning!$V$714</f>
        <v>0</v>
      </c>
      <c r="M39" s="69"/>
      <c r="N39" s="69"/>
      <c r="O39" s="69"/>
      <c r="P39" s="154">
        <f>SUM(B39:N39)</f>
        <v>32023.235902636923</v>
      </c>
      <c r="Q39" s="20"/>
      <c r="R39" s="28"/>
      <c r="S39" s="7"/>
      <c r="T39" s="43"/>
    </row>
    <row r="40" spans="1:47" ht="15.6">
      <c r="A40" s="3" t="s">
        <v>13</v>
      </c>
      <c r="B40" s="69">
        <f>SUM(B32:B39)</f>
        <v>28127</v>
      </c>
      <c r="C40" s="69">
        <f t="shared" ref="C40:O40" si="5">SUM(C32:C39)</f>
        <v>284572</v>
      </c>
      <c r="D40" s="69">
        <f t="shared" si="5"/>
        <v>156985</v>
      </c>
      <c r="E40" s="69">
        <f t="shared" si="5"/>
        <v>0</v>
      </c>
      <c r="F40" s="154">
        <f>SUM(F32:F39)</f>
        <v>4887.1938456475364</v>
      </c>
      <c r="G40" s="69">
        <f t="shared" si="5"/>
        <v>25574</v>
      </c>
      <c r="H40" s="154">
        <f t="shared" si="5"/>
        <v>45901.806154352482</v>
      </c>
      <c r="I40" s="69">
        <f t="shared" si="5"/>
        <v>0</v>
      </c>
      <c r="J40" s="69">
        <f t="shared" si="5"/>
        <v>0</v>
      </c>
      <c r="K40" s="69">
        <f t="shared" si="5"/>
        <v>0</v>
      </c>
      <c r="L40" s="69">
        <f t="shared" si="5"/>
        <v>0</v>
      </c>
      <c r="M40" s="69">
        <f t="shared" si="5"/>
        <v>0</v>
      </c>
      <c r="N40" s="69">
        <f t="shared" si="5"/>
        <v>0</v>
      </c>
      <c r="O40" s="69">
        <f t="shared" si="5"/>
        <v>0</v>
      </c>
      <c r="P40" s="69">
        <f>SUM(B40:N40)</f>
        <v>546047</v>
      </c>
      <c r="Q40" s="20"/>
      <c r="R40" s="28"/>
      <c r="S40" s="7" t="s">
        <v>24</v>
      </c>
      <c r="T40" s="43" t="s">
        <v>25</v>
      </c>
    </row>
    <row r="41" spans="1:47"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45"/>
      <c r="R41" s="28" t="s">
        <v>38</v>
      </c>
      <c r="S41" s="44" t="str">
        <f>ROUND((B46+C46)/1000,0) &amp;" GWh"</f>
        <v>26 GWh</v>
      </c>
      <c r="T41" s="43"/>
    </row>
    <row r="42" spans="1:47">
      <c r="A42" s="33" t="s">
        <v>41</v>
      </c>
      <c r="B42" s="102">
        <f>B39+B38+B37</f>
        <v>12379</v>
      </c>
      <c r="C42" s="102">
        <f>C39+C38+C37</f>
        <v>116873.23590263692</v>
      </c>
      <c r="D42" s="102">
        <f>D39+D38+D37</f>
        <v>137</v>
      </c>
      <c r="E42" s="102">
        <f t="shared" ref="E42:P42" si="6">E39+E38+E37</f>
        <v>0</v>
      </c>
      <c r="F42" s="99">
        <f t="shared" si="6"/>
        <v>0</v>
      </c>
      <c r="G42" s="102">
        <f t="shared" si="6"/>
        <v>0</v>
      </c>
      <c r="H42" s="102">
        <f t="shared" si="6"/>
        <v>45220</v>
      </c>
      <c r="I42" s="99">
        <f t="shared" si="6"/>
        <v>0</v>
      </c>
      <c r="J42" s="102">
        <f t="shared" si="6"/>
        <v>0</v>
      </c>
      <c r="K42" s="102">
        <f t="shared" si="6"/>
        <v>0</v>
      </c>
      <c r="L42" s="102">
        <f t="shared" si="6"/>
        <v>0</v>
      </c>
      <c r="M42" s="102">
        <f t="shared" si="6"/>
        <v>0</v>
      </c>
      <c r="N42" s="102">
        <f t="shared" si="6"/>
        <v>0</v>
      </c>
      <c r="O42" s="102">
        <f t="shared" si="6"/>
        <v>0</v>
      </c>
      <c r="P42" s="102">
        <f t="shared" si="6"/>
        <v>174609.23590263692</v>
      </c>
      <c r="Q42" s="21"/>
      <c r="R42" s="28" t="s">
        <v>39</v>
      </c>
      <c r="S42" s="8" t="str">
        <f>ROUND(P42/1000,0) &amp;" GWh"</f>
        <v>175 GWh</v>
      </c>
      <c r="T42" s="29">
        <f>P42/P40</f>
        <v>0.31976960939742721</v>
      </c>
    </row>
    <row r="43" spans="1:47">
      <c r="A43" s="34" t="s">
        <v>43</v>
      </c>
      <c r="B43" s="140"/>
      <c r="C43" s="104">
        <f>C40+C24-C7+C46</f>
        <v>307337.76</v>
      </c>
      <c r="D43" s="104">
        <f t="shared" ref="D43:O43" si="7">D11+D24+D40</f>
        <v>158938</v>
      </c>
      <c r="E43" s="104">
        <f t="shared" si="7"/>
        <v>0</v>
      </c>
      <c r="F43" s="104">
        <f t="shared" si="7"/>
        <v>4887.1938456475364</v>
      </c>
      <c r="G43" s="104">
        <f t="shared" si="7"/>
        <v>25574</v>
      </c>
      <c r="H43" s="104">
        <f t="shared" si="7"/>
        <v>81175.806154352482</v>
      </c>
      <c r="I43" s="104">
        <f t="shared" si="7"/>
        <v>0</v>
      </c>
      <c r="J43" s="104">
        <f t="shared" si="7"/>
        <v>0</v>
      </c>
      <c r="K43" s="104">
        <f t="shared" si="7"/>
        <v>0</v>
      </c>
      <c r="L43" s="104">
        <f t="shared" si="7"/>
        <v>0</v>
      </c>
      <c r="M43" s="104">
        <f t="shared" si="7"/>
        <v>0</v>
      </c>
      <c r="N43" s="104">
        <f t="shared" si="7"/>
        <v>0</v>
      </c>
      <c r="O43" s="104">
        <f t="shared" si="7"/>
        <v>62665027.934130058</v>
      </c>
      <c r="P43" s="141">
        <f>SUM(C43:O43)</f>
        <v>63242940.694130056</v>
      </c>
      <c r="Q43" s="21"/>
      <c r="R43" s="28" t="s">
        <v>40</v>
      </c>
      <c r="S43" s="8" t="str">
        <f>ROUND(P36/1000,0) &amp;" GWh"</f>
        <v>50 GWh</v>
      </c>
      <c r="T43" s="42">
        <f>P36/P40</f>
        <v>9.1904176746690297E-2</v>
      </c>
    </row>
    <row r="44" spans="1:47">
      <c r="A44" s="34" t="s">
        <v>44</v>
      </c>
      <c r="B44" s="102"/>
      <c r="C44" s="105">
        <f>C43/$P$43</f>
        <v>4.8596374018472204E-3</v>
      </c>
      <c r="D44" s="105">
        <f t="shared" ref="D44:P44" si="8">D43/$P$43</f>
        <v>2.5131342447956718E-3</v>
      </c>
      <c r="E44" s="105">
        <f t="shared" si="8"/>
        <v>0</v>
      </c>
      <c r="F44" s="105">
        <f t="shared" si="8"/>
        <v>7.7276511686641812E-5</v>
      </c>
      <c r="G44" s="105">
        <f t="shared" si="8"/>
        <v>4.0437714817353001E-4</v>
      </c>
      <c r="H44" s="105">
        <f t="shared" si="8"/>
        <v>1.2835552120663307E-3</v>
      </c>
      <c r="I44" s="105">
        <f t="shared" si="8"/>
        <v>0</v>
      </c>
      <c r="J44" s="105">
        <f t="shared" si="8"/>
        <v>0</v>
      </c>
      <c r="K44" s="105">
        <f t="shared" si="8"/>
        <v>0</v>
      </c>
      <c r="L44" s="105">
        <f t="shared" si="8"/>
        <v>0</v>
      </c>
      <c r="M44" s="105">
        <f t="shared" si="8"/>
        <v>0</v>
      </c>
      <c r="N44" s="105">
        <f t="shared" si="8"/>
        <v>0</v>
      </c>
      <c r="O44" s="105">
        <f t="shared" si="8"/>
        <v>0.9908620194814306</v>
      </c>
      <c r="P44" s="105">
        <f t="shared" si="8"/>
        <v>1</v>
      </c>
      <c r="Q44" s="21"/>
      <c r="R44" s="28" t="s">
        <v>42</v>
      </c>
      <c r="S44" s="8" t="str">
        <f>ROUND(P34/1000,0) &amp;" GWh"</f>
        <v>41 GWh</v>
      </c>
      <c r="T44" s="29">
        <f>P34/P40</f>
        <v>7.5942180801286341E-2</v>
      </c>
      <c r="U44" s="23"/>
    </row>
    <row r="45" spans="1:47">
      <c r="A45" s="35"/>
      <c r="B45" s="106"/>
      <c r="C45" s="102"/>
      <c r="D45" s="102"/>
      <c r="E45" s="102"/>
      <c r="F45" s="99"/>
      <c r="G45" s="102"/>
      <c r="H45" s="102"/>
      <c r="I45" s="99"/>
      <c r="J45" s="102"/>
      <c r="K45" s="102"/>
      <c r="L45" s="102"/>
      <c r="M45" s="102"/>
      <c r="N45" s="99"/>
      <c r="O45" s="99"/>
      <c r="P45" s="99"/>
      <c r="Q45" s="21"/>
      <c r="R45" s="28" t="s">
        <v>29</v>
      </c>
      <c r="S45" s="8" t="str">
        <f>ROUND(P32/1000,0) &amp;" GWh"</f>
        <v>26 GWh</v>
      </c>
      <c r="T45" s="29">
        <f>P32/P40</f>
        <v>4.7761456431406085E-2</v>
      </c>
      <c r="U45" s="23"/>
    </row>
    <row r="46" spans="1:47">
      <c r="A46" s="35" t="s">
        <v>47</v>
      </c>
      <c r="B46" s="104">
        <f>B24-B40</f>
        <v>3359</v>
      </c>
      <c r="C46" s="104">
        <f>(C40+C24)*0.08</f>
        <v>22765.760000000002</v>
      </c>
      <c r="D46" s="102"/>
      <c r="E46" s="102"/>
      <c r="F46" s="99"/>
      <c r="G46" s="102"/>
      <c r="H46" s="102"/>
      <c r="I46" s="99"/>
      <c r="J46" s="102"/>
      <c r="K46" s="102"/>
      <c r="L46" s="102"/>
      <c r="M46" s="102"/>
      <c r="N46" s="99"/>
      <c r="O46" s="99"/>
      <c r="P46" s="88"/>
      <c r="Q46" s="21"/>
      <c r="R46" s="28" t="s">
        <v>45</v>
      </c>
      <c r="S46" s="8" t="str">
        <f>ROUND(P33/1000,0) &amp;" GWh"</f>
        <v>89 GWh</v>
      </c>
      <c r="T46" s="42">
        <f>P33/P40</f>
        <v>0.16269754831796199</v>
      </c>
      <c r="U46" s="23"/>
    </row>
    <row r="47" spans="1:47">
      <c r="A47" s="35" t="s">
        <v>49</v>
      </c>
      <c r="B47" s="107">
        <f>B46/B24</f>
        <v>0.10668233500603443</v>
      </c>
      <c r="C47" s="107">
        <f>C46/(C40+C24)</f>
        <v>0.08</v>
      </c>
      <c r="D47" s="102"/>
      <c r="E47" s="102"/>
      <c r="F47" s="99"/>
      <c r="G47" s="102"/>
      <c r="H47" s="102"/>
      <c r="I47" s="99"/>
      <c r="J47" s="102"/>
      <c r="K47" s="102"/>
      <c r="L47" s="102"/>
      <c r="M47" s="102"/>
      <c r="N47" s="99"/>
      <c r="O47" s="99"/>
      <c r="P47" s="99"/>
      <c r="Q47" s="21"/>
      <c r="R47" s="28" t="s">
        <v>46</v>
      </c>
      <c r="S47" s="8" t="str">
        <f>ROUND(P35/1000,0) &amp;" GWh"</f>
        <v>165 GWh</v>
      </c>
      <c r="T47" s="42">
        <f>P35/P40</f>
        <v>0.30192502830522816</v>
      </c>
    </row>
    <row r="48" spans="1:47" ht="15" thickBot="1">
      <c r="A48" s="10"/>
      <c r="B48" s="108"/>
      <c r="C48" s="109"/>
      <c r="D48" s="110"/>
      <c r="E48" s="110"/>
      <c r="F48" s="111"/>
      <c r="G48" s="110"/>
      <c r="H48" s="110"/>
      <c r="I48" s="111"/>
      <c r="J48" s="110"/>
      <c r="K48" s="110"/>
      <c r="L48" s="110"/>
      <c r="M48" s="109"/>
      <c r="N48" s="112"/>
      <c r="O48" s="112"/>
      <c r="P48" s="112"/>
      <c r="Q48" s="55"/>
      <c r="R48" s="46" t="s">
        <v>48</v>
      </c>
      <c r="S48" s="8" t="str">
        <f>ROUND(P40/1000,0) &amp;" GWh"</f>
        <v>546 GWh</v>
      </c>
      <c r="T48" s="47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18"/>
      <c r="C49" s="114"/>
      <c r="D49" s="115"/>
      <c r="E49" s="115"/>
      <c r="F49" s="116"/>
      <c r="G49" s="115"/>
      <c r="H49" s="115"/>
      <c r="I49" s="116"/>
      <c r="J49" s="115"/>
      <c r="K49" s="115"/>
      <c r="L49" s="115"/>
      <c r="M49" s="114"/>
      <c r="N49" s="117"/>
      <c r="O49" s="117"/>
      <c r="P49" s="117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18"/>
      <c r="C50" s="119"/>
      <c r="D50" s="115"/>
      <c r="E50" s="115"/>
      <c r="F50" s="116"/>
      <c r="G50" s="115"/>
      <c r="H50" s="115"/>
      <c r="I50" s="116"/>
      <c r="J50" s="115"/>
      <c r="K50" s="115"/>
      <c r="L50" s="115"/>
      <c r="M50" s="114"/>
      <c r="N50" s="117"/>
      <c r="O50" s="117"/>
      <c r="P50" s="117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18"/>
      <c r="C51" s="114"/>
      <c r="D51" s="115"/>
      <c r="E51" s="115"/>
      <c r="F51" s="116"/>
      <c r="G51" s="115"/>
      <c r="H51" s="115"/>
      <c r="I51" s="116"/>
      <c r="J51" s="115"/>
      <c r="K51" s="115"/>
      <c r="L51" s="115"/>
      <c r="M51" s="114"/>
      <c r="N51" s="117"/>
      <c r="O51" s="117"/>
      <c r="P51" s="117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18"/>
      <c r="C52" s="114"/>
      <c r="D52" s="115"/>
      <c r="E52" s="115"/>
      <c r="F52" s="116"/>
      <c r="G52" s="115"/>
      <c r="H52" s="115"/>
      <c r="I52" s="116"/>
      <c r="J52" s="115"/>
      <c r="K52" s="115"/>
      <c r="L52" s="115"/>
      <c r="M52" s="114"/>
      <c r="N52" s="117"/>
      <c r="O52" s="117"/>
      <c r="P52" s="117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18"/>
      <c r="C53" s="114"/>
      <c r="D53" s="115"/>
      <c r="E53" s="115"/>
      <c r="F53" s="116"/>
      <c r="G53" s="115"/>
      <c r="H53" s="115"/>
      <c r="I53" s="116"/>
      <c r="J53" s="115"/>
      <c r="K53" s="115"/>
      <c r="L53" s="115"/>
      <c r="M53" s="114"/>
      <c r="N53" s="117"/>
      <c r="O53" s="117"/>
      <c r="P53" s="117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18"/>
      <c r="C54" s="114"/>
      <c r="D54" s="115"/>
      <c r="E54" s="115"/>
      <c r="F54" s="116"/>
      <c r="G54" s="115"/>
      <c r="H54" s="115"/>
      <c r="I54" s="116"/>
      <c r="J54" s="115"/>
      <c r="K54" s="115"/>
      <c r="L54" s="115"/>
      <c r="M54" s="114"/>
      <c r="N54" s="117"/>
      <c r="O54" s="117"/>
      <c r="P54" s="117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18"/>
      <c r="C55" s="114"/>
      <c r="D55" s="115"/>
      <c r="E55" s="115"/>
      <c r="F55" s="116"/>
      <c r="G55" s="115"/>
      <c r="H55" s="115"/>
      <c r="I55" s="116"/>
      <c r="J55" s="115"/>
      <c r="K55" s="115"/>
      <c r="L55" s="115"/>
      <c r="M55" s="114"/>
      <c r="N55" s="117"/>
      <c r="O55" s="117"/>
      <c r="P55" s="117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18"/>
      <c r="C56" s="114"/>
      <c r="D56" s="115"/>
      <c r="E56" s="115"/>
      <c r="F56" s="116"/>
      <c r="G56" s="115"/>
      <c r="H56" s="115"/>
      <c r="I56" s="116"/>
      <c r="J56" s="115"/>
      <c r="K56" s="115"/>
      <c r="L56" s="115"/>
      <c r="M56" s="114"/>
      <c r="N56" s="117"/>
      <c r="O56" s="117"/>
      <c r="P56" s="117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18"/>
      <c r="C57" s="114"/>
      <c r="D57" s="115"/>
      <c r="E57" s="115"/>
      <c r="F57" s="116"/>
      <c r="G57" s="115"/>
      <c r="H57" s="115"/>
      <c r="I57" s="116"/>
      <c r="J57" s="115"/>
      <c r="K57" s="115"/>
      <c r="L57" s="115"/>
      <c r="M57" s="114"/>
      <c r="N57" s="117"/>
      <c r="O57" s="117"/>
      <c r="P57" s="117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20"/>
      <c r="C58" s="121"/>
      <c r="D58" s="122"/>
      <c r="E58" s="122"/>
      <c r="F58" s="123"/>
      <c r="G58" s="122"/>
      <c r="H58" s="122"/>
      <c r="I58" s="123"/>
      <c r="J58" s="122"/>
      <c r="K58" s="122"/>
      <c r="L58" s="122"/>
      <c r="M58" s="124"/>
      <c r="N58" s="125"/>
      <c r="O58" s="125"/>
      <c r="P58" s="126"/>
      <c r="Q58" s="7"/>
      <c r="R58" s="7"/>
      <c r="S58" s="32"/>
      <c r="T58" s="36"/>
    </row>
    <row r="59" spans="1:47" ht="15.6">
      <c r="A59" s="7"/>
      <c r="B59" s="120"/>
      <c r="C59" s="121"/>
      <c r="D59" s="122"/>
      <c r="E59" s="122"/>
      <c r="F59" s="123"/>
      <c r="G59" s="122"/>
      <c r="H59" s="122"/>
      <c r="I59" s="123"/>
      <c r="J59" s="122"/>
      <c r="K59" s="122"/>
      <c r="L59" s="122"/>
      <c r="M59" s="124"/>
      <c r="N59" s="125"/>
      <c r="O59" s="125"/>
      <c r="P59" s="126"/>
      <c r="Q59" s="7"/>
      <c r="R59" s="7"/>
      <c r="S59" s="12"/>
      <c r="T59" s="13"/>
    </row>
    <row r="60" spans="1:47" ht="15.6">
      <c r="A60" s="7"/>
      <c r="B60" s="120"/>
      <c r="C60" s="121"/>
      <c r="D60" s="122"/>
      <c r="E60" s="122"/>
      <c r="F60" s="123"/>
      <c r="G60" s="122"/>
      <c r="H60" s="122"/>
      <c r="I60" s="123"/>
      <c r="J60" s="122"/>
      <c r="K60" s="122"/>
      <c r="L60" s="122"/>
      <c r="M60" s="124"/>
      <c r="N60" s="125"/>
      <c r="O60" s="125"/>
      <c r="P60" s="126"/>
      <c r="Q60" s="7"/>
      <c r="R60" s="7"/>
      <c r="S60" s="7"/>
      <c r="T60" s="32"/>
    </row>
    <row r="61" spans="1:47" ht="15.6">
      <c r="A61" s="6"/>
      <c r="B61" s="120"/>
      <c r="C61" s="121"/>
      <c r="D61" s="122"/>
      <c r="E61" s="122"/>
      <c r="F61" s="123"/>
      <c r="G61" s="122"/>
      <c r="H61" s="122"/>
      <c r="I61" s="123"/>
      <c r="J61" s="122"/>
      <c r="K61" s="122"/>
      <c r="L61" s="122"/>
      <c r="M61" s="124"/>
      <c r="N61" s="125"/>
      <c r="O61" s="125"/>
      <c r="P61" s="126"/>
      <c r="Q61" s="7"/>
      <c r="R61" s="7"/>
      <c r="S61" s="49"/>
      <c r="T61" s="50"/>
    </row>
    <row r="62" spans="1:47" ht="15.6">
      <c r="A62" s="7"/>
      <c r="B62" s="120"/>
      <c r="C62" s="121"/>
      <c r="D62" s="120"/>
      <c r="E62" s="120"/>
      <c r="F62" s="127"/>
      <c r="G62" s="120"/>
      <c r="H62" s="120"/>
      <c r="I62" s="127"/>
      <c r="J62" s="120"/>
      <c r="K62" s="120"/>
      <c r="L62" s="120"/>
      <c r="M62" s="124"/>
      <c r="N62" s="125"/>
      <c r="O62" s="125"/>
      <c r="P62" s="126"/>
      <c r="Q62" s="7"/>
      <c r="R62" s="7"/>
      <c r="S62" s="32"/>
      <c r="T62" s="36"/>
    </row>
    <row r="63" spans="1:47" ht="15.6">
      <c r="A63" s="7"/>
      <c r="B63" s="120"/>
      <c r="C63" s="128"/>
      <c r="D63" s="120"/>
      <c r="E63" s="120"/>
      <c r="F63" s="127"/>
      <c r="G63" s="120"/>
      <c r="H63" s="120"/>
      <c r="I63" s="127"/>
      <c r="J63" s="120"/>
      <c r="K63" s="120"/>
      <c r="L63" s="120"/>
      <c r="M63" s="128"/>
      <c r="N63" s="126"/>
      <c r="O63" s="126"/>
      <c r="P63" s="126"/>
      <c r="Q63" s="7"/>
      <c r="R63" s="7"/>
      <c r="S63" s="32"/>
      <c r="T63" s="36"/>
    </row>
    <row r="64" spans="1:47" ht="15.6">
      <c r="A64" s="7"/>
      <c r="B64" s="120"/>
      <c r="C64" s="128"/>
      <c r="D64" s="120"/>
      <c r="E64" s="120"/>
      <c r="F64" s="127"/>
      <c r="G64" s="120"/>
      <c r="H64" s="120"/>
      <c r="I64" s="127"/>
      <c r="J64" s="120"/>
      <c r="K64" s="120"/>
      <c r="L64" s="120"/>
      <c r="M64" s="128"/>
      <c r="N64" s="126"/>
      <c r="O64" s="126"/>
      <c r="P64" s="126"/>
      <c r="Q64" s="7"/>
      <c r="R64" s="7"/>
      <c r="S64" s="32"/>
      <c r="T64" s="36"/>
    </row>
    <row r="65" spans="1:20" ht="15.6">
      <c r="A65" s="7"/>
      <c r="B65" s="102"/>
      <c r="C65" s="128"/>
      <c r="D65" s="102"/>
      <c r="E65" s="102"/>
      <c r="F65" s="99"/>
      <c r="G65" s="102"/>
      <c r="H65" s="102"/>
      <c r="I65" s="99"/>
      <c r="J65" s="102"/>
      <c r="K65" s="120"/>
      <c r="L65" s="120"/>
      <c r="M65" s="128"/>
      <c r="N65" s="126"/>
      <c r="O65" s="126"/>
      <c r="P65" s="126"/>
      <c r="Q65" s="7"/>
      <c r="R65" s="7"/>
      <c r="S65" s="32"/>
      <c r="T65" s="36"/>
    </row>
    <row r="66" spans="1:20" ht="15.6">
      <c r="A66" s="7"/>
      <c r="B66" s="102"/>
      <c r="C66" s="128"/>
      <c r="D66" s="102"/>
      <c r="E66" s="102"/>
      <c r="F66" s="99"/>
      <c r="G66" s="102"/>
      <c r="H66" s="102"/>
      <c r="I66" s="99"/>
      <c r="J66" s="102"/>
      <c r="K66" s="120"/>
      <c r="L66" s="120"/>
      <c r="M66" s="128"/>
      <c r="N66" s="126"/>
      <c r="O66" s="126"/>
      <c r="P66" s="126"/>
      <c r="Q66" s="7"/>
      <c r="R66" s="7"/>
      <c r="S66" s="32"/>
      <c r="T66" s="36"/>
    </row>
    <row r="67" spans="1:20" ht="15.6">
      <c r="A67" s="7"/>
      <c r="B67" s="102"/>
      <c r="C67" s="128"/>
      <c r="D67" s="102"/>
      <c r="E67" s="102"/>
      <c r="F67" s="99"/>
      <c r="G67" s="102"/>
      <c r="H67" s="102"/>
      <c r="I67" s="99"/>
      <c r="J67" s="102"/>
      <c r="K67" s="120"/>
      <c r="L67" s="120"/>
      <c r="M67" s="128"/>
      <c r="N67" s="126"/>
      <c r="O67" s="126"/>
      <c r="P67" s="126"/>
      <c r="Q67" s="7"/>
      <c r="R67" s="7"/>
      <c r="S67" s="32"/>
      <c r="T67" s="36"/>
    </row>
    <row r="68" spans="1:20" ht="15.6">
      <c r="A68" s="7"/>
      <c r="B68" s="102"/>
      <c r="C68" s="128"/>
      <c r="D68" s="102"/>
      <c r="E68" s="102"/>
      <c r="F68" s="99"/>
      <c r="G68" s="102"/>
      <c r="H68" s="102"/>
      <c r="I68" s="99"/>
      <c r="J68" s="102"/>
      <c r="K68" s="120"/>
      <c r="L68" s="120"/>
      <c r="M68" s="128"/>
      <c r="N68" s="126"/>
      <c r="O68" s="126"/>
      <c r="P68" s="126"/>
      <c r="Q68" s="7"/>
      <c r="R68" s="37"/>
      <c r="S68" s="12"/>
      <c r="T68" s="14"/>
    </row>
    <row r="69" spans="1:20">
      <c r="A69" s="7"/>
      <c r="B69" s="102"/>
      <c r="C69" s="128"/>
      <c r="D69" s="102"/>
      <c r="E69" s="102"/>
      <c r="F69" s="99"/>
      <c r="G69" s="102"/>
      <c r="H69" s="102"/>
      <c r="I69" s="99"/>
      <c r="J69" s="102"/>
      <c r="K69" s="120"/>
      <c r="L69" s="120"/>
      <c r="M69" s="128"/>
      <c r="N69" s="126"/>
      <c r="O69" s="126"/>
      <c r="P69" s="126"/>
      <c r="Q69" s="7"/>
    </row>
    <row r="70" spans="1:20">
      <c r="A70" s="7"/>
      <c r="B70" s="102"/>
      <c r="C70" s="128"/>
      <c r="D70" s="102"/>
      <c r="E70" s="102"/>
      <c r="F70" s="99"/>
      <c r="G70" s="102"/>
      <c r="H70" s="102"/>
      <c r="I70" s="99"/>
      <c r="J70" s="102"/>
      <c r="K70" s="120"/>
      <c r="L70" s="120"/>
      <c r="M70" s="128"/>
      <c r="N70" s="126"/>
      <c r="O70" s="126"/>
      <c r="P70" s="126"/>
      <c r="Q70" s="7"/>
    </row>
    <row r="71" spans="1:20" ht="15.6">
      <c r="A71" s="7"/>
      <c r="B71" s="129"/>
      <c r="C71" s="128"/>
      <c r="D71" s="129"/>
      <c r="E71" s="129"/>
      <c r="F71" s="130"/>
      <c r="G71" s="129"/>
      <c r="H71" s="129"/>
      <c r="I71" s="130"/>
      <c r="J71" s="129"/>
      <c r="K71" s="120"/>
      <c r="L71" s="120"/>
      <c r="M71" s="128"/>
      <c r="N71" s="126"/>
      <c r="O71" s="126"/>
      <c r="P71" s="126"/>
      <c r="Q71" s="7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AU71"/>
  <sheetViews>
    <sheetView tabSelected="1" topLeftCell="D15" zoomScale="72" zoomScaleNormal="72" workbookViewId="0">
      <selection activeCell="P40" sqref="P40"/>
    </sheetView>
  </sheetViews>
  <sheetFormatPr defaultColWidth="8.59765625" defaultRowHeight="14.4"/>
  <cols>
    <col min="1" max="1" width="49.5" style="9" customWidth="1"/>
    <col min="2" max="2" width="19.59765625" style="88" customWidth="1"/>
    <col min="3" max="3" width="17.59765625" style="89" customWidth="1"/>
    <col min="4" max="6" width="17.59765625" style="88" customWidth="1"/>
    <col min="7" max="7" width="19.59765625" style="88" bestFit="1" customWidth="1"/>
    <col min="8" max="12" width="17.59765625" style="88" customWidth="1"/>
    <col min="13" max="16" width="17.59765625" style="89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65</v>
      </c>
      <c r="Q2" s="3"/>
      <c r="AG2" s="39"/>
      <c r="AH2" s="3"/>
    </row>
    <row r="3" spans="1:34" ht="28.8">
      <c r="A3" s="4">
        <v>2020</v>
      </c>
      <c r="C3" s="90" t="s">
        <v>1</v>
      </c>
      <c r="D3" s="90" t="s">
        <v>30</v>
      </c>
      <c r="E3" s="90" t="s">
        <v>2</v>
      </c>
      <c r="F3" s="91" t="s">
        <v>3</v>
      </c>
      <c r="G3" s="90" t="s">
        <v>16</v>
      </c>
      <c r="H3" s="90" t="s">
        <v>50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62</v>
      </c>
      <c r="N3" s="90" t="s">
        <v>62</v>
      </c>
      <c r="O3" s="91" t="s">
        <v>96</v>
      </c>
      <c r="P3" s="92" t="s">
        <v>9</v>
      </c>
      <c r="Q3" s="39"/>
      <c r="AG3" s="39"/>
      <c r="AH3" s="39"/>
    </row>
    <row r="4" spans="1:34" s="16" customFormat="1" ht="10.199999999999999">
      <c r="A4" s="52" t="s">
        <v>54</v>
      </c>
      <c r="B4" s="93"/>
      <c r="C4" s="94" t="s">
        <v>52</v>
      </c>
      <c r="D4" s="94" t="s">
        <v>53</v>
      </c>
      <c r="E4" s="95"/>
      <c r="F4" s="94" t="s">
        <v>55</v>
      </c>
      <c r="G4" s="95"/>
      <c r="H4" s="95"/>
      <c r="I4" s="94" t="s">
        <v>56</v>
      </c>
      <c r="J4" s="95"/>
      <c r="K4" s="95"/>
      <c r="L4" s="95"/>
      <c r="M4" s="95"/>
      <c r="N4" s="95"/>
      <c r="O4" s="96"/>
      <c r="P4" s="97" t="s">
        <v>60</v>
      </c>
      <c r="Q4" s="17"/>
      <c r="AG4" s="17"/>
      <c r="AH4" s="17"/>
    </row>
    <row r="5" spans="1:34" ht="15.6">
      <c r="A5" s="3" t="s">
        <v>51</v>
      </c>
      <c r="B5" s="69"/>
      <c r="C5" s="70">
        <f>SUM(Enköping:Östhammar!C5)</f>
        <v>49048.5</v>
      </c>
      <c r="D5" s="69">
        <f>SUM(Enköping:Östhammar!D5)</f>
        <v>0</v>
      </c>
      <c r="E5" s="69">
        <f>SUM(Enköping:Östhammar!E5)</f>
        <v>0</v>
      </c>
      <c r="F5" s="69">
        <f>SUM(Enköping:Östhammar!F5)</f>
        <v>0</v>
      </c>
      <c r="G5" s="69">
        <f>SUM(Enköping:Östhammar!G5)</f>
        <v>0</v>
      </c>
      <c r="H5" s="69">
        <f>SUM(Enköping:Östhammar!H5)</f>
        <v>0</v>
      </c>
      <c r="I5" s="69">
        <f>SUM(Enköping:Östhammar!I5)</f>
        <v>0</v>
      </c>
      <c r="J5" s="69">
        <f>SUM(Enköping:Östhammar!J5)</f>
        <v>0</v>
      </c>
      <c r="K5" s="69">
        <f>SUM(Enköping:Östhammar!K5)</f>
        <v>0</v>
      </c>
      <c r="L5" s="69">
        <f>SUM(Enköping:Östhammar!L5)</f>
        <v>0</v>
      </c>
      <c r="M5" s="69">
        <f>SUM(Enköping:Östhammar!M5)</f>
        <v>0</v>
      </c>
      <c r="N5" s="69">
        <f>SUM(Enköping:Östhammar!N5)</f>
        <v>0</v>
      </c>
      <c r="O5" s="69">
        <f>SUM(Enköping:Östhammar!O5)</f>
        <v>0</v>
      </c>
      <c r="P5" s="69">
        <f>SUM(Enköping:Östhammar!P5)</f>
        <v>0</v>
      </c>
      <c r="Q5" s="39"/>
      <c r="AG5" s="39"/>
      <c r="AH5" s="39"/>
    </row>
    <row r="6" spans="1:34" ht="15.6">
      <c r="A6" s="3" t="s">
        <v>77</v>
      </c>
      <c r="B6" s="69"/>
      <c r="C6" s="69">
        <f>SUM(Enköping:Östhammar!C6)</f>
        <v>229725</v>
      </c>
      <c r="D6" s="69">
        <f>SUM(Enköping:Östhammar!D6)</f>
        <v>0</v>
      </c>
      <c r="E6" s="69">
        <f>SUM(Enköping:Östhammar!E6)</f>
        <v>0</v>
      </c>
      <c r="F6" s="69">
        <f>SUM(Enköping:Östhammar!F6)</f>
        <v>0</v>
      </c>
      <c r="G6" s="69">
        <f>SUM(Enköping:Östhammar!G6)</f>
        <v>0</v>
      </c>
      <c r="H6" s="69">
        <f>SUM(Enköping:Östhammar!H6)</f>
        <v>0</v>
      </c>
      <c r="I6" s="69">
        <f>SUM(Enköping:Östhammar!I6)</f>
        <v>0</v>
      </c>
      <c r="J6" s="69">
        <f>SUM(Enköping:Östhammar!J6)</f>
        <v>284487</v>
      </c>
      <c r="K6" s="69">
        <f>SUM(Enköping:Östhammar!K6)</f>
        <v>0</v>
      </c>
      <c r="L6" s="69">
        <f>SUM(Enköping:Östhammar!L6)</f>
        <v>0</v>
      </c>
      <c r="M6" s="69">
        <f>SUM(Enköping:Östhammar!M6)</f>
        <v>0</v>
      </c>
      <c r="N6" s="69">
        <f>SUM(Enköping:Östhammar!N6)</f>
        <v>0</v>
      </c>
      <c r="O6" s="69">
        <f>SUM(Enköping:Östhammar!O6)</f>
        <v>0</v>
      </c>
      <c r="P6" s="69">
        <f>SUM(Enköping:Östhammar!P6)</f>
        <v>284487</v>
      </c>
      <c r="Q6" s="39"/>
      <c r="AG6" s="39"/>
      <c r="AH6" s="39"/>
    </row>
    <row r="7" spans="1:34" ht="15.6">
      <c r="A7" s="3" t="s">
        <v>78</v>
      </c>
      <c r="B7" s="69"/>
      <c r="C7" s="69">
        <f>SUM(Enköping:Östhammar!C7)</f>
        <v>70303.66</v>
      </c>
      <c r="D7" s="69">
        <f>SUM(Enköping:Östhammar!D7)</f>
        <v>0</v>
      </c>
      <c r="E7" s="69">
        <f>SUM(Enköping:Östhammar!E7)</f>
        <v>0</v>
      </c>
      <c r="F7" s="69">
        <f>SUM(Enköping:Östhammar!F7)</f>
        <v>0</v>
      </c>
      <c r="G7" s="69">
        <f>SUM(Enköping:Östhammar!G7)</f>
        <v>0</v>
      </c>
      <c r="H7" s="69">
        <f>SUM(Enköping:Östhammar!H7)</f>
        <v>0</v>
      </c>
      <c r="I7" s="69">
        <f>SUM(Enköping:Östhammar!I7)</f>
        <v>0</v>
      </c>
      <c r="J7" s="69">
        <f>SUM(Enköping:Östhammar!J7)</f>
        <v>0</v>
      </c>
      <c r="K7" s="69">
        <f>SUM(Enköping:Östhammar!K7)</f>
        <v>0</v>
      </c>
      <c r="L7" s="69">
        <f>SUM(Enköping:Östhammar!L7)</f>
        <v>0</v>
      </c>
      <c r="M7" s="69">
        <f>SUM(Enköping:Östhammar!M7)</f>
        <v>0</v>
      </c>
      <c r="N7" s="69">
        <f>SUM(Enköping:Östhammar!N7)</f>
        <v>0</v>
      </c>
      <c r="O7" s="69">
        <f>SUM(Enköping:Östhammar!O7)</f>
        <v>0</v>
      </c>
      <c r="P7" s="69">
        <f>SUM(Enköping:Östhammar!P7)</f>
        <v>0</v>
      </c>
      <c r="Q7" s="39"/>
      <c r="AG7" s="39"/>
      <c r="AH7" s="39"/>
    </row>
    <row r="8" spans="1:34" ht="15.6">
      <c r="A8" s="3" t="s">
        <v>10</v>
      </c>
      <c r="B8" s="69"/>
      <c r="C8" s="69">
        <f>SUM(Enköping:Östhammar!C8)</f>
        <v>22594907</v>
      </c>
      <c r="D8" s="69">
        <f>SUM(Enköping:Östhammar!D8)</f>
        <v>1416</v>
      </c>
      <c r="E8" s="69">
        <f>SUM(Enköping:Östhammar!E8)</f>
        <v>0</v>
      </c>
      <c r="F8" s="69">
        <f>SUM(Enköping:Östhammar!F8)</f>
        <v>0</v>
      </c>
      <c r="G8" s="69">
        <f>SUM(Enköping:Östhammar!G8)</f>
        <v>0</v>
      </c>
      <c r="H8" s="69">
        <f>SUM(Enköping:Östhammar!H8)</f>
        <v>0</v>
      </c>
      <c r="I8" s="69">
        <f>SUM(Enköping:Östhammar!I8)</f>
        <v>0</v>
      </c>
      <c r="J8" s="69">
        <f>SUM(Enköping:Östhammar!J8)</f>
        <v>0</v>
      </c>
      <c r="K8" s="69">
        <f>SUM(Enköping:Östhammar!K8)</f>
        <v>0</v>
      </c>
      <c r="L8" s="69">
        <f>SUM(Enköping:Östhammar!L8)</f>
        <v>0</v>
      </c>
      <c r="M8" s="69">
        <f>SUM(Enköping:Östhammar!M8)</f>
        <v>0</v>
      </c>
      <c r="N8" s="69">
        <f>SUM(Enköping:Östhammar!N8)</f>
        <v>0</v>
      </c>
      <c r="O8" s="154">
        <f>SUM(Enköping:Östhammar!O8)</f>
        <v>62665027.934130058</v>
      </c>
      <c r="P8" s="154">
        <f>SUM(Enköping:Östhammar!P8)</f>
        <v>62666443.934130058</v>
      </c>
      <c r="Q8" s="39"/>
      <c r="AG8" s="39"/>
      <c r="AH8" s="39"/>
    </row>
    <row r="9" spans="1:34" ht="15.6">
      <c r="A9" s="3" t="s">
        <v>11</v>
      </c>
      <c r="B9" s="69"/>
      <c r="C9" s="69">
        <f>SUM(Enköping:Östhammar!C9)</f>
        <v>1094290</v>
      </c>
      <c r="D9" s="69">
        <f>SUM(Enköping:Östhammar!D9)</f>
        <v>0</v>
      </c>
      <c r="E9" s="69">
        <f>SUM(Enköping:Östhammar!E9)</f>
        <v>0</v>
      </c>
      <c r="F9" s="69">
        <f>SUM(Enköping:Östhammar!F9)</f>
        <v>0</v>
      </c>
      <c r="G9" s="69">
        <f>SUM(Enköping:Östhammar!G9)</f>
        <v>0</v>
      </c>
      <c r="H9" s="69">
        <f>SUM(Enköping:Östhammar!H9)</f>
        <v>0</v>
      </c>
      <c r="I9" s="69">
        <f>SUM(Enköping:Östhammar!I9)</f>
        <v>0</v>
      </c>
      <c r="J9" s="69">
        <f>SUM(Enköping:Östhammar!J9)</f>
        <v>0</v>
      </c>
      <c r="K9" s="69">
        <f>SUM(Enköping:Östhammar!K9)</f>
        <v>0</v>
      </c>
      <c r="L9" s="69">
        <f>SUM(Enköping:Östhammar!L9)</f>
        <v>0</v>
      </c>
      <c r="M9" s="69">
        <f>SUM(Enköping:Östhammar!M9)</f>
        <v>0</v>
      </c>
      <c r="N9" s="69">
        <f>SUM(Enköping:Östhammar!N9)</f>
        <v>0</v>
      </c>
      <c r="O9" s="69">
        <f>SUM(Enköping:Östhammar!O9)</f>
        <v>0</v>
      </c>
      <c r="P9" s="69">
        <f>SUM(Enköping:Östhammar!P9)</f>
        <v>0</v>
      </c>
      <c r="Q9" s="39"/>
      <c r="AG9" s="39"/>
      <c r="AH9" s="39"/>
    </row>
    <row r="10" spans="1:34" ht="15.6">
      <c r="A10" s="3" t="s">
        <v>12</v>
      </c>
      <c r="B10" s="69"/>
      <c r="C10" s="69">
        <f>SUM(Enköping:Östhammar!C10)</f>
        <v>32999.68917307692</v>
      </c>
      <c r="D10" s="69">
        <f>SUM(Enköping:Östhammar!D10)</f>
        <v>0</v>
      </c>
      <c r="E10" s="69">
        <f>SUM(Enköping:Östhammar!E10)</f>
        <v>0</v>
      </c>
      <c r="F10" s="69">
        <f>SUM(Enköping:Östhammar!F10)</f>
        <v>0</v>
      </c>
      <c r="G10" s="69">
        <f>SUM(Enköping:Östhammar!G10)</f>
        <v>0</v>
      </c>
      <c r="H10" s="69">
        <f>SUM(Enköping:Östhammar!H10)</f>
        <v>0</v>
      </c>
      <c r="I10" s="69">
        <f>SUM(Enköping:Östhammar!I10)</f>
        <v>0</v>
      </c>
      <c r="J10" s="69">
        <f>SUM(Enköping:Östhammar!J10)</f>
        <v>0</v>
      </c>
      <c r="K10" s="69">
        <f>SUM(Enköping:Östhammar!K10)</f>
        <v>0</v>
      </c>
      <c r="L10" s="69">
        <f>SUM(Enköping:Östhammar!L10)</f>
        <v>0</v>
      </c>
      <c r="M10" s="69">
        <f>SUM(Enköping:Östhammar!M10)</f>
        <v>0</v>
      </c>
      <c r="N10" s="69">
        <f>SUM(Enköping:Östhammar!N10)</f>
        <v>0</v>
      </c>
      <c r="O10" s="69">
        <f>SUM(Enköping:Östhammar!O10)</f>
        <v>0</v>
      </c>
      <c r="P10" s="69">
        <f>SUM(Enköping:Östhammar!P10)</f>
        <v>0</v>
      </c>
      <c r="Q10" s="39"/>
      <c r="R10" s="3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39"/>
      <c r="AH10" s="39"/>
    </row>
    <row r="11" spans="1:34" ht="15.6">
      <c r="A11" s="3" t="s">
        <v>13</v>
      </c>
      <c r="B11" s="69"/>
      <c r="C11" s="70">
        <f>SUM(Enköping:Östhammar!C11)</f>
        <v>24071273.849173076</v>
      </c>
      <c r="D11" s="69">
        <f>SUM(Enköping:Östhammar!D11)</f>
        <v>1416</v>
      </c>
      <c r="E11" s="69">
        <f>SUM(Enköping:Östhammar!E11)</f>
        <v>0</v>
      </c>
      <c r="F11" s="69">
        <f>SUM(Enköping:Östhammar!F11)</f>
        <v>0</v>
      </c>
      <c r="G11" s="69">
        <f>SUM(Enköping:Östhammar!G11)</f>
        <v>0</v>
      </c>
      <c r="H11" s="69">
        <f>SUM(Enköping:Östhammar!H11)</f>
        <v>0</v>
      </c>
      <c r="I11" s="69">
        <f>SUM(Enköping:Östhammar!I11)</f>
        <v>0</v>
      </c>
      <c r="J11" s="69">
        <f>SUM(Enköping:Östhammar!J11)</f>
        <v>284487</v>
      </c>
      <c r="K11" s="69">
        <f>SUM(Enköping:Östhammar!K11)</f>
        <v>0</v>
      </c>
      <c r="L11" s="69">
        <f>SUM(Enköping:Östhammar!L11)</f>
        <v>0</v>
      </c>
      <c r="M11" s="69">
        <f>SUM(Enköping:Östhammar!M11)</f>
        <v>0</v>
      </c>
      <c r="N11" s="69">
        <f>SUM(Enköping:Östhammar!N11)</f>
        <v>0</v>
      </c>
      <c r="O11" s="154">
        <f>SUM(Enköping:Östhammar!O11)</f>
        <v>62665027.934130058</v>
      </c>
      <c r="P11" s="154">
        <f>SUM(Enköping:Östhammar!P11)</f>
        <v>62950930.934130058</v>
      </c>
      <c r="Q11" s="39"/>
      <c r="R11" s="3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39"/>
      <c r="AH11" s="39"/>
    </row>
    <row r="12" spans="1:34" ht="15.6"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2"/>
      <c r="R12" s="2"/>
      <c r="S12" s="2"/>
      <c r="T12" s="2"/>
    </row>
    <row r="13" spans="1:34" ht="15.6"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2"/>
      <c r="R13" s="2"/>
      <c r="S13" s="2"/>
      <c r="T13" s="2"/>
    </row>
    <row r="14" spans="1:34" ht="18">
      <c r="A14" s="1" t="s">
        <v>14</v>
      </c>
      <c r="B14" s="98"/>
      <c r="C14" s="69"/>
      <c r="D14" s="98"/>
      <c r="E14" s="98"/>
      <c r="F14" s="98"/>
      <c r="G14" s="98"/>
      <c r="H14" s="98"/>
      <c r="I14" s="98"/>
      <c r="J14" s="69"/>
      <c r="K14" s="69"/>
      <c r="L14" s="69"/>
      <c r="M14" s="69"/>
      <c r="N14" s="69"/>
      <c r="O14" s="69"/>
      <c r="P14" s="98"/>
      <c r="Q14" s="2"/>
      <c r="R14" s="2"/>
      <c r="S14" s="2"/>
      <c r="T14" s="2"/>
    </row>
    <row r="15" spans="1:34" ht="15.6">
      <c r="A15" s="51" t="str">
        <f>A2</f>
        <v>Uppsala län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2"/>
      <c r="R15" s="2"/>
      <c r="S15" s="2"/>
      <c r="T15" s="2"/>
    </row>
    <row r="16" spans="1:34" ht="28.8">
      <c r="A16" s="4">
        <f>A3</f>
        <v>2020</v>
      </c>
      <c r="B16" s="90" t="s">
        <v>15</v>
      </c>
      <c r="C16" s="99" t="s">
        <v>8</v>
      </c>
      <c r="D16" s="90" t="s">
        <v>30</v>
      </c>
      <c r="E16" s="90" t="s">
        <v>2</v>
      </c>
      <c r="F16" s="91" t="s">
        <v>3</v>
      </c>
      <c r="G16" s="90" t="s">
        <v>16</v>
      </c>
      <c r="H16" s="90" t="s">
        <v>50</v>
      </c>
      <c r="I16" s="91" t="s">
        <v>5</v>
      </c>
      <c r="J16" s="90" t="s">
        <v>4</v>
      </c>
      <c r="K16" s="90" t="s">
        <v>6</v>
      </c>
      <c r="L16" s="90" t="s">
        <v>7</v>
      </c>
      <c r="M16" s="91" t="s">
        <v>62</v>
      </c>
      <c r="N16" s="90" t="s">
        <v>62</v>
      </c>
      <c r="O16" s="91" t="s">
        <v>62</v>
      </c>
      <c r="P16" s="92" t="s">
        <v>9</v>
      </c>
      <c r="Q16" s="39"/>
      <c r="AG16" s="39"/>
      <c r="AH16" s="39"/>
    </row>
    <row r="17" spans="1:34" s="16" customFormat="1" ht="10.199999999999999">
      <c r="A17" s="52" t="s">
        <v>54</v>
      </c>
      <c r="B17" s="94" t="s">
        <v>57</v>
      </c>
      <c r="C17" s="100"/>
      <c r="D17" s="94" t="s">
        <v>53</v>
      </c>
      <c r="E17" s="95"/>
      <c r="F17" s="94" t="s">
        <v>55</v>
      </c>
      <c r="G17" s="95"/>
      <c r="H17" s="95"/>
      <c r="I17" s="94" t="s">
        <v>56</v>
      </c>
      <c r="J17" s="95"/>
      <c r="K17" s="95"/>
      <c r="L17" s="95"/>
      <c r="M17" s="95"/>
      <c r="N17" s="95"/>
      <c r="O17" s="96"/>
      <c r="P17" s="97" t="s">
        <v>60</v>
      </c>
      <c r="Q17" s="17"/>
      <c r="AG17" s="17"/>
      <c r="AH17" s="17"/>
    </row>
    <row r="18" spans="1:34" ht="15.6">
      <c r="A18" s="3" t="s">
        <v>17</v>
      </c>
      <c r="B18" s="69">
        <f>SUM(Enköping:Östhammar!B18)</f>
        <v>252600</v>
      </c>
      <c r="C18" s="69">
        <f>SUM(Enköping:Östhammar!C18)</f>
        <v>0</v>
      </c>
      <c r="D18" s="69">
        <f>SUM(Enköping:Östhammar!D18)</f>
        <v>2100</v>
      </c>
      <c r="E18" s="69">
        <f>SUM(Enköping:Östhammar!E18)</f>
        <v>0</v>
      </c>
      <c r="F18" s="69">
        <f>SUM(Enköping:Östhammar!F18)</f>
        <v>0</v>
      </c>
      <c r="G18" s="69">
        <f>SUM(Enköping:Östhammar!G18)</f>
        <v>0</v>
      </c>
      <c r="H18" s="69">
        <f>SUM(Enköping:Östhammar!H18)</f>
        <v>299800</v>
      </c>
      <c r="I18" s="69">
        <f>SUM(Enköping:Östhammar!I18)</f>
        <v>2200</v>
      </c>
      <c r="J18" s="69">
        <f>SUM(Enköping:Östhammar!J18)</f>
        <v>0</v>
      </c>
      <c r="K18" s="69">
        <f>SUM(Enköping:Östhammar!K18)</f>
        <v>0</v>
      </c>
      <c r="L18" s="69">
        <f>SUM(Enköping:Östhammar!L18)</f>
        <v>0</v>
      </c>
      <c r="M18" s="69">
        <f>SUM(Enköping:Östhammar!M18)</f>
        <v>0</v>
      </c>
      <c r="N18" s="69">
        <f>SUM(Enköping:Östhammar!N18)</f>
        <v>0</v>
      </c>
      <c r="O18" s="69">
        <f>SUM(Enköping:Östhammar!O18)</f>
        <v>0</v>
      </c>
      <c r="P18" s="69">
        <f>SUM(Enköping:Östhammar!P18)</f>
        <v>304100</v>
      </c>
      <c r="Q18" s="2"/>
      <c r="R18" s="2"/>
      <c r="S18" s="2"/>
      <c r="T18" s="2"/>
    </row>
    <row r="19" spans="1:34" ht="15.6">
      <c r="A19" s="3" t="s">
        <v>18</v>
      </c>
      <c r="B19" s="69">
        <f>SUM(Enköping:Östhammar!B19)</f>
        <v>1521799.3</v>
      </c>
      <c r="C19" s="69">
        <f>SUM(Enköping:Östhammar!C19)</f>
        <v>0</v>
      </c>
      <c r="D19" s="69">
        <f>SUM(Enköping:Östhammar!D19)</f>
        <v>22800</v>
      </c>
      <c r="E19" s="69">
        <f>SUM(Enköping:Östhammar!E19)</f>
        <v>0</v>
      </c>
      <c r="F19" s="69">
        <f>SUM(Enköping:Östhammar!F19)</f>
        <v>0</v>
      </c>
      <c r="G19" s="69">
        <f>SUM(Enköping:Östhammar!G19)</f>
        <v>40474</v>
      </c>
      <c r="H19" s="69">
        <f>SUM(Enköping:Östhammar!H19)</f>
        <v>439589</v>
      </c>
      <c r="I19" s="69">
        <f>SUM(Enköping:Östhammar!I19)</f>
        <v>0</v>
      </c>
      <c r="J19" s="69">
        <f>SUM(Enköping:Östhammar!J19)</f>
        <v>0</v>
      </c>
      <c r="K19" s="69">
        <f>SUM(Enköping:Östhammar!K19)</f>
        <v>0</v>
      </c>
      <c r="L19" s="69">
        <f>SUM(Enköping:Östhammar!L19)</f>
        <v>1157278</v>
      </c>
      <c r="M19" s="69">
        <f>SUM(Enköping:Östhammar!M19)</f>
        <v>0</v>
      </c>
      <c r="N19" s="69">
        <f>SUM(Enköping:Östhammar!N19)</f>
        <v>0</v>
      </c>
      <c r="O19" s="69">
        <f>SUM(Enköping:Östhammar!O19)</f>
        <v>0</v>
      </c>
      <c r="P19" s="69">
        <f>SUM(Enköping:Östhammar!P19)</f>
        <v>1660141</v>
      </c>
      <c r="Q19" s="2"/>
      <c r="R19" s="2"/>
      <c r="S19" s="2"/>
      <c r="T19" s="2"/>
    </row>
    <row r="20" spans="1:34" ht="15.6">
      <c r="A20" s="3" t="s">
        <v>19</v>
      </c>
      <c r="B20" s="69">
        <f>SUM(Enköping:Östhammar!B20)</f>
        <v>98082</v>
      </c>
      <c r="C20" s="69">
        <f>SUM(Enköping:Östhammar!C20)</f>
        <v>99553.229999999981</v>
      </c>
      <c r="D20" s="69">
        <f>SUM(Enköping:Östhammar!D20)</f>
        <v>0</v>
      </c>
      <c r="E20" s="69">
        <f>SUM(Enköping:Östhammar!E20)</f>
        <v>0</v>
      </c>
      <c r="F20" s="69">
        <f>SUM(Enköping:Östhammar!F20)</f>
        <v>0</v>
      </c>
      <c r="G20" s="69">
        <f>SUM(Enköping:Östhammar!G20)</f>
        <v>0</v>
      </c>
      <c r="H20" s="69">
        <f>SUM(Enköping:Östhammar!H20)</f>
        <v>0</v>
      </c>
      <c r="I20" s="69">
        <f>SUM(Enköping:Östhammar!I20)</f>
        <v>0</v>
      </c>
      <c r="J20" s="69">
        <f>SUM(Enköping:Östhammar!J20)</f>
        <v>0</v>
      </c>
      <c r="K20" s="69">
        <f>SUM(Enköping:Östhammar!K20)</f>
        <v>0</v>
      </c>
      <c r="L20" s="69">
        <f>SUM(Enköping:Östhammar!L20)</f>
        <v>0</v>
      </c>
      <c r="M20" s="69">
        <f>SUM(Enköping:Östhammar!M20)</f>
        <v>0</v>
      </c>
      <c r="N20" s="69">
        <f>SUM(Enköping:Östhammar!N20)</f>
        <v>0</v>
      </c>
      <c r="O20" s="69">
        <f>SUM(Enköping:Östhammar!O20)</f>
        <v>0</v>
      </c>
      <c r="P20" s="69">
        <f>SUM(Enköping:Östhammar!P20)</f>
        <v>99553.229999999981</v>
      </c>
      <c r="Q20" s="2"/>
      <c r="R20" s="2"/>
      <c r="S20" s="2"/>
      <c r="T20" s="2"/>
    </row>
    <row r="21" spans="1:34" ht="16.2" thickBot="1">
      <c r="A21" s="3" t="s">
        <v>20</v>
      </c>
      <c r="B21" s="69">
        <f>SUM(Enköping:Östhammar!B21)</f>
        <v>94537</v>
      </c>
      <c r="C21" s="69">
        <f>SUM(Enköping:Östhammar!C21)</f>
        <v>31197.21</v>
      </c>
      <c r="D21" s="69">
        <f>SUM(Enköping:Östhammar!D21)</f>
        <v>0</v>
      </c>
      <c r="E21" s="69">
        <f>SUM(Enköping:Östhammar!E21)</f>
        <v>0</v>
      </c>
      <c r="F21" s="69">
        <f>SUM(Enköping:Östhammar!F21)</f>
        <v>0</v>
      </c>
      <c r="G21" s="69">
        <f>SUM(Enköping:Östhammar!G21)</f>
        <v>0</v>
      </c>
      <c r="H21" s="69">
        <f>SUM(Enköping:Östhammar!H21)</f>
        <v>0</v>
      </c>
      <c r="I21" s="69">
        <f>SUM(Enköping:Östhammar!I21)</f>
        <v>0</v>
      </c>
      <c r="J21" s="69">
        <f>SUM(Enköping:Östhammar!J21)</f>
        <v>0</v>
      </c>
      <c r="K21" s="69">
        <f>SUM(Enköping:Östhammar!K21)</f>
        <v>0</v>
      </c>
      <c r="L21" s="69">
        <f>SUM(Enköping:Östhammar!L21)</f>
        <v>0</v>
      </c>
      <c r="M21" s="69">
        <f>SUM(Enköping:Östhammar!M21)</f>
        <v>0</v>
      </c>
      <c r="N21" s="69">
        <f>SUM(Enköping:Östhammar!N21)</f>
        <v>0</v>
      </c>
      <c r="O21" s="69">
        <f>SUM(Enköping:Östhammar!O21)</f>
        <v>0</v>
      </c>
      <c r="P21" s="69">
        <f>SUM(Enköping:Östhammar!P21)</f>
        <v>31197.21</v>
      </c>
      <c r="Q21" s="2"/>
      <c r="R21" s="24"/>
      <c r="S21" s="24"/>
      <c r="T21" s="24"/>
    </row>
    <row r="22" spans="1:34" ht="15.6">
      <c r="A22" s="3" t="s">
        <v>21</v>
      </c>
      <c r="B22" s="69">
        <f>SUM(Enköping:Östhammar!B22)</f>
        <v>79229</v>
      </c>
      <c r="C22" s="69">
        <f>SUM(Enköping:Östhammar!C22)</f>
        <v>0</v>
      </c>
      <c r="D22" s="69">
        <f>SUM(Enköping:Östhammar!D22)</f>
        <v>0</v>
      </c>
      <c r="E22" s="69">
        <f>SUM(Enköping:Östhammar!E22)</f>
        <v>0</v>
      </c>
      <c r="F22" s="69">
        <f>SUM(Enköping:Östhammar!F22)</f>
        <v>0</v>
      </c>
      <c r="G22" s="69">
        <f>SUM(Enköping:Östhammar!G22)</f>
        <v>0</v>
      </c>
      <c r="H22" s="69">
        <f>SUM(Enköping:Östhammar!H22)</f>
        <v>0</v>
      </c>
      <c r="I22" s="69">
        <f>SUM(Enköping:Östhammar!I22)</f>
        <v>0</v>
      </c>
      <c r="J22" s="69">
        <f>SUM(Enköping:Östhammar!J22)</f>
        <v>0</v>
      </c>
      <c r="K22" s="69">
        <f>SUM(Enköping:Östhammar!K22)</f>
        <v>0</v>
      </c>
      <c r="L22" s="69">
        <f>SUM(Enköping:Östhammar!L22)</f>
        <v>0</v>
      </c>
      <c r="M22" s="69">
        <f>SUM(Enköping:Östhammar!M22)</f>
        <v>0</v>
      </c>
      <c r="N22" s="69">
        <f>SUM(Enköping:Östhammar!N22)</f>
        <v>0</v>
      </c>
      <c r="O22" s="69">
        <f>SUM(Enköping:Östhammar!O22)</f>
        <v>0</v>
      </c>
      <c r="P22" s="69">
        <f>SUM(Enköping:Östhammar!P22)</f>
        <v>0</v>
      </c>
      <c r="Q22" s="18"/>
      <c r="R22" s="30" t="s">
        <v>23</v>
      </c>
      <c r="S22" s="56" t="str">
        <f>ROUND(P43/1000,0) &amp;" GWh"</f>
        <v>74783 GWh</v>
      </c>
      <c r="T22" s="25"/>
      <c r="U22" s="23"/>
    </row>
    <row r="23" spans="1:34" ht="15.6">
      <c r="A23" s="3" t="s">
        <v>22</v>
      </c>
      <c r="B23" s="69">
        <f>SUM(Enköping:Östhammar!B23)</f>
        <v>0</v>
      </c>
      <c r="C23" s="69">
        <f>SUM(Enköping:Östhammar!C23)</f>
        <v>0</v>
      </c>
      <c r="D23" s="69">
        <f>SUM(Enköping:Östhammar!D23)</f>
        <v>0</v>
      </c>
      <c r="E23" s="69">
        <f>SUM(Enköping:Östhammar!E23)</f>
        <v>0</v>
      </c>
      <c r="F23" s="69">
        <f>SUM(Enköping:Östhammar!F23)</f>
        <v>0</v>
      </c>
      <c r="G23" s="69">
        <f>SUM(Enköping:Östhammar!G23)</f>
        <v>0</v>
      </c>
      <c r="H23" s="69">
        <f>SUM(Enköping:Östhammar!H23)</f>
        <v>0</v>
      </c>
      <c r="I23" s="69">
        <f>SUM(Enköping:Östhammar!I23)</f>
        <v>0</v>
      </c>
      <c r="J23" s="69">
        <f>SUM(Enköping:Östhammar!J23)</f>
        <v>0</v>
      </c>
      <c r="K23" s="69">
        <f>SUM(Enköping:Östhammar!K23)</f>
        <v>0</v>
      </c>
      <c r="L23" s="69">
        <f>SUM(Enköping:Östhammar!L23)</f>
        <v>0</v>
      </c>
      <c r="M23" s="69">
        <f>SUM(Enköping:Östhammar!M23)</f>
        <v>0</v>
      </c>
      <c r="N23" s="69">
        <f>SUM(Enköping:Östhammar!N23)</f>
        <v>0</v>
      </c>
      <c r="O23" s="69">
        <f>SUM(Enköping:Östhammar!O23)</f>
        <v>0</v>
      </c>
      <c r="P23" s="69">
        <f>SUM(Enköping:Östhammar!P23)</f>
        <v>0</v>
      </c>
      <c r="Q23" s="18"/>
      <c r="R23" s="28"/>
      <c r="S23" s="2"/>
      <c r="T23" s="26"/>
      <c r="U23" s="23"/>
    </row>
    <row r="24" spans="1:34" ht="15.6">
      <c r="A24" s="3" t="s">
        <v>13</v>
      </c>
      <c r="B24" s="69">
        <f>SUM(Enköping:Östhammar!B24)</f>
        <v>2046247.3</v>
      </c>
      <c r="C24" s="69">
        <f>SUM(Enköping:Östhammar!C24)</f>
        <v>130750.43999999999</v>
      </c>
      <c r="D24" s="69">
        <f>SUM(Enköping:Östhammar!D24)</f>
        <v>24900</v>
      </c>
      <c r="E24" s="69">
        <f>SUM(Enköping:Östhammar!E24)</f>
        <v>0</v>
      </c>
      <c r="F24" s="69">
        <f>SUM(Enköping:Östhammar!F24)</f>
        <v>0</v>
      </c>
      <c r="G24" s="69">
        <f>SUM(Enköping:Östhammar!G24)</f>
        <v>40474</v>
      </c>
      <c r="H24" s="69">
        <f>SUM(Enköping:Östhammar!H24)</f>
        <v>739389</v>
      </c>
      <c r="I24" s="69">
        <f>SUM(Enköping:Östhammar!I24)</f>
        <v>2200</v>
      </c>
      <c r="J24" s="69">
        <f>SUM(Enköping:Östhammar!J24)</f>
        <v>0</v>
      </c>
      <c r="K24" s="69">
        <f>SUM(Enköping:Östhammar!K24)</f>
        <v>0</v>
      </c>
      <c r="L24" s="69">
        <f>SUM(Enköping:Östhammar!L24)</f>
        <v>1157278</v>
      </c>
      <c r="M24" s="69">
        <f>SUM(Enköping:Östhammar!M24)</f>
        <v>0</v>
      </c>
      <c r="N24" s="69">
        <f>SUM(Enköping:Östhammar!N24)</f>
        <v>0</v>
      </c>
      <c r="O24" s="69">
        <f>SUM(Enköping:Östhammar!O24)</f>
        <v>0</v>
      </c>
      <c r="P24" s="69">
        <f>SUM(Enköping:Östhammar!P24)</f>
        <v>2094991.44</v>
      </c>
      <c r="Q24" s="18"/>
      <c r="R24" s="28"/>
      <c r="S24" s="2" t="s">
        <v>24</v>
      </c>
      <c r="T24" s="26" t="s">
        <v>25</v>
      </c>
      <c r="U24" s="23"/>
    </row>
    <row r="25" spans="1:34" ht="15.6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18"/>
      <c r="R25" s="53" t="str">
        <f>C30</f>
        <v>El</v>
      </c>
      <c r="S25" s="41" t="str">
        <f>ROUND(C43/1000,0) &amp;" GWh"</f>
        <v>3189 GWh</v>
      </c>
      <c r="T25" s="29">
        <f>C$44</f>
        <v>4.2647117316860231E-2</v>
      </c>
      <c r="U25" s="23"/>
    </row>
    <row r="26" spans="1:34" ht="18">
      <c r="A26" s="1" t="s">
        <v>88</v>
      </c>
      <c r="B26" s="101">
        <f>'[1]Biogasproduktion och fordonsgas'!$B$3*1000</f>
        <v>75200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18"/>
      <c r="R26" s="54" t="str">
        <f>D30</f>
        <v>Oljeprodukter</v>
      </c>
      <c r="S26" s="41" t="str">
        <f>ROUND(D43/1000,0) &amp;" GWh"</f>
        <v>2319 GWh</v>
      </c>
      <c r="T26" s="29">
        <f>D$44</f>
        <v>3.1012618071481184E-2</v>
      </c>
      <c r="U26" s="23"/>
    </row>
    <row r="27" spans="1:34" ht="15.6"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18"/>
      <c r="R27" s="54" t="str">
        <f>E30</f>
        <v>Kol och koks</v>
      </c>
      <c r="S27" s="41" t="str">
        <f>ROUND(E43/1000,0) &amp;" GWh"</f>
        <v>0 GWh</v>
      </c>
      <c r="T27" s="29">
        <f>E$44</f>
        <v>0</v>
      </c>
      <c r="U27" s="23"/>
    </row>
    <row r="28" spans="1:34" ht="18">
      <c r="A28" s="1" t="s">
        <v>26</v>
      </c>
      <c r="B28" s="98"/>
      <c r="C28" s="69"/>
      <c r="D28" s="98"/>
      <c r="E28" s="98"/>
      <c r="F28" s="98"/>
      <c r="G28" s="98"/>
      <c r="H28" s="98"/>
      <c r="I28" s="69"/>
      <c r="J28" s="69"/>
      <c r="K28" s="69"/>
      <c r="L28" s="69"/>
      <c r="M28" s="69"/>
      <c r="N28" s="69"/>
      <c r="O28" s="69"/>
      <c r="P28" s="69"/>
      <c r="Q28" s="18"/>
      <c r="R28" s="54" t="str">
        <f>F30</f>
        <v>Gasol/naturgas</v>
      </c>
      <c r="S28" s="41" t="str">
        <f>ROUND(F43/1000,0) &amp;" GWh"</f>
        <v>130 GWh</v>
      </c>
      <c r="T28" s="29">
        <f>F$44</f>
        <v>1.7319731244526829E-3</v>
      </c>
      <c r="U28" s="23"/>
    </row>
    <row r="29" spans="1:34" ht="15.6">
      <c r="A29" s="51" t="str">
        <f>A2</f>
        <v>Uppsala län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18"/>
      <c r="R29" s="54" t="str">
        <f>G30</f>
        <v>Biodrivmedel/Bioolja</v>
      </c>
      <c r="S29" s="41" t="str">
        <f>ROUND(G43/1000,0) &amp;" GWh"</f>
        <v>411 GWh</v>
      </c>
      <c r="T29" s="29">
        <f>G$44</f>
        <v>5.500414053928984E-3</v>
      </c>
      <c r="U29" s="23"/>
    </row>
    <row r="30" spans="1:34" ht="28.8">
      <c r="A30" s="4">
        <f>A3</f>
        <v>2020</v>
      </c>
      <c r="B30" s="99" t="s">
        <v>64</v>
      </c>
      <c r="C30" s="102" t="s">
        <v>8</v>
      </c>
      <c r="D30" s="90" t="s">
        <v>30</v>
      </c>
      <c r="E30" s="90" t="s">
        <v>2</v>
      </c>
      <c r="F30" s="91" t="s">
        <v>3</v>
      </c>
      <c r="G30" s="90" t="s">
        <v>87</v>
      </c>
      <c r="H30" s="90" t="s">
        <v>50</v>
      </c>
      <c r="I30" s="91" t="s">
        <v>5</v>
      </c>
      <c r="J30" s="90" t="s">
        <v>4</v>
      </c>
      <c r="K30" s="90" t="s">
        <v>6</v>
      </c>
      <c r="L30" s="90" t="s">
        <v>7</v>
      </c>
      <c r="M30" s="90" t="s">
        <v>75</v>
      </c>
      <c r="N30" s="90" t="s">
        <v>76</v>
      </c>
      <c r="O30" s="91" t="s">
        <v>96</v>
      </c>
      <c r="P30" s="92" t="s">
        <v>27</v>
      </c>
      <c r="Q30" s="18"/>
      <c r="R30" s="53" t="str">
        <f>H30</f>
        <v>Biobränslen</v>
      </c>
      <c r="S30" s="41" t="str">
        <f>ROUND(H43/1000,0) &amp;" GWh"</f>
        <v>1322 GWh</v>
      </c>
      <c r="T30" s="29">
        <f>H$44</f>
        <v>1.7671668551648919E-2</v>
      </c>
      <c r="U30" s="23"/>
    </row>
    <row r="31" spans="1:34" s="16" customFormat="1">
      <c r="A31" s="15"/>
      <c r="B31" s="94" t="s">
        <v>59</v>
      </c>
      <c r="C31" s="103" t="s">
        <v>58</v>
      </c>
      <c r="D31" s="94" t="s">
        <v>53</v>
      </c>
      <c r="E31" s="95"/>
      <c r="F31" s="94" t="s">
        <v>55</v>
      </c>
      <c r="G31" s="94" t="s">
        <v>74</v>
      </c>
      <c r="H31" s="94" t="s">
        <v>63</v>
      </c>
      <c r="I31" s="94" t="s">
        <v>56</v>
      </c>
      <c r="J31" s="95"/>
      <c r="K31" s="95"/>
      <c r="L31" s="95"/>
      <c r="M31" s="95"/>
      <c r="N31" s="95"/>
      <c r="O31" s="96"/>
      <c r="P31" s="97" t="s">
        <v>61</v>
      </c>
      <c r="Q31" s="19"/>
      <c r="R31" s="53" t="str">
        <f>I30</f>
        <v>Biogas</v>
      </c>
      <c r="S31" s="41" t="str">
        <f>ROUND(I43/1000,0) &amp;" GWh"</f>
        <v>75 GWh</v>
      </c>
      <c r="T31" s="29">
        <f>I$44</f>
        <v>1.0055772684087734E-3</v>
      </c>
      <c r="U31" s="22"/>
      <c r="AG31" s="17"/>
      <c r="AH31" s="17"/>
    </row>
    <row r="32" spans="1:34" ht="15.6">
      <c r="A32" s="3" t="s">
        <v>28</v>
      </c>
      <c r="B32" s="69">
        <f>SUM(Enköping:Östhammar!B32)</f>
        <v>0</v>
      </c>
      <c r="C32" s="69">
        <f>SUM(Enköping:Östhammar!C32)</f>
        <v>117010</v>
      </c>
      <c r="D32" s="69">
        <f>SUM(Enköping:Östhammar!D32)</f>
        <v>101228</v>
      </c>
      <c r="E32" s="69">
        <f>SUM(Enköping:Östhammar!E32)</f>
        <v>0</v>
      </c>
      <c r="F32" s="69">
        <f>SUM(Enköping:Östhammar!F32)</f>
        <v>0</v>
      </c>
      <c r="G32" s="69">
        <f>SUM(Enköping:Östhammar!G32)</f>
        <v>23778</v>
      </c>
      <c r="H32" s="69">
        <f>SUM(Enköping:Östhammar!H32)</f>
        <v>0</v>
      </c>
      <c r="I32" s="69">
        <f>SUM(Enköping:Östhammar!I32)</f>
        <v>0</v>
      </c>
      <c r="J32" s="69">
        <f>SUM(Enköping:Östhammar!J32)</f>
        <v>0</v>
      </c>
      <c r="K32" s="69">
        <f>SUM(Enköping:Östhammar!K32)</f>
        <v>0</v>
      </c>
      <c r="L32" s="69">
        <f>SUM(Enköping:Östhammar!L32)</f>
        <v>0</v>
      </c>
      <c r="M32" s="69">
        <f>SUM(Enköping:Östhammar!M32)</f>
        <v>0</v>
      </c>
      <c r="N32" s="69">
        <f>SUM(Enköping:Östhammar!N32)</f>
        <v>0</v>
      </c>
      <c r="O32" s="69">
        <f>SUM(Enköping:Östhammar!O32)</f>
        <v>0</v>
      </c>
      <c r="P32" s="69">
        <f>SUM(Enköping:Östhammar!P32)</f>
        <v>242016</v>
      </c>
      <c r="Q32" s="20"/>
      <c r="R32" s="54" t="str">
        <f>J30</f>
        <v>Avlutar</v>
      </c>
      <c r="S32" s="41" t="str">
        <f>ROUND(J43/1000,0) &amp;" GWh"</f>
        <v>3271 GWh</v>
      </c>
      <c r="T32" s="29">
        <f>J$44</f>
        <v>4.3740418161526073E-2</v>
      </c>
      <c r="U32" s="23"/>
    </row>
    <row r="33" spans="1:47" ht="15.6">
      <c r="A33" s="3" t="s">
        <v>31</v>
      </c>
      <c r="B33" s="156">
        <f>SUM(Enköping:Östhammar!B33)</f>
        <v>187346.73821242154</v>
      </c>
      <c r="C33" s="69">
        <f>SUM(Enköping:Östhammar!C33)</f>
        <v>569364</v>
      </c>
      <c r="D33" s="69">
        <f>SUM(Enköping:Östhammar!D33)</f>
        <v>44599.999999999927</v>
      </c>
      <c r="E33" s="69">
        <f>SUM(Enköping:Östhammar!E33)</f>
        <v>0</v>
      </c>
      <c r="F33" s="69">
        <f>SUM(Enköping:Östhammar!F33)</f>
        <v>128059.0000000006</v>
      </c>
      <c r="G33" s="69">
        <f>SUM(Enköping:Östhammar!G33)</f>
        <v>1239</v>
      </c>
      <c r="H33" s="156">
        <f>SUM(Enköping:Östhammar!H33)</f>
        <v>299361.1597251448</v>
      </c>
      <c r="I33" s="69">
        <f>SUM(Enköping:Östhammar!I33)</f>
        <v>0</v>
      </c>
      <c r="J33" s="69">
        <f>SUM(Enköping:Östhammar!J33)</f>
        <v>2986549</v>
      </c>
      <c r="K33" s="69">
        <f>SUM(Enköping:Östhammar!K33)</f>
        <v>0</v>
      </c>
      <c r="L33" s="69">
        <f>SUM(Enköping:Östhammar!L33)</f>
        <v>0</v>
      </c>
      <c r="M33" s="69">
        <f>SUM(Enköping:Östhammar!M33)</f>
        <v>243486</v>
      </c>
      <c r="N33" s="69">
        <f>SUM(Enköping:Östhammar!N33)</f>
        <v>0</v>
      </c>
      <c r="O33" s="69">
        <f>SUM(Enköping:Östhammar!O33)</f>
        <v>0</v>
      </c>
      <c r="P33" s="70">
        <f>SUM(Enköping:Östhammar!P33)</f>
        <v>4460004.897937567</v>
      </c>
      <c r="Q33" s="20"/>
      <c r="R33" s="53" t="str">
        <f>K30</f>
        <v>Torv</v>
      </c>
      <c r="S33" s="41" t="str">
        <f>ROUND(K43/1000,0) &amp;" GWh"</f>
        <v>0 GWh</v>
      </c>
      <c r="T33" s="29">
        <f>K$44</f>
        <v>0</v>
      </c>
      <c r="U33" s="23"/>
    </row>
    <row r="34" spans="1:47" ht="15.6">
      <c r="A34" s="3" t="s">
        <v>32</v>
      </c>
      <c r="B34" s="156">
        <f>SUM(Enköping:Östhammar!B34)</f>
        <v>222715.10482288076</v>
      </c>
      <c r="C34" s="69">
        <f>SUM(Enköping:Östhammar!C34)</f>
        <v>294774</v>
      </c>
      <c r="D34" s="69">
        <f>SUM(Enköping:Östhammar!D34)</f>
        <v>33912</v>
      </c>
      <c r="E34" s="69">
        <f>SUM(Enköping:Östhammar!E34)</f>
        <v>0</v>
      </c>
      <c r="F34" s="69">
        <f>SUM(Enköping:Östhammar!F34)</f>
        <v>0</v>
      </c>
      <c r="G34" s="69">
        <f>SUM(Enköping:Östhammar!G34)</f>
        <v>0</v>
      </c>
      <c r="H34" s="69">
        <f>SUM(Enköping:Östhammar!H34)</f>
        <v>0</v>
      </c>
      <c r="I34" s="154">
        <f>SUM(Enköping:Östhammar!I34)</f>
        <v>24578.5</v>
      </c>
      <c r="J34" s="69">
        <f>SUM(Enköping:Östhammar!J34)</f>
        <v>0</v>
      </c>
      <c r="K34" s="69">
        <f>SUM(Enköping:Östhammar!K34)</f>
        <v>0</v>
      </c>
      <c r="L34" s="69">
        <f>SUM(Enköping:Östhammar!L34)</f>
        <v>0</v>
      </c>
      <c r="M34" s="69">
        <f>SUM(Enköping:Östhammar!M34)</f>
        <v>0</v>
      </c>
      <c r="N34" s="69">
        <f>SUM(Enköping:Östhammar!N34)</f>
        <v>0</v>
      </c>
      <c r="O34" s="69">
        <f>SUM(Enköping:Östhammar!O34)</f>
        <v>0</v>
      </c>
      <c r="P34" s="156">
        <f>SUM(Enköping:Östhammar!P34)+(B26-I35-I18)</f>
        <v>600558.10482288082</v>
      </c>
      <c r="Q34" s="20"/>
      <c r="R34" s="54" t="str">
        <f>L30</f>
        <v>Avfall</v>
      </c>
      <c r="S34" s="41" t="str">
        <f>ROUND(L43/1000,0) &amp;" GWh"</f>
        <v>1157 GWh</v>
      </c>
      <c r="T34" s="29">
        <f>L$44</f>
        <v>1.5475165558903835E-2</v>
      </c>
      <c r="U34" s="23"/>
      <c r="V34" s="5"/>
      <c r="W34" s="40"/>
    </row>
    <row r="35" spans="1:47" ht="15.6">
      <c r="A35" s="3" t="s">
        <v>33</v>
      </c>
      <c r="B35" s="69">
        <f>SUM(Enköping:Östhammar!B35)</f>
        <v>0</v>
      </c>
      <c r="C35" s="69">
        <f>SUM(Enköping:Östhammar!C35)</f>
        <v>4023</v>
      </c>
      <c r="D35" s="69">
        <f>SUM(Enköping:Östhammar!D35)</f>
        <v>2062435</v>
      </c>
      <c r="E35" s="69">
        <f>SUM(Enköping:Östhammar!E35)</f>
        <v>0</v>
      </c>
      <c r="F35" s="70">
        <f>SUM(Enköping:Östhammar!F35)+'[1]Biogasproduktion och fordonsgas'!$B$15*1000</f>
        <v>1463</v>
      </c>
      <c r="G35" s="69">
        <f>SUM(Enköping:Östhammar!G35)</f>
        <v>345846</v>
      </c>
      <c r="H35" s="69">
        <f>SUM(Enköping:Östhammar!H35)</f>
        <v>0</v>
      </c>
      <c r="I35" s="70">
        <f>SUM(Enköping:Östhammar!I35)+'[1]Biogasproduktion och fordonsgas'!$B$14*1000</f>
        <v>48421.5</v>
      </c>
      <c r="J35" s="69">
        <f>SUM(Enköping:Östhammar!J35)</f>
        <v>0</v>
      </c>
      <c r="K35" s="69">
        <f>SUM(Enköping:Östhammar!K35)</f>
        <v>0</v>
      </c>
      <c r="L35" s="69">
        <f>SUM(Enköping:Östhammar!L35)</f>
        <v>0</v>
      </c>
      <c r="M35" s="69">
        <f>SUM(Enköping:Östhammar!M35)</f>
        <v>0</v>
      </c>
      <c r="N35" s="69">
        <f>SUM(Enköping:Östhammar!N35)</f>
        <v>0</v>
      </c>
      <c r="O35" s="69">
        <f>SUM(Enköping:Östhammar!O35)</f>
        <v>0</v>
      </c>
      <c r="P35" s="70">
        <f>SUM(B35:O35)</f>
        <v>2462188.5</v>
      </c>
      <c r="Q35" s="20"/>
      <c r="R35" s="53" t="str">
        <f>M30</f>
        <v>Beckolja</v>
      </c>
      <c r="S35" s="41" t="str">
        <f>ROUND(M43/1000,0) &amp;" GWh"</f>
        <v>243 GWh</v>
      </c>
      <c r="T35" s="29">
        <f>M$44</f>
        <v>3.2559040794651411E-3</v>
      </c>
      <c r="U35" s="23"/>
    </row>
    <row r="36" spans="1:47" ht="15.6">
      <c r="A36" s="3" t="s">
        <v>34</v>
      </c>
      <c r="B36" s="156">
        <f>SUM(Enköping:Östhammar!B36)</f>
        <v>282372.58239912504</v>
      </c>
      <c r="C36" s="69">
        <f>SUM(Enköping:Östhammar!C36)</f>
        <v>1004428</v>
      </c>
      <c r="D36" s="69">
        <f>SUM(Enköping:Östhammar!D36)</f>
        <v>46302</v>
      </c>
      <c r="E36" s="69">
        <f>SUM(Enköping:Östhammar!E36)</f>
        <v>0</v>
      </c>
      <c r="F36" s="69">
        <f>SUM(Enköping:Östhammar!F36)</f>
        <v>0</v>
      </c>
      <c r="G36" s="69">
        <f>SUM(Enköping:Östhammar!G36)</f>
        <v>0</v>
      </c>
      <c r="H36" s="69">
        <f>SUM(Enköping:Östhammar!H36)</f>
        <v>0</v>
      </c>
      <c r="I36" s="69">
        <f>SUM(Enköping:Östhammar!I36)</f>
        <v>0</v>
      </c>
      <c r="J36" s="69">
        <f>SUM(Enköping:Östhammar!J36)</f>
        <v>0</v>
      </c>
      <c r="K36" s="69">
        <f>SUM(Enköping:Östhammar!K36)</f>
        <v>0</v>
      </c>
      <c r="L36" s="69">
        <f>SUM(Enköping:Östhammar!L36)</f>
        <v>0</v>
      </c>
      <c r="M36" s="69">
        <f>SUM(Enköping:Östhammar!M36)</f>
        <v>0</v>
      </c>
      <c r="N36" s="69">
        <f>SUM(Enköping:Östhammar!N36)</f>
        <v>0</v>
      </c>
      <c r="O36" s="69">
        <f>SUM(Enköping:Östhammar!O36)</f>
        <v>0</v>
      </c>
      <c r="P36" s="156">
        <f>SUM(Enköping:Östhammar!P36)</f>
        <v>1333102.5823991252</v>
      </c>
      <c r="Q36" s="20"/>
      <c r="R36" s="53" t="str">
        <f>N30</f>
        <v>Metanol</v>
      </c>
      <c r="S36" s="41" t="str">
        <f>ROUND(N43/1000,0) &amp;" GWh"</f>
        <v>0 GWh</v>
      </c>
      <c r="T36" s="29">
        <f>N$44</f>
        <v>0</v>
      </c>
      <c r="U36" s="23"/>
    </row>
    <row r="37" spans="1:47" ht="15.6">
      <c r="A37" s="3" t="s">
        <v>35</v>
      </c>
      <c r="B37" s="156">
        <f>SUM(Enköping:Östhammar!B37)</f>
        <v>191551.26178757841</v>
      </c>
      <c r="C37" s="69">
        <f>SUM(Enköping:Östhammar!C37)</f>
        <v>819387</v>
      </c>
      <c r="D37" s="69">
        <f>SUM(Enköping:Östhammar!D37)</f>
        <v>3429</v>
      </c>
      <c r="E37" s="69">
        <f>SUM(Enköping:Östhammar!E37)</f>
        <v>0</v>
      </c>
      <c r="F37" s="69">
        <f>SUM(Enköping:Östhammar!F37)</f>
        <v>0</v>
      </c>
      <c r="G37" s="69">
        <f>SUM(Enköping:Östhammar!G37)</f>
        <v>0</v>
      </c>
      <c r="H37" s="156">
        <f>SUM(Enköping:Östhammar!H37)</f>
        <v>282788.73821242159</v>
      </c>
      <c r="I37" s="69">
        <f>SUM(Enköping:Östhammar!I37)</f>
        <v>0</v>
      </c>
      <c r="J37" s="69">
        <f>SUM(Enköping:Östhammar!J37)</f>
        <v>0</v>
      </c>
      <c r="K37" s="69">
        <f>SUM(Enköping:Östhammar!K37)</f>
        <v>0</v>
      </c>
      <c r="L37" s="69">
        <f>SUM(Enköping:Östhammar!L37)</f>
        <v>0</v>
      </c>
      <c r="M37" s="69">
        <f>SUM(Enköping:Östhammar!M37)</f>
        <v>0</v>
      </c>
      <c r="N37" s="69">
        <f>SUM(Enköping:Östhammar!N37)</f>
        <v>0</v>
      </c>
      <c r="O37" s="69">
        <f>SUM(Enköping:Östhammar!O37)</f>
        <v>0</v>
      </c>
      <c r="P37" s="70">
        <f>SUM(Enköping:Östhammar!P37)</f>
        <v>1297156</v>
      </c>
      <c r="Q37" s="20"/>
      <c r="R37" s="54" t="str">
        <f>O30</f>
        <v>Kärnbränsle</v>
      </c>
      <c r="S37" s="41" t="str">
        <f>ROUND(O43/1000,0) &amp;" GWh"</f>
        <v>62665 GWh</v>
      </c>
      <c r="T37" s="29">
        <f>O$44</f>
        <v>0.83795914381332426</v>
      </c>
      <c r="U37" s="23"/>
    </row>
    <row r="38" spans="1:47" ht="15.6">
      <c r="A38" s="3" t="s">
        <v>36</v>
      </c>
      <c r="B38" s="156">
        <f>SUM(Enköping:Östhammar!B38)</f>
        <v>808630.3127779942</v>
      </c>
      <c r="C38" s="69">
        <f>SUM(Enköping:Östhammar!C38)</f>
        <v>170354</v>
      </c>
      <c r="D38" s="69">
        <f>SUM(Enköping:Östhammar!D38)</f>
        <v>992</v>
      </c>
      <c r="E38" s="69">
        <f>SUM(Enköping:Östhammar!E38)</f>
        <v>0</v>
      </c>
      <c r="F38" s="69">
        <f>SUM(Enköping:Östhammar!F38)</f>
        <v>0</v>
      </c>
      <c r="G38" s="69">
        <f>SUM(Enköping:Östhammar!G38)</f>
        <v>0</v>
      </c>
      <c r="H38" s="69">
        <f>SUM(Enköping:Östhammar!H38)</f>
        <v>0</v>
      </c>
      <c r="I38" s="69">
        <f>SUM(Enköping:Östhammar!I38)</f>
        <v>0</v>
      </c>
      <c r="J38" s="69">
        <f>SUM(Enköping:Östhammar!J38)</f>
        <v>0</v>
      </c>
      <c r="K38" s="69">
        <f>SUM(Enköping:Östhammar!K38)</f>
        <v>0</v>
      </c>
      <c r="L38" s="69">
        <f>SUM(Enköping:Östhammar!L38)</f>
        <v>0</v>
      </c>
      <c r="M38" s="69">
        <f>SUM(Enköping:Östhammar!M38)</f>
        <v>0</v>
      </c>
      <c r="N38" s="69">
        <f>SUM(Enköping:Östhammar!N38)</f>
        <v>0</v>
      </c>
      <c r="O38" s="69">
        <f>SUM(Enköping:Östhammar!O38)</f>
        <v>0</v>
      </c>
      <c r="P38" s="156">
        <f>SUM(Enköping:Östhammar!P38)</f>
        <v>979976.3127779942</v>
      </c>
      <c r="Q38" s="20"/>
      <c r="R38" s="31"/>
      <c r="S38" s="16"/>
      <c r="T38" s="27"/>
      <c r="U38" s="23"/>
    </row>
    <row r="39" spans="1:47" ht="15.6">
      <c r="A39" s="3" t="s">
        <v>37</v>
      </c>
      <c r="B39" s="69">
        <f>SUM(Enköping:Östhammar!B39)</f>
        <v>0</v>
      </c>
      <c r="C39" s="69">
        <f>SUM(Enköping:Östhammar!C39)</f>
        <v>120747</v>
      </c>
      <c r="D39" s="69">
        <f>SUM(Enköping:Östhammar!D39)</f>
        <v>0</v>
      </c>
      <c r="E39" s="69">
        <f>SUM(Enköping:Östhammar!E39)</f>
        <v>0</v>
      </c>
      <c r="F39" s="69">
        <f>SUM(Enköping:Östhammar!F39)</f>
        <v>0</v>
      </c>
      <c r="G39" s="69">
        <f>SUM(Enköping:Östhammar!G39)</f>
        <v>0</v>
      </c>
      <c r="H39" s="69">
        <f>SUM(Enköping:Östhammar!H39)</f>
        <v>0</v>
      </c>
      <c r="I39" s="69">
        <f>SUM(Enköping:Östhammar!I39)</f>
        <v>0</v>
      </c>
      <c r="J39" s="69">
        <f>SUM(Enköping:Östhammar!J39)</f>
        <v>0</v>
      </c>
      <c r="K39" s="69">
        <f>SUM(Enköping:Östhammar!K39)</f>
        <v>0</v>
      </c>
      <c r="L39" s="69">
        <f>SUM(Enköping:Östhammar!L39)</f>
        <v>0</v>
      </c>
      <c r="M39" s="69">
        <f>SUM(Enköping:Östhammar!M39)</f>
        <v>0</v>
      </c>
      <c r="N39" s="69">
        <f>SUM(Enköping:Östhammar!N39)</f>
        <v>0</v>
      </c>
      <c r="O39" s="69">
        <f>SUM(Enköping:Östhammar!O39)</f>
        <v>0</v>
      </c>
      <c r="P39" s="69">
        <f>SUM(Enköping:Östhammar!P39)</f>
        <v>120747</v>
      </c>
      <c r="Q39" s="20"/>
      <c r="R39" s="28"/>
      <c r="S39" s="7"/>
      <c r="T39" s="43"/>
      <c r="U39" s="23"/>
    </row>
    <row r="40" spans="1:47" ht="15.6">
      <c r="A40" s="3" t="s">
        <v>13</v>
      </c>
      <c r="B40" s="70">
        <f>SUM(Enköping:Östhammar!B40)</f>
        <v>1692616</v>
      </c>
      <c r="C40" s="69">
        <f>SUM(Enköping:Östhammar!C40)</f>
        <v>3100087</v>
      </c>
      <c r="D40" s="69">
        <f>SUM(Enköping:Östhammar!D40)</f>
        <v>2292898</v>
      </c>
      <c r="E40" s="69">
        <f>SUM(Enköping:Östhammar!E40)</f>
        <v>0</v>
      </c>
      <c r="F40" s="70">
        <f>SUM(F32:F39)</f>
        <v>129522.0000000006</v>
      </c>
      <c r="G40" s="69">
        <f>SUM(Enköping:Östhammar!G40)</f>
        <v>370863</v>
      </c>
      <c r="H40" s="69">
        <f>SUM(Enköping:Östhammar!H40)</f>
        <v>582149.89793756639</v>
      </c>
      <c r="I40" s="156">
        <f>SUM(I32:I39)</f>
        <v>73000</v>
      </c>
      <c r="J40" s="69">
        <f>SUM(Enköping:Östhammar!J40)</f>
        <v>2986549</v>
      </c>
      <c r="K40" s="69">
        <f>SUM(Enköping:Östhammar!K40)</f>
        <v>0</v>
      </c>
      <c r="L40" s="69">
        <f>SUM(Enköping:Östhammar!L40)</f>
        <v>0</v>
      </c>
      <c r="M40" s="69">
        <f>SUM(Enköping:Östhammar!M40)</f>
        <v>243486</v>
      </c>
      <c r="N40" s="69">
        <f>SUM(Enköping:Östhammar!N40)</f>
        <v>0</v>
      </c>
      <c r="O40" s="69">
        <f>SUM(Enköping:Östhammar!O40)</f>
        <v>0</v>
      </c>
      <c r="P40" s="156">
        <f>SUM(B40:O40)</f>
        <v>11471170.897937566</v>
      </c>
      <c r="Q40" s="20"/>
      <c r="R40" s="28"/>
      <c r="S40" s="7" t="s">
        <v>24</v>
      </c>
      <c r="T40" s="43" t="s">
        <v>25</v>
      </c>
      <c r="U40" s="23"/>
    </row>
    <row r="41" spans="1:47"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45"/>
      <c r="R41" s="28" t="s">
        <v>38</v>
      </c>
      <c r="S41" s="44" t="str">
        <f>ROUND((B46+C46)/1000,0) &amp;" GWh"</f>
        <v>612 GWh</v>
      </c>
      <c r="T41" s="43"/>
      <c r="U41" s="23"/>
    </row>
    <row r="42" spans="1:47">
      <c r="A42" s="33" t="s">
        <v>41</v>
      </c>
      <c r="B42" s="102">
        <f>B39+B38+B37</f>
        <v>1000181.5745655727</v>
      </c>
      <c r="C42" s="102">
        <f>C39+C38+C37</f>
        <v>1110488</v>
      </c>
      <c r="D42" s="102">
        <f>D39+D38+D37</f>
        <v>4421</v>
      </c>
      <c r="E42" s="102">
        <f t="shared" ref="E42:O42" si="0">E39+E38+E37</f>
        <v>0</v>
      </c>
      <c r="F42" s="99">
        <f t="shared" si="0"/>
        <v>0</v>
      </c>
      <c r="G42" s="102">
        <f t="shared" si="0"/>
        <v>0</v>
      </c>
      <c r="H42" s="102">
        <f t="shared" si="0"/>
        <v>282788.73821242159</v>
      </c>
      <c r="I42" s="99">
        <f t="shared" si="0"/>
        <v>0</v>
      </c>
      <c r="J42" s="102">
        <f>J39+J38+J37</f>
        <v>0</v>
      </c>
      <c r="K42" s="102">
        <f>K39+K38+K37</f>
        <v>0</v>
      </c>
      <c r="L42" s="102">
        <f>L39+L38+L37</f>
        <v>0</v>
      </c>
      <c r="M42" s="102">
        <f t="shared" si="0"/>
        <v>0</v>
      </c>
      <c r="N42" s="102">
        <f t="shared" si="0"/>
        <v>0</v>
      </c>
      <c r="O42" s="102">
        <f t="shared" si="0"/>
        <v>0</v>
      </c>
      <c r="P42" s="69">
        <f>SUM(Enköping:Östhammar!P42)</f>
        <v>2397879.3127779942</v>
      </c>
      <c r="Q42" s="21"/>
      <c r="R42" s="28" t="s">
        <v>39</v>
      </c>
      <c r="S42" s="8" t="str">
        <f>ROUND(P42/1000,0) &amp;" GWh"</f>
        <v>2398 GWh</v>
      </c>
      <c r="T42" s="29">
        <f>P42/P40</f>
        <v>0.20903527060250804</v>
      </c>
      <c r="U42" s="23"/>
    </row>
    <row r="43" spans="1:47">
      <c r="A43" s="34" t="s">
        <v>43</v>
      </c>
      <c r="B43" s="102"/>
      <c r="C43" s="104">
        <f>SUM(Enköping:Östhammar!C43)</f>
        <v>3189275.7752</v>
      </c>
      <c r="D43" s="104">
        <f>SUM(Enköping:Östhammar!D43)</f>
        <v>2319214</v>
      </c>
      <c r="E43" s="104">
        <f>SUM(Enköping:Östhammar!E43)</f>
        <v>0</v>
      </c>
      <c r="F43" s="104">
        <f>F40+F24+F11</f>
        <v>129522.0000000006</v>
      </c>
      <c r="G43" s="104">
        <f>SUM(Enköping:Östhammar!G43)</f>
        <v>411337</v>
      </c>
      <c r="H43" s="104">
        <f>SUM(Enköping:Östhammar!H43)</f>
        <v>1321538.8979375663</v>
      </c>
      <c r="I43" s="104">
        <f>I40+I24+I11</f>
        <v>75200</v>
      </c>
      <c r="J43" s="104">
        <f>SUM(Enköping:Östhammar!J43)</f>
        <v>3271036</v>
      </c>
      <c r="K43" s="104">
        <f>SUM(Enköping:Östhammar!K43)</f>
        <v>0</v>
      </c>
      <c r="L43" s="104">
        <f>SUM(Enköping:Östhammar!L43)</f>
        <v>1157278</v>
      </c>
      <c r="M43" s="104">
        <f>SUM(Enköping:Östhammar!M43)</f>
        <v>243486</v>
      </c>
      <c r="N43" s="104">
        <f>SUM(Enköping:Östhammar!N43)</f>
        <v>0</v>
      </c>
      <c r="O43" s="104">
        <f>SUM(Enköping:Östhammar!O43)</f>
        <v>62665027.934130058</v>
      </c>
      <c r="P43" s="99">
        <f>SUM(C43:O43)-I43+B26</f>
        <v>74782915.607267618</v>
      </c>
      <c r="Q43" s="21"/>
      <c r="R43" s="28" t="s">
        <v>40</v>
      </c>
      <c r="S43" s="8" t="str">
        <f>ROUND(P36/1000,0) &amp;" GWh"</f>
        <v>1333 GWh</v>
      </c>
      <c r="T43" s="42">
        <f>P36/P40</f>
        <v>0.11621329629382537</v>
      </c>
      <c r="U43" s="23"/>
    </row>
    <row r="44" spans="1:47">
      <c r="A44" s="34" t="s">
        <v>44</v>
      </c>
      <c r="B44" s="102"/>
      <c r="C44" s="105">
        <f>C43/$P$43</f>
        <v>4.2647117316860231E-2</v>
      </c>
      <c r="D44" s="105">
        <f t="shared" ref="D44:P44" si="1">D43/$P$43</f>
        <v>3.1012618071481184E-2</v>
      </c>
      <c r="E44" s="105">
        <f t="shared" si="1"/>
        <v>0</v>
      </c>
      <c r="F44" s="105">
        <f t="shared" si="1"/>
        <v>1.7319731244526829E-3</v>
      </c>
      <c r="G44" s="105">
        <f t="shared" si="1"/>
        <v>5.500414053928984E-3</v>
      </c>
      <c r="H44" s="105">
        <f t="shared" si="1"/>
        <v>1.7671668551648919E-2</v>
      </c>
      <c r="I44" s="105">
        <f t="shared" si="1"/>
        <v>1.0055772684087734E-3</v>
      </c>
      <c r="J44" s="105">
        <f t="shared" si="1"/>
        <v>4.3740418161526073E-2</v>
      </c>
      <c r="K44" s="105">
        <f t="shared" si="1"/>
        <v>0</v>
      </c>
      <c r="L44" s="105">
        <f t="shared" si="1"/>
        <v>1.5475165558903835E-2</v>
      </c>
      <c r="M44" s="105">
        <f t="shared" si="1"/>
        <v>3.2559040794651411E-3</v>
      </c>
      <c r="N44" s="105">
        <f t="shared" si="1"/>
        <v>0</v>
      </c>
      <c r="O44" s="105">
        <f t="shared" si="1"/>
        <v>0.83795914381332426</v>
      </c>
      <c r="P44" s="105">
        <f t="shared" si="1"/>
        <v>1</v>
      </c>
      <c r="Q44" s="21"/>
      <c r="R44" s="28" t="s">
        <v>42</v>
      </c>
      <c r="S44" s="8" t="str">
        <f>ROUND(P34/1000,0) &amp;" GWh"</f>
        <v>601 GWh</v>
      </c>
      <c r="T44" s="29">
        <f>P34/P40</f>
        <v>5.2353688229930986E-2</v>
      </c>
      <c r="U44" s="23"/>
    </row>
    <row r="45" spans="1:47">
      <c r="A45" s="35"/>
      <c r="B45" s="106"/>
      <c r="C45" s="102"/>
      <c r="D45" s="102"/>
      <c r="E45" s="102"/>
      <c r="F45" s="99"/>
      <c r="G45" s="102"/>
      <c r="H45" s="102"/>
      <c r="I45" s="99"/>
      <c r="J45" s="102"/>
      <c r="K45" s="102"/>
      <c r="L45" s="102"/>
      <c r="M45" s="102"/>
      <c r="N45" s="102"/>
      <c r="O45" s="99"/>
      <c r="P45" s="99"/>
      <c r="Q45" s="21"/>
      <c r="R45" s="28" t="s">
        <v>29</v>
      </c>
      <c r="S45" s="8" t="str">
        <f>ROUND(P32/1000,0) &amp;" GWh"</f>
        <v>242 GWh</v>
      </c>
      <c r="T45" s="29">
        <f>P32/P40</f>
        <v>2.1097759082598335E-2</v>
      </c>
      <c r="U45" s="23"/>
    </row>
    <row r="46" spans="1:47">
      <c r="A46" s="35" t="s">
        <v>89</v>
      </c>
      <c r="B46" s="104">
        <f>SUM(Enköping:Östhammar!B46)</f>
        <v>353631.3</v>
      </c>
      <c r="C46" s="104">
        <f>SUM(Enköping:Östhammar!C46)</f>
        <v>258466.9952</v>
      </c>
      <c r="D46" s="102"/>
      <c r="E46" s="102"/>
      <c r="F46" s="99"/>
      <c r="G46" s="102"/>
      <c r="H46" s="102"/>
      <c r="I46" s="104"/>
      <c r="L46" s="102"/>
      <c r="M46" s="102"/>
      <c r="N46" s="102"/>
      <c r="O46" s="99"/>
      <c r="P46" s="88"/>
      <c r="Q46" s="21"/>
      <c r="R46" s="28" t="s">
        <v>45</v>
      </c>
      <c r="S46" s="8" t="str">
        <f>ROUND(P33/1000,0) &amp;" GWh"</f>
        <v>4460 GWh</v>
      </c>
      <c r="T46" s="42">
        <f>P33/P40</f>
        <v>0.38880119018534054</v>
      </c>
      <c r="U46" s="23"/>
    </row>
    <row r="47" spans="1:47">
      <c r="A47" s="35" t="s">
        <v>49</v>
      </c>
      <c r="B47" s="107">
        <f>B46/B24</f>
        <v>0.17281943389735932</v>
      </c>
      <c r="C47" s="107">
        <f>C46/(C40+C24)</f>
        <v>0.08</v>
      </c>
      <c r="D47" s="102"/>
      <c r="E47" s="102"/>
      <c r="F47" s="99"/>
      <c r="G47" s="102"/>
      <c r="H47" s="102"/>
      <c r="I47" s="99"/>
      <c r="J47" s="102"/>
      <c r="K47" s="102"/>
      <c r="L47" s="102"/>
      <c r="M47" s="102"/>
      <c r="N47" s="102"/>
      <c r="O47" s="99"/>
      <c r="P47" s="99"/>
      <c r="Q47" s="7"/>
      <c r="R47" s="28" t="s">
        <v>46</v>
      </c>
      <c r="S47" s="8" t="str">
        <f>ROUND(P35/1000,0) &amp;" GWh"</f>
        <v>2462 GWh</v>
      </c>
      <c r="T47" s="42">
        <f>P35/P40</f>
        <v>0.21464142779379947</v>
      </c>
    </row>
    <row r="48" spans="1:47" ht="15" thickBot="1">
      <c r="A48" s="84" t="s">
        <v>90</v>
      </c>
      <c r="B48" s="113">
        <f>B46+C46</f>
        <v>612098.29520000005</v>
      </c>
      <c r="C48" s="109"/>
      <c r="D48" s="110"/>
      <c r="E48" s="110"/>
      <c r="F48" s="111"/>
      <c r="G48" s="110"/>
      <c r="H48" s="110"/>
      <c r="I48" s="111"/>
      <c r="J48" s="110"/>
      <c r="K48" s="110"/>
      <c r="L48" s="110"/>
      <c r="M48" s="109"/>
      <c r="N48" s="109"/>
      <c r="O48" s="112"/>
      <c r="P48" s="112"/>
      <c r="Q48" s="10"/>
      <c r="R48" s="46" t="s">
        <v>48</v>
      </c>
      <c r="S48" s="8" t="str">
        <f>ROUND(P40/1000,0) &amp;" GWh"</f>
        <v>11471 GWh</v>
      </c>
      <c r="T48" s="47">
        <f>SUM(T42:T47)</f>
        <v>1.0021426321880027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9" t="s">
        <v>97</v>
      </c>
      <c r="B49" s="69">
        <f>C11-C24-C40-C46</f>
        <v>20581969.413973074</v>
      </c>
      <c r="C49" s="119"/>
      <c r="D49" s="115"/>
      <c r="E49" s="115"/>
      <c r="F49" s="116"/>
      <c r="G49" s="115"/>
      <c r="H49" s="115"/>
      <c r="I49" s="116"/>
      <c r="J49" s="115"/>
      <c r="K49" s="115"/>
      <c r="L49" s="115"/>
      <c r="M49" s="114"/>
      <c r="N49" s="114"/>
      <c r="O49" s="117"/>
      <c r="P49" s="117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18"/>
      <c r="C50" s="119"/>
      <c r="D50" s="115"/>
      <c r="E50" s="115"/>
      <c r="F50" s="116"/>
      <c r="G50" s="115"/>
      <c r="H50" s="115"/>
      <c r="I50" s="116"/>
      <c r="J50" s="115"/>
      <c r="K50" s="115"/>
      <c r="L50" s="115"/>
      <c r="M50" s="114"/>
      <c r="N50" s="114"/>
      <c r="O50" s="117"/>
      <c r="P50" s="117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18"/>
      <c r="C51" s="114"/>
      <c r="D51" s="115"/>
      <c r="E51" s="115"/>
      <c r="F51" s="116"/>
      <c r="G51" s="115"/>
      <c r="H51" s="115"/>
      <c r="I51" s="116"/>
      <c r="J51" s="115"/>
      <c r="K51" s="115"/>
      <c r="L51" s="115"/>
      <c r="M51" s="114"/>
      <c r="N51" s="114"/>
      <c r="O51" s="117"/>
      <c r="P51" s="117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18"/>
      <c r="C52" s="114"/>
      <c r="D52" s="115"/>
      <c r="E52" s="115"/>
      <c r="F52" s="116"/>
      <c r="G52" s="115"/>
      <c r="H52" s="115"/>
      <c r="I52" s="116"/>
      <c r="J52" s="115"/>
      <c r="K52" s="115"/>
      <c r="L52" s="115"/>
      <c r="M52" s="114"/>
      <c r="N52" s="114"/>
      <c r="O52" s="117"/>
      <c r="P52" s="117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18"/>
      <c r="C53" s="114"/>
      <c r="D53" s="115"/>
      <c r="E53" s="115"/>
      <c r="F53" s="116"/>
      <c r="G53" s="115"/>
      <c r="H53" s="115"/>
      <c r="I53" s="116"/>
      <c r="J53" s="115"/>
      <c r="K53" s="115"/>
      <c r="L53" s="115"/>
      <c r="M53" s="114"/>
      <c r="N53" s="114"/>
      <c r="O53" s="117"/>
      <c r="P53" s="117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18"/>
      <c r="C54" s="114"/>
      <c r="D54" s="115"/>
      <c r="E54" s="115"/>
      <c r="F54" s="116"/>
      <c r="G54" s="115"/>
      <c r="H54" s="115"/>
      <c r="I54" s="116"/>
      <c r="J54" s="115"/>
      <c r="K54" s="115"/>
      <c r="L54" s="115"/>
      <c r="M54" s="114"/>
      <c r="N54" s="114"/>
      <c r="O54" s="117"/>
      <c r="P54" s="117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>
      <c r="A55" s="11"/>
      <c r="B55" s="118"/>
      <c r="C55" s="114"/>
      <c r="D55" s="115"/>
      <c r="E55" s="115"/>
      <c r="F55" s="116"/>
      <c r="G55" s="115"/>
      <c r="H55" s="115"/>
      <c r="I55" s="116"/>
      <c r="J55" s="115"/>
      <c r="K55" s="115"/>
      <c r="L55" s="115"/>
      <c r="M55" s="114"/>
      <c r="N55" s="114"/>
      <c r="O55" s="117"/>
      <c r="P55" s="117"/>
      <c r="Q55" s="11"/>
      <c r="R55" s="10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>
      <c r="A56" s="11"/>
      <c r="B56" s="118"/>
      <c r="C56" s="114"/>
      <c r="D56" s="115"/>
      <c r="E56" s="115"/>
      <c r="F56" s="116"/>
      <c r="G56" s="115"/>
      <c r="H56" s="115"/>
      <c r="I56" s="116"/>
      <c r="J56" s="115"/>
      <c r="K56" s="115"/>
      <c r="L56" s="115"/>
      <c r="M56" s="114"/>
      <c r="N56" s="114"/>
      <c r="O56" s="117"/>
      <c r="P56" s="117"/>
      <c r="Q56" s="11"/>
      <c r="R56" s="10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>
      <c r="A57" s="11"/>
      <c r="B57" s="118"/>
      <c r="C57" s="114"/>
      <c r="D57" s="115"/>
      <c r="E57" s="115"/>
      <c r="F57" s="116"/>
      <c r="G57" s="115"/>
      <c r="H57" s="115"/>
      <c r="I57" s="116"/>
      <c r="J57" s="115"/>
      <c r="K57" s="115"/>
      <c r="L57" s="115"/>
      <c r="M57" s="114"/>
      <c r="N57" s="114"/>
      <c r="O57" s="117"/>
      <c r="P57" s="117"/>
      <c r="Q57" s="11"/>
      <c r="R57" s="10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20"/>
      <c r="C58" s="121"/>
      <c r="D58" s="122"/>
      <c r="E58" s="122"/>
      <c r="F58" s="123"/>
      <c r="G58" s="122"/>
      <c r="H58" s="122"/>
      <c r="I58" s="123"/>
      <c r="J58" s="122"/>
      <c r="K58" s="122"/>
      <c r="L58" s="122"/>
      <c r="M58" s="124"/>
      <c r="N58" s="124"/>
      <c r="O58" s="125"/>
      <c r="P58" s="126"/>
      <c r="Q58" s="7"/>
      <c r="R58" s="7"/>
      <c r="S58" s="32"/>
      <c r="T58" s="36"/>
    </row>
    <row r="59" spans="1:47" ht="15.6">
      <c r="A59" s="7"/>
      <c r="B59" s="120"/>
      <c r="C59" s="121"/>
      <c r="D59" s="122"/>
      <c r="E59" s="122"/>
      <c r="F59" s="123"/>
      <c r="G59" s="122"/>
      <c r="H59" s="122"/>
      <c r="I59" s="123"/>
      <c r="J59" s="122"/>
      <c r="K59" s="122"/>
      <c r="L59" s="122"/>
      <c r="M59" s="124"/>
      <c r="N59" s="124"/>
      <c r="O59" s="125"/>
      <c r="P59" s="126"/>
      <c r="Q59" s="7"/>
      <c r="R59" s="7"/>
      <c r="S59" s="32"/>
      <c r="T59" s="36"/>
    </row>
    <row r="60" spans="1:47" ht="15.6">
      <c r="A60" s="7"/>
      <c r="B60" s="120"/>
      <c r="C60" s="121"/>
      <c r="D60" s="122"/>
      <c r="E60" s="122"/>
      <c r="F60" s="123"/>
      <c r="G60" s="122"/>
      <c r="H60" s="122"/>
      <c r="I60" s="123"/>
      <c r="J60" s="122"/>
      <c r="K60" s="122"/>
      <c r="L60" s="122"/>
      <c r="M60" s="124"/>
      <c r="N60" s="124"/>
      <c r="O60" s="125"/>
      <c r="P60" s="126"/>
      <c r="Q60" s="7"/>
      <c r="R60" s="7"/>
      <c r="S60" s="32"/>
      <c r="T60" s="36"/>
    </row>
    <row r="61" spans="1:47" ht="15.6">
      <c r="A61" s="6"/>
      <c r="B61" s="120"/>
      <c r="C61" s="121"/>
      <c r="D61" s="122"/>
      <c r="E61" s="122"/>
      <c r="F61" s="123"/>
      <c r="G61" s="122"/>
      <c r="H61" s="122"/>
      <c r="I61" s="123"/>
      <c r="J61" s="122"/>
      <c r="K61" s="122"/>
      <c r="L61" s="122"/>
      <c r="M61" s="124"/>
      <c r="N61" s="124"/>
      <c r="O61" s="125"/>
      <c r="P61" s="126"/>
      <c r="Q61" s="7"/>
      <c r="R61" s="7"/>
      <c r="S61" s="32"/>
      <c r="T61" s="36"/>
    </row>
    <row r="62" spans="1:47" ht="15.6">
      <c r="A62" s="7"/>
      <c r="B62" s="120"/>
      <c r="C62" s="121"/>
      <c r="D62" s="120"/>
      <c r="E62" s="120"/>
      <c r="F62" s="127"/>
      <c r="G62" s="120"/>
      <c r="H62" s="120"/>
      <c r="I62" s="127"/>
      <c r="J62" s="120"/>
      <c r="K62" s="120"/>
      <c r="L62" s="120"/>
      <c r="M62" s="124"/>
      <c r="N62" s="124"/>
      <c r="O62" s="125"/>
      <c r="P62" s="126"/>
      <c r="Q62" s="7"/>
      <c r="R62" s="7"/>
      <c r="S62" s="12"/>
      <c r="T62" s="13"/>
    </row>
    <row r="63" spans="1:47">
      <c r="A63" s="7"/>
      <c r="B63" s="120"/>
      <c r="C63" s="128"/>
      <c r="D63" s="120"/>
      <c r="E63" s="120"/>
      <c r="F63" s="127"/>
      <c r="G63" s="120"/>
      <c r="H63" s="120"/>
      <c r="I63" s="127"/>
      <c r="J63" s="120"/>
      <c r="K63" s="120"/>
      <c r="L63" s="120"/>
      <c r="M63" s="128"/>
      <c r="N63" s="128"/>
      <c r="O63" s="126"/>
      <c r="P63" s="126"/>
      <c r="Q63" s="7"/>
      <c r="R63" s="7"/>
      <c r="S63" s="7"/>
      <c r="T63" s="32"/>
    </row>
    <row r="64" spans="1:47">
      <c r="A64" s="7"/>
      <c r="B64" s="120"/>
      <c r="C64" s="128"/>
      <c r="D64" s="120"/>
      <c r="E64" s="120"/>
      <c r="F64" s="127"/>
      <c r="G64" s="120"/>
      <c r="H64" s="120"/>
      <c r="I64" s="127"/>
      <c r="J64" s="120"/>
      <c r="K64" s="120"/>
      <c r="L64" s="120"/>
      <c r="M64" s="128"/>
      <c r="N64" s="128"/>
      <c r="O64" s="126"/>
      <c r="P64" s="126"/>
      <c r="Q64" s="7"/>
      <c r="R64" s="7"/>
      <c r="S64" s="49"/>
      <c r="T64" s="50"/>
    </row>
    <row r="65" spans="1:20" ht="15.6">
      <c r="A65" s="7"/>
      <c r="B65" s="102"/>
      <c r="C65" s="128"/>
      <c r="D65" s="102"/>
      <c r="E65" s="102"/>
      <c r="F65" s="99"/>
      <c r="G65" s="102"/>
      <c r="H65" s="102"/>
      <c r="I65" s="99"/>
      <c r="J65" s="102"/>
      <c r="K65" s="120"/>
      <c r="L65" s="120"/>
      <c r="M65" s="128"/>
      <c r="N65" s="128"/>
      <c r="O65" s="126"/>
      <c r="P65" s="126"/>
      <c r="Q65" s="7"/>
      <c r="R65" s="7"/>
      <c r="S65" s="32"/>
      <c r="T65" s="36"/>
    </row>
    <row r="66" spans="1:20" ht="15.6">
      <c r="A66" s="7"/>
      <c r="B66" s="102"/>
      <c r="C66" s="128"/>
      <c r="D66" s="102"/>
      <c r="E66" s="102"/>
      <c r="F66" s="99"/>
      <c r="G66" s="102"/>
      <c r="H66" s="102"/>
      <c r="I66" s="99"/>
      <c r="J66" s="102"/>
      <c r="K66" s="120"/>
      <c r="L66" s="120"/>
      <c r="M66" s="128"/>
      <c r="N66" s="128"/>
      <c r="O66" s="126"/>
      <c r="P66" s="126"/>
      <c r="Q66" s="7"/>
      <c r="R66" s="7"/>
      <c r="S66" s="32"/>
      <c r="T66" s="36"/>
    </row>
    <row r="67" spans="1:20" ht="15.6">
      <c r="A67" s="7"/>
      <c r="B67" s="102"/>
      <c r="C67" s="128"/>
      <c r="D67" s="102"/>
      <c r="E67" s="102"/>
      <c r="F67" s="99"/>
      <c r="G67" s="102"/>
      <c r="H67" s="102"/>
      <c r="I67" s="99"/>
      <c r="J67" s="102"/>
      <c r="K67" s="120"/>
      <c r="L67" s="120"/>
      <c r="M67" s="128"/>
      <c r="N67" s="128"/>
      <c r="O67" s="126"/>
      <c r="P67" s="126"/>
      <c r="Q67" s="7"/>
      <c r="R67" s="7"/>
      <c r="S67" s="32"/>
      <c r="T67" s="36"/>
    </row>
    <row r="68" spans="1:20" ht="15.6">
      <c r="A68" s="7"/>
      <c r="B68" s="102"/>
      <c r="C68" s="128"/>
      <c r="D68" s="102"/>
      <c r="E68" s="102"/>
      <c r="F68" s="99"/>
      <c r="G68" s="102"/>
      <c r="H68" s="102"/>
      <c r="I68" s="99"/>
      <c r="J68" s="102"/>
      <c r="K68" s="120"/>
      <c r="L68" s="120"/>
      <c r="M68" s="128"/>
      <c r="N68" s="128"/>
      <c r="O68" s="126"/>
      <c r="P68" s="126"/>
      <c r="Q68" s="7"/>
      <c r="R68" s="7"/>
      <c r="S68" s="32"/>
      <c r="T68" s="36"/>
    </row>
    <row r="69" spans="1:20" ht="15.6">
      <c r="A69" s="7"/>
      <c r="B69" s="102"/>
      <c r="C69" s="128"/>
      <c r="D69" s="102"/>
      <c r="E69" s="102"/>
      <c r="F69" s="99"/>
      <c r="G69" s="102"/>
      <c r="H69" s="102"/>
      <c r="I69" s="99"/>
      <c r="J69" s="102"/>
      <c r="K69" s="120"/>
      <c r="L69" s="120"/>
      <c r="M69" s="128"/>
      <c r="N69" s="128"/>
      <c r="O69" s="126"/>
      <c r="P69" s="126"/>
      <c r="Q69" s="7"/>
      <c r="R69" s="7"/>
      <c r="S69" s="32"/>
      <c r="T69" s="36"/>
    </row>
    <row r="70" spans="1:20" ht="15.6">
      <c r="A70" s="7"/>
      <c r="B70" s="102"/>
      <c r="C70" s="128"/>
      <c r="D70" s="102"/>
      <c r="E70" s="102"/>
      <c r="F70" s="99"/>
      <c r="G70" s="102"/>
      <c r="H70" s="102"/>
      <c r="I70" s="99"/>
      <c r="J70" s="102"/>
      <c r="K70" s="120"/>
      <c r="L70" s="120"/>
      <c r="M70" s="128"/>
      <c r="N70" s="128"/>
      <c r="O70" s="126"/>
      <c r="P70" s="126"/>
      <c r="Q70" s="7"/>
      <c r="R70" s="7"/>
      <c r="S70" s="32"/>
      <c r="T70" s="36"/>
    </row>
    <row r="71" spans="1:20" ht="15.6">
      <c r="A71" s="7"/>
      <c r="B71" s="129"/>
      <c r="C71" s="128"/>
      <c r="D71" s="129"/>
      <c r="E71" s="129"/>
      <c r="F71" s="130"/>
      <c r="G71" s="129"/>
      <c r="H71" s="129"/>
      <c r="I71" s="130"/>
      <c r="J71" s="129"/>
      <c r="K71" s="120"/>
      <c r="L71" s="120"/>
      <c r="M71" s="128"/>
      <c r="N71" s="128"/>
      <c r="O71" s="126"/>
      <c r="P71" s="126"/>
      <c r="Q71" s="7"/>
      <c r="R71" s="37"/>
      <c r="S71" s="12"/>
      <c r="T71" s="14"/>
    </row>
  </sheetData>
  <pageMargins left="0.75" right="0.75" top="0.75" bottom="0.5" header="0.5" footer="0.7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U71"/>
  <sheetViews>
    <sheetView topLeftCell="A4" zoomScale="55" zoomScaleNormal="55" workbookViewId="0">
      <selection activeCell="C44" sqref="C44"/>
    </sheetView>
  </sheetViews>
  <sheetFormatPr defaultColWidth="8.59765625" defaultRowHeight="14.4"/>
  <cols>
    <col min="1" max="1" width="49.5" style="9" customWidth="1"/>
    <col min="2" max="2" width="19.59765625" style="88" bestFit="1" customWidth="1"/>
    <col min="3" max="3" width="17.59765625" style="89" customWidth="1"/>
    <col min="4" max="6" width="17.59765625" style="88" customWidth="1"/>
    <col min="7" max="7" width="19.59765625" style="88" bestFit="1" customWidth="1"/>
    <col min="8" max="12" width="17.59765625" style="88" customWidth="1"/>
    <col min="13" max="16" width="17.59765625" style="89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66</v>
      </c>
      <c r="Q2" s="3"/>
      <c r="AG2" s="39"/>
      <c r="AH2" s="3"/>
    </row>
    <row r="3" spans="1:34" ht="28.8">
      <c r="A3" s="4">
        <f>'Uppsala län'!A3</f>
        <v>2020</v>
      </c>
      <c r="C3" s="90" t="s">
        <v>1</v>
      </c>
      <c r="D3" s="90" t="s">
        <v>30</v>
      </c>
      <c r="E3" s="90" t="s">
        <v>2</v>
      </c>
      <c r="F3" s="91" t="s">
        <v>3</v>
      </c>
      <c r="G3" s="90" t="s">
        <v>16</v>
      </c>
      <c r="H3" s="90" t="s">
        <v>50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62</v>
      </c>
      <c r="N3" s="91" t="s">
        <v>62</v>
      </c>
      <c r="O3" s="91" t="s">
        <v>62</v>
      </c>
      <c r="P3" s="92" t="s">
        <v>9</v>
      </c>
      <c r="Q3" s="39"/>
      <c r="AG3" s="39"/>
      <c r="AH3" s="39"/>
    </row>
    <row r="4" spans="1:34" s="16" customFormat="1" ht="10.199999999999999">
      <c r="A4" s="52" t="s">
        <v>54</v>
      </c>
      <c r="B4" s="93"/>
      <c r="C4" s="94" t="s">
        <v>52</v>
      </c>
      <c r="D4" s="94" t="s">
        <v>53</v>
      </c>
      <c r="E4" s="95"/>
      <c r="F4" s="94" t="s">
        <v>55</v>
      </c>
      <c r="G4" s="95"/>
      <c r="H4" s="95"/>
      <c r="I4" s="94" t="s">
        <v>56</v>
      </c>
      <c r="J4" s="95"/>
      <c r="K4" s="95"/>
      <c r="L4" s="95"/>
      <c r="M4" s="95"/>
      <c r="N4" s="96"/>
      <c r="O4" s="96"/>
      <c r="P4" s="97" t="s">
        <v>60</v>
      </c>
      <c r="Q4" s="17"/>
      <c r="AG4" s="17"/>
      <c r="AH4" s="17"/>
    </row>
    <row r="5" spans="1:34" ht="15.6">
      <c r="A5" s="3" t="s">
        <v>51</v>
      </c>
      <c r="B5" s="69"/>
      <c r="C5" s="70">
        <f>[1]Solceller!$C$10</f>
        <v>7704.4999999999991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>
        <f>SUM(D5:O5)</f>
        <v>0</v>
      </c>
      <c r="Q5" s="39"/>
      <c r="AG5" s="39"/>
      <c r="AH5" s="39"/>
    </row>
    <row r="6" spans="1:34" ht="15.6">
      <c r="A6" s="3" t="s">
        <v>77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>
        <f t="shared" ref="P6:P11" si="0">SUM(D6:O6)</f>
        <v>0</v>
      </c>
      <c r="Q6" s="39"/>
      <c r="AG6" s="39"/>
      <c r="AH6" s="39"/>
    </row>
    <row r="7" spans="1:34" ht="15.6">
      <c r="A7" s="3" t="s">
        <v>78</v>
      </c>
      <c r="B7" s="69"/>
      <c r="C7" s="106">
        <f>[1]Elproduktion!$N$282</f>
        <v>54320</v>
      </c>
      <c r="D7" s="106">
        <f>[1]Elproduktion!$N$283</f>
        <v>0</v>
      </c>
      <c r="E7" s="69">
        <f>[1]Elproduktion!$Q$284</f>
        <v>0</v>
      </c>
      <c r="F7" s="106">
        <f>[1]Elproduktion!$N$285</f>
        <v>0</v>
      </c>
      <c r="G7" s="69">
        <f>[1]Elproduktion!$R$286</f>
        <v>0</v>
      </c>
      <c r="H7" s="106">
        <f>[1]Elproduktion!$S$287</f>
        <v>0</v>
      </c>
      <c r="I7" s="69">
        <f>[1]Elproduktion!$N$288</f>
        <v>0</v>
      </c>
      <c r="J7" s="69">
        <f>[1]Elproduktion!$T$286</f>
        <v>0</v>
      </c>
      <c r="K7" s="69">
        <f>[1]Elproduktion!$U$284</f>
        <v>0</v>
      </c>
      <c r="L7" s="69">
        <f>[1]Elproduktion!$V$284</f>
        <v>0</v>
      </c>
      <c r="M7" s="69"/>
      <c r="N7" s="69"/>
      <c r="O7" s="69"/>
      <c r="P7" s="69">
        <f t="shared" si="0"/>
        <v>0</v>
      </c>
      <c r="Q7" s="39"/>
      <c r="AG7" s="39"/>
      <c r="AH7" s="39"/>
    </row>
    <row r="8" spans="1:34" ht="15.6">
      <c r="A8" s="3" t="s">
        <v>10</v>
      </c>
      <c r="B8" s="69"/>
      <c r="C8" s="106">
        <f>[1]Elproduktion!$N$290</f>
        <v>0</v>
      </c>
      <c r="D8" s="106">
        <f>[1]Elproduktion!$N$291</f>
        <v>0</v>
      </c>
      <c r="E8" s="69">
        <f>[1]Elproduktion!$Q$292</f>
        <v>0</v>
      </c>
      <c r="F8" s="106">
        <f>[1]Elproduktion!$N$293</f>
        <v>0</v>
      </c>
      <c r="G8" s="69">
        <f>[1]Elproduktion!$R$294</f>
        <v>0</v>
      </c>
      <c r="H8" s="106">
        <f>[1]Elproduktion!$S$295</f>
        <v>0</v>
      </c>
      <c r="I8" s="69">
        <f>[1]Elproduktion!$N$296</f>
        <v>0</v>
      </c>
      <c r="J8" s="69">
        <f>[1]Elproduktion!$T$294</f>
        <v>0</v>
      </c>
      <c r="K8" s="69">
        <f>[1]Elproduktion!$U$292</f>
        <v>0</v>
      </c>
      <c r="L8" s="69">
        <f>[1]Elproduktion!$V$292</f>
        <v>0</v>
      </c>
      <c r="M8" s="69"/>
      <c r="N8" s="69"/>
      <c r="O8" s="69"/>
      <c r="P8" s="69">
        <f t="shared" si="0"/>
        <v>0</v>
      </c>
      <c r="Q8" s="39"/>
      <c r="AG8" s="39"/>
      <c r="AH8" s="39"/>
    </row>
    <row r="9" spans="1:34" ht="15.6">
      <c r="A9" s="3" t="s">
        <v>11</v>
      </c>
      <c r="B9" s="69"/>
      <c r="C9" s="149">
        <f>[1]Elproduktion!$N$298</f>
        <v>584</v>
      </c>
      <c r="D9" s="106">
        <f>[1]Elproduktion!$N$299</f>
        <v>0</v>
      </c>
      <c r="E9" s="69">
        <f>[1]Elproduktion!$Q$300</f>
        <v>0</v>
      </c>
      <c r="F9" s="106">
        <f>[1]Elproduktion!$N$301</f>
        <v>0</v>
      </c>
      <c r="G9" s="69">
        <f>[1]Elproduktion!$R$302</f>
        <v>0</v>
      </c>
      <c r="H9" s="106">
        <f>[1]Elproduktion!$S$303</f>
        <v>0</v>
      </c>
      <c r="I9" s="69">
        <f>[1]Elproduktion!$N$304</f>
        <v>0</v>
      </c>
      <c r="J9" s="69">
        <f>[1]Elproduktion!$T$302</f>
        <v>0</v>
      </c>
      <c r="K9" s="69">
        <f>[1]Elproduktion!$U$300</f>
        <v>0</v>
      </c>
      <c r="L9" s="69">
        <f>[1]Elproduktion!$V$300</f>
        <v>0</v>
      </c>
      <c r="M9" s="69"/>
      <c r="N9" s="69"/>
      <c r="O9" s="69"/>
      <c r="P9" s="69">
        <f t="shared" si="0"/>
        <v>0</v>
      </c>
      <c r="Q9" s="39"/>
      <c r="AG9" s="39"/>
      <c r="AH9" s="39"/>
    </row>
    <row r="10" spans="1:34" ht="15.6">
      <c r="A10" s="3" t="s">
        <v>12</v>
      </c>
      <c r="B10" s="69"/>
      <c r="C10" s="149">
        <f>[1]Elproduktion!$N$306</f>
        <v>674</v>
      </c>
      <c r="D10" s="106">
        <f>[1]Elproduktion!$N$307</f>
        <v>0</v>
      </c>
      <c r="E10" s="69">
        <f>[1]Elproduktion!$Q$308</f>
        <v>0</v>
      </c>
      <c r="F10" s="106">
        <f>[1]Elproduktion!$N$309</f>
        <v>0</v>
      </c>
      <c r="G10" s="69">
        <f>[1]Elproduktion!$R$310</f>
        <v>0</v>
      </c>
      <c r="H10" s="106">
        <f>[1]Elproduktion!$S$311</f>
        <v>0</v>
      </c>
      <c r="I10" s="69">
        <f>[1]Elproduktion!$N$312</f>
        <v>0</v>
      </c>
      <c r="J10" s="69">
        <f>[1]Elproduktion!$T$310</f>
        <v>0</v>
      </c>
      <c r="K10" s="69">
        <f>[1]Elproduktion!$U$308</f>
        <v>0</v>
      </c>
      <c r="L10" s="69">
        <f>[1]Elproduktion!$V$308</f>
        <v>0</v>
      </c>
      <c r="M10" s="69"/>
      <c r="N10" s="69"/>
      <c r="O10" s="69"/>
      <c r="P10" s="69">
        <f t="shared" si="0"/>
        <v>0</v>
      </c>
      <c r="Q10" s="39"/>
      <c r="R10" s="3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39"/>
      <c r="AH10" s="39"/>
    </row>
    <row r="11" spans="1:34" ht="15.6">
      <c r="A11" s="3" t="s">
        <v>13</v>
      </c>
      <c r="B11" s="69"/>
      <c r="C11" s="70">
        <f>SUM(C5:C10)</f>
        <v>63282.5</v>
      </c>
      <c r="D11" s="69">
        <f t="shared" ref="D11:O11" si="1">SUM(D5:D10)</f>
        <v>0</v>
      </c>
      <c r="E11" s="69">
        <f t="shared" si="1"/>
        <v>0</v>
      </c>
      <c r="F11" s="69">
        <f t="shared" si="1"/>
        <v>0</v>
      </c>
      <c r="G11" s="69">
        <f t="shared" si="1"/>
        <v>0</v>
      </c>
      <c r="H11" s="69">
        <f t="shared" si="1"/>
        <v>0</v>
      </c>
      <c r="I11" s="69">
        <f t="shared" si="1"/>
        <v>0</v>
      </c>
      <c r="J11" s="69">
        <f t="shared" si="1"/>
        <v>0</v>
      </c>
      <c r="K11" s="69">
        <f t="shared" si="1"/>
        <v>0</v>
      </c>
      <c r="L11" s="69">
        <f t="shared" si="1"/>
        <v>0</v>
      </c>
      <c r="M11" s="69">
        <f t="shared" si="1"/>
        <v>0</v>
      </c>
      <c r="N11" s="69">
        <f t="shared" si="1"/>
        <v>0</v>
      </c>
      <c r="O11" s="69">
        <f t="shared" si="1"/>
        <v>0</v>
      </c>
      <c r="P11" s="69">
        <f t="shared" si="0"/>
        <v>0</v>
      </c>
      <c r="Q11" s="39"/>
      <c r="R11" s="3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39"/>
      <c r="AH11" s="39"/>
    </row>
    <row r="12" spans="1:34" ht="15.6"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2"/>
      <c r="R12" s="2"/>
      <c r="S12" s="2"/>
      <c r="T12" s="2"/>
    </row>
    <row r="13" spans="1:34" ht="15.6"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2"/>
      <c r="R13" s="2"/>
      <c r="S13" s="2"/>
      <c r="T13" s="2"/>
    </row>
    <row r="14" spans="1:34" ht="18">
      <c r="A14" s="1" t="s">
        <v>14</v>
      </c>
      <c r="B14" s="98"/>
      <c r="C14" s="69"/>
      <c r="D14" s="98"/>
      <c r="E14" s="98"/>
      <c r="F14" s="98"/>
      <c r="G14" s="98"/>
      <c r="H14" s="98"/>
      <c r="I14" s="98"/>
      <c r="J14" s="69"/>
      <c r="K14" s="69"/>
      <c r="L14" s="69"/>
      <c r="M14" s="69"/>
      <c r="N14" s="69"/>
      <c r="O14" s="69"/>
      <c r="P14" s="98"/>
      <c r="Q14" s="2"/>
      <c r="R14" s="2"/>
      <c r="S14" s="2"/>
      <c r="T14" s="2"/>
    </row>
    <row r="15" spans="1:34" ht="15.6">
      <c r="A15" s="51" t="str">
        <f>A2</f>
        <v>0381 Enköping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2"/>
      <c r="R15" s="2"/>
      <c r="S15" s="2"/>
      <c r="T15" s="2"/>
    </row>
    <row r="16" spans="1:34" ht="28.8">
      <c r="A16" s="4">
        <f>'Uppsala län'!A16</f>
        <v>2020</v>
      </c>
      <c r="B16" s="90" t="s">
        <v>15</v>
      </c>
      <c r="C16" s="99" t="s">
        <v>8</v>
      </c>
      <c r="D16" s="90" t="s">
        <v>30</v>
      </c>
      <c r="E16" s="90" t="s">
        <v>2</v>
      </c>
      <c r="F16" s="91" t="s">
        <v>3</v>
      </c>
      <c r="G16" s="90" t="s">
        <v>16</v>
      </c>
      <c r="H16" s="90" t="s">
        <v>50</v>
      </c>
      <c r="I16" s="91" t="s">
        <v>5</v>
      </c>
      <c r="J16" s="90" t="s">
        <v>4</v>
      </c>
      <c r="K16" s="90" t="s">
        <v>6</v>
      </c>
      <c r="L16" s="90" t="s">
        <v>7</v>
      </c>
      <c r="M16" s="91" t="s">
        <v>62</v>
      </c>
      <c r="N16" s="91" t="s">
        <v>62</v>
      </c>
      <c r="O16" s="91" t="s">
        <v>62</v>
      </c>
      <c r="P16" s="92" t="s">
        <v>9</v>
      </c>
      <c r="Q16" s="39"/>
      <c r="AG16" s="39"/>
      <c r="AH16" s="39"/>
    </row>
    <row r="17" spans="1:34" s="16" customFormat="1" ht="10.199999999999999">
      <c r="A17" s="52" t="s">
        <v>54</v>
      </c>
      <c r="B17" s="94" t="s">
        <v>57</v>
      </c>
      <c r="C17" s="100"/>
      <c r="D17" s="94" t="s">
        <v>53</v>
      </c>
      <c r="E17" s="95"/>
      <c r="F17" s="94" t="s">
        <v>55</v>
      </c>
      <c r="G17" s="95"/>
      <c r="H17" s="95"/>
      <c r="I17" s="94" t="s">
        <v>56</v>
      </c>
      <c r="J17" s="95"/>
      <c r="K17" s="95"/>
      <c r="L17" s="95"/>
      <c r="M17" s="95"/>
      <c r="N17" s="96"/>
      <c r="O17" s="96"/>
      <c r="P17" s="97" t="s">
        <v>60</v>
      </c>
      <c r="Q17" s="17"/>
      <c r="AG17" s="17"/>
      <c r="AH17" s="17"/>
    </row>
    <row r="18" spans="1:34" ht="15.6">
      <c r="A18" s="3" t="s">
        <v>17</v>
      </c>
      <c r="B18" s="150">
        <f>[1]Fjärrvärmeproduktion!$N$394+[1]Fjärrvärmeproduktion!$N$434</f>
        <v>252600</v>
      </c>
      <c r="C18" s="71"/>
      <c r="D18" s="151">
        <f>[1]Fjärrvärmeproduktion!$N$395</f>
        <v>2100</v>
      </c>
      <c r="E18" s="71">
        <f>[1]Fjärrvärmeproduktion!$Q$396</f>
        <v>0</v>
      </c>
      <c r="F18" s="71">
        <f>[1]Fjärrvärmeproduktion!$N$397</f>
        <v>0</v>
      </c>
      <c r="G18" s="71">
        <f>[1]Fjärrvärmeproduktion!$R$398</f>
        <v>0</v>
      </c>
      <c r="H18" s="150">
        <f>[1]Fjärrvärmeproduktion!$S$399</f>
        <v>299800</v>
      </c>
      <c r="I18" s="151">
        <f>[1]Fjärrvärmeproduktion!$W$400</f>
        <v>2200</v>
      </c>
      <c r="J18" s="71">
        <f>[1]Fjärrvärmeproduktion!$T$398</f>
        <v>0</v>
      </c>
      <c r="K18" s="71">
        <f>[1]Fjärrvärmeproduktion!$U$396</f>
        <v>0</v>
      </c>
      <c r="L18" s="71">
        <f>[1]Fjärrvärmeproduktion!$V$396</f>
        <v>0</v>
      </c>
      <c r="M18" s="71"/>
      <c r="N18" s="71"/>
      <c r="O18" s="71"/>
      <c r="P18" s="151">
        <f>SUM(C18:O18)</f>
        <v>304100</v>
      </c>
      <c r="Q18" s="2"/>
      <c r="R18" s="2"/>
      <c r="S18" s="2"/>
      <c r="T18" s="2"/>
    </row>
    <row r="19" spans="1:34" ht="15.6">
      <c r="A19" s="3" t="s">
        <v>18</v>
      </c>
      <c r="B19" s="150">
        <f>[1]Fjärrvärmeproduktion!$N$402</f>
        <v>4762</v>
      </c>
      <c r="C19" s="71"/>
      <c r="D19" s="151">
        <f>[1]Fjärrvärmeproduktion!$N$403</f>
        <v>238</v>
      </c>
      <c r="E19" s="71">
        <f>[1]Fjärrvärmeproduktion!$Q$404</f>
        <v>0</v>
      </c>
      <c r="F19" s="71">
        <f>[1]Fjärrvärmeproduktion!$N$405</f>
        <v>0</v>
      </c>
      <c r="G19" s="71">
        <f>[1]Fjärrvärmeproduktion!$R$406</f>
        <v>0</v>
      </c>
      <c r="H19" s="150">
        <f>[1]Fjärrvärmeproduktion!$S$407</f>
        <v>6130</v>
      </c>
      <c r="I19" s="71">
        <f>[1]Fjärrvärmeproduktion!$N$408</f>
        <v>0</v>
      </c>
      <c r="J19" s="71">
        <f>[1]Fjärrvärmeproduktion!$T$406</f>
        <v>0</v>
      </c>
      <c r="K19" s="71">
        <f>[1]Fjärrvärmeproduktion!$U$404</f>
        <v>0</v>
      </c>
      <c r="L19" s="71">
        <f>[1]Fjärrvärmeproduktion!$V$404</f>
        <v>0</v>
      </c>
      <c r="M19" s="71"/>
      <c r="N19" s="71"/>
      <c r="O19" s="71"/>
      <c r="P19" s="151">
        <f t="shared" ref="P19:P24" si="2">SUM(C19:O19)</f>
        <v>6368</v>
      </c>
      <c r="Q19" s="2"/>
      <c r="R19" s="2"/>
      <c r="S19" s="2"/>
      <c r="T19" s="2"/>
    </row>
    <row r="20" spans="1:34" ht="15.6">
      <c r="A20" s="3" t="s">
        <v>19</v>
      </c>
      <c r="B20" s="131">
        <f>[1]Fjärrvärmeproduktion!$N$410</f>
        <v>0</v>
      </c>
      <c r="C20" s="71">
        <f>B20*1.015</f>
        <v>0</v>
      </c>
      <c r="D20" s="71">
        <f>[1]Fjärrvärmeproduktion!$N$411</f>
        <v>0</v>
      </c>
      <c r="E20" s="71">
        <f>[1]Fjärrvärmeproduktion!$Q$412</f>
        <v>0</v>
      </c>
      <c r="F20" s="71">
        <f>[1]Fjärrvärmeproduktion!$N$413</f>
        <v>0</v>
      </c>
      <c r="G20" s="71">
        <f>[1]Fjärrvärmeproduktion!$R$414</f>
        <v>0</v>
      </c>
      <c r="H20" s="131">
        <f>[1]Fjärrvärmeproduktion!$S$415</f>
        <v>0</v>
      </c>
      <c r="I20" s="71">
        <f>[1]Fjärrvärmeproduktion!$N$416</f>
        <v>0</v>
      </c>
      <c r="J20" s="71">
        <f>[1]Fjärrvärmeproduktion!$T$414</f>
        <v>0</v>
      </c>
      <c r="K20" s="71">
        <f>[1]Fjärrvärmeproduktion!$U$412</f>
        <v>0</v>
      </c>
      <c r="L20" s="71">
        <f>[1]Fjärrvärmeproduktion!$V$412</f>
        <v>0</v>
      </c>
      <c r="M20" s="71"/>
      <c r="N20" s="71"/>
      <c r="O20" s="71"/>
      <c r="P20" s="71">
        <f t="shared" si="2"/>
        <v>0</v>
      </c>
      <c r="Q20" s="2"/>
      <c r="R20" s="2"/>
      <c r="S20" s="2"/>
      <c r="T20" s="2"/>
    </row>
    <row r="21" spans="1:34" ht="16.2" thickBot="1">
      <c r="A21" s="3" t="s">
        <v>20</v>
      </c>
      <c r="B21" s="131">
        <f>[1]Fjärrvärmeproduktion!$N$418</f>
        <v>0</v>
      </c>
      <c r="C21" s="71"/>
      <c r="D21" s="71">
        <f>[1]Fjärrvärmeproduktion!$N$419</f>
        <v>0</v>
      </c>
      <c r="E21" s="71">
        <f>[1]Fjärrvärmeproduktion!$Q$420</f>
        <v>0</v>
      </c>
      <c r="F21" s="71">
        <f>[1]Fjärrvärmeproduktion!$N$421</f>
        <v>0</v>
      </c>
      <c r="G21" s="71">
        <f>[1]Fjärrvärmeproduktion!$R$422</f>
        <v>0</v>
      </c>
      <c r="H21" s="131">
        <f>[1]Fjärrvärmeproduktion!$S$423</f>
        <v>0</v>
      </c>
      <c r="I21" s="71">
        <f>[1]Fjärrvärmeproduktion!$N$424</f>
        <v>0</v>
      </c>
      <c r="J21" s="71">
        <f>[1]Fjärrvärmeproduktion!$T$422</f>
        <v>0</v>
      </c>
      <c r="K21" s="71">
        <f>[1]Fjärrvärmeproduktion!$U$420</f>
        <v>0</v>
      </c>
      <c r="L21" s="71">
        <f>[1]Fjärrvärmeproduktion!$V$420</f>
        <v>0</v>
      </c>
      <c r="M21" s="71"/>
      <c r="N21" s="71"/>
      <c r="O21" s="71"/>
      <c r="P21" s="71">
        <f t="shared" si="2"/>
        <v>0</v>
      </c>
      <c r="Q21" s="2"/>
      <c r="R21" s="24"/>
      <c r="S21" s="24"/>
      <c r="T21" s="24"/>
    </row>
    <row r="22" spans="1:34" ht="15.6">
      <c r="A22" s="3" t="s">
        <v>21</v>
      </c>
      <c r="B22" s="131">
        <f>[1]Fjärrvärmeproduktion!$N$426</f>
        <v>0</v>
      </c>
      <c r="C22" s="71"/>
      <c r="D22" s="71">
        <f>[1]Fjärrvärmeproduktion!$N$427</f>
        <v>0</v>
      </c>
      <c r="E22" s="71">
        <f>[1]Fjärrvärmeproduktion!$Q$428</f>
        <v>0</v>
      </c>
      <c r="F22" s="71">
        <f>[1]Fjärrvärmeproduktion!$N$429</f>
        <v>0</v>
      </c>
      <c r="G22" s="71">
        <f>[1]Fjärrvärmeproduktion!$R$430</f>
        <v>0</v>
      </c>
      <c r="H22" s="131">
        <f>[1]Fjärrvärmeproduktion!$S$431</f>
        <v>0</v>
      </c>
      <c r="I22" s="71">
        <f>[1]Fjärrvärmeproduktion!$N$432</f>
        <v>0</v>
      </c>
      <c r="J22" s="71">
        <f>[1]Fjärrvärmeproduktion!$T$430</f>
        <v>0</v>
      </c>
      <c r="K22" s="71">
        <f>[1]Fjärrvärmeproduktion!$U$428</f>
        <v>0</v>
      </c>
      <c r="L22" s="71">
        <f>[1]Fjärrvärmeproduktion!$V$428</f>
        <v>0</v>
      </c>
      <c r="M22" s="71"/>
      <c r="N22" s="71"/>
      <c r="O22" s="71"/>
      <c r="P22" s="71">
        <f t="shared" si="2"/>
        <v>0</v>
      </c>
      <c r="Q22" s="18"/>
      <c r="R22" s="30" t="s">
        <v>23</v>
      </c>
      <c r="S22" s="56" t="str">
        <f>ROUND(P43/1000,0) &amp;" GWh"</f>
        <v>1122 GWh</v>
      </c>
      <c r="T22" s="25"/>
      <c r="U22" s="23"/>
    </row>
    <row r="23" spans="1:34" ht="15.6">
      <c r="A23" s="3" t="s">
        <v>22</v>
      </c>
      <c r="B23" s="131">
        <v>0</v>
      </c>
      <c r="C23" s="71"/>
      <c r="D23" s="71">
        <f>[1]Fjärrvärmeproduktion!$N$435</f>
        <v>0</v>
      </c>
      <c r="E23" s="71">
        <f>[1]Fjärrvärmeproduktion!$Q$436</f>
        <v>0</v>
      </c>
      <c r="F23" s="71">
        <f>[1]Fjärrvärmeproduktion!$N$437</f>
        <v>0</v>
      </c>
      <c r="G23" s="71">
        <f>[1]Fjärrvärmeproduktion!$R$438</f>
        <v>0</v>
      </c>
      <c r="H23" s="131">
        <f>[1]Fjärrvärmeproduktion!$S$439</f>
        <v>0</v>
      </c>
      <c r="I23" s="71">
        <f>[1]Fjärrvärmeproduktion!$N$440</f>
        <v>0</v>
      </c>
      <c r="J23" s="71">
        <f>[1]Fjärrvärmeproduktion!$T$438</f>
        <v>0</v>
      </c>
      <c r="K23" s="71">
        <f>[1]Fjärrvärmeproduktion!$U$436</f>
        <v>0</v>
      </c>
      <c r="L23" s="71">
        <f>[1]Fjärrvärmeproduktion!$V$436</f>
        <v>0</v>
      </c>
      <c r="M23" s="71"/>
      <c r="N23" s="71"/>
      <c r="O23" s="71"/>
      <c r="P23" s="7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13</v>
      </c>
      <c r="B24" s="151">
        <f>SUM(B18:B23)</f>
        <v>257362</v>
      </c>
      <c r="C24" s="71">
        <f t="shared" ref="C24:O24" si="3">SUM(C18:C23)</f>
        <v>0</v>
      </c>
      <c r="D24" s="151">
        <f t="shared" si="3"/>
        <v>2338</v>
      </c>
      <c r="E24" s="71">
        <f t="shared" si="3"/>
        <v>0</v>
      </c>
      <c r="F24" s="71">
        <f t="shared" si="3"/>
        <v>0</v>
      </c>
      <c r="G24" s="71">
        <f t="shared" si="3"/>
        <v>0</v>
      </c>
      <c r="H24" s="151">
        <f t="shared" si="3"/>
        <v>305930</v>
      </c>
      <c r="I24" s="151">
        <f t="shared" si="3"/>
        <v>2200</v>
      </c>
      <c r="J24" s="71">
        <f t="shared" si="3"/>
        <v>0</v>
      </c>
      <c r="K24" s="71">
        <f t="shared" si="3"/>
        <v>0</v>
      </c>
      <c r="L24" s="71">
        <f t="shared" si="3"/>
        <v>0</v>
      </c>
      <c r="M24" s="71">
        <f t="shared" si="3"/>
        <v>0</v>
      </c>
      <c r="N24" s="71">
        <f t="shared" si="3"/>
        <v>0</v>
      </c>
      <c r="O24" s="71">
        <f t="shared" si="3"/>
        <v>0</v>
      </c>
      <c r="P24" s="151">
        <f t="shared" si="2"/>
        <v>310468</v>
      </c>
      <c r="Q24" s="18"/>
      <c r="R24" s="28"/>
      <c r="S24" s="2" t="s">
        <v>24</v>
      </c>
      <c r="T24" s="26" t="s">
        <v>25</v>
      </c>
      <c r="U24" s="23"/>
    </row>
    <row r="25" spans="1:34" ht="15.6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18"/>
      <c r="R25" s="53" t="str">
        <f>C30</f>
        <v>El</v>
      </c>
      <c r="S25" s="41" t="str">
        <f>ROUND(C43/1000,0) &amp;" GWh"</f>
        <v>318 GWh</v>
      </c>
      <c r="T25" s="29">
        <f>C$44</f>
        <v>0.2835361607939359</v>
      </c>
      <c r="U25" s="23"/>
    </row>
    <row r="26" spans="1:34" ht="15.6">
      <c r="B26" s="132"/>
      <c r="C26" s="69"/>
      <c r="D26" s="69"/>
      <c r="E26" s="133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18"/>
      <c r="R26" s="54" t="str">
        <f>D30</f>
        <v>Oljeprodukter</v>
      </c>
      <c r="S26" s="41" t="str">
        <f>ROUND(D43/1000,0) &amp;" GWh"</f>
        <v>385 GWh</v>
      </c>
      <c r="T26" s="29">
        <f>D$44</f>
        <v>0.34331946431454308</v>
      </c>
      <c r="U26" s="23"/>
    </row>
    <row r="27" spans="1:34" ht="15.6"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18"/>
      <c r="R27" s="54" t="str">
        <f>E30</f>
        <v>Kol och koks</v>
      </c>
      <c r="S27" s="41" t="str">
        <f>ROUND(E43/1000,0) &amp;" GWh"</f>
        <v>0 GWh</v>
      </c>
      <c r="T27" s="29">
        <f>E$44</f>
        <v>0</v>
      </c>
      <c r="U27" s="23"/>
    </row>
    <row r="28" spans="1:34" ht="18">
      <c r="A28" s="1" t="s">
        <v>26</v>
      </c>
      <c r="B28" s="98"/>
      <c r="C28" s="69"/>
      <c r="D28" s="98"/>
      <c r="E28" s="98"/>
      <c r="F28" s="98"/>
      <c r="G28" s="98"/>
      <c r="H28" s="98"/>
      <c r="I28" s="69"/>
      <c r="J28" s="69"/>
      <c r="K28" s="69"/>
      <c r="L28" s="69"/>
      <c r="M28" s="69"/>
      <c r="N28" s="69"/>
      <c r="O28" s="69"/>
      <c r="P28" s="69"/>
      <c r="Q28" s="18"/>
      <c r="R28" s="54" t="str">
        <f>F30</f>
        <v>Gasol/naturgas</v>
      </c>
      <c r="S28" s="41" t="str">
        <f>ROUND(F43/1000,0) &amp;" GWh"</f>
        <v>0 GWh</v>
      </c>
      <c r="T28" s="29">
        <f>F$44</f>
        <v>5.3492799886966147E-6</v>
      </c>
      <c r="U28" s="23"/>
    </row>
    <row r="29" spans="1:34" ht="15.6">
      <c r="A29" s="51" t="str">
        <f>A2</f>
        <v>0381 Enköping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18"/>
      <c r="R29" s="54" t="str">
        <f>G30</f>
        <v>Biodrivmedel/Bioolja</v>
      </c>
      <c r="S29" s="41" t="str">
        <f>ROUND(G43/1000,0) &amp;" GWh"</f>
        <v>65 GWh</v>
      </c>
      <c r="T29" s="29">
        <f>G$44</f>
        <v>5.8005809104096522E-2</v>
      </c>
      <c r="U29" s="23"/>
    </row>
    <row r="30" spans="1:34" ht="28.8">
      <c r="A30" s="4">
        <f>'Uppsala län'!A30</f>
        <v>2020</v>
      </c>
      <c r="B30" s="99" t="s">
        <v>64</v>
      </c>
      <c r="C30" s="102" t="s">
        <v>8</v>
      </c>
      <c r="D30" s="90" t="s">
        <v>30</v>
      </c>
      <c r="E30" s="90" t="s">
        <v>2</v>
      </c>
      <c r="F30" s="91" t="s">
        <v>3</v>
      </c>
      <c r="G30" s="90" t="s">
        <v>87</v>
      </c>
      <c r="H30" s="90" t="s">
        <v>50</v>
      </c>
      <c r="I30" s="91" t="s">
        <v>5</v>
      </c>
      <c r="J30" s="90" t="s">
        <v>4</v>
      </c>
      <c r="K30" s="90" t="s">
        <v>6</v>
      </c>
      <c r="L30" s="90" t="s">
        <v>7</v>
      </c>
      <c r="M30" s="90" t="s">
        <v>75</v>
      </c>
      <c r="N30" s="90" t="s">
        <v>76</v>
      </c>
      <c r="O30" s="91" t="s">
        <v>62</v>
      </c>
      <c r="P30" s="92" t="s">
        <v>27</v>
      </c>
      <c r="Q30" s="18"/>
      <c r="R30" s="53" t="str">
        <f>H30</f>
        <v>Biobränslen</v>
      </c>
      <c r="S30" s="41" t="str">
        <f>ROUND(H43/1000,0) &amp;" GWh"</f>
        <v>351 GWh</v>
      </c>
      <c r="T30" s="29">
        <f>H$44</f>
        <v>0.31317181384491372</v>
      </c>
      <c r="U30" s="23"/>
    </row>
    <row r="31" spans="1:34" s="16" customFormat="1">
      <c r="A31" s="15"/>
      <c r="B31" s="94" t="s">
        <v>59</v>
      </c>
      <c r="C31" s="103" t="s">
        <v>58</v>
      </c>
      <c r="D31" s="94" t="s">
        <v>53</v>
      </c>
      <c r="E31" s="95"/>
      <c r="F31" s="94" t="s">
        <v>55</v>
      </c>
      <c r="G31" s="94" t="s">
        <v>74</v>
      </c>
      <c r="H31" s="94" t="s">
        <v>63</v>
      </c>
      <c r="I31" s="94" t="s">
        <v>56</v>
      </c>
      <c r="J31" s="95"/>
      <c r="K31" s="95"/>
      <c r="L31" s="95"/>
      <c r="M31" s="95"/>
      <c r="N31" s="96"/>
      <c r="O31" s="96"/>
      <c r="P31" s="97" t="s">
        <v>61</v>
      </c>
      <c r="Q31" s="19"/>
      <c r="R31" s="53" t="str">
        <f>I30</f>
        <v>Biogas</v>
      </c>
      <c r="S31" s="41" t="str">
        <f>ROUND(I43/1000,0) &amp;" GWh"</f>
        <v>2 GWh</v>
      </c>
      <c r="T31" s="29">
        <f>I$44</f>
        <v>1.961402662522092E-3</v>
      </c>
      <c r="U31" s="22"/>
      <c r="AG31" s="17"/>
      <c r="AH31" s="17"/>
    </row>
    <row r="32" spans="1:34" ht="15.6">
      <c r="A32" s="3" t="s">
        <v>28</v>
      </c>
      <c r="B32" s="131">
        <f>[1]Slutanvändning!$N$575</f>
        <v>0</v>
      </c>
      <c r="C32" s="152">
        <f>[1]Slutanvändning!$N$576</f>
        <v>34225.084496816708</v>
      </c>
      <c r="D32" s="71">
        <f>[1]Slutanvändning!$N$569</f>
        <v>34139</v>
      </c>
      <c r="E32" s="71">
        <f>[1]Slutanvändning!$Q$570</f>
        <v>0</v>
      </c>
      <c r="F32" s="131">
        <f>[1]Slutanvändning!$N$571</f>
        <v>0</v>
      </c>
      <c r="G32" s="131">
        <f>[1]Slutanvändning!$N$572</f>
        <v>8149</v>
      </c>
      <c r="H32" s="71">
        <f>[1]Slutanvändning!$N$573</f>
        <v>0</v>
      </c>
      <c r="I32" s="71">
        <f>[1]Slutanvändning!$N$574</f>
        <v>0</v>
      </c>
      <c r="J32" s="71">
        <v>0</v>
      </c>
      <c r="K32" s="71">
        <f>[1]Slutanvändning!$U$570</f>
        <v>0</v>
      </c>
      <c r="L32" s="71">
        <f>[1]Slutanvändning!$V$570</f>
        <v>0</v>
      </c>
      <c r="M32" s="71"/>
      <c r="N32" s="71"/>
      <c r="O32" s="71"/>
      <c r="P32" s="142">
        <f t="shared" ref="P32:P38" si="4">SUM(B32:N32)</f>
        <v>76513.084496816708</v>
      </c>
      <c r="Q32" s="20"/>
      <c r="R32" s="54" t="str">
        <f>J30</f>
        <v>Avlutar</v>
      </c>
      <c r="S32" s="41" t="str">
        <f>ROUND(J43/1000,0) &amp;" GWh"</f>
        <v>0 GWh</v>
      </c>
      <c r="T32" s="29">
        <f>J$44</f>
        <v>0</v>
      </c>
      <c r="U32" s="23"/>
    </row>
    <row r="33" spans="1:47" ht="15.6">
      <c r="A33" s="3" t="s">
        <v>31</v>
      </c>
      <c r="B33" s="131">
        <f>[1]Slutanvändning!$N$584</f>
        <v>31878</v>
      </c>
      <c r="C33" s="152">
        <f>[1]Slutanvändning!$N$585</f>
        <v>23786.18940684972</v>
      </c>
      <c r="D33" s="71">
        <f>[1]Slutanvändning!$N$578</f>
        <v>3451</v>
      </c>
      <c r="E33" s="71">
        <f>[1]Slutanvändning!$Q$579</f>
        <v>0</v>
      </c>
      <c r="F33" s="131">
        <f>[1]Slutanvändning!$N$580</f>
        <v>6</v>
      </c>
      <c r="G33" s="131">
        <f>[1]Slutanvändning!$N$581</f>
        <v>0</v>
      </c>
      <c r="H33" s="71">
        <f>[1]Slutanvändning!$N$582</f>
        <v>0</v>
      </c>
      <c r="I33" s="71">
        <f>[1]Slutanvändning!$N$583</f>
        <v>0</v>
      </c>
      <c r="J33" s="71">
        <v>0</v>
      </c>
      <c r="K33" s="71">
        <f>[1]Slutanvändning!$U$579</f>
        <v>0</v>
      </c>
      <c r="L33" s="71">
        <f>[1]Slutanvändning!$V$579</f>
        <v>0</v>
      </c>
      <c r="M33" s="71"/>
      <c r="N33" s="71"/>
      <c r="O33" s="71"/>
      <c r="P33" s="142">
        <f t="shared" si="4"/>
        <v>59121.18940684972</v>
      </c>
      <c r="Q33" s="20"/>
      <c r="R33" s="53" t="str">
        <f>K30</f>
        <v>Torv</v>
      </c>
      <c r="S33" s="41" t="str">
        <f>ROUND(K43/1000,0) &amp;" GWh"</f>
        <v>0 GWh</v>
      </c>
      <c r="T33" s="29">
        <f>K$44</f>
        <v>0</v>
      </c>
      <c r="U33" s="23"/>
    </row>
    <row r="34" spans="1:47" ht="15.6">
      <c r="A34" s="3" t="s">
        <v>32</v>
      </c>
      <c r="B34" s="131">
        <f>[1]Slutanvändning!$N$593</f>
        <v>44884</v>
      </c>
      <c r="C34" s="131">
        <f>[1]Slutanvändning!$N$594</f>
        <v>35133</v>
      </c>
      <c r="D34" s="71">
        <f>[1]Slutanvändning!$N$587</f>
        <v>4014</v>
      </c>
      <c r="E34" s="71">
        <f>[1]Slutanvändning!$Q$588</f>
        <v>0</v>
      </c>
      <c r="F34" s="131">
        <f>[1]Slutanvändning!$N$589</f>
        <v>0</v>
      </c>
      <c r="G34" s="131">
        <f>[1]Slutanvändning!$N$590</f>
        <v>0</v>
      </c>
      <c r="H34" s="71">
        <f>[1]Slutanvändning!$N$591</f>
        <v>0</v>
      </c>
      <c r="I34" s="71">
        <f>[1]Slutanvändning!$N$592</f>
        <v>0</v>
      </c>
      <c r="J34" s="71">
        <v>0</v>
      </c>
      <c r="K34" s="71">
        <f>[1]Slutanvändning!$U$588</f>
        <v>0</v>
      </c>
      <c r="L34" s="71">
        <f>[1]Slutanvändning!$V$588</f>
        <v>0</v>
      </c>
      <c r="M34" s="71"/>
      <c r="N34" s="71"/>
      <c r="O34" s="71"/>
      <c r="P34" s="71">
        <f t="shared" si="4"/>
        <v>84031</v>
      </c>
      <c r="Q34" s="20"/>
      <c r="R34" s="54" t="str">
        <f>L30</f>
        <v>Avfall</v>
      </c>
      <c r="S34" s="41" t="str">
        <f>ROUND(L43/1000,0) &amp;" GWh"</f>
        <v>0 GWh</v>
      </c>
      <c r="T34" s="29">
        <f>L$44</f>
        <v>0</v>
      </c>
      <c r="U34" s="23"/>
      <c r="V34" s="5"/>
      <c r="W34" s="40"/>
    </row>
    <row r="35" spans="1:47" ht="15.6">
      <c r="A35" s="3" t="s">
        <v>33</v>
      </c>
      <c r="B35" s="131">
        <f>[1]Slutanvändning!$N$602</f>
        <v>0</v>
      </c>
      <c r="C35" s="152">
        <f>[1]Slutanvändning!$N$603</f>
        <v>795.72609633357297</v>
      </c>
      <c r="D35" s="71">
        <f>[1]Slutanvändning!$N$596</f>
        <v>340777</v>
      </c>
      <c r="E35" s="71">
        <f>[1]Slutanvändning!$Q$597</f>
        <v>0</v>
      </c>
      <c r="F35" s="131">
        <f>[1]Slutanvändning!$N$598</f>
        <v>0</v>
      </c>
      <c r="G35" s="131">
        <f>[1]Slutanvändning!$N$599</f>
        <v>56913</v>
      </c>
      <c r="H35" s="71">
        <f>[1]Slutanvändning!$N$600</f>
        <v>0</v>
      </c>
      <c r="I35" s="71">
        <f>[1]Slutanvändning!$N$601</f>
        <v>0</v>
      </c>
      <c r="J35" s="71">
        <v>0</v>
      </c>
      <c r="K35" s="71">
        <f>[1]Slutanvändning!$U$597</f>
        <v>0</v>
      </c>
      <c r="L35" s="71">
        <f>[1]Slutanvändning!$V$597</f>
        <v>0</v>
      </c>
      <c r="M35" s="71"/>
      <c r="N35" s="71"/>
      <c r="O35" s="71"/>
      <c r="P35" s="142">
        <f>SUM(B35:N35)</f>
        <v>398485.72609633359</v>
      </c>
      <c r="Q35" s="20"/>
      <c r="R35" s="53" t="str">
        <f>M30</f>
        <v>Beckolja</v>
      </c>
      <c r="S35" s="41" t="str">
        <f>ROUND(M43/1000,0) &amp;" GWh"</f>
        <v>0 GWh</v>
      </c>
      <c r="T35" s="29">
        <f>M$44</f>
        <v>0</v>
      </c>
      <c r="U35" s="23"/>
    </row>
    <row r="36" spans="1:47" ht="15.6">
      <c r="A36" s="3" t="s">
        <v>34</v>
      </c>
      <c r="B36" s="131">
        <f>[1]Slutanvändning!$N$611</f>
        <v>10929</v>
      </c>
      <c r="C36" s="131">
        <f>[1]Slutanvändning!$N$612</f>
        <v>99953</v>
      </c>
      <c r="D36" s="71">
        <f>[1]Slutanvändning!$N$605</f>
        <v>39</v>
      </c>
      <c r="E36" s="71">
        <f>[1]Slutanvändning!$Q$606</f>
        <v>0</v>
      </c>
      <c r="F36" s="131">
        <f>[1]Slutanvändning!$N$607</f>
        <v>0</v>
      </c>
      <c r="G36" s="131">
        <f>[1]Slutanvändning!$N$608</f>
        <v>0</v>
      </c>
      <c r="H36" s="71">
        <f>[1]Slutanvändning!$N$609</f>
        <v>0</v>
      </c>
      <c r="I36" s="71">
        <f>[1]Slutanvändning!$N$610</f>
        <v>0</v>
      </c>
      <c r="J36" s="71">
        <v>0</v>
      </c>
      <c r="K36" s="71">
        <f>[1]Slutanvändning!$U$606</f>
        <v>0</v>
      </c>
      <c r="L36" s="71">
        <f>[1]Slutanvändning!$V$606</f>
        <v>0</v>
      </c>
      <c r="M36" s="71"/>
      <c r="N36" s="71"/>
      <c r="O36" s="71"/>
      <c r="P36" s="71">
        <f t="shared" si="4"/>
        <v>110921</v>
      </c>
      <c r="Q36" s="20"/>
      <c r="R36" s="53" t="str">
        <f>N30</f>
        <v>Metanol</v>
      </c>
      <c r="S36" s="41" t="str">
        <f>ROUND(N43/1000,0) &amp;" GWh"</f>
        <v>0 GWh</v>
      </c>
      <c r="T36" s="29">
        <f>N$44</f>
        <v>0</v>
      </c>
      <c r="U36" s="23"/>
    </row>
    <row r="37" spans="1:47" ht="15.6">
      <c r="A37" s="3" t="s">
        <v>35</v>
      </c>
      <c r="B37" s="131">
        <f>[1]Slutanvändning!$N$620</f>
        <v>36458</v>
      </c>
      <c r="C37" s="131">
        <f>[1]Slutanvändning!$N$621</f>
        <v>114839</v>
      </c>
      <c r="D37" s="71">
        <f>[1]Slutanvändning!$N$614</f>
        <v>294</v>
      </c>
      <c r="E37" s="71">
        <f>[1]Slutanvändning!$Q$615</f>
        <v>0</v>
      </c>
      <c r="F37" s="131">
        <f>[1]Slutanvändning!$N$616</f>
        <v>0</v>
      </c>
      <c r="G37" s="131">
        <f>[1]Slutanvändning!$N$617</f>
        <v>0</v>
      </c>
      <c r="H37" s="71">
        <f>[1]Slutanvändning!$N$618</f>
        <v>45338</v>
      </c>
      <c r="I37" s="71">
        <f>[1]Slutanvändning!$N$619</f>
        <v>0</v>
      </c>
      <c r="J37" s="71">
        <v>0</v>
      </c>
      <c r="K37" s="71">
        <f>[1]Slutanvändning!$U$615</f>
        <v>0</v>
      </c>
      <c r="L37" s="71">
        <f>[1]Slutanvändning!$V$615</f>
        <v>0</v>
      </c>
      <c r="M37" s="71"/>
      <c r="N37" s="71"/>
      <c r="O37" s="71"/>
      <c r="P37" s="71">
        <f t="shared" si="4"/>
        <v>196929</v>
      </c>
      <c r="Q37" s="20"/>
      <c r="R37" s="54" t="str">
        <f>O30</f>
        <v>Övrigt</v>
      </c>
      <c r="S37" s="41" t="str">
        <f>ROUND(O43/1000,0) &amp;" GWh"</f>
        <v>0 GWh</v>
      </c>
      <c r="T37" s="29">
        <f>O$44</f>
        <v>0</v>
      </c>
      <c r="U37" s="23"/>
    </row>
    <row r="38" spans="1:47" ht="15.6">
      <c r="A38" s="3" t="s">
        <v>36</v>
      </c>
      <c r="B38" s="131">
        <f>[1]Slutanvändning!$N$629</f>
        <v>74570</v>
      </c>
      <c r="C38" s="131">
        <f>[1]Slutanvändning!$N$630</f>
        <v>18406</v>
      </c>
      <c r="D38" s="71">
        <f>[1]Slutanvändning!$N$623</f>
        <v>31</v>
      </c>
      <c r="E38" s="71">
        <f>[1]Slutanvändning!$Q$624</f>
        <v>0</v>
      </c>
      <c r="F38" s="131">
        <f>[1]Slutanvändning!$N$625</f>
        <v>0</v>
      </c>
      <c r="G38" s="131">
        <f>[1]Slutanvändning!$N$626</f>
        <v>0</v>
      </c>
      <c r="H38" s="71">
        <f>[1]Slutanvändning!$N$627</f>
        <v>0</v>
      </c>
      <c r="I38" s="71">
        <f>[1]Slutanvändning!$N$628</f>
        <v>0</v>
      </c>
      <c r="J38" s="71">
        <v>0</v>
      </c>
      <c r="K38" s="71">
        <f>[1]Slutanvändning!$U$624</f>
        <v>0</v>
      </c>
      <c r="L38" s="71">
        <f>[1]Slutanvändning!$V$624</f>
        <v>0</v>
      </c>
      <c r="M38" s="71"/>
      <c r="N38" s="71"/>
      <c r="O38" s="71"/>
      <c r="P38" s="71">
        <f t="shared" si="4"/>
        <v>93007</v>
      </c>
      <c r="Q38" s="20"/>
      <c r="R38" s="31"/>
      <c r="S38" s="16"/>
      <c r="T38" s="27"/>
      <c r="U38" s="23"/>
    </row>
    <row r="39" spans="1:47" ht="15.6">
      <c r="A39" s="3" t="s">
        <v>37</v>
      </c>
      <c r="B39" s="131">
        <f>[1]Slutanvändning!$N$638</f>
        <v>0</v>
      </c>
      <c r="C39" s="131">
        <f>[1]Slutanvändning!$N$639</f>
        <v>17628</v>
      </c>
      <c r="D39" s="71">
        <f>[1]Slutanvändning!$N$632</f>
        <v>0</v>
      </c>
      <c r="E39" s="71">
        <f>[1]Slutanvändning!$Q$633</f>
        <v>0</v>
      </c>
      <c r="F39" s="131">
        <f>[1]Slutanvändning!$N$634</f>
        <v>0</v>
      </c>
      <c r="G39" s="131">
        <f>[1]Slutanvändning!$N$635</f>
        <v>0</v>
      </c>
      <c r="H39" s="71">
        <f>[1]Slutanvändning!$N$636</f>
        <v>0</v>
      </c>
      <c r="I39" s="71">
        <f>[1]Slutanvändning!$N$637</f>
        <v>0</v>
      </c>
      <c r="J39" s="71">
        <v>0</v>
      </c>
      <c r="K39" s="71">
        <f>[1]Slutanvändning!$U$633</f>
        <v>0</v>
      </c>
      <c r="L39" s="71">
        <f>[1]Slutanvändning!$V$633</f>
        <v>0</v>
      </c>
      <c r="M39" s="71"/>
      <c r="N39" s="71"/>
      <c r="O39" s="71"/>
      <c r="P39" s="71">
        <f>SUM(B39:N39)</f>
        <v>17628</v>
      </c>
      <c r="Q39" s="20"/>
      <c r="R39" s="28"/>
      <c r="S39" s="7"/>
      <c r="T39" s="43"/>
    </row>
    <row r="40" spans="1:47" ht="15.6">
      <c r="A40" s="3" t="s">
        <v>13</v>
      </c>
      <c r="B40" s="71">
        <f>SUM(B32:B39)</f>
        <v>198719</v>
      </c>
      <c r="C40" s="71">
        <f t="shared" ref="C40:O40" si="5">SUM(C32:C39)</f>
        <v>344766</v>
      </c>
      <c r="D40" s="71">
        <f t="shared" si="5"/>
        <v>382745</v>
      </c>
      <c r="E40" s="71">
        <f t="shared" si="5"/>
        <v>0</v>
      </c>
      <c r="F40" s="71">
        <f>SUM(F32:F39)</f>
        <v>6</v>
      </c>
      <c r="G40" s="71">
        <f t="shared" si="5"/>
        <v>65062</v>
      </c>
      <c r="H40" s="71">
        <f t="shared" si="5"/>
        <v>45338</v>
      </c>
      <c r="I40" s="71">
        <f t="shared" si="5"/>
        <v>0</v>
      </c>
      <c r="J40" s="71">
        <f t="shared" si="5"/>
        <v>0</v>
      </c>
      <c r="K40" s="71">
        <f t="shared" si="5"/>
        <v>0</v>
      </c>
      <c r="L40" s="71">
        <f t="shared" si="5"/>
        <v>0</v>
      </c>
      <c r="M40" s="71">
        <f t="shared" si="5"/>
        <v>0</v>
      </c>
      <c r="N40" s="71">
        <f t="shared" si="5"/>
        <v>0</v>
      </c>
      <c r="O40" s="71">
        <f t="shared" si="5"/>
        <v>0</v>
      </c>
      <c r="P40" s="71">
        <f>SUM(B40:N40)</f>
        <v>1036636</v>
      </c>
      <c r="Q40" s="20"/>
      <c r="R40" s="28"/>
      <c r="S40" s="7" t="s">
        <v>24</v>
      </c>
      <c r="T40" s="43" t="s">
        <v>25</v>
      </c>
    </row>
    <row r="41" spans="1:47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45"/>
      <c r="R41" s="28" t="s">
        <v>38</v>
      </c>
      <c r="S41" s="44" t="str">
        <f>ROUND((B46+C46)/1000,0) &amp;" GWh"</f>
        <v>86 GWh</v>
      </c>
      <c r="T41" s="43"/>
    </row>
    <row r="42" spans="1:47">
      <c r="A42" s="33" t="s">
        <v>41</v>
      </c>
      <c r="B42" s="134">
        <f>B39+B38+B37</f>
        <v>111028</v>
      </c>
      <c r="C42" s="134">
        <f>C39+C38+C37</f>
        <v>150873</v>
      </c>
      <c r="D42" s="134">
        <f>D39+D38+D37</f>
        <v>325</v>
      </c>
      <c r="E42" s="134">
        <f t="shared" ref="E42:I42" si="6">E39+E38+E37</f>
        <v>0</v>
      </c>
      <c r="F42" s="135">
        <f t="shared" si="6"/>
        <v>0</v>
      </c>
      <c r="G42" s="134">
        <f t="shared" si="6"/>
        <v>0</v>
      </c>
      <c r="H42" s="134">
        <f t="shared" si="6"/>
        <v>45338</v>
      </c>
      <c r="I42" s="135">
        <f t="shared" si="6"/>
        <v>0</v>
      </c>
      <c r="J42" s="134">
        <f t="shared" ref="J42:P42" si="7">J39+J38+J37</f>
        <v>0</v>
      </c>
      <c r="K42" s="134">
        <f t="shared" si="7"/>
        <v>0</v>
      </c>
      <c r="L42" s="134">
        <f t="shared" si="7"/>
        <v>0</v>
      </c>
      <c r="M42" s="134">
        <f t="shared" si="7"/>
        <v>0</v>
      </c>
      <c r="N42" s="134">
        <f t="shared" si="7"/>
        <v>0</v>
      </c>
      <c r="O42" s="134">
        <f t="shared" si="7"/>
        <v>0</v>
      </c>
      <c r="P42" s="134">
        <f t="shared" si="7"/>
        <v>307564</v>
      </c>
      <c r="Q42" s="21"/>
      <c r="R42" s="28" t="s">
        <v>39</v>
      </c>
      <c r="S42" s="8" t="str">
        <f>ROUND(P42/1000,0) &amp;" GWh"</f>
        <v>308 GWh</v>
      </c>
      <c r="T42" s="29">
        <f>P42/P40</f>
        <v>0.296694307355716</v>
      </c>
    </row>
    <row r="43" spans="1:47">
      <c r="A43" s="34" t="s">
        <v>43</v>
      </c>
      <c r="B43" s="136"/>
      <c r="C43" s="137">
        <f>C40+C24-C7+C46</f>
        <v>318027.28000000003</v>
      </c>
      <c r="D43" s="137">
        <f t="shared" ref="D43:O43" si="8">D11+D24+D40</f>
        <v>385083</v>
      </c>
      <c r="E43" s="137">
        <f t="shared" si="8"/>
        <v>0</v>
      </c>
      <c r="F43" s="137">
        <f t="shared" si="8"/>
        <v>6</v>
      </c>
      <c r="G43" s="137">
        <f t="shared" si="8"/>
        <v>65062</v>
      </c>
      <c r="H43" s="137">
        <f t="shared" si="8"/>
        <v>351268</v>
      </c>
      <c r="I43" s="137">
        <f t="shared" si="8"/>
        <v>2200</v>
      </c>
      <c r="J43" s="137">
        <f t="shared" si="8"/>
        <v>0</v>
      </c>
      <c r="K43" s="137">
        <f t="shared" si="8"/>
        <v>0</v>
      </c>
      <c r="L43" s="137">
        <f t="shared" si="8"/>
        <v>0</v>
      </c>
      <c r="M43" s="137">
        <f t="shared" si="8"/>
        <v>0</v>
      </c>
      <c r="N43" s="137">
        <f t="shared" si="8"/>
        <v>0</v>
      </c>
      <c r="O43" s="137">
        <f t="shared" si="8"/>
        <v>0</v>
      </c>
      <c r="P43" s="138">
        <f>SUM(C43:O43)</f>
        <v>1121646.28</v>
      </c>
      <c r="Q43" s="21"/>
      <c r="R43" s="28" t="s">
        <v>40</v>
      </c>
      <c r="S43" s="8" t="str">
        <f>ROUND(P36/1000,0) &amp;" GWh"</f>
        <v>111 GWh</v>
      </c>
      <c r="T43" s="42">
        <f>P36/P40</f>
        <v>0.10700091449650601</v>
      </c>
    </row>
    <row r="44" spans="1:47">
      <c r="A44" s="34" t="s">
        <v>44</v>
      </c>
      <c r="B44" s="102"/>
      <c r="C44" s="105">
        <f>C43/$P$43</f>
        <v>0.2835361607939359</v>
      </c>
      <c r="D44" s="105">
        <f t="shared" ref="D44:P44" si="9">D43/$P$43</f>
        <v>0.34331946431454308</v>
      </c>
      <c r="E44" s="105">
        <f t="shared" si="9"/>
        <v>0</v>
      </c>
      <c r="F44" s="105">
        <f t="shared" si="9"/>
        <v>5.3492799886966147E-6</v>
      </c>
      <c r="G44" s="105">
        <f t="shared" si="9"/>
        <v>5.8005809104096522E-2</v>
      </c>
      <c r="H44" s="105">
        <f t="shared" si="9"/>
        <v>0.31317181384491372</v>
      </c>
      <c r="I44" s="105">
        <f t="shared" si="9"/>
        <v>1.961402662522092E-3</v>
      </c>
      <c r="J44" s="105">
        <f t="shared" si="9"/>
        <v>0</v>
      </c>
      <c r="K44" s="105">
        <f t="shared" si="9"/>
        <v>0</v>
      </c>
      <c r="L44" s="105">
        <f t="shared" si="9"/>
        <v>0</v>
      </c>
      <c r="M44" s="105">
        <f t="shared" si="9"/>
        <v>0</v>
      </c>
      <c r="N44" s="105">
        <f t="shared" si="9"/>
        <v>0</v>
      </c>
      <c r="O44" s="105">
        <f t="shared" si="9"/>
        <v>0</v>
      </c>
      <c r="P44" s="105">
        <f t="shared" si="9"/>
        <v>1</v>
      </c>
      <c r="Q44" s="21"/>
      <c r="R44" s="28" t="s">
        <v>42</v>
      </c>
      <c r="S44" s="8" t="str">
        <f>ROUND(P34/1000,0) &amp;" GWh"</f>
        <v>84 GWh</v>
      </c>
      <c r="T44" s="29">
        <f>P34/P40</f>
        <v>8.1061240396822026E-2</v>
      </c>
      <c r="U44" s="23"/>
    </row>
    <row r="45" spans="1:47">
      <c r="A45" s="35"/>
      <c r="B45" s="131"/>
      <c r="C45" s="102"/>
      <c r="D45" s="102"/>
      <c r="E45" s="102"/>
      <c r="F45" s="99"/>
      <c r="G45" s="102"/>
      <c r="H45" s="102"/>
      <c r="I45" s="99"/>
      <c r="J45" s="102"/>
      <c r="K45" s="102"/>
      <c r="L45" s="102"/>
      <c r="M45" s="102"/>
      <c r="N45" s="99"/>
      <c r="O45" s="99"/>
      <c r="P45" s="99"/>
      <c r="Q45" s="21"/>
      <c r="R45" s="28" t="s">
        <v>29</v>
      </c>
      <c r="S45" s="8" t="str">
        <f>ROUND(P32/1000,0) &amp;" GWh"</f>
        <v>77 GWh</v>
      </c>
      <c r="T45" s="29">
        <f>P32/P40</f>
        <v>7.3809017337635105E-2</v>
      </c>
      <c r="U45" s="23"/>
    </row>
    <row r="46" spans="1:47">
      <c r="A46" s="35" t="s">
        <v>47</v>
      </c>
      <c r="B46" s="104">
        <f>B24-B40</f>
        <v>58643</v>
      </c>
      <c r="C46" s="104">
        <f>(C40+C24)*0.08</f>
        <v>27581.279999999999</v>
      </c>
      <c r="D46" s="102"/>
      <c r="E46" s="102"/>
      <c r="F46" s="99"/>
      <c r="G46" s="102"/>
      <c r="H46" s="102"/>
      <c r="I46" s="99"/>
      <c r="J46" s="102"/>
      <c r="K46" s="102"/>
      <c r="L46" s="102"/>
      <c r="M46" s="102"/>
      <c r="N46" s="99"/>
      <c r="O46" s="99"/>
      <c r="P46" s="88"/>
      <c r="Q46" s="21"/>
      <c r="R46" s="28" t="s">
        <v>45</v>
      </c>
      <c r="S46" s="8" t="str">
        <f>ROUND(P33/1000,0) &amp;" GWh"</f>
        <v>59 GWh</v>
      </c>
      <c r="T46" s="42">
        <f>P33/P40</f>
        <v>5.7031773358102285E-2</v>
      </c>
      <c r="U46" s="23"/>
    </row>
    <row r="47" spans="1:47">
      <c r="A47" s="35" t="s">
        <v>49</v>
      </c>
      <c r="B47" s="139">
        <f>B46/B24</f>
        <v>0.22786192211748432</v>
      </c>
      <c r="C47" s="139">
        <f>C46/(C40+C24)</f>
        <v>0.08</v>
      </c>
      <c r="D47" s="102"/>
      <c r="E47" s="102"/>
      <c r="F47" s="99"/>
      <c r="G47" s="102"/>
      <c r="H47" s="102"/>
      <c r="I47" s="99"/>
      <c r="J47" s="102"/>
      <c r="K47" s="102"/>
      <c r="L47" s="102"/>
      <c r="M47" s="102"/>
      <c r="N47" s="99"/>
      <c r="O47" s="99"/>
      <c r="P47" s="99"/>
      <c r="Q47" s="21"/>
      <c r="R47" s="28" t="s">
        <v>46</v>
      </c>
      <c r="S47" s="8" t="str">
        <f>ROUND(P35/1000,0) &amp;" GWh"</f>
        <v>398 GWh</v>
      </c>
      <c r="T47" s="42">
        <f>P35/P40</f>
        <v>0.3844027470552186</v>
      </c>
    </row>
    <row r="48" spans="1:47" ht="15" thickBot="1">
      <c r="A48" s="10"/>
      <c r="B48" s="118"/>
      <c r="C48" s="114"/>
      <c r="D48" s="115"/>
      <c r="E48" s="115"/>
      <c r="F48" s="116"/>
      <c r="G48" s="115"/>
      <c r="H48" s="115"/>
      <c r="I48" s="116"/>
      <c r="J48" s="115"/>
      <c r="K48" s="115"/>
      <c r="L48" s="115"/>
      <c r="M48" s="114"/>
      <c r="N48" s="117"/>
      <c r="O48" s="117"/>
      <c r="P48" s="117"/>
      <c r="Q48" s="55"/>
      <c r="R48" s="46" t="s">
        <v>48</v>
      </c>
      <c r="S48" s="8" t="str">
        <f>ROUND(P40/1000,0) &amp;" GWh"</f>
        <v>1037 GWh</v>
      </c>
      <c r="T48" s="47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18"/>
      <c r="C49" s="114"/>
      <c r="D49" s="115"/>
      <c r="E49" s="115"/>
      <c r="F49" s="116"/>
      <c r="G49" s="115"/>
      <c r="H49" s="115"/>
      <c r="I49" s="116"/>
      <c r="J49" s="115"/>
      <c r="K49" s="115"/>
      <c r="L49" s="115"/>
      <c r="M49" s="114"/>
      <c r="N49" s="117"/>
      <c r="O49" s="117"/>
      <c r="P49" s="117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18"/>
      <c r="C50" s="119"/>
      <c r="D50" s="115"/>
      <c r="E50" s="115"/>
      <c r="F50" s="116"/>
      <c r="G50" s="115"/>
      <c r="H50" s="115"/>
      <c r="I50" s="116"/>
      <c r="J50" s="115"/>
      <c r="K50" s="115"/>
      <c r="L50" s="115"/>
      <c r="M50" s="114"/>
      <c r="N50" s="117"/>
      <c r="O50" s="117"/>
      <c r="P50" s="117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18"/>
      <c r="C51" s="114"/>
      <c r="D51" s="115"/>
      <c r="E51" s="115"/>
      <c r="F51" s="116"/>
      <c r="G51" s="115"/>
      <c r="H51" s="115"/>
      <c r="I51" s="116"/>
      <c r="J51" s="115"/>
      <c r="K51" s="115"/>
      <c r="L51" s="115"/>
      <c r="M51" s="114"/>
      <c r="N51" s="117"/>
      <c r="O51" s="117"/>
      <c r="P51" s="117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18"/>
      <c r="C52" s="114"/>
      <c r="D52" s="115"/>
      <c r="E52" s="115"/>
      <c r="F52" s="116"/>
      <c r="G52" s="115"/>
      <c r="H52" s="115"/>
      <c r="I52" s="116"/>
      <c r="J52" s="115"/>
      <c r="K52" s="115"/>
      <c r="L52" s="115"/>
      <c r="M52" s="114"/>
      <c r="N52" s="117"/>
      <c r="O52" s="117"/>
      <c r="P52" s="117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18"/>
      <c r="C53" s="114"/>
      <c r="D53" s="115"/>
      <c r="E53" s="115"/>
      <c r="F53" s="116"/>
      <c r="G53" s="115"/>
      <c r="H53" s="115"/>
      <c r="I53" s="116"/>
      <c r="J53" s="115"/>
      <c r="K53" s="115"/>
      <c r="L53" s="115"/>
      <c r="M53" s="114"/>
      <c r="N53" s="117"/>
      <c r="O53" s="117"/>
      <c r="P53" s="117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18"/>
      <c r="C54" s="114"/>
      <c r="D54" s="115"/>
      <c r="E54" s="115"/>
      <c r="F54" s="116"/>
      <c r="G54" s="115"/>
      <c r="H54" s="115"/>
      <c r="I54" s="116"/>
      <c r="J54" s="115"/>
      <c r="K54" s="115"/>
      <c r="L54" s="115"/>
      <c r="M54" s="114"/>
      <c r="N54" s="117"/>
      <c r="O54" s="117"/>
      <c r="P54" s="117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18"/>
      <c r="C55" s="114"/>
      <c r="D55" s="115"/>
      <c r="E55" s="115"/>
      <c r="F55" s="116"/>
      <c r="G55" s="115"/>
      <c r="H55" s="115"/>
      <c r="I55" s="116"/>
      <c r="J55" s="115"/>
      <c r="K55" s="115"/>
      <c r="L55" s="115"/>
      <c r="M55" s="114"/>
      <c r="N55" s="117"/>
      <c r="O55" s="117"/>
      <c r="P55" s="117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18"/>
      <c r="C56" s="114"/>
      <c r="D56" s="115"/>
      <c r="E56" s="115"/>
      <c r="F56" s="116"/>
      <c r="G56" s="115"/>
      <c r="H56" s="115"/>
      <c r="I56" s="116"/>
      <c r="J56" s="115"/>
      <c r="K56" s="115"/>
      <c r="L56" s="115"/>
      <c r="M56" s="114"/>
      <c r="N56" s="117"/>
      <c r="O56" s="117"/>
      <c r="P56" s="117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18"/>
      <c r="C57" s="114"/>
      <c r="D57" s="115"/>
      <c r="E57" s="115"/>
      <c r="F57" s="116"/>
      <c r="G57" s="115"/>
      <c r="H57" s="115"/>
      <c r="I57" s="116"/>
      <c r="J57" s="115"/>
      <c r="K57" s="115"/>
      <c r="L57" s="115"/>
      <c r="M57" s="114"/>
      <c r="N57" s="117"/>
      <c r="O57" s="117"/>
      <c r="P57" s="117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20"/>
      <c r="C58" s="121"/>
      <c r="D58" s="122"/>
      <c r="E58" s="122"/>
      <c r="F58" s="123"/>
      <c r="G58" s="122"/>
      <c r="H58" s="122"/>
      <c r="I58" s="123"/>
      <c r="J58" s="122"/>
      <c r="K58" s="122"/>
      <c r="L58" s="122"/>
      <c r="M58" s="124"/>
      <c r="N58" s="125"/>
      <c r="O58" s="125"/>
      <c r="P58" s="126"/>
      <c r="Q58" s="7"/>
      <c r="R58" s="7"/>
      <c r="S58" s="32"/>
      <c r="T58" s="36"/>
    </row>
    <row r="59" spans="1:47" ht="15.6">
      <c r="A59" s="7"/>
      <c r="B59" s="120"/>
      <c r="C59" s="121"/>
      <c r="D59" s="122"/>
      <c r="E59" s="122"/>
      <c r="F59" s="123"/>
      <c r="G59" s="122"/>
      <c r="H59" s="122"/>
      <c r="I59" s="123"/>
      <c r="J59" s="122"/>
      <c r="K59" s="122"/>
      <c r="L59" s="122"/>
      <c r="M59" s="124"/>
      <c r="N59" s="125"/>
      <c r="O59" s="125"/>
      <c r="P59" s="126"/>
      <c r="Q59" s="7"/>
      <c r="R59" s="7"/>
      <c r="S59" s="12"/>
      <c r="T59" s="13"/>
    </row>
    <row r="60" spans="1:47" ht="15.6">
      <c r="A60" s="7"/>
      <c r="B60" s="120"/>
      <c r="C60" s="121"/>
      <c r="D60" s="122"/>
      <c r="E60" s="122"/>
      <c r="F60" s="123"/>
      <c r="G60" s="122"/>
      <c r="H60" s="122"/>
      <c r="I60" s="123"/>
      <c r="J60" s="122"/>
      <c r="K60" s="122"/>
      <c r="L60" s="122"/>
      <c r="M60" s="124"/>
      <c r="N60" s="125"/>
      <c r="O60" s="125"/>
      <c r="P60" s="126"/>
      <c r="Q60" s="7"/>
      <c r="R60" s="7"/>
      <c r="S60" s="7"/>
      <c r="T60" s="32"/>
    </row>
    <row r="61" spans="1:47" ht="15.6">
      <c r="A61" s="6"/>
      <c r="B61" s="120"/>
      <c r="C61" s="121"/>
      <c r="D61" s="122"/>
      <c r="E61" s="122"/>
      <c r="F61" s="123"/>
      <c r="G61" s="122"/>
      <c r="H61" s="122"/>
      <c r="I61" s="123"/>
      <c r="J61" s="122"/>
      <c r="K61" s="122"/>
      <c r="L61" s="122"/>
      <c r="M61" s="124"/>
      <c r="N61" s="125"/>
      <c r="O61" s="125"/>
      <c r="P61" s="126"/>
      <c r="Q61" s="7"/>
      <c r="R61" s="7"/>
      <c r="S61" s="49"/>
      <c r="T61" s="50"/>
    </row>
    <row r="62" spans="1:47" ht="15.6">
      <c r="A62" s="7"/>
      <c r="B62" s="120"/>
      <c r="C62" s="121"/>
      <c r="D62" s="120"/>
      <c r="E62" s="120"/>
      <c r="F62" s="127"/>
      <c r="G62" s="120"/>
      <c r="H62" s="120"/>
      <c r="I62" s="127"/>
      <c r="J62" s="120"/>
      <c r="K62" s="120"/>
      <c r="L62" s="120"/>
      <c r="M62" s="124"/>
      <c r="N62" s="125"/>
      <c r="O62" s="125"/>
      <c r="P62" s="126"/>
      <c r="Q62" s="7"/>
      <c r="R62" s="7"/>
      <c r="S62" s="32"/>
      <c r="T62" s="36"/>
    </row>
    <row r="63" spans="1:47" ht="15.6">
      <c r="A63" s="7"/>
      <c r="B63" s="120"/>
      <c r="C63" s="128"/>
      <c r="D63" s="120"/>
      <c r="E63" s="120"/>
      <c r="F63" s="127"/>
      <c r="G63" s="120"/>
      <c r="H63" s="120"/>
      <c r="I63" s="127"/>
      <c r="J63" s="120"/>
      <c r="K63" s="120"/>
      <c r="L63" s="120"/>
      <c r="M63" s="128"/>
      <c r="N63" s="126"/>
      <c r="O63" s="126"/>
      <c r="P63" s="126"/>
      <c r="Q63" s="7"/>
      <c r="R63" s="7"/>
      <c r="S63" s="32"/>
      <c r="T63" s="36"/>
    </row>
    <row r="64" spans="1:47" ht="15.6">
      <c r="A64" s="7"/>
      <c r="B64" s="120"/>
      <c r="C64" s="128"/>
      <c r="D64" s="120"/>
      <c r="E64" s="120"/>
      <c r="F64" s="127"/>
      <c r="G64" s="120"/>
      <c r="H64" s="120"/>
      <c r="I64" s="127"/>
      <c r="J64" s="120"/>
      <c r="K64" s="120"/>
      <c r="L64" s="120"/>
      <c r="M64" s="128"/>
      <c r="N64" s="126"/>
      <c r="O64" s="126"/>
      <c r="P64" s="126"/>
      <c r="Q64" s="7"/>
      <c r="R64" s="7"/>
      <c r="S64" s="32"/>
      <c r="T64" s="36"/>
    </row>
    <row r="65" spans="1:20" ht="15.6">
      <c r="A65" s="7"/>
      <c r="B65" s="102"/>
      <c r="C65" s="128"/>
      <c r="D65" s="102"/>
      <c r="E65" s="102"/>
      <c r="F65" s="99"/>
      <c r="G65" s="102"/>
      <c r="H65" s="102"/>
      <c r="I65" s="99"/>
      <c r="J65" s="102"/>
      <c r="K65" s="120"/>
      <c r="L65" s="120"/>
      <c r="M65" s="128"/>
      <c r="N65" s="126"/>
      <c r="O65" s="126"/>
      <c r="P65" s="126"/>
      <c r="Q65" s="7"/>
      <c r="R65" s="7"/>
      <c r="S65" s="32"/>
      <c r="T65" s="36"/>
    </row>
    <row r="66" spans="1:20" ht="15.6">
      <c r="A66" s="7"/>
      <c r="B66" s="102"/>
      <c r="C66" s="128"/>
      <c r="D66" s="102"/>
      <c r="E66" s="102"/>
      <c r="F66" s="99"/>
      <c r="G66" s="102"/>
      <c r="H66" s="102"/>
      <c r="I66" s="99"/>
      <c r="J66" s="102"/>
      <c r="K66" s="120"/>
      <c r="L66" s="120"/>
      <c r="M66" s="128"/>
      <c r="N66" s="126"/>
      <c r="O66" s="126"/>
      <c r="P66" s="126"/>
      <c r="Q66" s="7"/>
      <c r="R66" s="7"/>
      <c r="S66" s="32"/>
      <c r="T66" s="36"/>
    </row>
    <row r="67" spans="1:20" ht="15.6">
      <c r="A67" s="7"/>
      <c r="B67" s="102"/>
      <c r="C67" s="128"/>
      <c r="D67" s="102"/>
      <c r="E67" s="102"/>
      <c r="F67" s="99"/>
      <c r="G67" s="102"/>
      <c r="H67" s="102"/>
      <c r="I67" s="99"/>
      <c r="J67" s="102"/>
      <c r="K67" s="120"/>
      <c r="L67" s="120"/>
      <c r="M67" s="128"/>
      <c r="N67" s="126"/>
      <c r="O67" s="126"/>
      <c r="P67" s="126"/>
      <c r="Q67" s="7"/>
      <c r="R67" s="7"/>
      <c r="S67" s="32"/>
      <c r="T67" s="36"/>
    </row>
    <row r="68" spans="1:20" ht="15.6">
      <c r="A68" s="7"/>
      <c r="B68" s="102"/>
      <c r="C68" s="128"/>
      <c r="D68" s="102"/>
      <c r="E68" s="102"/>
      <c r="F68" s="99"/>
      <c r="G68" s="102"/>
      <c r="H68" s="102"/>
      <c r="I68" s="99"/>
      <c r="J68" s="102"/>
      <c r="K68" s="120"/>
      <c r="L68" s="120"/>
      <c r="M68" s="128"/>
      <c r="N68" s="126"/>
      <c r="O68" s="126"/>
      <c r="P68" s="126"/>
      <c r="Q68" s="7"/>
      <c r="R68" s="37"/>
      <c r="S68" s="12"/>
      <c r="T68" s="14"/>
    </row>
    <row r="69" spans="1:20">
      <c r="A69" s="7"/>
      <c r="B69" s="102"/>
      <c r="C69" s="128"/>
      <c r="D69" s="102"/>
      <c r="E69" s="102"/>
      <c r="F69" s="99"/>
      <c r="G69" s="102"/>
      <c r="H69" s="102"/>
      <c r="I69" s="99"/>
      <c r="J69" s="102"/>
      <c r="K69" s="120"/>
      <c r="L69" s="120"/>
      <c r="M69" s="128"/>
      <c r="N69" s="126"/>
      <c r="O69" s="126"/>
      <c r="P69" s="126"/>
      <c r="Q69" s="7"/>
    </row>
    <row r="70" spans="1:20">
      <c r="A70" s="7"/>
      <c r="B70" s="102"/>
      <c r="C70" s="128"/>
      <c r="D70" s="102"/>
      <c r="E70" s="102"/>
      <c r="F70" s="99"/>
      <c r="G70" s="102"/>
      <c r="H70" s="102"/>
      <c r="I70" s="99"/>
      <c r="J70" s="102"/>
      <c r="K70" s="120"/>
      <c r="L70" s="120"/>
      <c r="M70" s="128"/>
      <c r="N70" s="126"/>
      <c r="O70" s="126"/>
      <c r="P70" s="126"/>
      <c r="Q70" s="7"/>
    </row>
    <row r="71" spans="1:20" ht="15.6">
      <c r="A71" s="7"/>
      <c r="B71" s="129"/>
      <c r="C71" s="128"/>
      <c r="D71" s="129"/>
      <c r="E71" s="129"/>
      <c r="F71" s="130"/>
      <c r="G71" s="129"/>
      <c r="H71" s="129"/>
      <c r="I71" s="130"/>
      <c r="J71" s="129"/>
      <c r="K71" s="120"/>
      <c r="L71" s="120"/>
      <c r="M71" s="128"/>
      <c r="N71" s="126"/>
      <c r="O71" s="126"/>
      <c r="P71" s="126"/>
      <c r="Q71" s="7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4"/>
  <dimension ref="A1:AU71"/>
  <sheetViews>
    <sheetView topLeftCell="A12" zoomScale="60" zoomScaleNormal="60" workbookViewId="0">
      <selection activeCell="C44" sqref="C44"/>
    </sheetView>
  </sheetViews>
  <sheetFormatPr defaultColWidth="8.59765625" defaultRowHeight="14.4"/>
  <cols>
    <col min="1" max="1" width="49.5" style="9" customWidth="1"/>
    <col min="2" max="2" width="17.59765625" style="88" customWidth="1"/>
    <col min="3" max="3" width="17.59765625" style="89" customWidth="1"/>
    <col min="4" max="6" width="17.59765625" style="88" customWidth="1"/>
    <col min="7" max="7" width="19.59765625" style="88" bestFit="1" customWidth="1"/>
    <col min="8" max="12" width="17.59765625" style="88" customWidth="1"/>
    <col min="13" max="16" width="17.59765625" style="89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67</v>
      </c>
      <c r="Q2" s="3"/>
      <c r="AG2" s="39"/>
      <c r="AH2" s="3"/>
    </row>
    <row r="3" spans="1:34" ht="28.8">
      <c r="A3" s="4">
        <f>'Uppsala län'!A3</f>
        <v>2020</v>
      </c>
      <c r="C3" s="90" t="s">
        <v>1</v>
      </c>
      <c r="D3" s="90" t="s">
        <v>30</v>
      </c>
      <c r="E3" s="90" t="s">
        <v>2</v>
      </c>
      <c r="F3" s="91" t="s">
        <v>3</v>
      </c>
      <c r="G3" s="90" t="s">
        <v>16</v>
      </c>
      <c r="H3" s="90" t="s">
        <v>50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62</v>
      </c>
      <c r="N3" s="91" t="s">
        <v>62</v>
      </c>
      <c r="O3" s="91" t="s">
        <v>62</v>
      </c>
      <c r="P3" s="92" t="s">
        <v>9</v>
      </c>
      <c r="Q3" s="39"/>
      <c r="AG3" s="39"/>
      <c r="AH3" s="39"/>
    </row>
    <row r="4" spans="1:34" s="16" customFormat="1" ht="10.199999999999999">
      <c r="A4" s="52" t="s">
        <v>54</v>
      </c>
      <c r="B4" s="93"/>
      <c r="C4" s="94" t="s">
        <v>52</v>
      </c>
      <c r="D4" s="94" t="s">
        <v>53</v>
      </c>
      <c r="E4" s="95"/>
      <c r="F4" s="94" t="s">
        <v>55</v>
      </c>
      <c r="G4" s="95"/>
      <c r="H4" s="95"/>
      <c r="I4" s="94" t="s">
        <v>56</v>
      </c>
      <c r="J4" s="95"/>
      <c r="K4" s="95"/>
      <c r="L4" s="95"/>
      <c r="M4" s="95"/>
      <c r="N4" s="96"/>
      <c r="O4" s="96"/>
      <c r="P4" s="97" t="s">
        <v>60</v>
      </c>
      <c r="Q4" s="17"/>
      <c r="AG4" s="17"/>
      <c r="AH4" s="17"/>
    </row>
    <row r="5" spans="1:34" ht="15.6">
      <c r="A5" s="3" t="s">
        <v>51</v>
      </c>
      <c r="B5" s="69"/>
      <c r="C5" s="70">
        <f>[1]Solceller!$C$7</f>
        <v>4113.5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>
        <f>SUM(D5:O5)</f>
        <v>0</v>
      </c>
      <c r="Q5" s="39"/>
      <c r="AG5" s="39"/>
      <c r="AH5" s="39"/>
    </row>
    <row r="6" spans="1:34" ht="15.6">
      <c r="A6" s="3" t="s">
        <v>77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>
        <f t="shared" ref="P6:P11" si="0">SUM(D6:O6)</f>
        <v>0</v>
      </c>
      <c r="Q6" s="39"/>
      <c r="AG6" s="39"/>
      <c r="AH6" s="39"/>
    </row>
    <row r="7" spans="1:34" ht="15.6">
      <c r="A7" s="3" t="s">
        <v>78</v>
      </c>
      <c r="B7" s="69"/>
      <c r="C7" s="69">
        <f>[1]Elproduktion!$N$162</f>
        <v>0</v>
      </c>
      <c r="D7" s="69">
        <f>[1]Elproduktion!$N$163</f>
        <v>0</v>
      </c>
      <c r="E7" s="69">
        <f>[1]Elproduktion!$Q$164</f>
        <v>0</v>
      </c>
      <c r="F7" s="69">
        <f>[1]Elproduktion!$N$165</f>
        <v>0</v>
      </c>
      <c r="G7" s="69">
        <f>[1]Elproduktion!$R$166</f>
        <v>0</v>
      </c>
      <c r="H7" s="69">
        <f>[1]Elproduktion!$S$167</f>
        <v>0</v>
      </c>
      <c r="I7" s="69">
        <f>[1]Elproduktion!$N$168</f>
        <v>0</v>
      </c>
      <c r="J7" s="69">
        <f>[1]Elproduktion!$T$166</f>
        <v>0</v>
      </c>
      <c r="K7" s="69">
        <f>[1]Elproduktion!$U$164</f>
        <v>0</v>
      </c>
      <c r="L7" s="69">
        <f>[1]Elproduktion!$V$164</f>
        <v>0</v>
      </c>
      <c r="M7" s="69"/>
      <c r="N7" s="69"/>
      <c r="O7" s="69"/>
      <c r="P7" s="69">
        <f t="shared" si="0"/>
        <v>0</v>
      </c>
      <c r="Q7" s="39"/>
      <c r="AG7" s="39"/>
      <c r="AH7" s="39"/>
    </row>
    <row r="8" spans="1:34" ht="15.6">
      <c r="A8" s="3" t="s">
        <v>10</v>
      </c>
      <c r="B8" s="69"/>
      <c r="C8" s="69">
        <f>[1]Elproduktion!$N$170</f>
        <v>0</v>
      </c>
      <c r="D8" s="69">
        <f>[1]Elproduktion!$N$171</f>
        <v>0</v>
      </c>
      <c r="E8" s="69">
        <f>[1]Elproduktion!$Q$172</f>
        <v>0</v>
      </c>
      <c r="F8" s="69">
        <f>[1]Elproduktion!$N$173</f>
        <v>0</v>
      </c>
      <c r="G8" s="69">
        <f>[1]Elproduktion!$R$174</f>
        <v>0</v>
      </c>
      <c r="H8" s="69">
        <f>[1]Elproduktion!$S$175</f>
        <v>0</v>
      </c>
      <c r="I8" s="69">
        <f>[1]Elproduktion!$N$176</f>
        <v>0</v>
      </c>
      <c r="J8" s="69">
        <f>[1]Elproduktion!$T$174</f>
        <v>0</v>
      </c>
      <c r="K8" s="69">
        <f>[1]Elproduktion!$U$172</f>
        <v>0</v>
      </c>
      <c r="L8" s="69">
        <f>[1]Elproduktion!$V$172</f>
        <v>0</v>
      </c>
      <c r="M8" s="69"/>
      <c r="N8" s="69"/>
      <c r="O8" s="69"/>
      <c r="P8" s="69">
        <f t="shared" si="0"/>
        <v>0</v>
      </c>
      <c r="Q8" s="39"/>
      <c r="AG8" s="39"/>
      <c r="AH8" s="39"/>
    </row>
    <row r="9" spans="1:34" ht="15.6">
      <c r="A9" s="3" t="s">
        <v>11</v>
      </c>
      <c r="B9" s="69"/>
      <c r="C9" s="69">
        <f>[1]Elproduktion!$N$178</f>
        <v>0</v>
      </c>
      <c r="D9" s="69">
        <f>[1]Elproduktion!$N$179</f>
        <v>0</v>
      </c>
      <c r="E9" s="69">
        <f>[1]Elproduktion!$Q$180</f>
        <v>0</v>
      </c>
      <c r="F9" s="69">
        <f>[1]Elproduktion!$N$181</f>
        <v>0</v>
      </c>
      <c r="G9" s="69">
        <f>[1]Elproduktion!$R$182</f>
        <v>0</v>
      </c>
      <c r="H9" s="69">
        <f>[1]Elproduktion!$S$183</f>
        <v>0</v>
      </c>
      <c r="I9" s="69">
        <f>[1]Elproduktion!$N$184</f>
        <v>0</v>
      </c>
      <c r="J9" s="69">
        <f>[1]Elproduktion!$T$182</f>
        <v>0</v>
      </c>
      <c r="K9" s="69">
        <f>[1]Elproduktion!$U$180</f>
        <v>0</v>
      </c>
      <c r="L9" s="69">
        <f>[1]Elproduktion!$V$180</f>
        <v>0</v>
      </c>
      <c r="M9" s="69"/>
      <c r="N9" s="69"/>
      <c r="O9" s="69"/>
      <c r="P9" s="69">
        <f t="shared" si="0"/>
        <v>0</v>
      </c>
      <c r="Q9" s="39"/>
      <c r="AG9" s="39"/>
      <c r="AH9" s="39"/>
    </row>
    <row r="10" spans="1:34" ht="15.6">
      <c r="A10" s="3" t="s">
        <v>12</v>
      </c>
      <c r="B10" s="69"/>
      <c r="C10" s="69">
        <f>[1]Elproduktion!$N$186</f>
        <v>0</v>
      </c>
      <c r="D10" s="69">
        <f>[1]Elproduktion!$N$187</f>
        <v>0</v>
      </c>
      <c r="E10" s="69">
        <f>[1]Elproduktion!$Q$188</f>
        <v>0</v>
      </c>
      <c r="F10" s="69">
        <f>[1]Elproduktion!$N$189</f>
        <v>0</v>
      </c>
      <c r="G10" s="69">
        <f>[1]Elproduktion!$R$190</f>
        <v>0</v>
      </c>
      <c r="H10" s="69">
        <f>[1]Elproduktion!$S$191</f>
        <v>0</v>
      </c>
      <c r="I10" s="69">
        <f>[1]Elproduktion!$N$192</f>
        <v>0</v>
      </c>
      <c r="J10" s="69">
        <f>[1]Elproduktion!$T$190</f>
        <v>0</v>
      </c>
      <c r="K10" s="69">
        <f>[1]Elproduktion!$U$188</f>
        <v>0</v>
      </c>
      <c r="L10" s="69">
        <f>[1]Elproduktion!$V$188</f>
        <v>0</v>
      </c>
      <c r="M10" s="69"/>
      <c r="N10" s="69"/>
      <c r="O10" s="69"/>
      <c r="P10" s="69">
        <f t="shared" si="0"/>
        <v>0</v>
      </c>
      <c r="Q10" s="39"/>
      <c r="R10" s="3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39"/>
      <c r="AH10" s="39"/>
    </row>
    <row r="11" spans="1:34" ht="15.6">
      <c r="A11" s="3" t="s">
        <v>13</v>
      </c>
      <c r="B11" s="69"/>
      <c r="C11" s="70">
        <f>SUM(C5:C10)</f>
        <v>4113.5</v>
      </c>
      <c r="D11" s="69">
        <f t="shared" ref="D11:O11" si="1">SUM(D5:D10)</f>
        <v>0</v>
      </c>
      <c r="E11" s="69">
        <f t="shared" si="1"/>
        <v>0</v>
      </c>
      <c r="F11" s="69">
        <f t="shared" si="1"/>
        <v>0</v>
      </c>
      <c r="G11" s="69">
        <f t="shared" si="1"/>
        <v>0</v>
      </c>
      <c r="H11" s="69">
        <f t="shared" si="1"/>
        <v>0</v>
      </c>
      <c r="I11" s="69">
        <f t="shared" si="1"/>
        <v>0</v>
      </c>
      <c r="J11" s="69">
        <f t="shared" si="1"/>
        <v>0</v>
      </c>
      <c r="K11" s="69">
        <f t="shared" si="1"/>
        <v>0</v>
      </c>
      <c r="L11" s="69">
        <f t="shared" si="1"/>
        <v>0</v>
      </c>
      <c r="M11" s="69">
        <f t="shared" si="1"/>
        <v>0</v>
      </c>
      <c r="N11" s="69">
        <f t="shared" si="1"/>
        <v>0</v>
      </c>
      <c r="O11" s="69">
        <f t="shared" si="1"/>
        <v>0</v>
      </c>
      <c r="P11" s="69">
        <f t="shared" si="0"/>
        <v>0</v>
      </c>
      <c r="Q11" s="39"/>
      <c r="R11" s="3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39"/>
      <c r="AH11" s="39"/>
    </row>
    <row r="12" spans="1:34" ht="15.6"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2"/>
      <c r="R12" s="2"/>
      <c r="S12" s="2"/>
      <c r="T12" s="2"/>
    </row>
    <row r="13" spans="1:34" ht="15.6"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2"/>
      <c r="R13" s="2"/>
      <c r="S13" s="2"/>
      <c r="T13" s="2"/>
    </row>
    <row r="14" spans="1:34" ht="18">
      <c r="A14" s="1" t="s">
        <v>14</v>
      </c>
      <c r="B14" s="98"/>
      <c r="C14" s="69"/>
      <c r="D14" s="98"/>
      <c r="E14" s="98"/>
      <c r="F14" s="98"/>
      <c r="G14" s="98"/>
      <c r="H14" s="98"/>
      <c r="I14" s="98"/>
      <c r="J14" s="69"/>
      <c r="K14" s="69"/>
      <c r="L14" s="69"/>
      <c r="M14" s="69"/>
      <c r="N14" s="69"/>
      <c r="O14" s="69"/>
      <c r="P14" s="98"/>
      <c r="Q14" s="2"/>
      <c r="R14" s="2"/>
      <c r="S14" s="2"/>
      <c r="T14" s="2"/>
    </row>
    <row r="15" spans="1:34" ht="15.6">
      <c r="A15" s="51" t="str">
        <f>A2</f>
        <v>0331 Heby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2"/>
      <c r="R15" s="2"/>
      <c r="S15" s="2"/>
      <c r="T15" s="2"/>
    </row>
    <row r="16" spans="1:34" ht="28.8">
      <c r="A16" s="4">
        <f>'Uppsala län'!A16</f>
        <v>2020</v>
      </c>
      <c r="B16" s="90" t="s">
        <v>15</v>
      </c>
      <c r="C16" s="99" t="s">
        <v>8</v>
      </c>
      <c r="D16" s="90" t="s">
        <v>30</v>
      </c>
      <c r="E16" s="90" t="s">
        <v>2</v>
      </c>
      <c r="F16" s="91" t="s">
        <v>3</v>
      </c>
      <c r="G16" s="90" t="s">
        <v>16</v>
      </c>
      <c r="H16" s="90" t="s">
        <v>50</v>
      </c>
      <c r="I16" s="91" t="s">
        <v>5</v>
      </c>
      <c r="J16" s="90" t="s">
        <v>4</v>
      </c>
      <c r="K16" s="90" t="s">
        <v>6</v>
      </c>
      <c r="L16" s="90" t="s">
        <v>7</v>
      </c>
      <c r="M16" s="90" t="s">
        <v>62</v>
      </c>
      <c r="N16" s="91" t="s">
        <v>62</v>
      </c>
      <c r="O16" s="91" t="s">
        <v>62</v>
      </c>
      <c r="P16" s="92" t="s">
        <v>9</v>
      </c>
      <c r="Q16" s="39"/>
      <c r="AG16" s="39"/>
      <c r="AH16" s="39"/>
    </row>
    <row r="17" spans="1:34" s="16" customFormat="1" ht="10.199999999999999">
      <c r="A17" s="52" t="s">
        <v>54</v>
      </c>
      <c r="B17" s="94" t="s">
        <v>57</v>
      </c>
      <c r="C17" s="100"/>
      <c r="D17" s="94" t="s">
        <v>53</v>
      </c>
      <c r="E17" s="95"/>
      <c r="F17" s="94" t="s">
        <v>55</v>
      </c>
      <c r="G17" s="95"/>
      <c r="H17" s="95"/>
      <c r="I17" s="94" t="s">
        <v>56</v>
      </c>
      <c r="J17" s="95"/>
      <c r="K17" s="95"/>
      <c r="L17" s="95"/>
      <c r="M17" s="95"/>
      <c r="N17" s="96"/>
      <c r="O17" s="96"/>
      <c r="P17" s="97" t="s">
        <v>60</v>
      </c>
      <c r="Q17" s="17"/>
      <c r="AG17" s="17"/>
      <c r="AH17" s="17"/>
    </row>
    <row r="18" spans="1:34" ht="15.6">
      <c r="A18" s="3" t="s">
        <v>17</v>
      </c>
      <c r="B18" s="131">
        <f>[1]Fjärrvärmeproduktion!$N$226</f>
        <v>0</v>
      </c>
      <c r="C18" s="71"/>
      <c r="D18" s="71">
        <f>[1]Fjärrvärmeproduktion!$N$227</f>
        <v>0</v>
      </c>
      <c r="E18" s="71">
        <f>[1]Fjärrvärmeproduktion!$Q$228</f>
        <v>0</v>
      </c>
      <c r="F18" s="71">
        <f>[1]Fjärrvärmeproduktion!$N$229</f>
        <v>0</v>
      </c>
      <c r="G18" s="71">
        <f>[1]Fjärrvärmeproduktion!$R$230</f>
        <v>0</v>
      </c>
      <c r="H18" s="71">
        <f>[1]Fjärrvärmeproduktion!$S$231</f>
        <v>0</v>
      </c>
      <c r="I18" s="71">
        <f>[1]Fjärrvärmeproduktion!$N$232</f>
        <v>0</v>
      </c>
      <c r="J18" s="71">
        <f>[1]Fjärrvärmeproduktion!$T$230</f>
        <v>0</v>
      </c>
      <c r="K18" s="71">
        <f>[1]Fjärrvärmeproduktion!$U$228</f>
        <v>0</v>
      </c>
      <c r="L18" s="71">
        <f>[1]Fjärrvärmeproduktion!$V$228</f>
        <v>0</v>
      </c>
      <c r="M18" s="71"/>
      <c r="N18" s="71"/>
      <c r="O18" s="71"/>
      <c r="P18" s="71">
        <f>SUM(C18:O18)</f>
        <v>0</v>
      </c>
      <c r="Q18" s="2"/>
      <c r="R18" s="2"/>
      <c r="S18" s="2"/>
      <c r="T18" s="2"/>
    </row>
    <row r="19" spans="1:34" ht="15.6">
      <c r="A19" s="3" t="s">
        <v>18</v>
      </c>
      <c r="B19" s="131">
        <f>[1]Fjärrvärmeproduktion!$N$234+[1]Fjärrvärmeproduktion!$N$266</f>
        <v>20113</v>
      </c>
      <c r="C19" s="71"/>
      <c r="D19" s="71">
        <f>[1]Fjärrvärmeproduktion!$N$235</f>
        <v>0</v>
      </c>
      <c r="E19" s="71">
        <f>[1]Fjärrvärmeproduktion!$Q$236</f>
        <v>0</v>
      </c>
      <c r="F19" s="71">
        <f>[1]Fjärrvärmeproduktion!$N$237</f>
        <v>0</v>
      </c>
      <c r="G19" s="71">
        <f>[1]Fjärrvärmeproduktion!$R$238</f>
        <v>1082</v>
      </c>
      <c r="H19" s="71">
        <f>[1]Fjärrvärmeproduktion!$S$239</f>
        <v>23457</v>
      </c>
      <c r="I19" s="71">
        <f>[1]Fjärrvärmeproduktion!$N$240</f>
        <v>0</v>
      </c>
      <c r="J19" s="71">
        <f>[1]Fjärrvärmeproduktion!$T$238</f>
        <v>0</v>
      </c>
      <c r="K19" s="71">
        <f>[1]Fjärrvärmeproduktion!$U$236</f>
        <v>0</v>
      </c>
      <c r="L19" s="71">
        <f>[1]Fjärrvärmeproduktion!$V$236</f>
        <v>0</v>
      </c>
      <c r="M19" s="71"/>
      <c r="N19" s="71"/>
      <c r="O19" s="71"/>
      <c r="P19" s="71">
        <f t="shared" ref="P19:P24" si="2">SUM(C19:O19)</f>
        <v>24539</v>
      </c>
      <c r="Q19" s="2"/>
      <c r="R19" s="2"/>
      <c r="S19" s="2"/>
      <c r="T19" s="2"/>
    </row>
    <row r="20" spans="1:34" ht="15.6">
      <c r="A20" s="3" t="s">
        <v>19</v>
      </c>
      <c r="B20" s="131">
        <f>[1]Fjärrvärmeproduktion!$N$242</f>
        <v>85</v>
      </c>
      <c r="C20" s="142">
        <f>B20*1.015</f>
        <v>86.274999999999991</v>
      </c>
      <c r="D20" s="71">
        <f>[1]Fjärrvärmeproduktion!$N$243</f>
        <v>0</v>
      </c>
      <c r="E20" s="71">
        <f>[1]Fjärrvärmeproduktion!$Q$244</f>
        <v>0</v>
      </c>
      <c r="F20" s="71">
        <f>[1]Fjärrvärmeproduktion!$N$245</f>
        <v>0</v>
      </c>
      <c r="G20" s="71">
        <f>[1]Fjärrvärmeproduktion!$R$246</f>
        <v>0</v>
      </c>
      <c r="H20" s="71">
        <f>[1]Fjärrvärmeproduktion!$S$247</f>
        <v>0</v>
      </c>
      <c r="I20" s="71">
        <f>[1]Fjärrvärmeproduktion!$N$248</f>
        <v>0</v>
      </c>
      <c r="J20" s="71">
        <f>[1]Fjärrvärmeproduktion!$T$246</f>
        <v>0</v>
      </c>
      <c r="K20" s="71">
        <f>[1]Fjärrvärmeproduktion!$U$244</f>
        <v>0</v>
      </c>
      <c r="L20" s="71">
        <f>[1]Fjärrvärmeproduktion!$V$244</f>
        <v>0</v>
      </c>
      <c r="M20" s="71"/>
      <c r="N20" s="71"/>
      <c r="O20" s="71"/>
      <c r="P20" s="71">
        <f t="shared" si="2"/>
        <v>86.274999999999991</v>
      </c>
      <c r="Q20" s="2"/>
      <c r="R20" s="2"/>
      <c r="S20" s="2"/>
      <c r="T20" s="2"/>
    </row>
    <row r="21" spans="1:34" ht="16.2" thickBot="1">
      <c r="A21" s="3" t="s">
        <v>20</v>
      </c>
      <c r="B21" s="131">
        <f>[1]Fjärrvärmeproduktion!$N$250</f>
        <v>0</v>
      </c>
      <c r="C21" s="71"/>
      <c r="D21" s="71">
        <f>[1]Fjärrvärmeproduktion!$N$251</f>
        <v>0</v>
      </c>
      <c r="E21" s="71">
        <f>[1]Fjärrvärmeproduktion!$Q$252</f>
        <v>0</v>
      </c>
      <c r="F21" s="71">
        <f>[1]Fjärrvärmeproduktion!$N$253</f>
        <v>0</v>
      </c>
      <c r="G21" s="71">
        <f>[1]Fjärrvärmeproduktion!$R$254</f>
        <v>0</v>
      </c>
      <c r="H21" s="71">
        <f>[1]Fjärrvärmeproduktion!$S$255</f>
        <v>0</v>
      </c>
      <c r="I21" s="71">
        <f>[1]Fjärrvärmeproduktion!$N$256</f>
        <v>0</v>
      </c>
      <c r="J21" s="71">
        <f>[1]Fjärrvärmeproduktion!$T$254</f>
        <v>0</v>
      </c>
      <c r="K21" s="71">
        <f>[1]Fjärrvärmeproduktion!$U$252</f>
        <v>0</v>
      </c>
      <c r="L21" s="71">
        <f>[1]Fjärrvärmeproduktion!$V$252</f>
        <v>0</v>
      </c>
      <c r="M21" s="71"/>
      <c r="N21" s="71"/>
      <c r="O21" s="71"/>
      <c r="P21" s="71">
        <f t="shared" si="2"/>
        <v>0</v>
      </c>
      <c r="Q21" s="2"/>
      <c r="R21" s="24"/>
      <c r="S21" s="24"/>
      <c r="T21" s="24"/>
    </row>
    <row r="22" spans="1:34" ht="15.6">
      <c r="A22" s="3" t="s">
        <v>21</v>
      </c>
      <c r="B22" s="131">
        <f>[1]Fjärrvärmeproduktion!$N$258</f>
        <v>8975</v>
      </c>
      <c r="C22" s="71"/>
      <c r="D22" s="71">
        <f>[1]Fjärrvärmeproduktion!$N$259</f>
        <v>0</v>
      </c>
      <c r="E22" s="71">
        <f>[1]Fjärrvärmeproduktion!$Q$260</f>
        <v>0</v>
      </c>
      <c r="F22" s="71">
        <f>[1]Fjärrvärmeproduktion!$N$261</f>
        <v>0</v>
      </c>
      <c r="G22" s="71">
        <f>[1]Fjärrvärmeproduktion!$R$262</f>
        <v>0</v>
      </c>
      <c r="H22" s="71">
        <f>[1]Fjärrvärmeproduktion!$S$263</f>
        <v>0</v>
      </c>
      <c r="I22" s="71">
        <f>[1]Fjärrvärmeproduktion!$N$264</f>
        <v>0</v>
      </c>
      <c r="J22" s="71">
        <f>[1]Fjärrvärmeproduktion!$T$262</f>
        <v>0</v>
      </c>
      <c r="K22" s="71">
        <f>[1]Fjärrvärmeproduktion!$U$260</f>
        <v>0</v>
      </c>
      <c r="L22" s="71">
        <f>[1]Fjärrvärmeproduktion!$V$260</f>
        <v>0</v>
      </c>
      <c r="M22" s="71"/>
      <c r="N22" s="71"/>
      <c r="O22" s="71"/>
      <c r="P22" s="71">
        <f t="shared" si="2"/>
        <v>0</v>
      </c>
      <c r="Q22" s="18"/>
      <c r="R22" s="30" t="s">
        <v>23</v>
      </c>
      <c r="S22" s="56" t="str">
        <f>ROUND(P43/1000,0) &amp;" GWh"</f>
        <v>441 GWh</v>
      </c>
      <c r="T22" s="25"/>
      <c r="U22" s="23"/>
    </row>
    <row r="23" spans="1:34" ht="15.6">
      <c r="A23" s="3" t="s">
        <v>22</v>
      </c>
      <c r="B23" s="131">
        <v>0</v>
      </c>
      <c r="C23" s="71"/>
      <c r="D23" s="71">
        <f>[1]Fjärrvärmeproduktion!$N$267</f>
        <v>0</v>
      </c>
      <c r="E23" s="71">
        <f>[1]Fjärrvärmeproduktion!$Q$268</f>
        <v>0</v>
      </c>
      <c r="F23" s="71">
        <f>[1]Fjärrvärmeproduktion!$N$269</f>
        <v>0</v>
      </c>
      <c r="G23" s="71">
        <f>[1]Fjärrvärmeproduktion!$R$270</f>
        <v>0</v>
      </c>
      <c r="H23" s="71">
        <f>[1]Fjärrvärmeproduktion!$S$271</f>
        <v>0</v>
      </c>
      <c r="I23" s="71">
        <f>[1]Fjärrvärmeproduktion!$N$272</f>
        <v>0</v>
      </c>
      <c r="J23" s="71">
        <f>[1]Fjärrvärmeproduktion!$T$270</f>
        <v>0</v>
      </c>
      <c r="K23" s="71">
        <f>[1]Fjärrvärmeproduktion!$U$268</f>
        <v>0</v>
      </c>
      <c r="L23" s="71">
        <f>[1]Fjärrvärmeproduktion!$V$268</f>
        <v>0</v>
      </c>
      <c r="M23" s="71"/>
      <c r="N23" s="71"/>
      <c r="O23" s="71"/>
      <c r="P23" s="7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13</v>
      </c>
      <c r="B24" s="71">
        <f>SUM(B18:B23)</f>
        <v>29173</v>
      </c>
      <c r="C24" s="142">
        <f t="shared" ref="C24:O24" si="3">SUM(C18:C23)</f>
        <v>86.274999999999991</v>
      </c>
      <c r="D24" s="71">
        <f t="shared" si="3"/>
        <v>0</v>
      </c>
      <c r="E24" s="71">
        <f t="shared" si="3"/>
        <v>0</v>
      </c>
      <c r="F24" s="71">
        <f t="shared" si="3"/>
        <v>0</v>
      </c>
      <c r="G24" s="71">
        <f t="shared" si="3"/>
        <v>1082</v>
      </c>
      <c r="H24" s="71">
        <f t="shared" si="3"/>
        <v>23457</v>
      </c>
      <c r="I24" s="71">
        <f t="shared" si="3"/>
        <v>0</v>
      </c>
      <c r="J24" s="71">
        <f t="shared" si="3"/>
        <v>0</v>
      </c>
      <c r="K24" s="71">
        <f t="shared" si="3"/>
        <v>0</v>
      </c>
      <c r="L24" s="71">
        <f t="shared" si="3"/>
        <v>0</v>
      </c>
      <c r="M24" s="71">
        <f t="shared" si="3"/>
        <v>0</v>
      </c>
      <c r="N24" s="71">
        <f t="shared" si="3"/>
        <v>0</v>
      </c>
      <c r="O24" s="71">
        <f t="shared" si="3"/>
        <v>0</v>
      </c>
      <c r="P24" s="71">
        <f t="shared" si="2"/>
        <v>24625.275000000001</v>
      </c>
      <c r="Q24" s="18"/>
      <c r="R24" s="28"/>
      <c r="S24" s="2" t="s">
        <v>24</v>
      </c>
      <c r="T24" s="26" t="s">
        <v>25</v>
      </c>
      <c r="U24" s="23"/>
    </row>
    <row r="25" spans="1:34" ht="15.6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18"/>
      <c r="R25" s="53" t="str">
        <f>C30</f>
        <v>El</v>
      </c>
      <c r="S25" s="41" t="str">
        <f>ROUND(C43/1000,0) &amp;" GWh"</f>
        <v>143 GWh</v>
      </c>
      <c r="T25" s="29">
        <f>C$44</f>
        <v>0.32343497208078426</v>
      </c>
      <c r="U25" s="23"/>
    </row>
    <row r="26" spans="1:34" ht="15.6">
      <c r="B26" s="132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18"/>
      <c r="R26" s="54" t="str">
        <f>D30</f>
        <v>Oljeprodukter</v>
      </c>
      <c r="S26" s="41" t="str">
        <f>ROUND(D43/1000,0) &amp;" GWh"</f>
        <v>153 GWh</v>
      </c>
      <c r="T26" s="29">
        <f>D$44</f>
        <v>0.34761484553795235</v>
      </c>
      <c r="U26" s="23"/>
    </row>
    <row r="27" spans="1:34" ht="15.6"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18"/>
      <c r="R27" s="54" t="str">
        <f>E30</f>
        <v>Kol och koks</v>
      </c>
      <c r="S27" s="41" t="str">
        <f>ROUND(E43/1000,0) &amp;" GWh"</f>
        <v>0 GWh</v>
      </c>
      <c r="T27" s="29">
        <f>E$44</f>
        <v>0</v>
      </c>
      <c r="U27" s="23"/>
    </row>
    <row r="28" spans="1:34" ht="18">
      <c r="A28" s="1" t="s">
        <v>26</v>
      </c>
      <c r="B28" s="98"/>
      <c r="C28" s="69"/>
      <c r="D28" s="98"/>
      <c r="E28" s="98"/>
      <c r="F28" s="98"/>
      <c r="G28" s="98"/>
      <c r="H28" s="98"/>
      <c r="I28" s="69"/>
      <c r="J28" s="69"/>
      <c r="K28" s="69"/>
      <c r="L28" s="69"/>
      <c r="M28" s="69"/>
      <c r="N28" s="69"/>
      <c r="O28" s="69"/>
      <c r="P28" s="69"/>
      <c r="Q28" s="18"/>
      <c r="R28" s="54" t="str">
        <f>F30</f>
        <v>Gasol/naturgas</v>
      </c>
      <c r="S28" s="41" t="str">
        <f>ROUND(F43/1000,0) &amp;" GWh"</f>
        <v>16 GWh</v>
      </c>
      <c r="T28" s="29">
        <f>F$44</f>
        <v>3.6875392221032921E-2</v>
      </c>
      <c r="U28" s="23"/>
    </row>
    <row r="29" spans="1:34" ht="15.6">
      <c r="A29" s="51" t="str">
        <f>A2</f>
        <v>0331 Heby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18"/>
      <c r="R29" s="54" t="str">
        <f>G30</f>
        <v>Biodrivmedel/Bioolja</v>
      </c>
      <c r="S29" s="41" t="str">
        <f>ROUND(G43/1000,0) &amp;" GWh"</f>
        <v>23 GWh</v>
      </c>
      <c r="T29" s="29">
        <f>G$44</f>
        <v>5.1284129802425575E-2</v>
      </c>
      <c r="U29" s="23"/>
    </row>
    <row r="30" spans="1:34" ht="28.8">
      <c r="A30" s="4">
        <f>'Uppsala län'!A30</f>
        <v>2020</v>
      </c>
      <c r="B30" s="99" t="s">
        <v>64</v>
      </c>
      <c r="C30" s="102" t="s">
        <v>8</v>
      </c>
      <c r="D30" s="90" t="s">
        <v>30</v>
      </c>
      <c r="E30" s="90" t="s">
        <v>2</v>
      </c>
      <c r="F30" s="91" t="s">
        <v>3</v>
      </c>
      <c r="G30" s="90" t="s">
        <v>87</v>
      </c>
      <c r="H30" s="90" t="s">
        <v>50</v>
      </c>
      <c r="I30" s="91" t="s">
        <v>5</v>
      </c>
      <c r="J30" s="90" t="s">
        <v>4</v>
      </c>
      <c r="K30" s="90" t="s">
        <v>6</v>
      </c>
      <c r="L30" s="90" t="s">
        <v>7</v>
      </c>
      <c r="M30" s="90" t="s">
        <v>75</v>
      </c>
      <c r="N30" s="90" t="s">
        <v>76</v>
      </c>
      <c r="O30" s="91" t="s">
        <v>62</v>
      </c>
      <c r="P30" s="92" t="s">
        <v>27</v>
      </c>
      <c r="Q30" s="18"/>
      <c r="R30" s="53" t="str">
        <f>H30</f>
        <v>Biobränslen</v>
      </c>
      <c r="S30" s="41" t="str">
        <f>ROUND(H43/1000,0) &amp;" GWh"</f>
        <v>106 GWh</v>
      </c>
      <c r="T30" s="29">
        <f>H$44</f>
        <v>0.24079066035780489</v>
      </c>
      <c r="U30" s="23"/>
    </row>
    <row r="31" spans="1:34" s="16" customFormat="1">
      <c r="A31" s="15"/>
      <c r="B31" s="94" t="s">
        <v>59</v>
      </c>
      <c r="C31" s="103" t="s">
        <v>58</v>
      </c>
      <c r="D31" s="94" t="s">
        <v>53</v>
      </c>
      <c r="E31" s="95"/>
      <c r="F31" s="94" t="s">
        <v>55</v>
      </c>
      <c r="G31" s="94" t="s">
        <v>74</v>
      </c>
      <c r="H31" s="94" t="s">
        <v>63</v>
      </c>
      <c r="I31" s="94" t="s">
        <v>56</v>
      </c>
      <c r="J31" s="95"/>
      <c r="K31" s="95"/>
      <c r="L31" s="95"/>
      <c r="M31" s="95"/>
      <c r="N31" s="96"/>
      <c r="O31" s="96"/>
      <c r="P31" s="97" t="s">
        <v>61</v>
      </c>
      <c r="Q31" s="19"/>
      <c r="R31" s="53" t="str">
        <f>I30</f>
        <v>Biogas</v>
      </c>
      <c r="S31" s="41" t="str">
        <f>ROUND(I43/1000,0)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28</v>
      </c>
      <c r="B32" s="69">
        <f>[1]Slutanvändning!$N$332</f>
        <v>0</v>
      </c>
      <c r="C32" s="69">
        <f>[1]Slutanvändning!$N$333</f>
        <v>11495</v>
      </c>
      <c r="D32" s="69">
        <f>[1]Slutanvändning!$N$326</f>
        <v>8547</v>
      </c>
      <c r="E32" s="69">
        <f>[1]Slutanvändning!$Q$327</f>
        <v>0</v>
      </c>
      <c r="F32" s="106">
        <f>[1]Slutanvändning!$N$328</f>
        <v>0</v>
      </c>
      <c r="G32" s="69">
        <f>[1]Slutanvändning!$N$329</f>
        <v>2065</v>
      </c>
      <c r="H32" s="106">
        <f>[1]Slutanvändning!$N$330</f>
        <v>0</v>
      </c>
      <c r="I32" s="69">
        <f>[1]Slutanvändning!$N$331</f>
        <v>0</v>
      </c>
      <c r="J32" s="69">
        <v>0</v>
      </c>
      <c r="K32" s="69">
        <f>[1]Slutanvändning!$U$327</f>
        <v>0</v>
      </c>
      <c r="L32" s="69">
        <f>[1]Slutanvändning!$V$327</f>
        <v>0</v>
      </c>
      <c r="M32" s="69"/>
      <c r="N32" s="69"/>
      <c r="O32" s="69"/>
      <c r="P32" s="69">
        <f t="shared" ref="P32:P38" si="4">SUM(B32:N32)</f>
        <v>22107</v>
      </c>
      <c r="Q32" s="20"/>
      <c r="R32" s="54" t="str">
        <f>J30</f>
        <v>Avlutar</v>
      </c>
      <c r="S32" s="41" t="str">
        <f>ROUND(J43/1000,0) &amp;" GWh"</f>
        <v>0 GWh</v>
      </c>
      <c r="T32" s="29">
        <f>J$44</f>
        <v>0</v>
      </c>
      <c r="U32" s="23"/>
    </row>
    <row r="33" spans="1:47" ht="15.6">
      <c r="A33" s="3" t="s">
        <v>31</v>
      </c>
      <c r="B33" s="69">
        <f>[1]Slutanvändning!$N$341</f>
        <v>0</v>
      </c>
      <c r="C33" s="69">
        <f>[1]Slutanvändning!$N$342</f>
        <v>25061</v>
      </c>
      <c r="D33" s="69">
        <f>[1]Slutanvändning!$N$335</f>
        <v>4898</v>
      </c>
      <c r="E33" s="69">
        <f>[1]Slutanvändning!$Q$336</f>
        <v>0</v>
      </c>
      <c r="F33" s="155">
        <f>[1]Slutanvändning!$N$337</f>
        <v>16271.897937566377</v>
      </c>
      <c r="G33" s="154">
        <f>[1]Slutanvändning!$N$338</f>
        <v>1239</v>
      </c>
      <c r="H33" s="153">
        <f>[1]Slutanvändning!$S$339</f>
        <v>39977</v>
      </c>
      <c r="I33" s="69">
        <f>[1]Slutanvändning!$N$340</f>
        <v>0</v>
      </c>
      <c r="J33" s="69">
        <v>0</v>
      </c>
      <c r="K33" s="69">
        <f>[1]Slutanvändning!$U$336</f>
        <v>0</v>
      </c>
      <c r="L33" s="69">
        <f>[1]Slutanvändning!$V$336</f>
        <v>0</v>
      </c>
      <c r="M33" s="69"/>
      <c r="N33" s="69"/>
      <c r="O33" s="69"/>
      <c r="P33" s="70">
        <f t="shared" si="4"/>
        <v>87446.897937566377</v>
      </c>
      <c r="Q33" s="20"/>
      <c r="R33" s="53" t="str">
        <f>K30</f>
        <v>Torv</v>
      </c>
      <c r="S33" s="41" t="str">
        <f>ROUND(K43/1000,0) &amp;" GWh"</f>
        <v>0 GWh</v>
      </c>
      <c r="T33" s="29">
        <f>K$44</f>
        <v>0</v>
      </c>
      <c r="U33" s="23"/>
    </row>
    <row r="34" spans="1:47" ht="15.6">
      <c r="A34" s="3" t="s">
        <v>32</v>
      </c>
      <c r="B34" s="69">
        <f>[1]Slutanvändning!$N$350</f>
        <v>9329</v>
      </c>
      <c r="C34" s="69">
        <f>[1]Slutanvändning!$N$351</f>
        <v>5745</v>
      </c>
      <c r="D34" s="69">
        <f>[1]Slutanvändning!$N$344</f>
        <v>1596</v>
      </c>
      <c r="E34" s="69">
        <f>[1]Slutanvändning!$Q$345</f>
        <v>0</v>
      </c>
      <c r="F34" s="106">
        <f>[1]Slutanvändning!$N$346</f>
        <v>0</v>
      </c>
      <c r="G34" s="69">
        <f>[1]Slutanvändning!$N$347</f>
        <v>0</v>
      </c>
      <c r="H34" s="106">
        <f>[1]Slutanvändning!$N$348</f>
        <v>0</v>
      </c>
      <c r="I34" s="69">
        <f>[1]Slutanvändning!$N$349</f>
        <v>0</v>
      </c>
      <c r="J34" s="69">
        <v>0</v>
      </c>
      <c r="K34" s="69">
        <f>[1]Slutanvändning!$U$345</f>
        <v>0</v>
      </c>
      <c r="L34" s="69">
        <f>[1]Slutanvändning!$V$345</f>
        <v>0</v>
      </c>
      <c r="M34" s="69"/>
      <c r="N34" s="69"/>
      <c r="O34" s="69"/>
      <c r="P34" s="69">
        <f t="shared" si="4"/>
        <v>16670</v>
      </c>
      <c r="Q34" s="20"/>
      <c r="R34" s="54" t="str">
        <f>L30</f>
        <v>Avfall</v>
      </c>
      <c r="S34" s="41" t="str">
        <f>ROUND(L43/1000,0) &amp;" GWh"</f>
        <v>0 GWh</v>
      </c>
      <c r="T34" s="29">
        <f>L$44</f>
        <v>0</v>
      </c>
      <c r="U34" s="23"/>
      <c r="V34" s="5"/>
      <c r="W34" s="40"/>
    </row>
    <row r="35" spans="1:47" ht="15.6">
      <c r="A35" s="3" t="s">
        <v>33</v>
      </c>
      <c r="B35" s="69">
        <f>[1]Slutanvändning!$N$359</f>
        <v>0</v>
      </c>
      <c r="C35" s="69">
        <f>[1]Slutanvändning!$N$360</f>
        <v>79</v>
      </c>
      <c r="D35" s="69">
        <f>[1]Slutanvändning!$N$353</f>
        <v>102217</v>
      </c>
      <c r="E35" s="69">
        <f>[1]Slutanvändning!$Q$354</f>
        <v>0</v>
      </c>
      <c r="F35" s="106">
        <f>[1]Slutanvändning!$N$355</f>
        <v>0</v>
      </c>
      <c r="G35" s="69">
        <f>[1]Slutanvändning!$N$356</f>
        <v>18244</v>
      </c>
      <c r="H35" s="106">
        <f>[1]Slutanvändning!$N$357</f>
        <v>0</v>
      </c>
      <c r="I35" s="69">
        <f>[1]Slutanvändning!$N$358</f>
        <v>0</v>
      </c>
      <c r="J35" s="69">
        <v>0</v>
      </c>
      <c r="K35" s="69">
        <f>[1]Slutanvändning!$U$354</f>
        <v>0</v>
      </c>
      <c r="L35" s="69">
        <f>[1]Slutanvändning!$V$354</f>
        <v>0</v>
      </c>
      <c r="M35" s="69"/>
      <c r="N35" s="69"/>
      <c r="O35" s="69"/>
      <c r="P35" s="69">
        <f>SUM(B35:N35)</f>
        <v>120540</v>
      </c>
      <c r="Q35" s="20"/>
      <c r="R35" s="53" t="str">
        <f>M30</f>
        <v>Beckolja</v>
      </c>
      <c r="S35" s="41" t="str">
        <f>ROUND(M43/1000,0) &amp;" GWh"</f>
        <v>0 GWh</v>
      </c>
      <c r="T35" s="29">
        <f>M$44</f>
        <v>0</v>
      </c>
      <c r="U35" s="23"/>
    </row>
    <row r="36" spans="1:47" ht="15.6">
      <c r="A36" s="3" t="s">
        <v>34</v>
      </c>
      <c r="B36" s="69">
        <f>[1]Slutanvändning!$N$368</f>
        <v>3778</v>
      </c>
      <c r="C36" s="69">
        <f>[1]Slutanvändning!$N$369</f>
        <v>24402</v>
      </c>
      <c r="D36" s="69">
        <f>[1]Slutanvändning!$N$362</f>
        <v>35926</v>
      </c>
      <c r="E36" s="69">
        <f>[1]Slutanvändning!$Q$363</f>
        <v>0</v>
      </c>
      <c r="F36" s="106">
        <f>[1]Slutanvändning!$N$364</f>
        <v>0</v>
      </c>
      <c r="G36" s="69">
        <f>[1]Slutanvändning!$N$365</f>
        <v>0</v>
      </c>
      <c r="H36" s="106">
        <f>[1]Slutanvändning!$N$366</f>
        <v>0</v>
      </c>
      <c r="I36" s="69">
        <f>[1]Slutanvändning!$N$367</f>
        <v>0</v>
      </c>
      <c r="J36" s="69">
        <v>0</v>
      </c>
      <c r="K36" s="69">
        <f>[1]Slutanvändning!$U$363</f>
        <v>0</v>
      </c>
      <c r="L36" s="69">
        <f>[1]Slutanvändning!$V$363</f>
        <v>0</v>
      </c>
      <c r="M36" s="69"/>
      <c r="N36" s="69"/>
      <c r="O36" s="69"/>
      <c r="P36" s="69">
        <f t="shared" si="4"/>
        <v>64106</v>
      </c>
      <c r="Q36" s="20"/>
      <c r="R36" s="53" t="str">
        <f>N30</f>
        <v>Metanol</v>
      </c>
      <c r="S36" s="41" t="str">
        <f>ROUND(N43/1000,0) &amp;" GWh"</f>
        <v>0 GWh</v>
      </c>
      <c r="T36" s="29">
        <f>N$44</f>
        <v>0</v>
      </c>
      <c r="U36" s="23"/>
    </row>
    <row r="37" spans="1:47" ht="15.6">
      <c r="A37" s="3" t="s">
        <v>35</v>
      </c>
      <c r="B37" s="69">
        <f>[1]Slutanvändning!$N$377</f>
        <v>2128</v>
      </c>
      <c r="C37" s="69">
        <f>[1]Slutanvändning!$N$378</f>
        <v>53780</v>
      </c>
      <c r="D37" s="69">
        <f>[1]Slutanvändning!$N$371</f>
        <v>207</v>
      </c>
      <c r="E37" s="69">
        <f>[1]Slutanvändning!$Q$372</f>
        <v>0</v>
      </c>
      <c r="F37" s="106">
        <f>[1]Slutanvändning!$N$373</f>
        <v>0</v>
      </c>
      <c r="G37" s="69">
        <f>[1]Slutanvändning!$N$374</f>
        <v>0</v>
      </c>
      <c r="H37" s="106">
        <f>[1]Slutanvändning!$N$375</f>
        <v>42819</v>
      </c>
      <c r="I37" s="69">
        <f>[1]Slutanvändning!$N$376</f>
        <v>0</v>
      </c>
      <c r="J37" s="69">
        <v>0</v>
      </c>
      <c r="K37" s="69">
        <f>[1]Slutanvändning!$U$372</f>
        <v>0</v>
      </c>
      <c r="L37" s="69">
        <f>[1]Slutanvändning!$V$372</f>
        <v>0</v>
      </c>
      <c r="M37" s="69"/>
      <c r="N37" s="69"/>
      <c r="O37" s="69"/>
      <c r="P37" s="69">
        <f t="shared" si="4"/>
        <v>98934</v>
      </c>
      <c r="Q37" s="20"/>
      <c r="R37" s="54" t="str">
        <f>O30</f>
        <v>Övrigt</v>
      </c>
      <c r="S37" s="41" t="str">
        <f>ROUND(O43/1000,0) &amp;" GWh"</f>
        <v>0 GWh</v>
      </c>
      <c r="T37" s="29">
        <f>O$44</f>
        <v>0</v>
      </c>
      <c r="U37" s="23"/>
    </row>
    <row r="38" spans="1:47" ht="15.6">
      <c r="A38" s="3" t="s">
        <v>36</v>
      </c>
      <c r="B38" s="69">
        <f>[1]Slutanvändning!$N$386</f>
        <v>11594</v>
      </c>
      <c r="C38" s="69">
        <f>[1]Slutanvändning!$N$387</f>
        <v>3096</v>
      </c>
      <c r="D38" s="69">
        <f>[1]Slutanvändning!$N$380</f>
        <v>0</v>
      </c>
      <c r="E38" s="69">
        <f>[1]Slutanvändning!$Q$381</f>
        <v>0</v>
      </c>
      <c r="F38" s="106">
        <f>[1]Slutanvändning!$N$382</f>
        <v>0</v>
      </c>
      <c r="G38" s="69">
        <f>[1]Slutanvändning!$N$383</f>
        <v>0</v>
      </c>
      <c r="H38" s="106">
        <f>[1]Slutanvändning!$N$384</f>
        <v>0</v>
      </c>
      <c r="I38" s="69">
        <f>[1]Slutanvändning!$N$385</f>
        <v>0</v>
      </c>
      <c r="J38" s="69">
        <v>0</v>
      </c>
      <c r="K38" s="69">
        <f>[1]Slutanvändning!$U$381</f>
        <v>0</v>
      </c>
      <c r="L38" s="69">
        <f>[1]Slutanvändning!$V$381</f>
        <v>0</v>
      </c>
      <c r="M38" s="69"/>
      <c r="N38" s="69"/>
      <c r="O38" s="69"/>
      <c r="P38" s="69">
        <f t="shared" si="4"/>
        <v>14690</v>
      </c>
      <c r="Q38" s="20"/>
      <c r="R38" s="31"/>
      <c r="S38" s="16"/>
      <c r="T38" s="27"/>
      <c r="U38" s="23"/>
    </row>
    <row r="39" spans="1:47" ht="15.6">
      <c r="A39" s="3" t="s">
        <v>37</v>
      </c>
      <c r="B39" s="69">
        <f>[1]Slutanvändning!$N$395</f>
        <v>0</v>
      </c>
      <c r="C39" s="69">
        <f>[1]Slutanvändning!$N$396</f>
        <v>8405</v>
      </c>
      <c r="D39" s="69">
        <f>[1]Slutanvändning!$N$389</f>
        <v>0</v>
      </c>
      <c r="E39" s="69">
        <f>[1]Slutanvändning!$Q$390</f>
        <v>0</v>
      </c>
      <c r="F39" s="106">
        <f>[1]Slutanvändning!$N$391</f>
        <v>0</v>
      </c>
      <c r="G39" s="69">
        <f>[1]Slutanvändning!$N$392</f>
        <v>0</v>
      </c>
      <c r="H39" s="106">
        <f>[1]Slutanvändning!$N$393</f>
        <v>0</v>
      </c>
      <c r="I39" s="69">
        <f>[1]Slutanvändning!$N$394</f>
        <v>0</v>
      </c>
      <c r="J39" s="69">
        <v>0</v>
      </c>
      <c r="K39" s="69">
        <f>[1]Slutanvändning!$U$390</f>
        <v>0</v>
      </c>
      <c r="L39" s="69">
        <f>[1]Slutanvändning!$V$390</f>
        <v>0</v>
      </c>
      <c r="M39" s="69"/>
      <c r="N39" s="69"/>
      <c r="O39" s="69"/>
      <c r="P39" s="69">
        <f>SUM(B39:N39)</f>
        <v>8405</v>
      </c>
      <c r="Q39" s="20"/>
      <c r="R39" s="28"/>
      <c r="S39" s="7"/>
      <c r="T39" s="43"/>
    </row>
    <row r="40" spans="1:47" ht="15.6">
      <c r="A40" s="3" t="s">
        <v>13</v>
      </c>
      <c r="B40" s="69">
        <f>SUM(B32:B39)</f>
        <v>26829</v>
      </c>
      <c r="C40" s="69">
        <f t="shared" ref="C40:O40" si="5">SUM(C32:C39)</f>
        <v>132063</v>
      </c>
      <c r="D40" s="69">
        <f t="shared" si="5"/>
        <v>153391</v>
      </c>
      <c r="E40" s="69">
        <f t="shared" si="5"/>
        <v>0</v>
      </c>
      <c r="F40" s="156">
        <f>SUM(F32:F39)</f>
        <v>16271.897937566377</v>
      </c>
      <c r="G40" s="154">
        <f t="shared" si="5"/>
        <v>21548</v>
      </c>
      <c r="H40" s="70">
        <f t="shared" si="5"/>
        <v>82796</v>
      </c>
      <c r="I40" s="69">
        <f t="shared" si="5"/>
        <v>0</v>
      </c>
      <c r="J40" s="69">
        <f t="shared" si="5"/>
        <v>0</v>
      </c>
      <c r="K40" s="69">
        <f t="shared" si="5"/>
        <v>0</v>
      </c>
      <c r="L40" s="69">
        <f t="shared" si="5"/>
        <v>0</v>
      </c>
      <c r="M40" s="69">
        <f t="shared" si="5"/>
        <v>0</v>
      </c>
      <c r="N40" s="69">
        <f t="shared" si="5"/>
        <v>0</v>
      </c>
      <c r="O40" s="69">
        <f t="shared" si="5"/>
        <v>0</v>
      </c>
      <c r="P40" s="70">
        <f>SUM(B40:N40)</f>
        <v>432898.89793756639</v>
      </c>
      <c r="Q40" s="20"/>
      <c r="R40" s="28"/>
      <c r="S40" s="7" t="s">
        <v>24</v>
      </c>
      <c r="T40" s="43" t="s">
        <v>25</v>
      </c>
    </row>
    <row r="41" spans="1:47"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45"/>
      <c r="R41" s="28" t="s">
        <v>38</v>
      </c>
      <c r="S41" s="44" t="str">
        <f>ROUND((B46+C46)/1000,0) &amp;" GWh"</f>
        <v>13 GWh</v>
      </c>
      <c r="T41" s="43"/>
    </row>
    <row r="42" spans="1:47">
      <c r="A42" s="33" t="s">
        <v>41</v>
      </c>
      <c r="B42" s="102">
        <f>B39+B38+B37</f>
        <v>13722</v>
      </c>
      <c r="C42" s="102">
        <f>C39+C38+C37</f>
        <v>65281</v>
      </c>
      <c r="D42" s="102">
        <f>D39+D38+D37</f>
        <v>207</v>
      </c>
      <c r="E42" s="102">
        <f t="shared" ref="E42:P42" si="6">E39+E38+E37</f>
        <v>0</v>
      </c>
      <c r="F42" s="99">
        <f t="shared" si="6"/>
        <v>0</v>
      </c>
      <c r="G42" s="102">
        <f t="shared" si="6"/>
        <v>0</v>
      </c>
      <c r="H42" s="102">
        <f t="shared" si="6"/>
        <v>42819</v>
      </c>
      <c r="I42" s="99">
        <f t="shared" si="6"/>
        <v>0</v>
      </c>
      <c r="J42" s="102">
        <f t="shared" si="6"/>
        <v>0</v>
      </c>
      <c r="K42" s="102">
        <f t="shared" si="6"/>
        <v>0</v>
      </c>
      <c r="L42" s="102">
        <f t="shared" si="6"/>
        <v>0</v>
      </c>
      <c r="M42" s="102">
        <f t="shared" si="6"/>
        <v>0</v>
      </c>
      <c r="N42" s="102">
        <f t="shared" si="6"/>
        <v>0</v>
      </c>
      <c r="O42" s="102">
        <f t="shared" si="6"/>
        <v>0</v>
      </c>
      <c r="P42" s="102">
        <f t="shared" si="6"/>
        <v>122029</v>
      </c>
      <c r="Q42" s="21"/>
      <c r="R42" s="28" t="s">
        <v>39</v>
      </c>
      <c r="S42" s="8" t="str">
        <f>ROUND(P42/1000,0) &amp;" GWh"</f>
        <v>122 GWh</v>
      </c>
      <c r="T42" s="29">
        <f>P42/P40</f>
        <v>0.2818879895083477</v>
      </c>
    </row>
    <row r="43" spans="1:47">
      <c r="A43" s="34" t="s">
        <v>43</v>
      </c>
      <c r="B43" s="140"/>
      <c r="C43" s="104">
        <f>C40+C24-C7+C46</f>
        <v>142721.217</v>
      </c>
      <c r="D43" s="104">
        <f t="shared" ref="D43:O43" si="7">D11+D24+D40</f>
        <v>153391</v>
      </c>
      <c r="E43" s="104">
        <f t="shared" si="7"/>
        <v>0</v>
      </c>
      <c r="F43" s="104">
        <f t="shared" si="7"/>
        <v>16271.897937566377</v>
      </c>
      <c r="G43" s="104">
        <f t="shared" si="7"/>
        <v>22630</v>
      </c>
      <c r="H43" s="104">
        <f t="shared" si="7"/>
        <v>106253</v>
      </c>
      <c r="I43" s="104">
        <f t="shared" si="7"/>
        <v>0</v>
      </c>
      <c r="J43" s="104">
        <f t="shared" si="7"/>
        <v>0</v>
      </c>
      <c r="K43" s="104">
        <f t="shared" si="7"/>
        <v>0</v>
      </c>
      <c r="L43" s="104">
        <f t="shared" si="7"/>
        <v>0</v>
      </c>
      <c r="M43" s="104">
        <f t="shared" si="7"/>
        <v>0</v>
      </c>
      <c r="N43" s="104">
        <f t="shared" si="7"/>
        <v>0</v>
      </c>
      <c r="O43" s="104">
        <f t="shared" si="7"/>
        <v>0</v>
      </c>
      <c r="P43" s="141">
        <f>SUM(C43:O43)</f>
        <v>441267.1149375664</v>
      </c>
      <c r="Q43" s="21"/>
      <c r="R43" s="28" t="s">
        <v>40</v>
      </c>
      <c r="S43" s="8" t="str">
        <f>ROUND(P36/1000,0) &amp;" GWh"</f>
        <v>64 GWh</v>
      </c>
      <c r="T43" s="42">
        <f>P36/P40</f>
        <v>0.14808538507586014</v>
      </c>
    </row>
    <row r="44" spans="1:47">
      <c r="A44" s="34" t="s">
        <v>44</v>
      </c>
      <c r="B44" s="102"/>
      <c r="C44" s="105">
        <f>C43/$P$43</f>
        <v>0.32343497208078426</v>
      </c>
      <c r="D44" s="105">
        <f t="shared" ref="D44:P44" si="8">D43/$P$43</f>
        <v>0.34761484553795235</v>
      </c>
      <c r="E44" s="105">
        <f t="shared" si="8"/>
        <v>0</v>
      </c>
      <c r="F44" s="105">
        <f t="shared" si="8"/>
        <v>3.6875392221032921E-2</v>
      </c>
      <c r="G44" s="105">
        <f t="shared" si="8"/>
        <v>5.1284129802425575E-2</v>
      </c>
      <c r="H44" s="105">
        <f t="shared" si="8"/>
        <v>0.24079066035780489</v>
      </c>
      <c r="I44" s="105">
        <f t="shared" si="8"/>
        <v>0</v>
      </c>
      <c r="J44" s="105">
        <f t="shared" si="8"/>
        <v>0</v>
      </c>
      <c r="K44" s="105">
        <f t="shared" si="8"/>
        <v>0</v>
      </c>
      <c r="L44" s="105">
        <f t="shared" si="8"/>
        <v>0</v>
      </c>
      <c r="M44" s="105">
        <f t="shared" si="8"/>
        <v>0</v>
      </c>
      <c r="N44" s="105">
        <f t="shared" si="8"/>
        <v>0</v>
      </c>
      <c r="O44" s="105">
        <f t="shared" si="8"/>
        <v>0</v>
      </c>
      <c r="P44" s="105">
        <f t="shared" si="8"/>
        <v>1</v>
      </c>
      <c r="Q44" s="21"/>
      <c r="R44" s="28" t="s">
        <v>42</v>
      </c>
      <c r="S44" s="8" t="str">
        <f>ROUND(P34/1000,0) &amp;" GWh"</f>
        <v>17 GWh</v>
      </c>
      <c r="T44" s="29">
        <f>P34/P40</f>
        <v>3.8507836539709052E-2</v>
      </c>
      <c r="U44" s="23"/>
    </row>
    <row r="45" spans="1:47">
      <c r="A45" s="35"/>
      <c r="B45" s="106"/>
      <c r="C45" s="102"/>
      <c r="D45" s="102"/>
      <c r="E45" s="102"/>
      <c r="F45" s="99"/>
      <c r="G45" s="102"/>
      <c r="H45" s="102"/>
      <c r="I45" s="99"/>
      <c r="J45" s="102"/>
      <c r="K45" s="102"/>
      <c r="L45" s="102"/>
      <c r="M45" s="102"/>
      <c r="N45" s="99"/>
      <c r="O45" s="99"/>
      <c r="P45" s="99"/>
      <c r="Q45" s="21"/>
      <c r="R45" s="28" t="s">
        <v>29</v>
      </c>
      <c r="S45" s="8" t="str">
        <f>ROUND(P32/1000,0) &amp;" GWh"</f>
        <v>22 GWh</v>
      </c>
      <c r="T45" s="29">
        <f>P32/P40</f>
        <v>5.1067351072786329E-2</v>
      </c>
      <c r="U45" s="23"/>
    </row>
    <row r="46" spans="1:47">
      <c r="A46" s="35" t="s">
        <v>47</v>
      </c>
      <c r="B46" s="104">
        <f>B24-B40</f>
        <v>2344</v>
      </c>
      <c r="C46" s="104">
        <f>(C40+C24)*0.08</f>
        <v>10571.941999999999</v>
      </c>
      <c r="D46" s="102"/>
      <c r="E46" s="102"/>
      <c r="F46" s="99"/>
      <c r="G46" s="102"/>
      <c r="H46" s="102"/>
      <c r="I46" s="99"/>
      <c r="J46" s="102"/>
      <c r="K46" s="102"/>
      <c r="L46" s="102"/>
      <c r="M46" s="102"/>
      <c r="N46" s="99"/>
      <c r="O46" s="99"/>
      <c r="P46" s="88"/>
      <c r="Q46" s="21"/>
      <c r="R46" s="28" t="s">
        <v>45</v>
      </c>
      <c r="S46" s="8" t="str">
        <f>ROUND(P33/1000,0) &amp;" GWh"</f>
        <v>87 GWh</v>
      </c>
      <c r="T46" s="42">
        <f>P33/P40</f>
        <v>0.20200305049096742</v>
      </c>
      <c r="U46" s="23"/>
    </row>
    <row r="47" spans="1:47">
      <c r="A47" s="35" t="s">
        <v>49</v>
      </c>
      <c r="B47" s="107">
        <f>B46/B24</f>
        <v>8.0348267233400744E-2</v>
      </c>
      <c r="C47" s="107">
        <f>C46/(C40+C24)</f>
        <v>0.08</v>
      </c>
      <c r="D47" s="102"/>
      <c r="E47" s="102"/>
      <c r="F47" s="99"/>
      <c r="G47" s="102"/>
      <c r="H47" s="102"/>
      <c r="I47" s="99"/>
      <c r="J47" s="102"/>
      <c r="K47" s="102"/>
      <c r="L47" s="102"/>
      <c r="M47" s="102"/>
      <c r="N47" s="99"/>
      <c r="O47" s="99"/>
      <c r="P47" s="99"/>
      <c r="Q47" s="21"/>
      <c r="R47" s="28" t="s">
        <v>46</v>
      </c>
      <c r="S47" s="8" t="str">
        <f>ROUND(P35/1000,0) &amp;" GWh"</f>
        <v>121 GWh</v>
      </c>
      <c r="T47" s="42">
        <f>P35/P40</f>
        <v>0.27844838731232929</v>
      </c>
    </row>
    <row r="48" spans="1:47" ht="15" thickBot="1">
      <c r="A48" s="10"/>
      <c r="B48" s="118"/>
      <c r="C48" s="114"/>
      <c r="D48" s="115"/>
      <c r="E48" s="115"/>
      <c r="F48" s="116"/>
      <c r="G48" s="115"/>
      <c r="H48" s="115"/>
      <c r="I48" s="116"/>
      <c r="J48" s="115"/>
      <c r="K48" s="115"/>
      <c r="L48" s="115"/>
      <c r="M48" s="114"/>
      <c r="N48" s="117"/>
      <c r="O48" s="117"/>
      <c r="P48" s="117"/>
      <c r="Q48" s="55"/>
      <c r="R48" s="46" t="s">
        <v>48</v>
      </c>
      <c r="S48" s="8" t="str">
        <f>ROUND(P40/1000,0) &amp;" GWh"</f>
        <v>433 GWh</v>
      </c>
      <c r="T48" s="47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18"/>
      <c r="C49" s="114"/>
      <c r="D49" s="115"/>
      <c r="E49" s="115"/>
      <c r="F49" s="116"/>
      <c r="G49" s="115"/>
      <c r="H49" s="115"/>
      <c r="I49" s="116"/>
      <c r="J49" s="115"/>
      <c r="K49" s="115"/>
      <c r="L49" s="115"/>
      <c r="M49" s="114"/>
      <c r="N49" s="117"/>
      <c r="O49" s="117"/>
      <c r="P49" s="117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18"/>
      <c r="C50" s="119"/>
      <c r="D50" s="115"/>
      <c r="E50" s="115"/>
      <c r="F50" s="116"/>
      <c r="G50" s="115"/>
      <c r="H50" s="115"/>
      <c r="I50" s="116"/>
      <c r="J50" s="115"/>
      <c r="K50" s="115"/>
      <c r="L50" s="115"/>
      <c r="M50" s="114"/>
      <c r="N50" s="117"/>
      <c r="O50" s="117"/>
      <c r="P50" s="117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18"/>
      <c r="C51" s="114"/>
      <c r="D51" s="115"/>
      <c r="E51" s="115"/>
      <c r="F51" s="116"/>
      <c r="G51" s="115"/>
      <c r="H51" s="115"/>
      <c r="I51" s="116"/>
      <c r="J51" s="115"/>
      <c r="K51" s="115"/>
      <c r="L51" s="115"/>
      <c r="M51" s="114"/>
      <c r="N51" s="117"/>
      <c r="O51" s="117"/>
      <c r="P51" s="117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18"/>
      <c r="C52" s="114"/>
      <c r="D52" s="115"/>
      <c r="E52" s="115"/>
      <c r="F52" s="116"/>
      <c r="G52" s="115"/>
      <c r="H52" s="115"/>
      <c r="I52" s="116"/>
      <c r="J52" s="115"/>
      <c r="K52" s="115"/>
      <c r="L52" s="115"/>
      <c r="M52" s="114"/>
      <c r="N52" s="117"/>
      <c r="O52" s="117"/>
      <c r="P52" s="117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18"/>
      <c r="C53" s="114"/>
      <c r="D53" s="115"/>
      <c r="E53" s="115"/>
      <c r="F53" s="116"/>
      <c r="G53" s="115"/>
      <c r="H53" s="115"/>
      <c r="I53" s="116"/>
      <c r="J53" s="115"/>
      <c r="K53" s="115"/>
      <c r="L53" s="115"/>
      <c r="M53" s="114"/>
      <c r="N53" s="117"/>
      <c r="O53" s="117"/>
      <c r="P53" s="117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18"/>
      <c r="C54" s="114"/>
      <c r="D54" s="115"/>
      <c r="E54" s="115"/>
      <c r="F54" s="116"/>
      <c r="G54" s="115"/>
      <c r="H54" s="115"/>
      <c r="I54" s="116"/>
      <c r="J54" s="115"/>
      <c r="K54" s="115"/>
      <c r="L54" s="115"/>
      <c r="M54" s="114"/>
      <c r="N54" s="117"/>
      <c r="O54" s="117"/>
      <c r="P54" s="117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18"/>
      <c r="C55" s="114"/>
      <c r="D55" s="115"/>
      <c r="E55" s="115"/>
      <c r="F55" s="116"/>
      <c r="G55" s="115"/>
      <c r="H55" s="115"/>
      <c r="I55" s="116"/>
      <c r="J55" s="115"/>
      <c r="K55" s="115"/>
      <c r="L55" s="115"/>
      <c r="M55" s="114"/>
      <c r="N55" s="117"/>
      <c r="O55" s="117"/>
      <c r="P55" s="117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18"/>
      <c r="C56" s="114"/>
      <c r="D56" s="115"/>
      <c r="E56" s="115"/>
      <c r="F56" s="116"/>
      <c r="G56" s="115"/>
      <c r="H56" s="115"/>
      <c r="I56" s="116"/>
      <c r="J56" s="115"/>
      <c r="K56" s="115"/>
      <c r="L56" s="115"/>
      <c r="M56" s="114"/>
      <c r="N56" s="117"/>
      <c r="O56" s="117"/>
      <c r="P56" s="117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18"/>
      <c r="C57" s="114"/>
      <c r="D57" s="115"/>
      <c r="E57" s="115"/>
      <c r="F57" s="116"/>
      <c r="G57" s="115"/>
      <c r="H57" s="115"/>
      <c r="I57" s="116"/>
      <c r="J57" s="115"/>
      <c r="K57" s="115"/>
      <c r="L57" s="115"/>
      <c r="M57" s="114"/>
      <c r="N57" s="117"/>
      <c r="O57" s="117"/>
      <c r="P57" s="117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20"/>
      <c r="C58" s="121"/>
      <c r="D58" s="122"/>
      <c r="E58" s="122"/>
      <c r="F58" s="123"/>
      <c r="G58" s="122"/>
      <c r="H58" s="122"/>
      <c r="I58" s="123"/>
      <c r="J58" s="122"/>
      <c r="K58" s="122"/>
      <c r="L58" s="122"/>
      <c r="M58" s="124"/>
      <c r="N58" s="125"/>
      <c r="O58" s="125"/>
      <c r="P58" s="126"/>
      <c r="Q58" s="7"/>
      <c r="R58" s="7"/>
      <c r="S58" s="32"/>
      <c r="T58" s="36"/>
    </row>
    <row r="59" spans="1:47" ht="15.6">
      <c r="A59" s="7"/>
      <c r="B59" s="120"/>
      <c r="C59" s="121"/>
      <c r="D59" s="122"/>
      <c r="E59" s="122"/>
      <c r="F59" s="123"/>
      <c r="G59" s="122"/>
      <c r="H59" s="122"/>
      <c r="I59" s="123"/>
      <c r="J59" s="122"/>
      <c r="K59" s="122"/>
      <c r="L59" s="122"/>
      <c r="M59" s="124"/>
      <c r="N59" s="125"/>
      <c r="O59" s="125"/>
      <c r="P59" s="126"/>
      <c r="Q59" s="7"/>
      <c r="R59" s="7"/>
      <c r="S59" s="12"/>
      <c r="T59" s="13"/>
    </row>
    <row r="60" spans="1:47" ht="15.6">
      <c r="A60" s="7"/>
      <c r="B60" s="120"/>
      <c r="C60" s="121"/>
      <c r="D60" s="122"/>
      <c r="E60" s="122"/>
      <c r="F60" s="123"/>
      <c r="G60" s="122"/>
      <c r="H60" s="122"/>
      <c r="I60" s="123"/>
      <c r="J60" s="122"/>
      <c r="K60" s="122"/>
      <c r="L60" s="122"/>
      <c r="M60" s="124"/>
      <c r="N60" s="125"/>
      <c r="O60" s="125"/>
      <c r="P60" s="126"/>
      <c r="Q60" s="7"/>
      <c r="R60" s="7"/>
      <c r="S60" s="7"/>
      <c r="T60" s="32"/>
    </row>
    <row r="61" spans="1:47" ht="15.6">
      <c r="A61" s="6"/>
      <c r="B61" s="120"/>
      <c r="C61" s="121"/>
      <c r="D61" s="122"/>
      <c r="E61" s="122"/>
      <c r="F61" s="123"/>
      <c r="G61" s="122"/>
      <c r="H61" s="122"/>
      <c r="I61" s="123"/>
      <c r="J61" s="122"/>
      <c r="K61" s="122"/>
      <c r="L61" s="122"/>
      <c r="M61" s="124"/>
      <c r="N61" s="125"/>
      <c r="O61" s="125"/>
      <c r="P61" s="126"/>
      <c r="Q61" s="7"/>
      <c r="R61" s="7"/>
      <c r="S61" s="49"/>
      <c r="T61" s="50"/>
    </row>
    <row r="62" spans="1:47" ht="15.6">
      <c r="A62" s="7"/>
      <c r="B62" s="120"/>
      <c r="C62" s="121"/>
      <c r="D62" s="120"/>
      <c r="E62" s="120"/>
      <c r="F62" s="127"/>
      <c r="G62" s="120"/>
      <c r="H62" s="120"/>
      <c r="I62" s="127"/>
      <c r="J62" s="120"/>
      <c r="K62" s="120"/>
      <c r="L62" s="120"/>
      <c r="M62" s="124"/>
      <c r="N62" s="125"/>
      <c r="O62" s="125"/>
      <c r="P62" s="126"/>
      <c r="Q62" s="7"/>
      <c r="R62" s="7"/>
      <c r="S62" s="32"/>
      <c r="T62" s="36"/>
    </row>
    <row r="63" spans="1:47" ht="15.6">
      <c r="A63" s="7"/>
      <c r="B63" s="120"/>
      <c r="C63" s="128"/>
      <c r="D63" s="120"/>
      <c r="E63" s="120"/>
      <c r="F63" s="127"/>
      <c r="G63" s="120"/>
      <c r="H63" s="120"/>
      <c r="I63" s="127"/>
      <c r="J63" s="120"/>
      <c r="K63" s="120"/>
      <c r="L63" s="120"/>
      <c r="M63" s="128"/>
      <c r="N63" s="126"/>
      <c r="O63" s="126"/>
      <c r="P63" s="126"/>
      <c r="Q63" s="7"/>
      <c r="R63" s="7"/>
      <c r="S63" s="32"/>
      <c r="T63" s="36"/>
    </row>
    <row r="64" spans="1:47" ht="15.6">
      <c r="A64" s="7"/>
      <c r="B64" s="120"/>
      <c r="C64" s="128"/>
      <c r="D64" s="120"/>
      <c r="E64" s="120"/>
      <c r="F64" s="127"/>
      <c r="G64" s="120"/>
      <c r="H64" s="120"/>
      <c r="I64" s="127"/>
      <c r="J64" s="120"/>
      <c r="K64" s="120"/>
      <c r="L64" s="120"/>
      <c r="M64" s="128"/>
      <c r="N64" s="126"/>
      <c r="O64" s="126"/>
      <c r="P64" s="126"/>
      <c r="Q64" s="7"/>
      <c r="R64" s="7"/>
      <c r="S64" s="32"/>
      <c r="T64" s="36"/>
    </row>
    <row r="65" spans="1:20" ht="15.6">
      <c r="A65" s="7"/>
      <c r="B65" s="102"/>
      <c r="C65" s="128"/>
      <c r="D65" s="102"/>
      <c r="E65" s="102"/>
      <c r="F65" s="99"/>
      <c r="G65" s="102"/>
      <c r="H65" s="102"/>
      <c r="I65" s="99"/>
      <c r="J65" s="102"/>
      <c r="K65" s="120"/>
      <c r="L65" s="120"/>
      <c r="M65" s="128"/>
      <c r="N65" s="126"/>
      <c r="O65" s="126"/>
      <c r="P65" s="126"/>
      <c r="Q65" s="7"/>
      <c r="R65" s="7"/>
      <c r="S65" s="32"/>
      <c r="T65" s="36"/>
    </row>
    <row r="66" spans="1:20" ht="15.6">
      <c r="A66" s="7"/>
      <c r="B66" s="102"/>
      <c r="C66" s="128"/>
      <c r="D66" s="102"/>
      <c r="E66" s="102"/>
      <c r="F66" s="99"/>
      <c r="G66" s="102"/>
      <c r="H66" s="102"/>
      <c r="I66" s="99"/>
      <c r="J66" s="102"/>
      <c r="K66" s="120"/>
      <c r="L66" s="120"/>
      <c r="M66" s="128"/>
      <c r="N66" s="126"/>
      <c r="O66" s="126"/>
      <c r="P66" s="126"/>
      <c r="Q66" s="7"/>
      <c r="R66" s="7"/>
      <c r="S66" s="32"/>
      <c r="T66" s="36"/>
    </row>
    <row r="67" spans="1:20" ht="15.6">
      <c r="A67" s="7"/>
      <c r="B67" s="102"/>
      <c r="C67" s="128"/>
      <c r="D67" s="102"/>
      <c r="E67" s="102"/>
      <c r="F67" s="99"/>
      <c r="G67" s="102"/>
      <c r="H67" s="102"/>
      <c r="I67" s="99"/>
      <c r="J67" s="102"/>
      <c r="K67" s="120"/>
      <c r="L67" s="120"/>
      <c r="M67" s="128"/>
      <c r="N67" s="126"/>
      <c r="O67" s="126"/>
      <c r="P67" s="126"/>
      <c r="Q67" s="7"/>
      <c r="R67" s="7"/>
      <c r="S67" s="32"/>
      <c r="T67" s="36"/>
    </row>
    <row r="68" spans="1:20" ht="15.6">
      <c r="A68" s="7"/>
      <c r="B68" s="102"/>
      <c r="C68" s="128"/>
      <c r="D68" s="102"/>
      <c r="E68" s="102"/>
      <c r="F68" s="99"/>
      <c r="G68" s="102"/>
      <c r="H68" s="102"/>
      <c r="I68" s="99"/>
      <c r="J68" s="102"/>
      <c r="K68" s="120"/>
      <c r="L68" s="120"/>
      <c r="M68" s="128"/>
      <c r="N68" s="126"/>
      <c r="O68" s="126"/>
      <c r="P68" s="126"/>
      <c r="Q68" s="7"/>
      <c r="R68" s="37"/>
      <c r="S68" s="12"/>
      <c r="T68" s="14"/>
    </row>
    <row r="69" spans="1:20">
      <c r="A69" s="7"/>
      <c r="B69" s="102"/>
      <c r="C69" s="128"/>
      <c r="D69" s="102"/>
      <c r="E69" s="102"/>
      <c r="F69" s="99"/>
      <c r="G69" s="102"/>
      <c r="H69" s="102"/>
      <c r="I69" s="99"/>
      <c r="J69" s="102"/>
      <c r="K69" s="120"/>
      <c r="L69" s="120"/>
      <c r="M69" s="128"/>
      <c r="N69" s="126"/>
      <c r="O69" s="126"/>
      <c r="P69" s="126"/>
      <c r="Q69" s="7"/>
    </row>
    <row r="70" spans="1:20">
      <c r="A70" s="7"/>
      <c r="B70" s="102"/>
      <c r="C70" s="128"/>
      <c r="D70" s="102"/>
      <c r="E70" s="102"/>
      <c r="F70" s="99"/>
      <c r="G70" s="102"/>
      <c r="H70" s="102"/>
      <c r="I70" s="99"/>
      <c r="J70" s="102"/>
      <c r="K70" s="120"/>
      <c r="L70" s="120"/>
      <c r="M70" s="128"/>
      <c r="N70" s="126"/>
      <c r="O70" s="126"/>
      <c r="P70" s="126"/>
      <c r="Q70" s="7"/>
    </row>
    <row r="71" spans="1:20" ht="15.6">
      <c r="A71" s="7"/>
      <c r="B71" s="129"/>
      <c r="C71" s="128"/>
      <c r="D71" s="129"/>
      <c r="E71" s="129"/>
      <c r="F71" s="130"/>
      <c r="G71" s="129"/>
      <c r="H71" s="129"/>
      <c r="I71" s="130"/>
      <c r="J71" s="129"/>
      <c r="K71" s="120"/>
      <c r="L71" s="120"/>
      <c r="M71" s="128"/>
      <c r="N71" s="126"/>
      <c r="O71" s="126"/>
      <c r="P71" s="126"/>
      <c r="Q71" s="7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71"/>
  <sheetViews>
    <sheetView topLeftCell="A7" zoomScale="60" zoomScaleNormal="60" workbookViewId="0">
      <selection activeCell="C44" sqref="C44"/>
    </sheetView>
  </sheetViews>
  <sheetFormatPr defaultColWidth="8.59765625" defaultRowHeight="14.4"/>
  <cols>
    <col min="1" max="1" width="49.5" style="9" customWidth="1"/>
    <col min="2" max="2" width="19.5" style="88" customWidth="1"/>
    <col min="3" max="3" width="17.59765625" style="89" customWidth="1"/>
    <col min="4" max="6" width="17.59765625" style="88" customWidth="1"/>
    <col min="7" max="7" width="19.59765625" style="88" bestFit="1" customWidth="1"/>
    <col min="8" max="12" width="17.59765625" style="88" customWidth="1"/>
    <col min="13" max="16" width="17.59765625" style="89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68</v>
      </c>
      <c r="Q2" s="3"/>
      <c r="AG2" s="39"/>
      <c r="AH2" s="3"/>
    </row>
    <row r="3" spans="1:34" ht="28.8">
      <c r="A3" s="4">
        <f>'Uppsala län'!A3</f>
        <v>2020</v>
      </c>
      <c r="C3" s="90" t="s">
        <v>1</v>
      </c>
      <c r="D3" s="90" t="s">
        <v>30</v>
      </c>
      <c r="E3" s="90" t="s">
        <v>2</v>
      </c>
      <c r="F3" s="91" t="s">
        <v>3</v>
      </c>
      <c r="G3" s="90" t="s">
        <v>16</v>
      </c>
      <c r="H3" s="90" t="s">
        <v>50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62</v>
      </c>
      <c r="N3" s="91" t="s">
        <v>62</v>
      </c>
      <c r="O3" s="91" t="s">
        <v>62</v>
      </c>
      <c r="P3" s="92" t="s">
        <v>9</v>
      </c>
      <c r="Q3" s="39"/>
      <c r="AG3" s="39"/>
      <c r="AH3" s="39"/>
    </row>
    <row r="4" spans="1:34" s="16" customFormat="1" ht="10.199999999999999">
      <c r="A4" s="52" t="s">
        <v>54</v>
      </c>
      <c r="B4" s="93"/>
      <c r="C4" s="94" t="s">
        <v>52</v>
      </c>
      <c r="D4" s="94" t="s">
        <v>53</v>
      </c>
      <c r="E4" s="95"/>
      <c r="F4" s="94" t="s">
        <v>55</v>
      </c>
      <c r="G4" s="95"/>
      <c r="H4" s="95"/>
      <c r="I4" s="94" t="s">
        <v>56</v>
      </c>
      <c r="J4" s="95"/>
      <c r="K4" s="95"/>
      <c r="L4" s="95"/>
      <c r="M4" s="95"/>
      <c r="N4" s="96"/>
      <c r="O4" s="96"/>
      <c r="P4" s="97" t="s">
        <v>60</v>
      </c>
      <c r="Q4" s="17"/>
      <c r="AG4" s="17"/>
      <c r="AH4" s="17"/>
    </row>
    <row r="5" spans="1:34" ht="15.6">
      <c r="A5" s="3" t="s">
        <v>51</v>
      </c>
      <c r="B5" s="69"/>
      <c r="C5" s="70">
        <f>[1]Solceller!$C$4</f>
        <v>2679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>
        <f>SUM(D5:O5)</f>
        <v>0</v>
      </c>
      <c r="Q5" s="39"/>
      <c r="AG5" s="39"/>
      <c r="AH5" s="39"/>
    </row>
    <row r="6" spans="1:34" ht="15.6">
      <c r="A6" s="3" t="s">
        <v>77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>
        <f t="shared" ref="P6:P11" si="0">SUM(D6:O6)</f>
        <v>0</v>
      </c>
      <c r="Q6" s="39"/>
      <c r="AG6" s="39"/>
      <c r="AH6" s="39"/>
    </row>
    <row r="7" spans="1:34" ht="15.6">
      <c r="A7" s="3" t="s">
        <v>78</v>
      </c>
      <c r="B7" s="69"/>
      <c r="C7" s="106">
        <f>[1]Elproduktion!$N$42</f>
        <v>0</v>
      </c>
      <c r="D7" s="69">
        <f>[1]Elproduktion!$N$43</f>
        <v>0</v>
      </c>
      <c r="E7" s="69">
        <f>[1]Elproduktion!$Q$44</f>
        <v>0</v>
      </c>
      <c r="F7" s="69">
        <f>[1]Elproduktion!$N$45</f>
        <v>0</v>
      </c>
      <c r="G7" s="69">
        <f>[1]Elproduktion!$R$46</f>
        <v>0</v>
      </c>
      <c r="H7" s="69">
        <f>[1]Elproduktion!$S$47</f>
        <v>0</v>
      </c>
      <c r="I7" s="69">
        <f>[1]Elproduktion!$N$48</f>
        <v>0</v>
      </c>
      <c r="J7" s="69">
        <f>[1]Elproduktion!$T$46</f>
        <v>0</v>
      </c>
      <c r="K7" s="69">
        <f>[1]Elproduktion!$U$44</f>
        <v>0</v>
      </c>
      <c r="L7" s="69">
        <f>[1]Elproduktion!$V$44</f>
        <v>0</v>
      </c>
      <c r="M7" s="69"/>
      <c r="N7" s="69"/>
      <c r="O7" s="69"/>
      <c r="P7" s="69">
        <f t="shared" si="0"/>
        <v>0</v>
      </c>
      <c r="Q7" s="39"/>
      <c r="AG7" s="39"/>
      <c r="AH7" s="39"/>
    </row>
    <row r="8" spans="1:34" ht="15.6">
      <c r="A8" s="3" t="s">
        <v>10</v>
      </c>
      <c r="B8" s="69"/>
      <c r="C8" s="106">
        <f>[1]Elproduktion!$N$50</f>
        <v>0</v>
      </c>
      <c r="D8" s="69">
        <f>[1]Elproduktion!$N$51</f>
        <v>0</v>
      </c>
      <c r="E8" s="69">
        <f>[1]Elproduktion!$Q$52</f>
        <v>0</v>
      </c>
      <c r="F8" s="69">
        <f>[1]Elproduktion!$N$53</f>
        <v>0</v>
      </c>
      <c r="G8" s="69">
        <f>[1]Elproduktion!$R$54</f>
        <v>0</v>
      </c>
      <c r="H8" s="69">
        <f>[1]Elproduktion!$S$55</f>
        <v>0</v>
      </c>
      <c r="I8" s="69">
        <f>[1]Elproduktion!$N$56</f>
        <v>0</v>
      </c>
      <c r="J8" s="69">
        <f>[1]Elproduktion!$T$54</f>
        <v>0</v>
      </c>
      <c r="K8" s="69">
        <f>[1]Elproduktion!$U$52</f>
        <v>0</v>
      </c>
      <c r="L8" s="69">
        <f>[1]Elproduktion!$V$52</f>
        <v>0</v>
      </c>
      <c r="M8" s="69"/>
      <c r="N8" s="69"/>
      <c r="O8" s="69"/>
      <c r="P8" s="69">
        <f t="shared" si="0"/>
        <v>0</v>
      </c>
      <c r="Q8" s="39"/>
      <c r="AG8" s="39"/>
      <c r="AH8" s="39"/>
    </row>
    <row r="9" spans="1:34" ht="15.6">
      <c r="A9" s="3" t="s">
        <v>11</v>
      </c>
      <c r="B9" s="69"/>
      <c r="C9" s="106">
        <f>[1]Elproduktion!$N$58</f>
        <v>0</v>
      </c>
      <c r="D9" s="69">
        <f>[1]Elproduktion!$N$59</f>
        <v>0</v>
      </c>
      <c r="E9" s="69">
        <f>[1]Elproduktion!$Q$60</f>
        <v>0</v>
      </c>
      <c r="F9" s="69">
        <f>[1]Elproduktion!$N$61</f>
        <v>0</v>
      </c>
      <c r="G9" s="69">
        <f>[1]Elproduktion!$R$62</f>
        <v>0</v>
      </c>
      <c r="H9" s="69">
        <f>[1]Elproduktion!$S$63</f>
        <v>0</v>
      </c>
      <c r="I9" s="69">
        <f>[1]Elproduktion!$N$64</f>
        <v>0</v>
      </c>
      <c r="J9" s="69">
        <f>[1]Elproduktion!$T$62</f>
        <v>0</v>
      </c>
      <c r="K9" s="69">
        <f>[1]Elproduktion!$U$60</f>
        <v>0</v>
      </c>
      <c r="L9" s="69">
        <f>[1]Elproduktion!$V$60</f>
        <v>0</v>
      </c>
      <c r="M9" s="69"/>
      <c r="N9" s="69"/>
      <c r="O9" s="69"/>
      <c r="P9" s="69">
        <f t="shared" si="0"/>
        <v>0</v>
      </c>
      <c r="Q9" s="39"/>
      <c r="AG9" s="39"/>
      <c r="AH9" s="39"/>
    </row>
    <row r="10" spans="1:34" ht="15.6">
      <c r="A10" s="3" t="s">
        <v>12</v>
      </c>
      <c r="B10" s="69"/>
      <c r="C10" s="153">
        <f>[1]Elproduktion!$N$66</f>
        <v>621.34301923076919</v>
      </c>
      <c r="D10" s="69">
        <f>[1]Elproduktion!$N$67</f>
        <v>0</v>
      </c>
      <c r="E10" s="69">
        <f>[1]Elproduktion!$Q$68</f>
        <v>0</v>
      </c>
      <c r="F10" s="69">
        <f>[1]Elproduktion!$N$69</f>
        <v>0</v>
      </c>
      <c r="G10" s="69">
        <f>[1]Elproduktion!$R$70</f>
        <v>0</v>
      </c>
      <c r="H10" s="69">
        <f>[1]Elproduktion!$S$71</f>
        <v>0</v>
      </c>
      <c r="I10" s="69">
        <f>[1]Elproduktion!$N$72</f>
        <v>0</v>
      </c>
      <c r="J10" s="69">
        <f>[1]Elproduktion!$T$70</f>
        <v>0</v>
      </c>
      <c r="K10" s="69">
        <f>[1]Elproduktion!$U$68</f>
        <v>0</v>
      </c>
      <c r="L10" s="69">
        <f>[1]Elproduktion!$V$68</f>
        <v>0</v>
      </c>
      <c r="M10" s="69"/>
      <c r="N10" s="69"/>
      <c r="O10" s="69"/>
      <c r="P10" s="69">
        <f t="shared" si="0"/>
        <v>0</v>
      </c>
      <c r="Q10" s="39"/>
      <c r="R10" s="3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39"/>
      <c r="AH10" s="39"/>
    </row>
    <row r="11" spans="1:34" ht="15.6">
      <c r="A11" s="3" t="s">
        <v>13</v>
      </c>
      <c r="B11" s="69"/>
      <c r="C11" s="70">
        <f>SUM(C5:C10)</f>
        <v>3300.3430192307692</v>
      </c>
      <c r="D11" s="69">
        <f t="shared" ref="D11:O11" si="1">SUM(D5:D10)</f>
        <v>0</v>
      </c>
      <c r="E11" s="69">
        <f t="shared" si="1"/>
        <v>0</v>
      </c>
      <c r="F11" s="69">
        <f t="shared" si="1"/>
        <v>0</v>
      </c>
      <c r="G11" s="69">
        <f t="shared" si="1"/>
        <v>0</v>
      </c>
      <c r="H11" s="69">
        <f t="shared" si="1"/>
        <v>0</v>
      </c>
      <c r="I11" s="69">
        <f t="shared" si="1"/>
        <v>0</v>
      </c>
      <c r="J11" s="69">
        <f t="shared" si="1"/>
        <v>0</v>
      </c>
      <c r="K11" s="69">
        <f t="shared" si="1"/>
        <v>0</v>
      </c>
      <c r="L11" s="69">
        <f t="shared" si="1"/>
        <v>0</v>
      </c>
      <c r="M11" s="69">
        <f t="shared" si="1"/>
        <v>0</v>
      </c>
      <c r="N11" s="69">
        <f t="shared" si="1"/>
        <v>0</v>
      </c>
      <c r="O11" s="69">
        <f t="shared" si="1"/>
        <v>0</v>
      </c>
      <c r="P11" s="69">
        <f t="shared" si="0"/>
        <v>0</v>
      </c>
      <c r="Q11" s="39"/>
      <c r="R11" s="3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39"/>
      <c r="AH11" s="39"/>
    </row>
    <row r="12" spans="1:34" ht="15.6"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2"/>
      <c r="R12" s="2"/>
      <c r="S12" s="2"/>
      <c r="T12" s="2"/>
    </row>
    <row r="13" spans="1:34" ht="15.6"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2"/>
      <c r="R13" s="2"/>
      <c r="S13" s="2"/>
      <c r="T13" s="2"/>
    </row>
    <row r="14" spans="1:34" ht="18">
      <c r="A14" s="1" t="s">
        <v>14</v>
      </c>
      <c r="B14" s="98"/>
      <c r="C14" s="69"/>
      <c r="D14" s="98"/>
      <c r="E14" s="98"/>
      <c r="F14" s="98"/>
      <c r="G14" s="98"/>
      <c r="H14" s="98"/>
      <c r="I14" s="98"/>
      <c r="J14" s="69"/>
      <c r="K14" s="69"/>
      <c r="L14" s="69"/>
      <c r="M14" s="69"/>
      <c r="N14" s="69"/>
      <c r="O14" s="69"/>
      <c r="P14" s="98"/>
      <c r="Q14" s="2"/>
      <c r="R14" s="2"/>
      <c r="S14" s="2"/>
      <c r="T14" s="2"/>
    </row>
    <row r="15" spans="1:34" ht="15.6">
      <c r="A15" s="51" t="str">
        <f>A2</f>
        <v>0305 Håbo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2"/>
      <c r="R15" s="2"/>
      <c r="S15" s="2"/>
      <c r="T15" s="2"/>
    </row>
    <row r="16" spans="1:34" ht="28.8">
      <c r="A16" s="4">
        <f>'Uppsala län'!A16</f>
        <v>2020</v>
      </c>
      <c r="B16" s="90" t="s">
        <v>15</v>
      </c>
      <c r="C16" s="99" t="s">
        <v>8</v>
      </c>
      <c r="D16" s="90" t="s">
        <v>30</v>
      </c>
      <c r="E16" s="90" t="s">
        <v>2</v>
      </c>
      <c r="F16" s="91" t="s">
        <v>3</v>
      </c>
      <c r="G16" s="90" t="s">
        <v>16</v>
      </c>
      <c r="H16" s="90" t="s">
        <v>50</v>
      </c>
      <c r="I16" s="91" t="s">
        <v>5</v>
      </c>
      <c r="J16" s="90" t="s">
        <v>4</v>
      </c>
      <c r="K16" s="90" t="s">
        <v>6</v>
      </c>
      <c r="L16" s="90" t="s">
        <v>7</v>
      </c>
      <c r="M16" s="90" t="s">
        <v>62</v>
      </c>
      <c r="N16" s="91" t="s">
        <v>62</v>
      </c>
      <c r="O16" s="91" t="s">
        <v>62</v>
      </c>
      <c r="P16" s="92" t="s">
        <v>9</v>
      </c>
      <c r="Q16" s="39"/>
      <c r="AG16" s="39"/>
      <c r="AH16" s="39"/>
    </row>
    <row r="17" spans="1:34" s="16" customFormat="1" ht="10.199999999999999">
      <c r="A17" s="52" t="s">
        <v>54</v>
      </c>
      <c r="B17" s="94" t="s">
        <v>57</v>
      </c>
      <c r="C17" s="100"/>
      <c r="D17" s="94" t="s">
        <v>53</v>
      </c>
      <c r="E17" s="95"/>
      <c r="F17" s="94" t="s">
        <v>55</v>
      </c>
      <c r="G17" s="95"/>
      <c r="H17" s="95"/>
      <c r="I17" s="94" t="s">
        <v>56</v>
      </c>
      <c r="J17" s="95"/>
      <c r="K17" s="95"/>
      <c r="L17" s="95"/>
      <c r="M17" s="95"/>
      <c r="N17" s="96"/>
      <c r="O17" s="96"/>
      <c r="P17" s="97" t="s">
        <v>60</v>
      </c>
      <c r="Q17" s="17"/>
      <c r="AG17" s="17"/>
      <c r="AH17" s="17"/>
    </row>
    <row r="18" spans="1:34" ht="15.6">
      <c r="A18" s="3" t="s">
        <v>17</v>
      </c>
      <c r="B18" s="69">
        <f>[1]Fjärrvärmeproduktion!$N$58</f>
        <v>0</v>
      </c>
      <c r="C18" s="69"/>
      <c r="D18" s="69">
        <f>[1]Fjärrvärmeproduktion!$N$59</f>
        <v>0</v>
      </c>
      <c r="E18" s="69">
        <f>[1]Fjärrvärmeproduktion!$Q$60</f>
        <v>0</v>
      </c>
      <c r="F18" s="69">
        <f>[1]Fjärrvärmeproduktion!$N$61</f>
        <v>0</v>
      </c>
      <c r="G18" s="69">
        <f>[1]Fjärrvärmeproduktion!$R$62</f>
        <v>0</v>
      </c>
      <c r="H18" s="69">
        <f>[1]Fjärrvärmeproduktion!$S$63</f>
        <v>0</v>
      </c>
      <c r="I18" s="69">
        <f>[1]Fjärrvärmeproduktion!$N$64</f>
        <v>0</v>
      </c>
      <c r="J18" s="69">
        <f>[1]Fjärrvärmeproduktion!$T$62</f>
        <v>0</v>
      </c>
      <c r="K18" s="69">
        <f>[1]Fjärrvärmeproduktion!$U$60</f>
        <v>0</v>
      </c>
      <c r="L18" s="69">
        <f>[1]Fjärrvärmeproduktion!$V$60</f>
        <v>0</v>
      </c>
      <c r="M18" s="69"/>
      <c r="N18" s="69"/>
      <c r="O18" s="69"/>
      <c r="P18" s="69">
        <f>SUM(C18:O18)</f>
        <v>0</v>
      </c>
      <c r="Q18" s="2"/>
      <c r="R18" s="2"/>
      <c r="S18" s="2"/>
      <c r="T18" s="2"/>
    </row>
    <row r="19" spans="1:34" ht="15.6">
      <c r="A19" s="3" t="s">
        <v>18</v>
      </c>
      <c r="B19" s="70">
        <f>[1]Fjärrvärmeproduktion!$N$66</f>
        <v>23487.3</v>
      </c>
      <c r="C19" s="69"/>
      <c r="D19" s="70">
        <f>[1]Fjärrvärmeproduktion!$N$67</f>
        <v>443</v>
      </c>
      <c r="E19" s="69">
        <f>[1]Fjärrvärmeproduktion!$Q$68</f>
        <v>0</v>
      </c>
      <c r="F19" s="69">
        <f>[1]Fjärrvärmeproduktion!$N$69</f>
        <v>0</v>
      </c>
      <c r="G19" s="70">
        <f>[1]Fjärrvärmeproduktion!$R$70</f>
        <v>878</v>
      </c>
      <c r="H19" s="70">
        <f>[1]Fjärrvärmeproduktion!$S$71</f>
        <v>24776</v>
      </c>
      <c r="I19" s="69">
        <f>[1]Fjärrvärmeproduktion!$N$72</f>
        <v>0</v>
      </c>
      <c r="J19" s="69">
        <f>[1]Fjärrvärmeproduktion!$T$70</f>
        <v>0</v>
      </c>
      <c r="K19" s="69">
        <f>[1]Fjärrvärmeproduktion!$U$68</f>
        <v>0</v>
      </c>
      <c r="L19" s="69">
        <f>[1]Fjärrvärmeproduktion!$V$68</f>
        <v>0</v>
      </c>
      <c r="M19" s="69"/>
      <c r="N19" s="69"/>
      <c r="O19" s="69"/>
      <c r="P19" s="70">
        <f t="shared" ref="P19:P24" si="2">SUM(C19:O19)</f>
        <v>26097</v>
      </c>
      <c r="Q19" s="2"/>
      <c r="R19" s="2"/>
      <c r="S19" s="2"/>
      <c r="T19" s="2"/>
    </row>
    <row r="20" spans="1:34" ht="15.6">
      <c r="A20" s="3" t="s">
        <v>19</v>
      </c>
      <c r="B20" s="70">
        <f>[1]Fjärrvärmeproduktion!$N$74</f>
        <v>608</v>
      </c>
      <c r="C20" s="154">
        <f>B20*1.015</f>
        <v>617.11999999999989</v>
      </c>
      <c r="D20" s="69">
        <f>[1]Fjärrvärmeproduktion!$N$75</f>
        <v>0</v>
      </c>
      <c r="E20" s="69">
        <f>[1]Fjärrvärmeproduktion!$Q$76</f>
        <v>0</v>
      </c>
      <c r="F20" s="69">
        <f>[1]Fjärrvärmeproduktion!$N$77</f>
        <v>0</v>
      </c>
      <c r="G20" s="69">
        <f>[1]Fjärrvärmeproduktion!$R$78</f>
        <v>0</v>
      </c>
      <c r="H20" s="69">
        <f>[1]Fjärrvärmeproduktion!$S$79</f>
        <v>0</v>
      </c>
      <c r="I20" s="69">
        <f>[1]Fjärrvärmeproduktion!$N$80</f>
        <v>0</v>
      </c>
      <c r="J20" s="69">
        <f>[1]Fjärrvärmeproduktion!$T$78</f>
        <v>0</v>
      </c>
      <c r="K20" s="69">
        <f>[1]Fjärrvärmeproduktion!$U$76</f>
        <v>0</v>
      </c>
      <c r="L20" s="69">
        <f>[1]Fjärrvärmeproduktion!$V$76</f>
        <v>0</v>
      </c>
      <c r="M20" s="69"/>
      <c r="N20" s="69"/>
      <c r="O20" s="69"/>
      <c r="P20" s="70">
        <f t="shared" si="2"/>
        <v>617.11999999999989</v>
      </c>
      <c r="Q20" s="2"/>
      <c r="R20" s="2"/>
      <c r="S20" s="2"/>
      <c r="T20" s="2"/>
    </row>
    <row r="21" spans="1:34" ht="16.2" thickBot="1">
      <c r="A21" s="3" t="s">
        <v>20</v>
      </c>
      <c r="B21" s="70">
        <f>[1]Fjärrvärmeproduktion!$N$82</f>
        <v>583</v>
      </c>
      <c r="C21" s="154">
        <f>B21*0.33</f>
        <v>192.39000000000001</v>
      </c>
      <c r="D21" s="69">
        <f>[1]Fjärrvärmeproduktion!$N$83</f>
        <v>0</v>
      </c>
      <c r="E21" s="69">
        <f>[1]Fjärrvärmeproduktion!$Q$84</f>
        <v>0</v>
      </c>
      <c r="F21" s="69">
        <f>[1]Fjärrvärmeproduktion!$N$85</f>
        <v>0</v>
      </c>
      <c r="G21" s="69">
        <f>[1]Fjärrvärmeproduktion!$R$86</f>
        <v>0</v>
      </c>
      <c r="H21" s="69">
        <f>[1]Fjärrvärmeproduktion!$S$87</f>
        <v>0</v>
      </c>
      <c r="I21" s="69">
        <f>[1]Fjärrvärmeproduktion!$N$88</f>
        <v>0</v>
      </c>
      <c r="J21" s="69">
        <f>[1]Fjärrvärmeproduktion!$T$86</f>
        <v>0</v>
      </c>
      <c r="K21" s="69">
        <f>[1]Fjärrvärmeproduktion!$U$84</f>
        <v>0</v>
      </c>
      <c r="L21" s="69">
        <f>[1]Fjärrvärmeproduktion!$V$84</f>
        <v>0</v>
      </c>
      <c r="M21" s="69"/>
      <c r="N21" s="69"/>
      <c r="O21" s="69"/>
      <c r="P21" s="70">
        <f t="shared" si="2"/>
        <v>192.39000000000001</v>
      </c>
      <c r="Q21" s="2"/>
      <c r="R21" s="24"/>
      <c r="S21" s="24"/>
      <c r="T21" s="24"/>
    </row>
    <row r="22" spans="1:34" ht="15.6">
      <c r="A22" s="3" t="s">
        <v>21</v>
      </c>
      <c r="B22" s="70">
        <f>[1]Fjärrvärmeproduktion!$N$90</f>
        <v>9599</v>
      </c>
      <c r="C22" s="69"/>
      <c r="D22" s="69">
        <f>[1]Fjärrvärmeproduktion!$N$91</f>
        <v>0</v>
      </c>
      <c r="E22" s="69">
        <f>[1]Fjärrvärmeproduktion!$Q$92</f>
        <v>0</v>
      </c>
      <c r="F22" s="69">
        <f>[1]Fjärrvärmeproduktion!$N$93</f>
        <v>0</v>
      </c>
      <c r="G22" s="69">
        <f>[1]Fjärrvärmeproduktion!$R$94</f>
        <v>0</v>
      </c>
      <c r="H22" s="69">
        <f>[1]Fjärrvärmeproduktion!$S$95</f>
        <v>0</v>
      </c>
      <c r="I22" s="69">
        <f>[1]Fjärrvärmeproduktion!$N$96</f>
        <v>0</v>
      </c>
      <c r="J22" s="69">
        <f>[1]Fjärrvärmeproduktion!$T$94</f>
        <v>0</v>
      </c>
      <c r="K22" s="69">
        <f>[1]Fjärrvärmeproduktion!$U$92</f>
        <v>0</v>
      </c>
      <c r="L22" s="69">
        <f>[1]Fjärrvärmeproduktion!$V$92</f>
        <v>0</v>
      </c>
      <c r="M22" s="69"/>
      <c r="N22" s="69"/>
      <c r="O22" s="69"/>
      <c r="P22" s="69">
        <f t="shared" si="2"/>
        <v>0</v>
      </c>
      <c r="Q22" s="18"/>
      <c r="R22" s="30" t="s">
        <v>23</v>
      </c>
      <c r="S22" s="56" t="str">
        <f>ROUND(P43/1000,0) &amp;" GWh"</f>
        <v>600 GWh</v>
      </c>
      <c r="T22" s="25"/>
      <c r="U22" s="23"/>
    </row>
    <row r="23" spans="1:34" ht="15.6">
      <c r="A23" s="3" t="s">
        <v>22</v>
      </c>
      <c r="B23" s="69">
        <f>[1]Fjärrvärmeproduktion!$N$98</f>
        <v>0</v>
      </c>
      <c r="C23" s="69"/>
      <c r="D23" s="69">
        <f>[1]Fjärrvärmeproduktion!$N$99</f>
        <v>0</v>
      </c>
      <c r="E23" s="69">
        <f>[1]Fjärrvärmeproduktion!$Q$100</f>
        <v>0</v>
      </c>
      <c r="F23" s="69">
        <f>[1]Fjärrvärmeproduktion!$N$101</f>
        <v>0</v>
      </c>
      <c r="G23" s="69">
        <f>[1]Fjärrvärmeproduktion!$R$102</f>
        <v>0</v>
      </c>
      <c r="H23" s="69">
        <f>[1]Fjärrvärmeproduktion!$S$103</f>
        <v>0</v>
      </c>
      <c r="I23" s="69">
        <f>[1]Fjärrvärmeproduktion!$N$104</f>
        <v>0</v>
      </c>
      <c r="J23" s="69">
        <f>[1]Fjärrvärmeproduktion!$T$102</f>
        <v>0</v>
      </c>
      <c r="K23" s="69">
        <f>[1]Fjärrvärmeproduktion!$U$100</f>
        <v>0</v>
      </c>
      <c r="L23" s="69">
        <f>[1]Fjärrvärmeproduktion!$V$100</f>
        <v>0</v>
      </c>
      <c r="M23" s="69"/>
      <c r="N23" s="69"/>
      <c r="O23" s="69"/>
      <c r="P23" s="69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13</v>
      </c>
      <c r="B24" s="70">
        <f>SUM(B18:B23)</f>
        <v>34277.300000000003</v>
      </c>
      <c r="C24" s="154">
        <f t="shared" ref="C24:O24" si="3">SUM(C18:C23)</f>
        <v>809.50999999999988</v>
      </c>
      <c r="D24" s="70">
        <f t="shared" si="3"/>
        <v>443</v>
      </c>
      <c r="E24" s="69">
        <f t="shared" si="3"/>
        <v>0</v>
      </c>
      <c r="F24" s="69">
        <f t="shared" si="3"/>
        <v>0</v>
      </c>
      <c r="G24" s="70">
        <f t="shared" si="3"/>
        <v>878</v>
      </c>
      <c r="H24" s="70">
        <f t="shared" si="3"/>
        <v>24776</v>
      </c>
      <c r="I24" s="69">
        <f t="shared" si="3"/>
        <v>0</v>
      </c>
      <c r="J24" s="69">
        <f t="shared" si="3"/>
        <v>0</v>
      </c>
      <c r="K24" s="69">
        <f t="shared" si="3"/>
        <v>0</v>
      </c>
      <c r="L24" s="69">
        <f t="shared" si="3"/>
        <v>0</v>
      </c>
      <c r="M24" s="69">
        <f t="shared" si="3"/>
        <v>0</v>
      </c>
      <c r="N24" s="69">
        <f t="shared" si="3"/>
        <v>0</v>
      </c>
      <c r="O24" s="69">
        <f t="shared" si="3"/>
        <v>0</v>
      </c>
      <c r="P24" s="70">
        <f t="shared" si="2"/>
        <v>26906.51</v>
      </c>
      <c r="Q24" s="18"/>
      <c r="R24" s="28"/>
      <c r="S24" s="2" t="s">
        <v>24</v>
      </c>
      <c r="T24" s="26" t="s">
        <v>25</v>
      </c>
      <c r="U24" s="23"/>
    </row>
    <row r="25" spans="1:34" ht="15.6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18"/>
      <c r="R25" s="53" t="str">
        <f>C30</f>
        <v>El</v>
      </c>
      <c r="S25" s="41" t="str">
        <f>ROUND(C43/1000,0) &amp;" GWh"</f>
        <v>207 GWh</v>
      </c>
      <c r="T25" s="29">
        <f>C$44</f>
        <v>0.34498378540497965</v>
      </c>
      <c r="U25" s="23"/>
    </row>
    <row r="26" spans="1:34" ht="15.6">
      <c r="B26" s="132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18"/>
      <c r="R26" s="54" t="str">
        <f>D30</f>
        <v>Oljeprodukter</v>
      </c>
      <c r="S26" s="41" t="str">
        <f>ROUND(D43/1000,0) &amp;" GWh"</f>
        <v>217 GWh</v>
      </c>
      <c r="T26" s="29">
        <f>D$44</f>
        <v>0.36174897563912506</v>
      </c>
      <c r="U26" s="23"/>
    </row>
    <row r="27" spans="1:34" ht="15.6"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18"/>
      <c r="R27" s="54" t="str">
        <f>E30</f>
        <v>Kol och koks</v>
      </c>
      <c r="S27" s="41" t="str">
        <f>ROUND(E43/1000,0) &amp;" GWh"</f>
        <v>0 GWh</v>
      </c>
      <c r="T27" s="29">
        <f>E$44</f>
        <v>0</v>
      </c>
      <c r="U27" s="23"/>
    </row>
    <row r="28" spans="1:34" ht="18">
      <c r="A28" s="1" t="s">
        <v>26</v>
      </c>
      <c r="B28" s="98"/>
      <c r="C28" s="69"/>
      <c r="D28" s="98"/>
      <c r="E28" s="98"/>
      <c r="F28" s="98"/>
      <c r="G28" s="98"/>
      <c r="H28" s="98"/>
      <c r="I28" s="69"/>
      <c r="J28" s="69"/>
      <c r="K28" s="69"/>
      <c r="L28" s="69"/>
      <c r="M28" s="69"/>
      <c r="N28" s="69"/>
      <c r="O28" s="69"/>
      <c r="P28" s="69"/>
      <c r="Q28" s="18"/>
      <c r="R28" s="54" t="str">
        <f>F30</f>
        <v>Gasol/naturgas</v>
      </c>
      <c r="S28" s="41" t="str">
        <f>ROUND(F43/1000,0) &amp;" GWh"</f>
        <v>104 GWh</v>
      </c>
      <c r="T28" s="29">
        <f>F$44</f>
        <v>0.17264867424872771</v>
      </c>
      <c r="U28" s="23"/>
    </row>
    <row r="29" spans="1:34" ht="15.6">
      <c r="A29" s="51" t="str">
        <f>A2</f>
        <v>0305 Håbo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18"/>
      <c r="R29" s="54" t="str">
        <f>G30</f>
        <v>Biodrivmedel/Bioolja</v>
      </c>
      <c r="S29" s="41" t="str">
        <f>ROUND(G43/1000,0) &amp;" GWh"</f>
        <v>36 GWh</v>
      </c>
      <c r="T29" s="29">
        <f>G$44</f>
        <v>6.0224241062939207E-2</v>
      </c>
      <c r="U29" s="23"/>
    </row>
    <row r="30" spans="1:34" ht="28.8">
      <c r="A30" s="4">
        <f>'Uppsala län'!A30</f>
        <v>2020</v>
      </c>
      <c r="B30" s="99" t="s">
        <v>64</v>
      </c>
      <c r="C30" s="102" t="s">
        <v>8</v>
      </c>
      <c r="D30" s="90" t="s">
        <v>30</v>
      </c>
      <c r="E30" s="90" t="s">
        <v>2</v>
      </c>
      <c r="F30" s="91" t="s">
        <v>3</v>
      </c>
      <c r="G30" s="90" t="s">
        <v>87</v>
      </c>
      <c r="H30" s="90" t="s">
        <v>50</v>
      </c>
      <c r="I30" s="91" t="s">
        <v>5</v>
      </c>
      <c r="J30" s="90" t="s">
        <v>4</v>
      </c>
      <c r="K30" s="90" t="s">
        <v>6</v>
      </c>
      <c r="L30" s="90" t="s">
        <v>7</v>
      </c>
      <c r="M30" s="90" t="s">
        <v>75</v>
      </c>
      <c r="N30" s="90" t="s">
        <v>76</v>
      </c>
      <c r="O30" s="91" t="s">
        <v>62</v>
      </c>
      <c r="P30" s="92" t="s">
        <v>27</v>
      </c>
      <c r="Q30" s="18"/>
      <c r="R30" s="53" t="str">
        <f>H30</f>
        <v>Biobränslen</v>
      </c>
      <c r="S30" s="41" t="str">
        <f>ROUND(H43/1000,0) &amp;" GWh"</f>
        <v>36 GWh</v>
      </c>
      <c r="T30" s="29">
        <f>H$44</f>
        <v>6.0394323644228351E-2</v>
      </c>
      <c r="U30" s="23"/>
    </row>
    <row r="31" spans="1:34" s="16" customFormat="1">
      <c r="A31" s="15"/>
      <c r="B31" s="94" t="s">
        <v>59</v>
      </c>
      <c r="C31" s="103" t="s">
        <v>58</v>
      </c>
      <c r="D31" s="94" t="s">
        <v>53</v>
      </c>
      <c r="E31" s="95"/>
      <c r="F31" s="94" t="s">
        <v>55</v>
      </c>
      <c r="G31" s="94" t="s">
        <v>74</v>
      </c>
      <c r="H31" s="94" t="s">
        <v>63</v>
      </c>
      <c r="I31" s="94" t="s">
        <v>56</v>
      </c>
      <c r="J31" s="95"/>
      <c r="K31" s="95"/>
      <c r="L31" s="95"/>
      <c r="M31" s="95"/>
      <c r="N31" s="96"/>
      <c r="O31" s="96"/>
      <c r="P31" s="97" t="s">
        <v>61</v>
      </c>
      <c r="Q31" s="19"/>
      <c r="R31" s="53" t="str">
        <f>I30</f>
        <v>Biogas</v>
      </c>
      <c r="S31" s="41" t="str">
        <f>ROUND(I43/1000,0)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28</v>
      </c>
      <c r="B32" s="69">
        <f>[1]Slutanvändning!$N$89</f>
        <v>0</v>
      </c>
      <c r="C32" s="149">
        <f>[1]Slutanvändning!$N$90</f>
        <v>2452.9155031832906</v>
      </c>
      <c r="D32" s="69">
        <f>[1]Slutanvändning!$N$83</f>
        <v>1718</v>
      </c>
      <c r="E32" s="69">
        <f>[1]Slutanvändning!$Q$84</f>
        <v>0</v>
      </c>
      <c r="F32" s="106">
        <f>[1]Slutanvändning!$N$85</f>
        <v>0</v>
      </c>
      <c r="G32" s="106">
        <f>[1]Slutanvändning!$N$86</f>
        <v>399</v>
      </c>
      <c r="H32" s="69">
        <f>[1]Slutanvändning!$N$87</f>
        <v>0</v>
      </c>
      <c r="I32" s="69">
        <f>[1]Slutanvändning!$N$88</f>
        <v>0</v>
      </c>
      <c r="J32" s="69">
        <v>0</v>
      </c>
      <c r="K32" s="69">
        <f>[1]Slutanvändning!$U$84</f>
        <v>0</v>
      </c>
      <c r="L32" s="69">
        <f>[1]Slutanvändning!$V$84</f>
        <v>0</v>
      </c>
      <c r="M32" s="69"/>
      <c r="N32" s="69"/>
      <c r="O32" s="69"/>
      <c r="P32" s="154">
        <f t="shared" ref="P32:P38" si="4">SUM(B32:N32)</f>
        <v>4569.9155031832906</v>
      </c>
      <c r="Q32" s="20"/>
      <c r="R32" s="54" t="str">
        <f>J30</f>
        <v>Avlutar</v>
      </c>
      <c r="S32" s="41" t="str">
        <f>ROUND(J43/1000,0) &amp;" GWh"</f>
        <v>0 GWh</v>
      </c>
      <c r="T32" s="29">
        <f>J$44</f>
        <v>0</v>
      </c>
      <c r="U32" s="23"/>
    </row>
    <row r="33" spans="1:47" ht="15.6">
      <c r="A33" s="3" t="s">
        <v>31</v>
      </c>
      <c r="B33" s="70">
        <f>[1]Slutanvändning!$N$98+[1]Slutanvändning!$AC$98</f>
        <v>1213</v>
      </c>
      <c r="C33" s="106">
        <f>[1]Slutanvändning!$N$99</f>
        <v>31943</v>
      </c>
      <c r="D33" s="154">
        <f>[1]Slutanvändning!$N$92</f>
        <v>14912.848501215165</v>
      </c>
      <c r="E33" s="69">
        <f>[1]Slutanvändning!$Q$93</f>
        <v>0</v>
      </c>
      <c r="F33" s="149">
        <f>[1]Slutanvändning!$N$94</f>
        <v>103538.90821678669</v>
      </c>
      <c r="G33" s="106">
        <f>[1]Slutanvändning!$N$95</f>
        <v>0</v>
      </c>
      <c r="H33" s="69">
        <f>[1]Slutanvändning!$N$96</f>
        <v>0</v>
      </c>
      <c r="I33" s="69">
        <f>[1]Slutanvändning!$N$97</f>
        <v>0</v>
      </c>
      <c r="J33" s="69">
        <v>0</v>
      </c>
      <c r="K33" s="69">
        <f>[1]Slutanvändning!$U$93</f>
        <v>0</v>
      </c>
      <c r="L33" s="69">
        <f>[1]Slutanvändning!$V$93</f>
        <v>0</v>
      </c>
      <c r="M33" s="69"/>
      <c r="N33" s="69"/>
      <c r="O33" s="69"/>
      <c r="P33" s="156">
        <f t="shared" si="4"/>
        <v>151607.75671800185</v>
      </c>
      <c r="Q33" s="20"/>
      <c r="R33" s="53" t="str">
        <f>K30</f>
        <v>Torv</v>
      </c>
      <c r="S33" s="41" t="str">
        <f>ROUND(K43/1000,0) &amp;" GWh"</f>
        <v>0 GWh</v>
      </c>
      <c r="T33" s="29">
        <f>K$44</f>
        <v>0</v>
      </c>
      <c r="U33" s="23"/>
    </row>
    <row r="34" spans="1:47" ht="15.6">
      <c r="A34" s="3" t="s">
        <v>32</v>
      </c>
      <c r="B34" s="70">
        <f>[1]Slutanvändning!$N$107+[1]Slutanvändning!$AC$107</f>
        <v>7723</v>
      </c>
      <c r="C34" s="149">
        <f>[1]Slutanvändning!$N$108</f>
        <v>21066.981282326655</v>
      </c>
      <c r="D34" s="69">
        <f>[1]Slutanvändning!$N$101</f>
        <v>216</v>
      </c>
      <c r="E34" s="69">
        <f>[1]Slutanvändning!$Q$102</f>
        <v>0</v>
      </c>
      <c r="F34" s="106">
        <f>[1]Slutanvändning!$N$103</f>
        <v>0</v>
      </c>
      <c r="G34" s="106">
        <f>[1]Slutanvändning!$N$104</f>
        <v>0</v>
      </c>
      <c r="H34" s="69">
        <f>[1]Slutanvändning!$N$105</f>
        <v>0</v>
      </c>
      <c r="I34" s="69">
        <f>[1]Slutanvändning!$N$106</f>
        <v>0</v>
      </c>
      <c r="J34" s="69">
        <v>0</v>
      </c>
      <c r="K34" s="69">
        <f>[1]Slutanvändning!$U$102</f>
        <v>0</v>
      </c>
      <c r="L34" s="69">
        <f>[1]Slutanvändning!$V$102</f>
        <v>0</v>
      </c>
      <c r="M34" s="69"/>
      <c r="N34" s="69"/>
      <c r="O34" s="69"/>
      <c r="P34" s="156">
        <f t="shared" si="4"/>
        <v>29005.981282326655</v>
      </c>
      <c r="Q34" s="20"/>
      <c r="R34" s="54" t="str">
        <f>L30</f>
        <v>Avfall</v>
      </c>
      <c r="S34" s="41" t="str">
        <f>ROUND(L43/1000,0) &amp;" GWh"</f>
        <v>0 GWh</v>
      </c>
      <c r="T34" s="29">
        <f>L$44</f>
        <v>0</v>
      </c>
      <c r="U34" s="23"/>
      <c r="V34" s="5"/>
      <c r="W34" s="40"/>
    </row>
    <row r="35" spans="1:47" ht="15.6">
      <c r="A35" s="3" t="s">
        <v>33</v>
      </c>
      <c r="B35" s="69">
        <f>[1]Slutanvändning!$N$116</f>
        <v>0</v>
      </c>
      <c r="C35" s="106">
        <f>[1]Slutanvändning!$N$117</f>
        <v>0</v>
      </c>
      <c r="D35" s="69">
        <f>[1]Slutanvändning!$N$110</f>
        <v>198891</v>
      </c>
      <c r="E35" s="69">
        <f>[1]Slutanvändning!$Q$111</f>
        <v>0</v>
      </c>
      <c r="F35" s="106">
        <f>[1]Slutanvändning!$N$112</f>
        <v>0</v>
      </c>
      <c r="G35" s="106">
        <f>[1]Slutanvändning!$N$113</f>
        <v>34840</v>
      </c>
      <c r="H35" s="69">
        <f>[1]Slutanvändning!$N$114</f>
        <v>0</v>
      </c>
      <c r="I35" s="69">
        <f>[1]Slutanvändning!$N$115</f>
        <v>0</v>
      </c>
      <c r="J35" s="69">
        <v>0</v>
      </c>
      <c r="K35" s="69">
        <f>[1]Slutanvändning!$U$111</f>
        <v>0</v>
      </c>
      <c r="L35" s="69">
        <f>[1]Slutanvändning!$V$111</f>
        <v>0</v>
      </c>
      <c r="M35" s="69"/>
      <c r="N35" s="69"/>
      <c r="O35" s="69"/>
      <c r="P35" s="69">
        <f>SUM(B35:N35)</f>
        <v>233731</v>
      </c>
      <c r="Q35" s="20"/>
      <c r="R35" s="53" t="str">
        <f>M30</f>
        <v>Beckolja</v>
      </c>
      <c r="S35" s="41" t="str">
        <f>ROUND(M43/1000,0) &amp;" GWh"</f>
        <v>0 GWh</v>
      </c>
      <c r="T35" s="29">
        <f>M$44</f>
        <v>0</v>
      </c>
      <c r="U35" s="23"/>
    </row>
    <row r="36" spans="1:47" ht="15.6">
      <c r="A36" s="3" t="s">
        <v>34</v>
      </c>
      <c r="B36" s="70">
        <f>[1]Slutanvändning!$N$125+[1]Slutanvändning!$AC$125</f>
        <v>2766</v>
      </c>
      <c r="C36" s="149">
        <f>[1]Slutanvändning!$N$126</f>
        <v>24967.430900340318</v>
      </c>
      <c r="D36" s="154">
        <f>[1]Slutanvändning!$N$119</f>
        <v>100.1514987847691</v>
      </c>
      <c r="E36" s="69">
        <f>[1]Slutanvändning!$Q$120</f>
        <v>0</v>
      </c>
      <c r="F36" s="106">
        <f>[1]Slutanvändning!$N$121</f>
        <v>0</v>
      </c>
      <c r="G36" s="106">
        <f>[1]Slutanvändning!$N$122</f>
        <v>0</v>
      </c>
      <c r="H36" s="69">
        <f>[1]Slutanvändning!$N$123</f>
        <v>0</v>
      </c>
      <c r="I36" s="69">
        <f>[1]Slutanvändning!$N$124</f>
        <v>0</v>
      </c>
      <c r="J36" s="69">
        <v>0</v>
      </c>
      <c r="K36" s="69">
        <f>[1]Slutanvändning!$U$120</f>
        <v>0</v>
      </c>
      <c r="L36" s="69">
        <f>[1]Slutanvändning!$V$120</f>
        <v>0</v>
      </c>
      <c r="M36" s="69"/>
      <c r="N36" s="69"/>
      <c r="O36" s="69"/>
      <c r="P36" s="156">
        <f t="shared" si="4"/>
        <v>27833.582399125087</v>
      </c>
      <c r="Q36" s="20"/>
      <c r="R36" s="53" t="str">
        <f>N30</f>
        <v>Metanol</v>
      </c>
      <c r="S36" s="41" t="str">
        <f>ROUND(N43/1000,0) &amp;" GWh"</f>
        <v>0 GWh</v>
      </c>
      <c r="T36" s="29">
        <f>N$44</f>
        <v>0</v>
      </c>
      <c r="U36" s="23"/>
    </row>
    <row r="37" spans="1:47" ht="15.6">
      <c r="A37" s="3" t="s">
        <v>35</v>
      </c>
      <c r="B37" s="70">
        <f>[1]Slutanvändning!$N$134+[1]Slutanvändning!$AC$134</f>
        <v>485</v>
      </c>
      <c r="C37" s="106">
        <f>[1]Slutanvändning!$N$135</f>
        <v>95687</v>
      </c>
      <c r="D37" s="69">
        <f>[1]Slutanvändning!$N$128</f>
        <v>585</v>
      </c>
      <c r="E37" s="69">
        <f>[1]Slutanvändning!$Q$129</f>
        <v>0</v>
      </c>
      <c r="F37" s="106">
        <f>[1]Slutanvändning!$N$130</f>
        <v>0</v>
      </c>
      <c r="G37" s="106">
        <f>[1]Slutanvändning!$N$131</f>
        <v>0</v>
      </c>
      <c r="H37" s="69">
        <f>[1]Slutanvändning!$N$132</f>
        <v>11443</v>
      </c>
      <c r="I37" s="69">
        <f>[1]Slutanvändning!$N$133</f>
        <v>0</v>
      </c>
      <c r="J37" s="69">
        <v>0</v>
      </c>
      <c r="K37" s="69">
        <f>[1]Slutanvändning!$U$129</f>
        <v>0</v>
      </c>
      <c r="L37" s="69">
        <f>[1]Slutanvändning!$V$129</f>
        <v>0</v>
      </c>
      <c r="M37" s="69"/>
      <c r="N37" s="69"/>
      <c r="O37" s="69"/>
      <c r="P37" s="70">
        <f t="shared" si="4"/>
        <v>108200</v>
      </c>
      <c r="Q37" s="20"/>
      <c r="R37" s="54" t="str">
        <f>O30</f>
        <v>Övrigt</v>
      </c>
      <c r="S37" s="41" t="str">
        <f>ROUND(O43/1000,0) &amp;" GWh"</f>
        <v>0 GWh</v>
      </c>
      <c r="T37" s="29">
        <f>O$44</f>
        <v>0</v>
      </c>
      <c r="U37" s="23"/>
    </row>
    <row r="38" spans="1:47" ht="15.6">
      <c r="A38" s="3" t="s">
        <v>36</v>
      </c>
      <c r="B38" s="70">
        <f>[1]Slutanvändning!$N$143+[1]Slutanvändning!$AC$143</f>
        <v>18950</v>
      </c>
      <c r="C38" s="106">
        <f>[1]Slutanvändning!$N$144</f>
        <v>6227</v>
      </c>
      <c r="D38" s="69">
        <f>[1]Slutanvändning!$N$137</f>
        <v>78</v>
      </c>
      <c r="E38" s="69">
        <f>[1]Slutanvändning!$Q$138</f>
        <v>0</v>
      </c>
      <c r="F38" s="106">
        <f>[1]Slutanvändning!$N$139</f>
        <v>0</v>
      </c>
      <c r="G38" s="106">
        <f>[1]Slutanvändning!$N$140</f>
        <v>0</v>
      </c>
      <c r="H38" s="69">
        <f>[1]Slutanvändning!$N$141</f>
        <v>0</v>
      </c>
      <c r="I38" s="69">
        <f>[1]Slutanvändning!$N$142</f>
        <v>0</v>
      </c>
      <c r="J38" s="69">
        <v>0</v>
      </c>
      <c r="K38" s="69">
        <f>[1]Slutanvändning!$U$138</f>
        <v>0</v>
      </c>
      <c r="L38" s="69">
        <f>[1]Slutanvändning!$V$138</f>
        <v>0</v>
      </c>
      <c r="M38" s="69"/>
      <c r="N38" s="69"/>
      <c r="O38" s="69"/>
      <c r="P38" s="70">
        <f t="shared" si="4"/>
        <v>25255</v>
      </c>
      <c r="Q38" s="20"/>
      <c r="R38" s="31"/>
      <c r="S38" s="16"/>
      <c r="T38" s="27"/>
      <c r="U38" s="23"/>
    </row>
    <row r="39" spans="1:47" ht="15.6">
      <c r="A39" s="3" t="s">
        <v>37</v>
      </c>
      <c r="B39" s="69">
        <f>[1]Slutanvändning!$N$152</f>
        <v>0</v>
      </c>
      <c r="C39" s="149">
        <f>[1]Slutanvändning!$N$153</f>
        <v>8410.7640973630823</v>
      </c>
      <c r="D39" s="69">
        <f>[1]Slutanvändning!$N$146</f>
        <v>0</v>
      </c>
      <c r="E39" s="69">
        <f>[1]Slutanvändning!$Q$147</f>
        <v>0</v>
      </c>
      <c r="F39" s="106">
        <f>[1]Slutanvändning!$N$148</f>
        <v>0</v>
      </c>
      <c r="G39" s="106">
        <f>[1]Slutanvändning!$N$149</f>
        <v>0</v>
      </c>
      <c r="H39" s="69">
        <f>[1]Slutanvändning!$N$150</f>
        <v>0</v>
      </c>
      <c r="I39" s="69">
        <f>[1]Slutanvändning!$N$151</f>
        <v>0</v>
      </c>
      <c r="J39" s="69">
        <v>0</v>
      </c>
      <c r="K39" s="69">
        <f>[1]Slutanvändning!$U$147</f>
        <v>0</v>
      </c>
      <c r="L39" s="69">
        <f>[1]Slutanvändning!$V$147</f>
        <v>0</v>
      </c>
      <c r="M39" s="69"/>
      <c r="N39" s="69"/>
      <c r="O39" s="69"/>
      <c r="P39" s="154">
        <f>SUM(B39:N39)</f>
        <v>8410.7640973630823</v>
      </c>
      <c r="Q39" s="20"/>
      <c r="R39" s="28"/>
      <c r="S39" s="7"/>
      <c r="T39" s="43"/>
    </row>
    <row r="40" spans="1:47" ht="15.6">
      <c r="A40" s="3" t="s">
        <v>13</v>
      </c>
      <c r="B40" s="70">
        <f>SUM(B32:B39)</f>
        <v>31137</v>
      </c>
      <c r="C40" s="154">
        <f t="shared" ref="C40:O40" si="5">SUM(C32:C39)</f>
        <v>190755.09178321334</v>
      </c>
      <c r="D40" s="69">
        <f t="shared" si="5"/>
        <v>216500.99999999994</v>
      </c>
      <c r="E40" s="69">
        <f t="shared" si="5"/>
        <v>0</v>
      </c>
      <c r="F40" s="154">
        <f>SUM(F32:F39)</f>
        <v>103538.90821678669</v>
      </c>
      <c r="G40" s="69">
        <f t="shared" si="5"/>
        <v>35239</v>
      </c>
      <c r="H40" s="69">
        <f t="shared" si="5"/>
        <v>11443</v>
      </c>
      <c r="I40" s="69">
        <f t="shared" si="5"/>
        <v>0</v>
      </c>
      <c r="J40" s="69">
        <f t="shared" si="5"/>
        <v>0</v>
      </c>
      <c r="K40" s="69">
        <f t="shared" si="5"/>
        <v>0</v>
      </c>
      <c r="L40" s="69">
        <f t="shared" si="5"/>
        <v>0</v>
      </c>
      <c r="M40" s="69">
        <f t="shared" si="5"/>
        <v>0</v>
      </c>
      <c r="N40" s="69">
        <f t="shared" si="5"/>
        <v>0</v>
      </c>
      <c r="O40" s="69">
        <f t="shared" si="5"/>
        <v>0</v>
      </c>
      <c r="P40" s="70">
        <f>SUM(B40:N40)</f>
        <v>588614</v>
      </c>
      <c r="Q40" s="20"/>
      <c r="R40" s="28"/>
      <c r="S40" s="7" t="s">
        <v>24</v>
      </c>
      <c r="T40" s="43" t="s">
        <v>25</v>
      </c>
    </row>
    <row r="41" spans="1:47"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45"/>
      <c r="R41" s="28" t="s">
        <v>38</v>
      </c>
      <c r="S41" s="44" t="str">
        <f>ROUND((B46+C46)/1000,0) &amp;" GWh"</f>
        <v>18 GWh</v>
      </c>
      <c r="T41" s="43"/>
    </row>
    <row r="42" spans="1:47">
      <c r="A42" s="33" t="s">
        <v>41</v>
      </c>
      <c r="B42" s="102">
        <f>B39+B38+B37</f>
        <v>19435</v>
      </c>
      <c r="C42" s="102">
        <f>C39+C38+C37</f>
        <v>110324.76409736308</v>
      </c>
      <c r="D42" s="102">
        <f>D39+D38+D37</f>
        <v>663</v>
      </c>
      <c r="E42" s="102">
        <f t="shared" ref="E42:P42" si="6">E39+E38+E37</f>
        <v>0</v>
      </c>
      <c r="F42" s="99">
        <f t="shared" si="6"/>
        <v>0</v>
      </c>
      <c r="G42" s="102">
        <f t="shared" si="6"/>
        <v>0</v>
      </c>
      <c r="H42" s="102">
        <f t="shared" si="6"/>
        <v>11443</v>
      </c>
      <c r="I42" s="99">
        <f t="shared" si="6"/>
        <v>0</v>
      </c>
      <c r="J42" s="102">
        <f t="shared" si="6"/>
        <v>0</v>
      </c>
      <c r="K42" s="102">
        <f t="shared" si="6"/>
        <v>0</v>
      </c>
      <c r="L42" s="102">
        <f t="shared" si="6"/>
        <v>0</v>
      </c>
      <c r="M42" s="102">
        <f t="shared" si="6"/>
        <v>0</v>
      </c>
      <c r="N42" s="102">
        <f t="shared" si="6"/>
        <v>0</v>
      </c>
      <c r="O42" s="102">
        <f t="shared" si="6"/>
        <v>0</v>
      </c>
      <c r="P42" s="102">
        <f t="shared" si="6"/>
        <v>141865.76409736308</v>
      </c>
      <c r="Q42" s="21"/>
      <c r="R42" s="28" t="s">
        <v>39</v>
      </c>
      <c r="S42" s="8" t="str">
        <f>ROUND(P42/1000,0) &amp;" GWh"</f>
        <v>142 GWh</v>
      </c>
      <c r="T42" s="29">
        <f>P42/P40</f>
        <v>0.24101663245754107</v>
      </c>
    </row>
    <row r="43" spans="1:47">
      <c r="A43" s="34" t="s">
        <v>43</v>
      </c>
      <c r="B43" s="140"/>
      <c r="C43" s="104">
        <f>C40+C24-C7+C46</f>
        <v>206889.76992587041</v>
      </c>
      <c r="D43" s="104">
        <f t="shared" ref="D43:O43" si="7">D11+D24+D40</f>
        <v>216943.99999999994</v>
      </c>
      <c r="E43" s="104">
        <f t="shared" si="7"/>
        <v>0</v>
      </c>
      <c r="F43" s="104">
        <f t="shared" si="7"/>
        <v>103538.90821678669</v>
      </c>
      <c r="G43" s="104">
        <f t="shared" si="7"/>
        <v>36117</v>
      </c>
      <c r="H43" s="104">
        <f t="shared" si="7"/>
        <v>36219</v>
      </c>
      <c r="I43" s="104">
        <f t="shared" si="7"/>
        <v>0</v>
      </c>
      <c r="J43" s="104">
        <f t="shared" si="7"/>
        <v>0</v>
      </c>
      <c r="K43" s="104">
        <f t="shared" si="7"/>
        <v>0</v>
      </c>
      <c r="L43" s="104">
        <f t="shared" si="7"/>
        <v>0</v>
      </c>
      <c r="M43" s="104">
        <f t="shared" si="7"/>
        <v>0</v>
      </c>
      <c r="N43" s="104">
        <f t="shared" si="7"/>
        <v>0</v>
      </c>
      <c r="O43" s="104">
        <f t="shared" si="7"/>
        <v>0</v>
      </c>
      <c r="P43" s="141">
        <f>SUM(C43:O43)</f>
        <v>599708.67814265704</v>
      </c>
      <c r="Q43" s="21"/>
      <c r="R43" s="28" t="s">
        <v>40</v>
      </c>
      <c r="S43" s="8" t="str">
        <f>ROUND(P36/1000,0) &amp;" GWh"</f>
        <v>28 GWh</v>
      </c>
      <c r="T43" s="42">
        <f>P36/P40</f>
        <v>4.7286646935215754E-2</v>
      </c>
    </row>
    <row r="44" spans="1:47">
      <c r="A44" s="34" t="s">
        <v>44</v>
      </c>
      <c r="B44" s="102"/>
      <c r="C44" s="105">
        <f>C43/$P$43</f>
        <v>0.34498378540497965</v>
      </c>
      <c r="D44" s="105">
        <f t="shared" ref="D44:P44" si="8">D43/$P$43</f>
        <v>0.36174897563912506</v>
      </c>
      <c r="E44" s="105">
        <f t="shared" si="8"/>
        <v>0</v>
      </c>
      <c r="F44" s="105">
        <f t="shared" si="8"/>
        <v>0.17264867424872771</v>
      </c>
      <c r="G44" s="105">
        <f t="shared" si="8"/>
        <v>6.0224241062939207E-2</v>
      </c>
      <c r="H44" s="105">
        <f t="shared" si="8"/>
        <v>6.0394323644228351E-2</v>
      </c>
      <c r="I44" s="105">
        <f t="shared" si="8"/>
        <v>0</v>
      </c>
      <c r="J44" s="105">
        <f t="shared" si="8"/>
        <v>0</v>
      </c>
      <c r="K44" s="105">
        <f t="shared" si="8"/>
        <v>0</v>
      </c>
      <c r="L44" s="105">
        <f t="shared" si="8"/>
        <v>0</v>
      </c>
      <c r="M44" s="105">
        <f t="shared" si="8"/>
        <v>0</v>
      </c>
      <c r="N44" s="105">
        <f t="shared" si="8"/>
        <v>0</v>
      </c>
      <c r="O44" s="105">
        <f t="shared" si="8"/>
        <v>0</v>
      </c>
      <c r="P44" s="105">
        <f t="shared" si="8"/>
        <v>1</v>
      </c>
      <c r="Q44" s="21"/>
      <c r="R44" s="28" t="s">
        <v>42</v>
      </c>
      <c r="S44" s="8" t="str">
        <f>ROUND(P34/1000,0) &amp;" GWh"</f>
        <v>29 GWh</v>
      </c>
      <c r="T44" s="29">
        <f>P34/P40</f>
        <v>4.9278442718533121E-2</v>
      </c>
      <c r="U44" s="23"/>
    </row>
    <row r="45" spans="1:47">
      <c r="A45" s="35"/>
      <c r="B45" s="106"/>
      <c r="C45" s="102"/>
      <c r="D45" s="102"/>
      <c r="E45" s="102"/>
      <c r="F45" s="99"/>
      <c r="G45" s="102"/>
      <c r="H45" s="102"/>
      <c r="I45" s="99"/>
      <c r="J45" s="102"/>
      <c r="K45" s="102"/>
      <c r="L45" s="102"/>
      <c r="M45" s="102"/>
      <c r="N45" s="99"/>
      <c r="O45" s="99"/>
      <c r="P45" s="99"/>
      <c r="Q45" s="21"/>
      <c r="R45" s="28" t="s">
        <v>29</v>
      </c>
      <c r="S45" s="8" t="str">
        <f>ROUND(P32/1000,0) &amp;" GWh"</f>
        <v>5 GWh</v>
      </c>
      <c r="T45" s="29">
        <f>P32/P40</f>
        <v>7.7638579836417252E-3</v>
      </c>
      <c r="U45" s="23"/>
    </row>
    <row r="46" spans="1:47">
      <c r="A46" s="35" t="s">
        <v>47</v>
      </c>
      <c r="B46" s="104">
        <f>B24-B40</f>
        <v>3140.3000000000029</v>
      </c>
      <c r="C46" s="104">
        <f>(C40+C24)*0.08</f>
        <v>15325.168142657069</v>
      </c>
      <c r="D46" s="102"/>
      <c r="E46" s="102"/>
      <c r="F46" s="99"/>
      <c r="G46" s="102"/>
      <c r="H46" s="102"/>
      <c r="I46" s="99"/>
      <c r="J46" s="102"/>
      <c r="K46" s="102"/>
      <c r="L46" s="102"/>
      <c r="M46" s="102"/>
      <c r="N46" s="99"/>
      <c r="O46" s="99"/>
      <c r="P46" s="88"/>
      <c r="Q46" s="21"/>
      <c r="R46" s="28" t="s">
        <v>45</v>
      </c>
      <c r="S46" s="8" t="str">
        <f>ROUND(P33/1000,0) &amp;" GWh"</f>
        <v>152 GWh</v>
      </c>
      <c r="T46" s="42">
        <f>P33/P40</f>
        <v>0.25756736455130502</v>
      </c>
      <c r="U46" s="23"/>
    </row>
    <row r="47" spans="1:47">
      <c r="A47" s="35" t="s">
        <v>49</v>
      </c>
      <c r="B47" s="107">
        <f>B46/B24</f>
        <v>9.1614567075003067E-2</v>
      </c>
      <c r="C47" s="107">
        <f>C46/(C40+C24)</f>
        <v>0.08</v>
      </c>
      <c r="D47" s="102"/>
      <c r="E47" s="102"/>
      <c r="F47" s="99"/>
      <c r="G47" s="102"/>
      <c r="H47" s="102"/>
      <c r="I47" s="99"/>
      <c r="J47" s="102"/>
      <c r="K47" s="102"/>
      <c r="L47" s="102"/>
      <c r="M47" s="102"/>
      <c r="N47" s="99"/>
      <c r="O47" s="99"/>
      <c r="P47" s="99"/>
      <c r="Q47" s="21"/>
      <c r="R47" s="28" t="s">
        <v>46</v>
      </c>
      <c r="S47" s="8" t="str">
        <f>ROUND(P35/1000,0) &amp;" GWh"</f>
        <v>234 GWh</v>
      </c>
      <c r="T47" s="42">
        <f>P35/P40</f>
        <v>0.39708705535376326</v>
      </c>
    </row>
    <row r="48" spans="1:47" ht="15" thickBot="1">
      <c r="A48" s="10"/>
      <c r="B48" s="108"/>
      <c r="C48" s="110"/>
      <c r="D48" s="110"/>
      <c r="E48" s="110"/>
      <c r="F48" s="111"/>
      <c r="G48" s="110"/>
      <c r="H48" s="110"/>
      <c r="I48" s="111"/>
      <c r="J48" s="110"/>
      <c r="K48" s="110"/>
      <c r="L48" s="110"/>
      <c r="M48" s="110"/>
      <c r="N48" s="111"/>
      <c r="O48" s="111"/>
      <c r="P48" s="111"/>
      <c r="Q48" s="55"/>
      <c r="R48" s="46" t="s">
        <v>48</v>
      </c>
      <c r="S48" s="8" t="str">
        <f>ROUND(P40/1000,0) &amp;" GWh"</f>
        <v>589 GWh</v>
      </c>
      <c r="T48" s="47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18"/>
      <c r="C49" s="114"/>
      <c r="D49" s="115"/>
      <c r="E49" s="115"/>
      <c r="F49" s="116"/>
      <c r="G49" s="115"/>
      <c r="H49" s="115"/>
      <c r="I49" s="116"/>
      <c r="J49" s="115"/>
      <c r="K49" s="115"/>
      <c r="L49" s="115"/>
      <c r="M49" s="114"/>
      <c r="N49" s="117"/>
      <c r="O49" s="117"/>
      <c r="P49" s="117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18"/>
      <c r="C50" s="119"/>
      <c r="D50" s="115"/>
      <c r="E50" s="115"/>
      <c r="F50" s="116"/>
      <c r="G50" s="115"/>
      <c r="H50" s="115"/>
      <c r="I50" s="116"/>
      <c r="J50" s="115"/>
      <c r="K50" s="115"/>
      <c r="L50" s="115"/>
      <c r="M50" s="114"/>
      <c r="N50" s="117"/>
      <c r="O50" s="117"/>
      <c r="P50" s="117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18"/>
      <c r="C51" s="114"/>
      <c r="D51" s="115"/>
      <c r="E51" s="115"/>
      <c r="F51" s="116"/>
      <c r="G51" s="115"/>
      <c r="H51" s="115"/>
      <c r="I51" s="116"/>
      <c r="J51" s="115"/>
      <c r="K51" s="115"/>
      <c r="L51" s="115"/>
      <c r="M51" s="114"/>
      <c r="N51" s="117"/>
      <c r="O51" s="117"/>
      <c r="P51" s="117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18"/>
      <c r="C52" s="114"/>
      <c r="D52" s="115"/>
      <c r="E52" s="115"/>
      <c r="F52" s="116"/>
      <c r="G52" s="115"/>
      <c r="H52" s="115"/>
      <c r="I52" s="116"/>
      <c r="J52" s="115"/>
      <c r="K52" s="115"/>
      <c r="L52" s="115"/>
      <c r="M52" s="114"/>
      <c r="N52" s="117"/>
      <c r="O52" s="117"/>
      <c r="P52" s="117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18"/>
      <c r="C53" s="114"/>
      <c r="D53" s="115"/>
      <c r="E53" s="115"/>
      <c r="F53" s="116"/>
      <c r="G53" s="115"/>
      <c r="H53" s="115"/>
      <c r="I53" s="116"/>
      <c r="J53" s="115"/>
      <c r="K53" s="115"/>
      <c r="L53" s="115"/>
      <c r="M53" s="114"/>
      <c r="N53" s="117"/>
      <c r="O53" s="117"/>
      <c r="P53" s="117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18"/>
      <c r="C54" s="114"/>
      <c r="D54" s="115"/>
      <c r="E54" s="115"/>
      <c r="F54" s="116"/>
      <c r="G54" s="115"/>
      <c r="H54" s="115"/>
      <c r="I54" s="116"/>
      <c r="J54" s="115"/>
      <c r="K54" s="115"/>
      <c r="L54" s="115"/>
      <c r="M54" s="114"/>
      <c r="N54" s="117"/>
      <c r="O54" s="117"/>
      <c r="P54" s="117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18"/>
      <c r="C55" s="114"/>
      <c r="D55" s="115"/>
      <c r="E55" s="115"/>
      <c r="F55" s="116"/>
      <c r="G55" s="115"/>
      <c r="H55" s="115"/>
      <c r="I55" s="116"/>
      <c r="J55" s="115"/>
      <c r="K55" s="115"/>
      <c r="L55" s="115"/>
      <c r="M55" s="114"/>
      <c r="N55" s="117"/>
      <c r="O55" s="117"/>
      <c r="P55" s="117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18"/>
      <c r="C56" s="114"/>
      <c r="D56" s="115"/>
      <c r="E56" s="115"/>
      <c r="F56" s="116"/>
      <c r="G56" s="115"/>
      <c r="H56" s="115"/>
      <c r="I56" s="116"/>
      <c r="J56" s="115"/>
      <c r="K56" s="115"/>
      <c r="L56" s="115"/>
      <c r="M56" s="114"/>
      <c r="N56" s="117"/>
      <c r="O56" s="117"/>
      <c r="P56" s="117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18"/>
      <c r="C57" s="114"/>
      <c r="D57" s="115"/>
      <c r="E57" s="115"/>
      <c r="F57" s="116"/>
      <c r="G57" s="115"/>
      <c r="H57" s="115"/>
      <c r="I57" s="116"/>
      <c r="J57" s="115"/>
      <c r="K57" s="115"/>
      <c r="L57" s="115"/>
      <c r="M57" s="114"/>
      <c r="N57" s="117"/>
      <c r="O57" s="117"/>
      <c r="P57" s="117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20"/>
      <c r="C58" s="121"/>
      <c r="D58" s="122"/>
      <c r="E58" s="122"/>
      <c r="F58" s="123"/>
      <c r="G58" s="122"/>
      <c r="H58" s="122"/>
      <c r="I58" s="123"/>
      <c r="J58" s="122"/>
      <c r="K58" s="122"/>
      <c r="L58" s="122"/>
      <c r="M58" s="124"/>
      <c r="N58" s="125"/>
      <c r="O58" s="125"/>
      <c r="P58" s="126"/>
      <c r="Q58" s="7"/>
      <c r="R58" s="7"/>
      <c r="S58" s="32"/>
      <c r="T58" s="36"/>
    </row>
    <row r="59" spans="1:47" ht="15.6">
      <c r="A59" s="7"/>
      <c r="B59" s="120"/>
      <c r="C59" s="121"/>
      <c r="D59" s="122"/>
      <c r="E59" s="122"/>
      <c r="F59" s="123"/>
      <c r="G59" s="122"/>
      <c r="H59" s="122"/>
      <c r="I59" s="123"/>
      <c r="J59" s="122"/>
      <c r="K59" s="122"/>
      <c r="L59" s="122"/>
      <c r="M59" s="124"/>
      <c r="N59" s="125"/>
      <c r="O59" s="125"/>
      <c r="P59" s="126"/>
      <c r="Q59" s="7"/>
      <c r="R59" s="7"/>
      <c r="S59" s="12"/>
      <c r="T59" s="13"/>
    </row>
    <row r="60" spans="1:47" ht="15.6">
      <c r="A60" s="7"/>
      <c r="B60" s="120"/>
      <c r="C60" s="121"/>
      <c r="D60" s="122"/>
      <c r="E60" s="122"/>
      <c r="F60" s="123"/>
      <c r="G60" s="122"/>
      <c r="H60" s="122"/>
      <c r="I60" s="123"/>
      <c r="J60" s="122"/>
      <c r="K60" s="122"/>
      <c r="L60" s="122"/>
      <c r="M60" s="124"/>
      <c r="N60" s="125"/>
      <c r="O60" s="125"/>
      <c r="P60" s="126"/>
      <c r="Q60" s="7"/>
      <c r="R60" s="7"/>
      <c r="S60" s="7"/>
      <c r="T60" s="32"/>
    </row>
    <row r="61" spans="1:47" ht="15.6">
      <c r="A61" s="6"/>
      <c r="B61" s="120"/>
      <c r="C61" s="121"/>
      <c r="D61" s="122"/>
      <c r="E61" s="122"/>
      <c r="F61" s="123"/>
      <c r="G61" s="122"/>
      <c r="H61" s="122"/>
      <c r="I61" s="123"/>
      <c r="J61" s="122"/>
      <c r="K61" s="122"/>
      <c r="L61" s="122"/>
      <c r="M61" s="124"/>
      <c r="N61" s="125"/>
      <c r="O61" s="125"/>
      <c r="P61" s="126"/>
      <c r="Q61" s="7"/>
      <c r="R61" s="7"/>
      <c r="S61" s="49"/>
      <c r="T61" s="50"/>
    </row>
    <row r="62" spans="1:47" ht="15.6">
      <c r="A62" s="7"/>
      <c r="B62" s="120"/>
      <c r="C62" s="121"/>
      <c r="D62" s="120"/>
      <c r="E62" s="120"/>
      <c r="F62" s="127"/>
      <c r="G62" s="120"/>
      <c r="H62" s="120"/>
      <c r="I62" s="127"/>
      <c r="J62" s="120"/>
      <c r="K62" s="120"/>
      <c r="L62" s="120"/>
      <c r="M62" s="124"/>
      <c r="N62" s="125"/>
      <c r="O62" s="125"/>
      <c r="P62" s="126"/>
      <c r="Q62" s="7"/>
      <c r="R62" s="7"/>
      <c r="S62" s="32"/>
      <c r="T62" s="36"/>
    </row>
    <row r="63" spans="1:47" ht="15.6">
      <c r="A63" s="7"/>
      <c r="B63" s="120"/>
      <c r="C63" s="128"/>
      <c r="D63" s="120"/>
      <c r="E63" s="120"/>
      <c r="F63" s="127"/>
      <c r="G63" s="120"/>
      <c r="H63" s="120"/>
      <c r="I63" s="127"/>
      <c r="J63" s="120"/>
      <c r="K63" s="120"/>
      <c r="L63" s="120"/>
      <c r="M63" s="128"/>
      <c r="N63" s="126"/>
      <c r="O63" s="126"/>
      <c r="P63" s="126"/>
      <c r="Q63" s="7"/>
      <c r="R63" s="7"/>
      <c r="S63" s="32"/>
      <c r="T63" s="36"/>
    </row>
    <row r="64" spans="1:47" ht="15.6">
      <c r="A64" s="7"/>
      <c r="B64" s="120"/>
      <c r="C64" s="128"/>
      <c r="D64" s="120"/>
      <c r="E64" s="120"/>
      <c r="F64" s="127"/>
      <c r="G64" s="120"/>
      <c r="H64" s="120"/>
      <c r="I64" s="127"/>
      <c r="J64" s="120"/>
      <c r="K64" s="120"/>
      <c r="L64" s="120"/>
      <c r="M64" s="128"/>
      <c r="N64" s="126"/>
      <c r="O64" s="126"/>
      <c r="P64" s="126"/>
      <c r="Q64" s="7"/>
      <c r="R64" s="7"/>
      <c r="S64" s="32"/>
      <c r="T64" s="36"/>
    </row>
    <row r="65" spans="1:20" ht="15.6">
      <c r="A65" s="7"/>
      <c r="B65" s="102"/>
      <c r="C65" s="128"/>
      <c r="D65" s="102"/>
      <c r="E65" s="102"/>
      <c r="F65" s="99"/>
      <c r="G65" s="102"/>
      <c r="H65" s="102"/>
      <c r="I65" s="99"/>
      <c r="J65" s="102"/>
      <c r="K65" s="120"/>
      <c r="L65" s="120"/>
      <c r="M65" s="128"/>
      <c r="N65" s="126"/>
      <c r="O65" s="126"/>
      <c r="P65" s="126"/>
      <c r="Q65" s="7"/>
      <c r="R65" s="7"/>
      <c r="S65" s="32"/>
      <c r="T65" s="36"/>
    </row>
    <row r="66" spans="1:20" ht="15.6">
      <c r="A66" s="7"/>
      <c r="B66" s="102"/>
      <c r="C66" s="128"/>
      <c r="D66" s="102"/>
      <c r="E66" s="102"/>
      <c r="F66" s="99"/>
      <c r="G66" s="102"/>
      <c r="H66" s="102"/>
      <c r="I66" s="99"/>
      <c r="J66" s="102"/>
      <c r="K66" s="120"/>
      <c r="L66" s="120"/>
      <c r="M66" s="128"/>
      <c r="N66" s="126"/>
      <c r="O66" s="126"/>
      <c r="P66" s="126"/>
      <c r="Q66" s="7"/>
      <c r="R66" s="7"/>
      <c r="S66" s="32"/>
      <c r="T66" s="36"/>
    </row>
    <row r="67" spans="1:20" ht="15.6">
      <c r="A67" s="7"/>
      <c r="B67" s="102"/>
      <c r="C67" s="128"/>
      <c r="D67" s="102"/>
      <c r="E67" s="102"/>
      <c r="F67" s="99"/>
      <c r="G67" s="102"/>
      <c r="H67" s="102"/>
      <c r="I67" s="99"/>
      <c r="J67" s="102"/>
      <c r="K67" s="120"/>
      <c r="L67" s="120"/>
      <c r="M67" s="128"/>
      <c r="N67" s="126"/>
      <c r="O67" s="126"/>
      <c r="P67" s="126"/>
      <c r="Q67" s="7"/>
      <c r="R67" s="7"/>
      <c r="S67" s="32"/>
      <c r="T67" s="36"/>
    </row>
    <row r="68" spans="1:20" ht="15.6">
      <c r="A68" s="7"/>
      <c r="B68" s="102"/>
      <c r="C68" s="128"/>
      <c r="D68" s="102"/>
      <c r="E68" s="102"/>
      <c r="F68" s="99"/>
      <c r="G68" s="102"/>
      <c r="H68" s="102"/>
      <c r="I68" s="99"/>
      <c r="J68" s="102"/>
      <c r="K68" s="120"/>
      <c r="L68" s="120"/>
      <c r="M68" s="128"/>
      <c r="N68" s="126"/>
      <c r="O68" s="126"/>
      <c r="P68" s="126"/>
      <c r="Q68" s="7"/>
      <c r="R68" s="37"/>
      <c r="S68" s="12"/>
      <c r="T68" s="14"/>
    </row>
    <row r="69" spans="1:20">
      <c r="A69" s="7"/>
      <c r="B69" s="102"/>
      <c r="C69" s="128"/>
      <c r="D69" s="102"/>
      <c r="E69" s="102"/>
      <c r="F69" s="99"/>
      <c r="G69" s="102"/>
      <c r="H69" s="102"/>
      <c r="I69" s="99"/>
      <c r="J69" s="102"/>
      <c r="K69" s="120"/>
      <c r="L69" s="120"/>
      <c r="M69" s="128"/>
      <c r="N69" s="126"/>
      <c r="O69" s="126"/>
      <c r="P69" s="126"/>
      <c r="Q69" s="7"/>
    </row>
    <row r="70" spans="1:20">
      <c r="A70" s="7"/>
      <c r="B70" s="102"/>
      <c r="C70" s="128"/>
      <c r="D70" s="102"/>
      <c r="E70" s="102"/>
      <c r="F70" s="99"/>
      <c r="G70" s="102"/>
      <c r="H70" s="102"/>
      <c r="I70" s="99"/>
      <c r="J70" s="102"/>
      <c r="K70" s="120"/>
      <c r="L70" s="120"/>
      <c r="M70" s="128"/>
      <c r="N70" s="126"/>
      <c r="O70" s="126"/>
      <c r="P70" s="126"/>
      <c r="Q70" s="7"/>
    </row>
    <row r="71" spans="1:20" ht="15.6">
      <c r="A71" s="7"/>
      <c r="B71" s="129"/>
      <c r="C71" s="128"/>
      <c r="D71" s="129"/>
      <c r="E71" s="129"/>
      <c r="F71" s="130"/>
      <c r="G71" s="129"/>
      <c r="H71" s="129"/>
      <c r="I71" s="130"/>
      <c r="J71" s="129"/>
      <c r="K71" s="120"/>
      <c r="L71" s="120"/>
      <c r="M71" s="128"/>
      <c r="N71" s="126"/>
      <c r="O71" s="126"/>
      <c r="P71" s="126"/>
      <c r="Q71" s="7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71"/>
  <sheetViews>
    <sheetView topLeftCell="A14" zoomScale="60" zoomScaleNormal="60" workbookViewId="0">
      <selection activeCell="I30" sqref="I30"/>
    </sheetView>
  </sheetViews>
  <sheetFormatPr defaultColWidth="8.59765625" defaultRowHeight="14.4"/>
  <cols>
    <col min="1" max="1" width="49.5" style="9" customWidth="1"/>
    <col min="2" max="2" width="20.59765625" style="88" customWidth="1"/>
    <col min="3" max="3" width="17.59765625" style="89" customWidth="1"/>
    <col min="4" max="12" width="17.59765625" style="88" customWidth="1"/>
    <col min="13" max="16" width="17.59765625" style="89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69</v>
      </c>
      <c r="Q2" s="3"/>
      <c r="AG2" s="39"/>
      <c r="AH2" s="3"/>
    </row>
    <row r="3" spans="1:34" ht="28.8">
      <c r="A3" s="4">
        <f>'Uppsala län'!A3</f>
        <v>2020</v>
      </c>
      <c r="C3" s="90" t="s">
        <v>1</v>
      </c>
      <c r="D3" s="90" t="s">
        <v>30</v>
      </c>
      <c r="E3" s="90" t="s">
        <v>2</v>
      </c>
      <c r="F3" s="91" t="s">
        <v>3</v>
      </c>
      <c r="G3" s="90" t="s">
        <v>16</v>
      </c>
      <c r="H3" s="90" t="s">
        <v>50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62</v>
      </c>
      <c r="N3" s="91" t="s">
        <v>62</v>
      </c>
      <c r="O3" s="91" t="s">
        <v>62</v>
      </c>
      <c r="P3" s="92" t="s">
        <v>9</v>
      </c>
      <c r="Q3" s="39"/>
      <c r="AG3" s="39"/>
      <c r="AH3" s="39"/>
    </row>
    <row r="4" spans="1:34" s="16" customFormat="1" ht="10.199999999999999">
      <c r="A4" s="52" t="s">
        <v>54</v>
      </c>
      <c r="B4" s="93"/>
      <c r="C4" s="94" t="s">
        <v>52</v>
      </c>
      <c r="D4" s="94" t="s">
        <v>53</v>
      </c>
      <c r="E4" s="95"/>
      <c r="F4" s="94" t="s">
        <v>55</v>
      </c>
      <c r="G4" s="95"/>
      <c r="H4" s="95"/>
      <c r="I4" s="94" t="s">
        <v>56</v>
      </c>
      <c r="J4" s="95"/>
      <c r="K4" s="95"/>
      <c r="L4" s="95"/>
      <c r="M4" s="95"/>
      <c r="N4" s="96"/>
      <c r="O4" s="96"/>
      <c r="P4" s="97" t="s">
        <v>60</v>
      </c>
      <c r="Q4" s="17"/>
      <c r="AG4" s="17"/>
      <c r="AH4" s="17"/>
    </row>
    <row r="5" spans="1:34" ht="15.6">
      <c r="A5" s="3" t="s">
        <v>51</v>
      </c>
      <c r="B5" s="69"/>
      <c r="C5" s="70">
        <f>[1]Solceller!$C$6</f>
        <v>2783.5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>
        <f>SUM(D5:O5)</f>
        <v>0</v>
      </c>
      <c r="Q5" s="39"/>
      <c r="AG5" s="39"/>
      <c r="AH5" s="39"/>
    </row>
    <row r="6" spans="1:34" ht="15.6">
      <c r="A6" s="3" t="s">
        <v>77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>
        <f t="shared" ref="P6:P11" si="0">SUM(D6:O6)</f>
        <v>0</v>
      </c>
      <c r="Q6" s="39"/>
      <c r="AG6" s="39"/>
      <c r="AH6" s="39"/>
    </row>
    <row r="7" spans="1:34" ht="15.6">
      <c r="A7" s="3" t="s">
        <v>78</v>
      </c>
      <c r="B7" s="69"/>
      <c r="C7" s="69">
        <f>[1]Elproduktion!$N$122</f>
        <v>0</v>
      </c>
      <c r="D7" s="69">
        <f>[1]Elproduktion!$N$123</f>
        <v>0</v>
      </c>
      <c r="E7" s="69">
        <f>[1]Elproduktion!$Q$124</f>
        <v>0</v>
      </c>
      <c r="F7" s="69">
        <f>[1]Elproduktion!$N$125</f>
        <v>0</v>
      </c>
      <c r="G7" s="69">
        <f>[1]Elproduktion!$R$126</f>
        <v>0</v>
      </c>
      <c r="H7" s="69">
        <f>[1]Elproduktion!$S$127</f>
        <v>0</v>
      </c>
      <c r="I7" s="69">
        <f>[1]Elproduktion!$N$128</f>
        <v>0</v>
      </c>
      <c r="J7" s="69">
        <f>[1]Elproduktion!$T$126</f>
        <v>0</v>
      </c>
      <c r="K7" s="69">
        <f>[1]Elproduktion!$U$124</f>
        <v>0</v>
      </c>
      <c r="L7" s="69">
        <f>[1]Elproduktion!$V$124</f>
        <v>0</v>
      </c>
      <c r="M7" s="69"/>
      <c r="N7" s="69"/>
      <c r="O7" s="69"/>
      <c r="P7" s="69">
        <f t="shared" si="0"/>
        <v>0</v>
      </c>
      <c r="Q7" s="39"/>
      <c r="AG7" s="39"/>
      <c r="AH7" s="39"/>
    </row>
    <row r="8" spans="1:34" ht="15.6">
      <c r="A8" s="3" t="s">
        <v>10</v>
      </c>
      <c r="B8" s="69"/>
      <c r="C8" s="69">
        <f>[1]Elproduktion!$N$130</f>
        <v>0</v>
      </c>
      <c r="D8" s="69">
        <f>[1]Elproduktion!$N$131</f>
        <v>0</v>
      </c>
      <c r="E8" s="69">
        <f>[1]Elproduktion!$Q$132</f>
        <v>0</v>
      </c>
      <c r="F8" s="69">
        <f>[1]Elproduktion!$N$133</f>
        <v>0</v>
      </c>
      <c r="G8" s="69">
        <f>[1]Elproduktion!$R$134</f>
        <v>0</v>
      </c>
      <c r="H8" s="69">
        <f>[1]Elproduktion!$S$135</f>
        <v>0</v>
      </c>
      <c r="I8" s="69">
        <f>[1]Elproduktion!$N$136</f>
        <v>0</v>
      </c>
      <c r="J8" s="69">
        <f>[1]Elproduktion!$T$134</f>
        <v>0</v>
      </c>
      <c r="K8" s="69">
        <f>[1]Elproduktion!$U$132</f>
        <v>0</v>
      </c>
      <c r="L8" s="69">
        <f>[1]Elproduktion!$V$132</f>
        <v>0</v>
      </c>
      <c r="M8" s="69"/>
      <c r="N8" s="69"/>
      <c r="O8" s="69"/>
      <c r="P8" s="69">
        <f t="shared" si="0"/>
        <v>0</v>
      </c>
      <c r="Q8" s="39"/>
      <c r="AG8" s="39"/>
      <c r="AH8" s="39"/>
    </row>
    <row r="9" spans="1:34" ht="15.6">
      <c r="A9" s="3" t="s">
        <v>11</v>
      </c>
      <c r="B9" s="69"/>
      <c r="C9" s="69">
        <f>[1]Elproduktion!$N$138</f>
        <v>0</v>
      </c>
      <c r="D9" s="69">
        <f>[1]Elproduktion!$N$139</f>
        <v>0</v>
      </c>
      <c r="E9" s="69">
        <f>[1]Elproduktion!$Q$140</f>
        <v>0</v>
      </c>
      <c r="F9" s="69">
        <f>[1]Elproduktion!$N$141</f>
        <v>0</v>
      </c>
      <c r="G9" s="69">
        <f>[1]Elproduktion!$R$142</f>
        <v>0</v>
      </c>
      <c r="H9" s="69">
        <f>[1]Elproduktion!$S$143</f>
        <v>0</v>
      </c>
      <c r="I9" s="69">
        <f>[1]Elproduktion!$N$144</f>
        <v>0</v>
      </c>
      <c r="J9" s="69">
        <f>[1]Elproduktion!$T$142</f>
        <v>0</v>
      </c>
      <c r="K9" s="69">
        <f>[1]Elproduktion!$U$140</f>
        <v>0</v>
      </c>
      <c r="L9" s="69">
        <f>[1]Elproduktion!$V$140</f>
        <v>0</v>
      </c>
      <c r="M9" s="69"/>
      <c r="N9" s="69"/>
      <c r="O9" s="69"/>
      <c r="P9" s="69">
        <f t="shared" si="0"/>
        <v>0</v>
      </c>
      <c r="Q9" s="39"/>
      <c r="AG9" s="39"/>
      <c r="AH9" s="39"/>
    </row>
    <row r="10" spans="1:34" ht="15.6">
      <c r="A10" s="3" t="s">
        <v>12</v>
      </c>
      <c r="B10" s="69"/>
      <c r="C10" s="69">
        <f>[1]Elproduktion!$N$146</f>
        <v>0</v>
      </c>
      <c r="D10" s="69">
        <f>[1]Elproduktion!$N$147</f>
        <v>0</v>
      </c>
      <c r="E10" s="69">
        <f>[1]Elproduktion!$Q$148</f>
        <v>0</v>
      </c>
      <c r="F10" s="69">
        <f>[1]Elproduktion!$N$149</f>
        <v>0</v>
      </c>
      <c r="G10" s="69">
        <f>[1]Elproduktion!$R$150</f>
        <v>0</v>
      </c>
      <c r="H10" s="69">
        <f>[1]Elproduktion!$S$151</f>
        <v>0</v>
      </c>
      <c r="I10" s="69">
        <f>[1]Elproduktion!$N$152</f>
        <v>0</v>
      </c>
      <c r="J10" s="69">
        <f>[1]Elproduktion!$T$150</f>
        <v>0</v>
      </c>
      <c r="K10" s="69">
        <f>[1]Elproduktion!$U$148</f>
        <v>0</v>
      </c>
      <c r="L10" s="69">
        <f>[1]Elproduktion!$V$148</f>
        <v>0</v>
      </c>
      <c r="M10" s="69"/>
      <c r="N10" s="69"/>
      <c r="O10" s="69"/>
      <c r="P10" s="69">
        <f t="shared" si="0"/>
        <v>0</v>
      </c>
      <c r="Q10" s="39"/>
      <c r="R10" s="3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39"/>
      <c r="AH10" s="39"/>
    </row>
    <row r="11" spans="1:34" ht="15.6">
      <c r="A11" s="3" t="s">
        <v>13</v>
      </c>
      <c r="B11" s="69"/>
      <c r="C11" s="70">
        <f>SUM(C5:C10)</f>
        <v>2783.5</v>
      </c>
      <c r="D11" s="69">
        <f t="shared" ref="D11:O11" si="1">SUM(D5:D10)</f>
        <v>0</v>
      </c>
      <c r="E11" s="69">
        <f t="shared" si="1"/>
        <v>0</v>
      </c>
      <c r="F11" s="69">
        <f t="shared" si="1"/>
        <v>0</v>
      </c>
      <c r="G11" s="69">
        <f t="shared" si="1"/>
        <v>0</v>
      </c>
      <c r="H11" s="69">
        <f t="shared" si="1"/>
        <v>0</v>
      </c>
      <c r="I11" s="69">
        <f t="shared" si="1"/>
        <v>0</v>
      </c>
      <c r="J11" s="69">
        <f t="shared" si="1"/>
        <v>0</v>
      </c>
      <c r="K11" s="69">
        <f t="shared" si="1"/>
        <v>0</v>
      </c>
      <c r="L11" s="69">
        <f t="shared" si="1"/>
        <v>0</v>
      </c>
      <c r="M11" s="69">
        <f t="shared" si="1"/>
        <v>0</v>
      </c>
      <c r="N11" s="69">
        <f t="shared" si="1"/>
        <v>0</v>
      </c>
      <c r="O11" s="69">
        <f t="shared" si="1"/>
        <v>0</v>
      </c>
      <c r="P11" s="69">
        <f t="shared" si="0"/>
        <v>0</v>
      </c>
      <c r="Q11" s="39"/>
      <c r="R11" s="3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39"/>
      <c r="AH11" s="39"/>
    </row>
    <row r="12" spans="1:34" ht="15.6"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2"/>
      <c r="R12" s="2"/>
      <c r="S12" s="2"/>
      <c r="T12" s="2"/>
    </row>
    <row r="13" spans="1:34" ht="15.6"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2"/>
      <c r="R13" s="2"/>
      <c r="S13" s="2"/>
      <c r="T13" s="2"/>
    </row>
    <row r="14" spans="1:34" ht="18">
      <c r="A14" s="1" t="s">
        <v>14</v>
      </c>
      <c r="B14" s="98"/>
      <c r="C14" s="69"/>
      <c r="D14" s="98"/>
      <c r="E14" s="98"/>
      <c r="F14" s="98"/>
      <c r="G14" s="98"/>
      <c r="H14" s="98"/>
      <c r="I14" s="98"/>
      <c r="J14" s="69"/>
      <c r="K14" s="69"/>
      <c r="L14" s="69"/>
      <c r="M14" s="69"/>
      <c r="N14" s="69"/>
      <c r="O14" s="69"/>
      <c r="P14" s="98"/>
      <c r="Q14" s="2"/>
      <c r="R14" s="2"/>
      <c r="S14" s="2"/>
      <c r="T14" s="2"/>
    </row>
    <row r="15" spans="1:34" ht="15.6">
      <c r="A15" s="51" t="str">
        <f>A2</f>
        <v>0330 Knivsta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2"/>
      <c r="R15" s="2"/>
      <c r="S15" s="2"/>
      <c r="T15" s="2"/>
    </row>
    <row r="16" spans="1:34" ht="28.8">
      <c r="A16" s="4">
        <f>'Uppsala län'!A16</f>
        <v>2020</v>
      </c>
      <c r="B16" s="90" t="s">
        <v>15</v>
      </c>
      <c r="C16" s="99" t="s">
        <v>8</v>
      </c>
      <c r="D16" s="90" t="s">
        <v>30</v>
      </c>
      <c r="E16" s="90" t="s">
        <v>2</v>
      </c>
      <c r="F16" s="91" t="s">
        <v>3</v>
      </c>
      <c r="G16" s="90" t="s">
        <v>16</v>
      </c>
      <c r="H16" s="90" t="s">
        <v>50</v>
      </c>
      <c r="I16" s="91" t="s">
        <v>5</v>
      </c>
      <c r="J16" s="90" t="s">
        <v>4</v>
      </c>
      <c r="K16" s="90" t="s">
        <v>6</v>
      </c>
      <c r="L16" s="90" t="s">
        <v>7</v>
      </c>
      <c r="M16" s="90" t="s">
        <v>62</v>
      </c>
      <c r="N16" s="91" t="s">
        <v>62</v>
      </c>
      <c r="O16" s="91" t="s">
        <v>62</v>
      </c>
      <c r="P16" s="92" t="s">
        <v>9</v>
      </c>
      <c r="Q16" s="39"/>
      <c r="AG16" s="39"/>
      <c r="AH16" s="39"/>
    </row>
    <row r="17" spans="1:34" s="16" customFormat="1" ht="10.199999999999999">
      <c r="A17" s="52" t="s">
        <v>54</v>
      </c>
      <c r="B17" s="94" t="s">
        <v>57</v>
      </c>
      <c r="C17" s="100"/>
      <c r="D17" s="94" t="s">
        <v>53</v>
      </c>
      <c r="E17" s="95"/>
      <c r="F17" s="94" t="s">
        <v>55</v>
      </c>
      <c r="G17" s="95"/>
      <c r="H17" s="95"/>
      <c r="I17" s="94" t="s">
        <v>56</v>
      </c>
      <c r="J17" s="95"/>
      <c r="K17" s="95"/>
      <c r="L17" s="95"/>
      <c r="M17" s="95"/>
      <c r="N17" s="96"/>
      <c r="O17" s="96"/>
      <c r="P17" s="97" t="s">
        <v>60</v>
      </c>
      <c r="Q17" s="17"/>
      <c r="AG17" s="17"/>
      <c r="AH17" s="17"/>
    </row>
    <row r="18" spans="1:34" ht="15.6">
      <c r="A18" s="3" t="s">
        <v>17</v>
      </c>
      <c r="B18" s="131">
        <f>[1]Fjärrvärmeproduktion!$N$170</f>
        <v>0</v>
      </c>
      <c r="C18" s="71"/>
      <c r="D18" s="71">
        <f>[1]Fjärrvärmeproduktion!$N$171</f>
        <v>0</v>
      </c>
      <c r="E18" s="71">
        <f>[1]Fjärrvärmeproduktion!$Q$172</f>
        <v>0</v>
      </c>
      <c r="F18" s="71">
        <f>[1]Fjärrvärmeproduktion!$N$173</f>
        <v>0</v>
      </c>
      <c r="G18" s="71">
        <f>[1]Fjärrvärmeproduktion!$R$174</f>
        <v>0</v>
      </c>
      <c r="H18" s="71">
        <f>[1]Fjärrvärmeproduktion!$S$175</f>
        <v>0</v>
      </c>
      <c r="I18" s="71">
        <f>[1]Fjärrvärmeproduktion!$N$176</f>
        <v>0</v>
      </c>
      <c r="J18" s="71">
        <f>[1]Fjärrvärmeproduktion!$T$174</f>
        <v>0</v>
      </c>
      <c r="K18" s="71">
        <f>[1]Fjärrvärmeproduktion!$U$172</f>
        <v>0</v>
      </c>
      <c r="L18" s="71">
        <f>[1]Fjärrvärmeproduktion!$V$172</f>
        <v>0</v>
      </c>
      <c r="M18" s="71"/>
      <c r="N18" s="71"/>
      <c r="O18" s="71"/>
      <c r="P18" s="71">
        <f>SUM(C18:O18)</f>
        <v>0</v>
      </c>
      <c r="Q18" s="2"/>
      <c r="R18" s="2"/>
      <c r="S18" s="2"/>
      <c r="T18" s="2"/>
    </row>
    <row r="19" spans="1:34" ht="15.6">
      <c r="A19" s="3" t="s">
        <v>18</v>
      </c>
      <c r="B19" s="150">
        <f>[1]Fjärrvärmeproduktion!$N$178</f>
        <v>61200</v>
      </c>
      <c r="C19" s="71"/>
      <c r="D19" s="151">
        <f>[1]Fjärrvärmeproduktion!$N$179</f>
        <v>1690</v>
      </c>
      <c r="E19" s="71">
        <f>[1]Fjärrvärmeproduktion!$Q$180</f>
        <v>0</v>
      </c>
      <c r="F19" s="71">
        <f>[1]Fjärrvärmeproduktion!$N$181</f>
        <v>0</v>
      </c>
      <c r="G19" s="71">
        <f>[1]Fjärrvärmeproduktion!$R$182</f>
        <v>0</v>
      </c>
      <c r="H19" s="151">
        <f>[1]Fjärrvärmeproduktion!$S$183</f>
        <v>67900</v>
      </c>
      <c r="I19" s="71">
        <f>[1]Fjärrvärmeproduktion!$N$184</f>
        <v>0</v>
      </c>
      <c r="J19" s="71">
        <f>[1]Fjärrvärmeproduktion!$T$182</f>
        <v>0</v>
      </c>
      <c r="K19" s="71">
        <f>[1]Fjärrvärmeproduktion!$U$180</f>
        <v>0</v>
      </c>
      <c r="L19" s="71">
        <f>[1]Fjärrvärmeproduktion!$V$180</f>
        <v>0</v>
      </c>
      <c r="M19" s="71"/>
      <c r="N19" s="71"/>
      <c r="O19" s="71"/>
      <c r="P19" s="151">
        <f t="shared" ref="P19:P24" si="2">SUM(C19:O19)</f>
        <v>69590</v>
      </c>
      <c r="Q19" s="2"/>
      <c r="R19" s="2"/>
      <c r="S19" s="2"/>
      <c r="T19" s="2"/>
    </row>
    <row r="20" spans="1:34" ht="15.6">
      <c r="A20" s="3" t="s">
        <v>19</v>
      </c>
      <c r="B20" s="131">
        <f>[1]Fjärrvärmeproduktion!$N$186</f>
        <v>0</v>
      </c>
      <c r="C20" s="71"/>
      <c r="D20" s="71">
        <f>[1]Fjärrvärmeproduktion!$N$187</f>
        <v>0</v>
      </c>
      <c r="E20" s="71">
        <f>[1]Fjärrvärmeproduktion!$Q$188</f>
        <v>0</v>
      </c>
      <c r="F20" s="71">
        <f>[1]Fjärrvärmeproduktion!$N$189</f>
        <v>0</v>
      </c>
      <c r="G20" s="71">
        <f>[1]Fjärrvärmeproduktion!$R$190</f>
        <v>0</v>
      </c>
      <c r="H20" s="71">
        <f>[1]Fjärrvärmeproduktion!$S$191</f>
        <v>0</v>
      </c>
      <c r="I20" s="71">
        <f>[1]Fjärrvärmeproduktion!$N$192</f>
        <v>0</v>
      </c>
      <c r="J20" s="71">
        <f>[1]Fjärrvärmeproduktion!$T$190</f>
        <v>0</v>
      </c>
      <c r="K20" s="71">
        <f>[1]Fjärrvärmeproduktion!$U$188</f>
        <v>0</v>
      </c>
      <c r="L20" s="71">
        <f>[1]Fjärrvärmeproduktion!$V$188</f>
        <v>0</v>
      </c>
      <c r="M20" s="71"/>
      <c r="N20" s="71"/>
      <c r="O20" s="71"/>
      <c r="P20" s="71">
        <f t="shared" si="2"/>
        <v>0</v>
      </c>
      <c r="Q20" s="2"/>
      <c r="R20" s="2"/>
      <c r="S20" s="2"/>
      <c r="T20" s="2"/>
    </row>
    <row r="21" spans="1:34" ht="16.2" thickBot="1">
      <c r="A21" s="3" t="s">
        <v>20</v>
      </c>
      <c r="B21" s="131">
        <f>[1]Fjärrvärmeproduktion!$N$194</f>
        <v>0</v>
      </c>
      <c r="C21" s="71"/>
      <c r="D21" s="71">
        <f>[1]Fjärrvärmeproduktion!$N$195</f>
        <v>0</v>
      </c>
      <c r="E21" s="71">
        <f>[1]Fjärrvärmeproduktion!$Q$196</f>
        <v>0</v>
      </c>
      <c r="F21" s="71">
        <f>[1]Fjärrvärmeproduktion!$N$197</f>
        <v>0</v>
      </c>
      <c r="G21" s="71">
        <f>[1]Fjärrvärmeproduktion!$R$198</f>
        <v>0</v>
      </c>
      <c r="H21" s="71">
        <f>[1]Fjärrvärmeproduktion!$S$199</f>
        <v>0</v>
      </c>
      <c r="I21" s="71">
        <f>[1]Fjärrvärmeproduktion!$N$200</f>
        <v>0</v>
      </c>
      <c r="J21" s="71">
        <f>[1]Fjärrvärmeproduktion!$T$198</f>
        <v>0</v>
      </c>
      <c r="K21" s="71">
        <f>[1]Fjärrvärmeproduktion!$U$196</f>
        <v>0</v>
      </c>
      <c r="L21" s="71">
        <f>[1]Fjärrvärmeproduktion!$V$196</f>
        <v>0</v>
      </c>
      <c r="M21" s="71"/>
      <c r="N21" s="71"/>
      <c r="O21" s="71"/>
      <c r="P21" s="71">
        <f t="shared" si="2"/>
        <v>0</v>
      </c>
      <c r="Q21" s="2"/>
      <c r="R21" s="24"/>
      <c r="S21" s="24"/>
      <c r="T21" s="24"/>
    </row>
    <row r="22" spans="1:34" ht="15.6">
      <c r="A22" s="3" t="s">
        <v>21</v>
      </c>
      <c r="B22" s="131">
        <f>[1]Fjärrvärmeproduktion!$N$202</f>
        <v>0</v>
      </c>
      <c r="C22" s="71"/>
      <c r="D22" s="71">
        <f>[1]Fjärrvärmeproduktion!$N$203</f>
        <v>0</v>
      </c>
      <c r="E22" s="71">
        <f>[1]Fjärrvärmeproduktion!$Q$204</f>
        <v>0</v>
      </c>
      <c r="F22" s="71">
        <f>[1]Fjärrvärmeproduktion!$N$205</f>
        <v>0</v>
      </c>
      <c r="G22" s="71">
        <f>[1]Fjärrvärmeproduktion!$R$206</f>
        <v>0</v>
      </c>
      <c r="H22" s="71">
        <f>[1]Fjärrvärmeproduktion!$S$207</f>
        <v>0</v>
      </c>
      <c r="I22" s="71">
        <f>[1]Fjärrvärmeproduktion!$N$208</f>
        <v>0</v>
      </c>
      <c r="J22" s="71">
        <f>[1]Fjärrvärmeproduktion!$T$206</f>
        <v>0</v>
      </c>
      <c r="K22" s="71">
        <f>[1]Fjärrvärmeproduktion!$U$204</f>
        <v>0</v>
      </c>
      <c r="L22" s="71">
        <f>[1]Fjärrvärmeproduktion!$V$204</f>
        <v>0</v>
      </c>
      <c r="M22" s="71"/>
      <c r="N22" s="71"/>
      <c r="O22" s="71"/>
      <c r="P22" s="71">
        <f t="shared" si="2"/>
        <v>0</v>
      </c>
      <c r="Q22" s="18"/>
      <c r="R22" s="30" t="s">
        <v>23</v>
      </c>
      <c r="S22" s="56" t="str">
        <f>ROUND(P43/1000,0) &amp;" GWh"</f>
        <v>295 GWh</v>
      </c>
      <c r="T22" s="25"/>
      <c r="U22" s="23"/>
    </row>
    <row r="23" spans="1:34" ht="15.6">
      <c r="A23" s="3" t="s">
        <v>22</v>
      </c>
      <c r="B23" s="131">
        <f>[1]Fjärrvärmeproduktion!$N$210</f>
        <v>0</v>
      </c>
      <c r="C23" s="71"/>
      <c r="D23" s="71">
        <f>[1]Fjärrvärmeproduktion!$N$211</f>
        <v>0</v>
      </c>
      <c r="E23" s="71">
        <f>[1]Fjärrvärmeproduktion!$Q$212</f>
        <v>0</v>
      </c>
      <c r="F23" s="71">
        <f>[1]Fjärrvärmeproduktion!$N$213</f>
        <v>0</v>
      </c>
      <c r="G23" s="71">
        <f>[1]Fjärrvärmeproduktion!$R$214</f>
        <v>0</v>
      </c>
      <c r="H23" s="71">
        <f>[1]Fjärrvärmeproduktion!$S$215</f>
        <v>0</v>
      </c>
      <c r="I23" s="71">
        <f>[1]Fjärrvärmeproduktion!$N$216</f>
        <v>0</v>
      </c>
      <c r="J23" s="71">
        <f>[1]Fjärrvärmeproduktion!$T$214</f>
        <v>0</v>
      </c>
      <c r="K23" s="71">
        <f>[1]Fjärrvärmeproduktion!$U$212</f>
        <v>0</v>
      </c>
      <c r="L23" s="71">
        <f>[1]Fjärrvärmeproduktion!$V$212</f>
        <v>0</v>
      </c>
      <c r="M23" s="71"/>
      <c r="N23" s="71"/>
      <c r="O23" s="71"/>
      <c r="P23" s="7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13</v>
      </c>
      <c r="B24" s="151">
        <f>SUM(B18:B23)</f>
        <v>61200</v>
      </c>
      <c r="C24" s="71">
        <f t="shared" ref="C24:O24" si="3">SUM(C18:C23)</f>
        <v>0</v>
      </c>
      <c r="D24" s="151">
        <f t="shared" si="3"/>
        <v>1690</v>
      </c>
      <c r="E24" s="71">
        <f t="shared" si="3"/>
        <v>0</v>
      </c>
      <c r="F24" s="71">
        <f t="shared" si="3"/>
        <v>0</v>
      </c>
      <c r="G24" s="71">
        <f t="shared" si="3"/>
        <v>0</v>
      </c>
      <c r="H24" s="151">
        <f t="shared" si="3"/>
        <v>67900</v>
      </c>
      <c r="I24" s="71">
        <f t="shared" si="3"/>
        <v>0</v>
      </c>
      <c r="J24" s="71">
        <f t="shared" si="3"/>
        <v>0</v>
      </c>
      <c r="K24" s="71">
        <f t="shared" si="3"/>
        <v>0</v>
      </c>
      <c r="L24" s="71">
        <f t="shared" si="3"/>
        <v>0</v>
      </c>
      <c r="M24" s="71">
        <f t="shared" si="3"/>
        <v>0</v>
      </c>
      <c r="N24" s="71">
        <f t="shared" si="3"/>
        <v>0</v>
      </c>
      <c r="O24" s="71">
        <f t="shared" si="3"/>
        <v>0</v>
      </c>
      <c r="P24" s="151">
        <f t="shared" si="2"/>
        <v>69590</v>
      </c>
      <c r="Q24" s="18"/>
      <c r="R24" s="28"/>
      <c r="S24" s="2" t="s">
        <v>24</v>
      </c>
      <c r="T24" s="26" t="s">
        <v>25</v>
      </c>
      <c r="U24" s="23"/>
    </row>
    <row r="25" spans="1:34" ht="15.6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18"/>
      <c r="R25" s="53" t="str">
        <f>C30</f>
        <v>El</v>
      </c>
      <c r="S25" s="41" t="str">
        <f>ROUND(C43/1000,0) &amp;" GWh"</f>
        <v>117 GWh</v>
      </c>
      <c r="T25" s="29">
        <f>C$44</f>
        <v>0.39654026782001933</v>
      </c>
      <c r="U25" s="23"/>
    </row>
    <row r="26" spans="1:34" ht="15.6">
      <c r="B26" s="132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18"/>
      <c r="R26" s="54" t="str">
        <f>D30</f>
        <v>Oljeprodukter</v>
      </c>
      <c r="S26" s="41" t="str">
        <f>ROUND(D43/1000,0) &amp;" GWh"</f>
        <v>90 GWh</v>
      </c>
      <c r="T26" s="29">
        <f>D$44</f>
        <v>0.30608894239612161</v>
      </c>
      <c r="U26" s="23"/>
    </row>
    <row r="27" spans="1:34" ht="15.6"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18"/>
      <c r="R27" s="54" t="str">
        <f>E30</f>
        <v>Kol och koks</v>
      </c>
      <c r="S27" s="41" t="str">
        <f>ROUND(E43/1000,0) &amp;" GWh"</f>
        <v>0 GWh</v>
      </c>
      <c r="T27" s="29">
        <f>E$44</f>
        <v>0</v>
      </c>
      <c r="U27" s="23"/>
    </row>
    <row r="28" spans="1:34" ht="18">
      <c r="A28" s="1" t="s">
        <v>26</v>
      </c>
      <c r="B28" s="98"/>
      <c r="C28" s="69"/>
      <c r="D28" s="98"/>
      <c r="E28" s="98"/>
      <c r="F28" s="98"/>
      <c r="G28" s="98"/>
      <c r="H28" s="98"/>
      <c r="I28" s="69"/>
      <c r="J28" s="69"/>
      <c r="K28" s="69"/>
      <c r="L28" s="69"/>
      <c r="M28" s="69"/>
      <c r="N28" s="69"/>
      <c r="O28" s="69"/>
      <c r="P28" s="69"/>
      <c r="Q28" s="18"/>
      <c r="R28" s="54" t="str">
        <f>F30</f>
        <v>Gasol/naturgas</v>
      </c>
      <c r="S28" s="41" t="str">
        <f>ROUND(F43/1000,0) &amp;" GWh"</f>
        <v>0 GWh</v>
      </c>
      <c r="T28" s="29">
        <f>F$44</f>
        <v>0</v>
      </c>
      <c r="U28" s="23"/>
    </row>
    <row r="29" spans="1:34" ht="15.6">
      <c r="A29" s="51" t="str">
        <f>A2</f>
        <v>0330 Knivsta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18"/>
      <c r="R29" s="54" t="str">
        <f>G30</f>
        <v>Biodrivmedel/Bioolja</v>
      </c>
      <c r="S29" s="41" t="str">
        <f>ROUND(G43/1000,0) &amp;" GWh"</f>
        <v>12 GWh</v>
      </c>
      <c r="T29" s="29">
        <f>G$44</f>
        <v>3.9223202760813931E-2</v>
      </c>
      <c r="U29" s="23"/>
    </row>
    <row r="30" spans="1:34" ht="28.8">
      <c r="A30" s="4">
        <f>'Uppsala län'!A30</f>
        <v>2020</v>
      </c>
      <c r="B30" s="99" t="s">
        <v>64</v>
      </c>
      <c r="C30" s="102" t="s">
        <v>8</v>
      </c>
      <c r="D30" s="90" t="s">
        <v>30</v>
      </c>
      <c r="E30" s="90" t="s">
        <v>2</v>
      </c>
      <c r="F30" s="91" t="s">
        <v>3</v>
      </c>
      <c r="G30" s="90" t="s">
        <v>87</v>
      </c>
      <c r="H30" s="90" t="s">
        <v>50</v>
      </c>
      <c r="I30" s="91" t="s">
        <v>5</v>
      </c>
      <c r="J30" s="90" t="s">
        <v>4</v>
      </c>
      <c r="K30" s="90" t="s">
        <v>6</v>
      </c>
      <c r="L30" s="90" t="s">
        <v>7</v>
      </c>
      <c r="M30" s="90" t="s">
        <v>75</v>
      </c>
      <c r="N30" s="90" t="s">
        <v>76</v>
      </c>
      <c r="O30" s="91" t="s">
        <v>62</v>
      </c>
      <c r="P30" s="92" t="s">
        <v>27</v>
      </c>
      <c r="Q30" s="18"/>
      <c r="R30" s="53" t="str">
        <f>H30</f>
        <v>Biobränslen</v>
      </c>
      <c r="S30" s="41" t="str">
        <f>ROUND(H43/1000,0) &amp;" GWh"</f>
        <v>76 GWh</v>
      </c>
      <c r="T30" s="29">
        <f>H$44</f>
        <v>0.25814758702304508</v>
      </c>
      <c r="U30" s="23"/>
    </row>
    <row r="31" spans="1:34" s="16" customFormat="1">
      <c r="A31" s="15"/>
      <c r="B31" s="94" t="s">
        <v>59</v>
      </c>
      <c r="C31" s="103" t="s">
        <v>58</v>
      </c>
      <c r="D31" s="94" t="s">
        <v>53</v>
      </c>
      <c r="E31" s="95"/>
      <c r="F31" s="94" t="s">
        <v>55</v>
      </c>
      <c r="G31" s="94" t="s">
        <v>74</v>
      </c>
      <c r="H31" s="94" t="s">
        <v>63</v>
      </c>
      <c r="I31" s="94" t="s">
        <v>56</v>
      </c>
      <c r="J31" s="95"/>
      <c r="K31" s="95"/>
      <c r="L31" s="95"/>
      <c r="M31" s="95"/>
      <c r="N31" s="96"/>
      <c r="O31" s="96"/>
      <c r="P31" s="97" t="s">
        <v>61</v>
      </c>
      <c r="Q31" s="19"/>
      <c r="R31" s="53" t="str">
        <f>I30</f>
        <v>Biogas</v>
      </c>
      <c r="S31" s="41" t="str">
        <f>ROUND(I43/1000,0)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28</v>
      </c>
      <c r="B32" s="131">
        <f>[1]Slutanvändning!$N$251</f>
        <v>0</v>
      </c>
      <c r="C32" s="131">
        <f>[1]Slutanvändning!$N$252</f>
        <v>5612</v>
      </c>
      <c r="D32" s="131">
        <f>[1]Slutanvändning!$N$245</f>
        <v>2695</v>
      </c>
      <c r="E32" s="71">
        <f>[1]Slutanvändning!$Q$246</f>
        <v>0</v>
      </c>
      <c r="F32" s="71">
        <f>[1]Slutanvändning!$N$247</f>
        <v>0</v>
      </c>
      <c r="G32" s="71">
        <f>[1]Slutanvändning!$N$248</f>
        <v>621</v>
      </c>
      <c r="H32" s="71">
        <f>[1]Slutanvändning!$N$249</f>
        <v>0</v>
      </c>
      <c r="I32" s="71">
        <f>[1]Slutanvändning!$N$250</f>
        <v>0</v>
      </c>
      <c r="J32" s="71">
        <v>0</v>
      </c>
      <c r="K32" s="71">
        <f>[1]Slutanvändning!$U$246</f>
        <v>0</v>
      </c>
      <c r="L32" s="71">
        <f>[1]Slutanvändning!$V$246</f>
        <v>0</v>
      </c>
      <c r="M32" s="71"/>
      <c r="N32" s="71"/>
      <c r="O32" s="71"/>
      <c r="P32" s="71">
        <f t="shared" ref="P32:P38" si="4">SUM(B32:N32)</f>
        <v>8928</v>
      </c>
      <c r="Q32" s="20"/>
      <c r="R32" s="54" t="str">
        <f>J30</f>
        <v>Avlutar</v>
      </c>
      <c r="S32" s="41" t="str">
        <f>ROUND(J43/1000,0) &amp;" GWh"</f>
        <v>0 GWh</v>
      </c>
      <c r="T32" s="29">
        <f>J$44</f>
        <v>0</v>
      </c>
      <c r="U32" s="23"/>
    </row>
    <row r="33" spans="1:47" ht="15.6">
      <c r="A33" s="3" t="s">
        <v>31</v>
      </c>
      <c r="B33" s="152">
        <f>[1]Slutanvändning!$N$260</f>
        <v>841.48959970219562</v>
      </c>
      <c r="C33" s="152">
        <f>[1]Slutanvändning!$N$261</f>
        <v>9159.6607953862695</v>
      </c>
      <c r="D33" s="152">
        <f>[1]Slutanvändning!$N$254</f>
        <v>9866.1514987847622</v>
      </c>
      <c r="E33" s="71">
        <f>[1]Slutanvändning!$Q$255</f>
        <v>0</v>
      </c>
      <c r="F33" s="71">
        <f>[1]Slutanvändning!$N$256</f>
        <v>0</v>
      </c>
      <c r="G33" s="71">
        <f>[1]Slutanvändning!$N$257</f>
        <v>0</v>
      </c>
      <c r="H33" s="71">
        <f>[1]Slutanvändning!$N$258</f>
        <v>0</v>
      </c>
      <c r="I33" s="71">
        <f>[1]Slutanvändning!$N$259</f>
        <v>0</v>
      </c>
      <c r="J33" s="71">
        <v>0</v>
      </c>
      <c r="K33" s="71">
        <f>[1]Slutanvändning!$U$255</f>
        <v>0</v>
      </c>
      <c r="L33" s="71">
        <f>[1]Slutanvändning!$V$255</f>
        <v>0</v>
      </c>
      <c r="M33" s="71"/>
      <c r="N33" s="71"/>
      <c r="O33" s="71"/>
      <c r="P33" s="142">
        <f t="shared" si="4"/>
        <v>19867.301893873228</v>
      </c>
      <c r="Q33" s="20"/>
      <c r="R33" s="53" t="str">
        <f>K30</f>
        <v>Torv</v>
      </c>
      <c r="S33" s="41" t="str">
        <f>ROUND(K43/1000,0) &amp;" GWh"</f>
        <v>0 GWh</v>
      </c>
      <c r="T33" s="29">
        <f>K$44</f>
        <v>0</v>
      </c>
      <c r="U33" s="23"/>
    </row>
    <row r="34" spans="1:47" ht="15.6">
      <c r="A34" s="3" t="s">
        <v>32</v>
      </c>
      <c r="B34" s="152">
        <f>[1]Slutanvändning!$N$269</f>
        <v>4974.1235405541256</v>
      </c>
      <c r="C34" s="131">
        <f>[1]Slutanvändning!$N$270</f>
        <v>8127</v>
      </c>
      <c r="D34" s="131">
        <f>[1]Slutanvändning!$N$263</f>
        <v>1854</v>
      </c>
      <c r="E34" s="71">
        <f>[1]Slutanvändning!$Q$264</f>
        <v>0</v>
      </c>
      <c r="F34" s="71">
        <f>[1]Slutanvändning!$N$265</f>
        <v>0</v>
      </c>
      <c r="G34" s="71">
        <f>[1]Slutanvändning!$N$266</f>
        <v>0</v>
      </c>
      <c r="H34" s="71">
        <f>[1]Slutanvändning!$N$267</f>
        <v>0</v>
      </c>
      <c r="I34" s="71">
        <f>[1]Slutanvändning!$N$268</f>
        <v>0</v>
      </c>
      <c r="J34" s="71">
        <v>0</v>
      </c>
      <c r="K34" s="71">
        <f>[1]Slutanvändning!$U$264</f>
        <v>0</v>
      </c>
      <c r="L34" s="71">
        <f>[1]Slutanvändning!$V$264</f>
        <v>0</v>
      </c>
      <c r="M34" s="71"/>
      <c r="N34" s="71"/>
      <c r="O34" s="71"/>
      <c r="P34" s="142">
        <f t="shared" si="4"/>
        <v>14955.123540554127</v>
      </c>
      <c r="Q34" s="20"/>
      <c r="R34" s="54" t="str">
        <f>L30</f>
        <v>Avfall</v>
      </c>
      <c r="S34" s="41" t="str">
        <f>ROUND(L43/1000,0) &amp;" GWh"</f>
        <v>0 GWh</v>
      </c>
      <c r="T34" s="29">
        <f>L$44</f>
        <v>0</v>
      </c>
      <c r="U34" s="23"/>
      <c r="V34" s="5"/>
      <c r="W34" s="40"/>
    </row>
    <row r="35" spans="1:47" ht="15.6">
      <c r="A35" s="3" t="s">
        <v>33</v>
      </c>
      <c r="B35" s="131">
        <f>[1]Slutanvändning!$N$278</f>
        <v>0</v>
      </c>
      <c r="C35" s="131">
        <f>[1]Slutanvändning!$N$279</f>
        <v>0</v>
      </c>
      <c r="D35" s="131">
        <f>[1]Slutanvändning!$N$272</f>
        <v>73645</v>
      </c>
      <c r="E35" s="71">
        <f>[1]Slutanvändning!$Q$273</f>
        <v>0</v>
      </c>
      <c r="F35" s="71">
        <f>[1]Slutanvändning!$N$274</f>
        <v>0</v>
      </c>
      <c r="G35" s="71">
        <f>[1]Slutanvändning!$N$275</f>
        <v>10937</v>
      </c>
      <c r="H35" s="71">
        <f>[1]Slutanvändning!$N$276</f>
        <v>0</v>
      </c>
      <c r="I35" s="71">
        <f>[1]Slutanvändning!$N$277</f>
        <v>0</v>
      </c>
      <c r="J35" s="71">
        <v>0</v>
      </c>
      <c r="K35" s="71">
        <f>[1]Slutanvändning!$U$273</f>
        <v>0</v>
      </c>
      <c r="L35" s="71">
        <f>[1]Slutanvändning!$V$273</f>
        <v>0</v>
      </c>
      <c r="M35" s="71"/>
      <c r="N35" s="71"/>
      <c r="O35" s="71"/>
      <c r="P35" s="71">
        <f>SUM(B35:N35)</f>
        <v>84582</v>
      </c>
      <c r="Q35" s="20"/>
      <c r="R35" s="53" t="str">
        <f>M30</f>
        <v>Beckolja</v>
      </c>
      <c r="S35" s="41" t="str">
        <f>ROUND(M43/1000,0) &amp;" GWh"</f>
        <v>0 GWh</v>
      </c>
      <c r="T35" s="29">
        <f>M$44</f>
        <v>0</v>
      </c>
      <c r="U35" s="23"/>
    </row>
    <row r="36" spans="1:47" ht="15.6">
      <c r="A36" s="3" t="s">
        <v>34</v>
      </c>
      <c r="B36" s="152">
        <f>[1]Slutanvändning!$N$287</f>
        <v>5201.8122941710399</v>
      </c>
      <c r="C36" s="152">
        <f>[1]Slutanvändning!$N$288</f>
        <v>24524.339204613731</v>
      </c>
      <c r="D36" s="152">
        <f>[1]Slutanvändning!$N$281</f>
        <v>48.848501215230897</v>
      </c>
      <c r="E36" s="71">
        <f>[1]Slutanvändning!$Q$282</f>
        <v>0</v>
      </c>
      <c r="F36" s="71">
        <f>[1]Slutanvändning!$N$283</f>
        <v>0</v>
      </c>
      <c r="G36" s="71">
        <f>[1]Slutanvändning!$N$284</f>
        <v>0</v>
      </c>
      <c r="H36" s="71">
        <f>[1]Slutanvändning!$N$285</f>
        <v>0</v>
      </c>
      <c r="I36" s="71">
        <f>[1]Slutanvändning!$N$286</f>
        <v>0</v>
      </c>
      <c r="J36" s="71">
        <v>0</v>
      </c>
      <c r="K36" s="71">
        <f>[1]Slutanvändning!$U$282</f>
        <v>0</v>
      </c>
      <c r="L36" s="71">
        <f>[1]Slutanvändning!$V$282</f>
        <v>0</v>
      </c>
      <c r="M36" s="71"/>
      <c r="N36" s="71"/>
      <c r="O36" s="71"/>
      <c r="P36" s="71">
        <f t="shared" si="4"/>
        <v>29775</v>
      </c>
      <c r="Q36" s="20"/>
      <c r="R36" s="53" t="str">
        <f>N30</f>
        <v>Metanol</v>
      </c>
      <c r="S36" s="41" t="str">
        <f>ROUND(N43/1000,0) &amp;" GWh"</f>
        <v>0 GWh</v>
      </c>
      <c r="T36" s="29">
        <f>N$44</f>
        <v>0</v>
      </c>
      <c r="U36" s="23"/>
    </row>
    <row r="37" spans="1:47" ht="15.6">
      <c r="A37" s="3" t="s">
        <v>35</v>
      </c>
      <c r="B37" s="152">
        <f>[1]Slutanvändning!$N$296</f>
        <v>13417.28</v>
      </c>
      <c r="C37" s="131">
        <f>[1]Slutanvändning!$N$297</f>
        <v>52168</v>
      </c>
      <c r="D37" s="131">
        <f>[1]Slutanvändning!$N$290</f>
        <v>289</v>
      </c>
      <c r="E37" s="71">
        <f>[1]Slutanvändning!$Q$291</f>
        <v>0</v>
      </c>
      <c r="F37" s="71">
        <f>[1]Slutanvändning!$N$292</f>
        <v>0</v>
      </c>
      <c r="G37" s="71">
        <f>[1]Slutanvändning!$N$293</f>
        <v>0</v>
      </c>
      <c r="H37" s="71">
        <f>[1]Slutanvändning!$N$294</f>
        <v>8169</v>
      </c>
      <c r="I37" s="71">
        <f>[1]Slutanvändning!$N$295</f>
        <v>0</v>
      </c>
      <c r="J37" s="71">
        <v>0</v>
      </c>
      <c r="K37" s="71">
        <f>[1]Slutanvändning!$U$291</f>
        <v>0</v>
      </c>
      <c r="L37" s="71">
        <f>[1]Slutanvändning!$V$291</f>
        <v>0</v>
      </c>
      <c r="M37" s="71"/>
      <c r="N37" s="71"/>
      <c r="O37" s="71"/>
      <c r="P37" s="142">
        <f t="shared" si="4"/>
        <v>74043.28</v>
      </c>
      <c r="Q37" s="20"/>
      <c r="R37" s="54" t="str">
        <f>O30</f>
        <v>Övrigt</v>
      </c>
      <c r="S37" s="41" t="str">
        <f>ROUND(O43/1000,0) &amp;" GWh"</f>
        <v>0 GWh</v>
      </c>
      <c r="T37" s="29">
        <f>O$44</f>
        <v>0</v>
      </c>
      <c r="U37" s="23"/>
    </row>
    <row r="38" spans="1:47" ht="15.6">
      <c r="A38" s="3" t="s">
        <v>36</v>
      </c>
      <c r="B38" s="152">
        <f>[1]Slutanvändning!$N$305</f>
        <v>23306.294565572643</v>
      </c>
      <c r="C38" s="131">
        <f>[1]Slutanvändning!$N$306</f>
        <v>4103</v>
      </c>
      <c r="D38" s="131">
        <f>[1]Slutanvändning!$N$299</f>
        <v>108</v>
      </c>
      <c r="E38" s="71">
        <f>[1]Slutanvändning!$Q$300</f>
        <v>0</v>
      </c>
      <c r="F38" s="71">
        <f>[1]Slutanvändning!$N$301</f>
        <v>0</v>
      </c>
      <c r="G38" s="71">
        <f>[1]Slutanvändning!$N$302</f>
        <v>0</v>
      </c>
      <c r="H38" s="71">
        <f>[1]Slutanvändning!$N$303</f>
        <v>0</v>
      </c>
      <c r="I38" s="71">
        <f>[1]Slutanvändning!$N$304</f>
        <v>0</v>
      </c>
      <c r="J38" s="71">
        <v>0</v>
      </c>
      <c r="K38" s="71">
        <f>[1]Slutanvändning!$U$300</f>
        <v>0</v>
      </c>
      <c r="L38" s="71">
        <f>[1]Slutanvändning!$V$300</f>
        <v>0</v>
      </c>
      <c r="M38" s="71"/>
      <c r="N38" s="71"/>
      <c r="O38" s="71"/>
      <c r="P38" s="142">
        <f t="shared" si="4"/>
        <v>27517.294565572643</v>
      </c>
      <c r="Q38" s="20"/>
      <c r="R38" s="31"/>
      <c r="S38" s="16"/>
      <c r="T38" s="27"/>
      <c r="U38" s="23"/>
    </row>
    <row r="39" spans="1:47" ht="15.6">
      <c r="A39" s="3" t="s">
        <v>37</v>
      </c>
      <c r="B39" s="131">
        <f>[1]Slutanvändning!$N$314</f>
        <v>0</v>
      </c>
      <c r="C39" s="131">
        <f>[1]Slutanvändning!$N$315</f>
        <v>4500</v>
      </c>
      <c r="D39" s="131">
        <f>[1]Slutanvändning!$N$308</f>
        <v>0</v>
      </c>
      <c r="E39" s="71">
        <f>[1]Slutanvändning!$Q$309</f>
        <v>0</v>
      </c>
      <c r="F39" s="71">
        <f>[1]Slutanvändning!$N$310</f>
        <v>0</v>
      </c>
      <c r="G39" s="71">
        <f>[1]Slutanvändning!$N$311</f>
        <v>0</v>
      </c>
      <c r="H39" s="71">
        <f>[1]Slutanvändning!$N$312</f>
        <v>0</v>
      </c>
      <c r="I39" s="71">
        <f>[1]Slutanvändning!$N$313</f>
        <v>0</v>
      </c>
      <c r="J39" s="71">
        <v>0</v>
      </c>
      <c r="K39" s="71">
        <f>[1]Slutanvändning!$U$309</f>
        <v>0</v>
      </c>
      <c r="L39" s="71">
        <f>[1]Slutanvändning!$V$309</f>
        <v>0</v>
      </c>
      <c r="M39" s="71"/>
      <c r="N39" s="71"/>
      <c r="O39" s="71"/>
      <c r="P39" s="71">
        <f>SUM(B39:N39)</f>
        <v>4500</v>
      </c>
      <c r="Q39" s="20"/>
      <c r="R39" s="28"/>
      <c r="S39" s="7"/>
      <c r="T39" s="43"/>
    </row>
    <row r="40" spans="1:47" ht="15.6">
      <c r="A40" s="3" t="s">
        <v>13</v>
      </c>
      <c r="B40" s="71">
        <f>SUM(B32:B39)</f>
        <v>47741.000000000007</v>
      </c>
      <c r="C40" s="71">
        <f t="shared" ref="C40:O40" si="5">SUM(C32:C39)</f>
        <v>108194</v>
      </c>
      <c r="D40" s="71">
        <f t="shared" si="5"/>
        <v>88506</v>
      </c>
      <c r="E40" s="71">
        <f t="shared" si="5"/>
        <v>0</v>
      </c>
      <c r="F40" s="71">
        <f>SUM(F32:F39)</f>
        <v>0</v>
      </c>
      <c r="G40" s="71">
        <f t="shared" si="5"/>
        <v>11558</v>
      </c>
      <c r="H40" s="71">
        <f t="shared" si="5"/>
        <v>8169</v>
      </c>
      <c r="I40" s="71">
        <f t="shared" si="5"/>
        <v>0</v>
      </c>
      <c r="J40" s="71">
        <f t="shared" si="5"/>
        <v>0</v>
      </c>
      <c r="K40" s="71">
        <f t="shared" si="5"/>
        <v>0</v>
      </c>
      <c r="L40" s="71">
        <f t="shared" si="5"/>
        <v>0</v>
      </c>
      <c r="M40" s="71">
        <f t="shared" si="5"/>
        <v>0</v>
      </c>
      <c r="N40" s="71">
        <f t="shared" si="5"/>
        <v>0</v>
      </c>
      <c r="O40" s="71">
        <f t="shared" si="5"/>
        <v>0</v>
      </c>
      <c r="P40" s="71">
        <f>SUM(B40:N40)</f>
        <v>264168</v>
      </c>
      <c r="Q40" s="20"/>
      <c r="R40" s="28"/>
      <c r="S40" s="7" t="s">
        <v>24</v>
      </c>
      <c r="T40" s="43" t="s">
        <v>25</v>
      </c>
    </row>
    <row r="41" spans="1:47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45"/>
      <c r="R41" s="28" t="s">
        <v>38</v>
      </c>
      <c r="S41" s="44" t="str">
        <f>ROUND((B46+C46)/1000,0) &amp;" GWh"</f>
        <v>22 GWh</v>
      </c>
      <c r="T41" s="43"/>
    </row>
    <row r="42" spans="1:47">
      <c r="A42" s="33" t="s">
        <v>41</v>
      </c>
      <c r="B42" s="134">
        <f>B39+B38+B37</f>
        <v>36723.574565572642</v>
      </c>
      <c r="C42" s="134">
        <f>C39+C38+C37</f>
        <v>60771</v>
      </c>
      <c r="D42" s="134">
        <f>D39+D38+D37</f>
        <v>397</v>
      </c>
      <c r="E42" s="134">
        <f t="shared" ref="E42:P42" si="6">E39+E38+E37</f>
        <v>0</v>
      </c>
      <c r="F42" s="135">
        <f t="shared" si="6"/>
        <v>0</v>
      </c>
      <c r="G42" s="134">
        <f t="shared" si="6"/>
        <v>0</v>
      </c>
      <c r="H42" s="134">
        <f t="shared" si="6"/>
        <v>8169</v>
      </c>
      <c r="I42" s="135">
        <f t="shared" si="6"/>
        <v>0</v>
      </c>
      <c r="J42" s="134">
        <f t="shared" si="6"/>
        <v>0</v>
      </c>
      <c r="K42" s="134">
        <f t="shared" si="6"/>
        <v>0</v>
      </c>
      <c r="L42" s="134">
        <f t="shared" si="6"/>
        <v>0</v>
      </c>
      <c r="M42" s="134">
        <f t="shared" si="6"/>
        <v>0</v>
      </c>
      <c r="N42" s="134">
        <f t="shared" si="6"/>
        <v>0</v>
      </c>
      <c r="O42" s="134">
        <f t="shared" si="6"/>
        <v>0</v>
      </c>
      <c r="P42" s="134">
        <f t="shared" si="6"/>
        <v>106060.57456557264</v>
      </c>
      <c r="Q42" s="21"/>
      <c r="R42" s="28" t="s">
        <v>39</v>
      </c>
      <c r="S42" s="8" t="str">
        <f>ROUND(P42/1000,0) &amp;" GWh"</f>
        <v>106 GWh</v>
      </c>
      <c r="T42" s="29">
        <f>P42/P40</f>
        <v>0.40148910755872264</v>
      </c>
    </row>
    <row r="43" spans="1:47">
      <c r="A43" s="34" t="s">
        <v>43</v>
      </c>
      <c r="B43" s="136"/>
      <c r="C43" s="137">
        <f>C40+C24-C7+C46</f>
        <v>116849.52</v>
      </c>
      <c r="D43" s="137">
        <f t="shared" ref="D43:O43" si="7">D11+D24+D40</f>
        <v>90196</v>
      </c>
      <c r="E43" s="137">
        <f t="shared" si="7"/>
        <v>0</v>
      </c>
      <c r="F43" s="137">
        <f t="shared" si="7"/>
        <v>0</v>
      </c>
      <c r="G43" s="137">
        <f t="shared" si="7"/>
        <v>11558</v>
      </c>
      <c r="H43" s="137">
        <f t="shared" si="7"/>
        <v>76069</v>
      </c>
      <c r="I43" s="137">
        <f t="shared" si="7"/>
        <v>0</v>
      </c>
      <c r="J43" s="137">
        <f t="shared" si="7"/>
        <v>0</v>
      </c>
      <c r="K43" s="137">
        <f t="shared" si="7"/>
        <v>0</v>
      </c>
      <c r="L43" s="137">
        <f t="shared" si="7"/>
        <v>0</v>
      </c>
      <c r="M43" s="137">
        <f t="shared" si="7"/>
        <v>0</v>
      </c>
      <c r="N43" s="137">
        <f t="shared" si="7"/>
        <v>0</v>
      </c>
      <c r="O43" s="137">
        <f t="shared" si="7"/>
        <v>0</v>
      </c>
      <c r="P43" s="138">
        <f>SUM(C43:O43)</f>
        <v>294672.52</v>
      </c>
      <c r="Q43" s="21"/>
      <c r="R43" s="28" t="s">
        <v>40</v>
      </c>
      <c r="S43" s="8" t="str">
        <f>ROUND(P36/1000,0) &amp;" GWh"</f>
        <v>30 GWh</v>
      </c>
      <c r="T43" s="42">
        <f>P36/P40</f>
        <v>0.11271236485872627</v>
      </c>
    </row>
    <row r="44" spans="1:47">
      <c r="A44" s="34" t="s">
        <v>44</v>
      </c>
      <c r="B44" s="102"/>
      <c r="C44" s="105">
        <f>C43/$P$43</f>
        <v>0.39654026782001933</v>
      </c>
      <c r="D44" s="105">
        <f t="shared" ref="D44:P44" si="8">D43/$P$43</f>
        <v>0.30608894239612161</v>
      </c>
      <c r="E44" s="105">
        <f t="shared" si="8"/>
        <v>0</v>
      </c>
      <c r="F44" s="105">
        <f t="shared" si="8"/>
        <v>0</v>
      </c>
      <c r="G44" s="105">
        <f t="shared" si="8"/>
        <v>3.9223202760813931E-2</v>
      </c>
      <c r="H44" s="105">
        <f t="shared" si="8"/>
        <v>0.25814758702304508</v>
      </c>
      <c r="I44" s="105">
        <f t="shared" si="8"/>
        <v>0</v>
      </c>
      <c r="J44" s="105">
        <f t="shared" si="8"/>
        <v>0</v>
      </c>
      <c r="K44" s="105">
        <f t="shared" si="8"/>
        <v>0</v>
      </c>
      <c r="L44" s="105">
        <f t="shared" si="8"/>
        <v>0</v>
      </c>
      <c r="M44" s="105">
        <f t="shared" si="8"/>
        <v>0</v>
      </c>
      <c r="N44" s="105">
        <f t="shared" si="8"/>
        <v>0</v>
      </c>
      <c r="O44" s="105">
        <f t="shared" si="8"/>
        <v>0</v>
      </c>
      <c r="P44" s="105">
        <f t="shared" si="8"/>
        <v>1</v>
      </c>
      <c r="Q44" s="21"/>
      <c r="R44" s="28" t="s">
        <v>42</v>
      </c>
      <c r="S44" s="8" t="str">
        <f>ROUND(P34/1000,0) &amp;" GWh"</f>
        <v>15 GWh</v>
      </c>
      <c r="T44" s="29">
        <f>P34/P40</f>
        <v>5.6612169303451317E-2</v>
      </c>
      <c r="U44" s="23"/>
    </row>
    <row r="45" spans="1:47">
      <c r="A45" s="35"/>
      <c r="B45" s="106"/>
      <c r="C45" s="102"/>
      <c r="D45" s="102"/>
      <c r="E45" s="102"/>
      <c r="F45" s="99"/>
      <c r="G45" s="102"/>
      <c r="H45" s="102"/>
      <c r="I45" s="99"/>
      <c r="J45" s="102"/>
      <c r="K45" s="102"/>
      <c r="L45" s="102"/>
      <c r="M45" s="102"/>
      <c r="N45" s="99"/>
      <c r="O45" s="99"/>
      <c r="P45" s="99"/>
      <c r="Q45" s="21"/>
      <c r="R45" s="28" t="s">
        <v>29</v>
      </c>
      <c r="S45" s="8" t="str">
        <f>ROUND(P32/1000,0) &amp;" GWh"</f>
        <v>9 GWh</v>
      </c>
      <c r="T45" s="29">
        <f>P32/P40</f>
        <v>3.3796674843281548E-2</v>
      </c>
      <c r="U45" s="23"/>
    </row>
    <row r="46" spans="1:47">
      <c r="A46" s="35" t="s">
        <v>47</v>
      </c>
      <c r="B46" s="104">
        <f>B24-B40</f>
        <v>13458.999999999993</v>
      </c>
      <c r="C46" s="104">
        <f>(C40+C24)*0.08</f>
        <v>8655.52</v>
      </c>
      <c r="D46" s="102"/>
      <c r="E46" s="102"/>
      <c r="F46" s="99"/>
      <c r="G46" s="102"/>
      <c r="H46" s="102"/>
      <c r="I46" s="99"/>
      <c r="J46" s="102"/>
      <c r="K46" s="102"/>
      <c r="L46" s="102"/>
      <c r="M46" s="102"/>
      <c r="N46" s="99"/>
      <c r="O46" s="99"/>
      <c r="P46" s="88"/>
      <c r="Q46" s="21"/>
      <c r="R46" s="28" t="s">
        <v>45</v>
      </c>
      <c r="S46" s="8" t="str">
        <f>ROUND(P33/1000,0) &amp;" GWh"</f>
        <v>20 GWh</v>
      </c>
      <c r="T46" s="42">
        <f>P33/P40</f>
        <v>7.5207072370132744E-2</v>
      </c>
      <c r="U46" s="23"/>
    </row>
    <row r="47" spans="1:47">
      <c r="A47" s="35" t="s">
        <v>49</v>
      </c>
      <c r="B47" s="107">
        <f>B46/B24</f>
        <v>0.21991830065359466</v>
      </c>
      <c r="C47" s="107">
        <f>C46/(C40+C24)</f>
        <v>0.08</v>
      </c>
      <c r="D47" s="102"/>
      <c r="E47" s="102"/>
      <c r="F47" s="99"/>
      <c r="G47" s="102"/>
      <c r="H47" s="102"/>
      <c r="I47" s="99"/>
      <c r="J47" s="102"/>
      <c r="K47" s="102"/>
      <c r="L47" s="102"/>
      <c r="M47" s="102"/>
      <c r="N47" s="99"/>
      <c r="O47" s="99"/>
      <c r="P47" s="99"/>
      <c r="Q47" s="21"/>
      <c r="R47" s="28" t="s">
        <v>46</v>
      </c>
      <c r="S47" s="8" t="str">
        <f>ROUND(P35/1000,0) &amp;" GWh"</f>
        <v>85 GWh</v>
      </c>
      <c r="T47" s="42">
        <f>P35/P40</f>
        <v>0.32018261106568546</v>
      </c>
    </row>
    <row r="48" spans="1:47" ht="15" thickBot="1">
      <c r="A48" s="10"/>
      <c r="B48" s="108"/>
      <c r="C48" s="110"/>
      <c r="D48" s="110"/>
      <c r="E48" s="110"/>
      <c r="F48" s="111"/>
      <c r="G48" s="110"/>
      <c r="H48" s="110"/>
      <c r="I48" s="111"/>
      <c r="J48" s="110"/>
      <c r="K48" s="110"/>
      <c r="L48" s="110"/>
      <c r="M48" s="110"/>
      <c r="N48" s="111"/>
      <c r="O48" s="111"/>
      <c r="P48" s="111"/>
      <c r="Q48" s="55"/>
      <c r="R48" s="46" t="s">
        <v>48</v>
      </c>
      <c r="S48" s="8" t="str">
        <f>ROUND(P40/1000,0) &amp;" GWh"</f>
        <v>264 GWh</v>
      </c>
      <c r="T48" s="47">
        <f>SUM(T42:T47)</f>
        <v>0.99999999999999989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18"/>
      <c r="C49" s="114"/>
      <c r="D49" s="115"/>
      <c r="E49" s="115"/>
      <c r="F49" s="116"/>
      <c r="G49" s="115"/>
      <c r="H49" s="115"/>
      <c r="I49" s="116"/>
      <c r="J49" s="115"/>
      <c r="K49" s="115"/>
      <c r="L49" s="115"/>
      <c r="M49" s="114"/>
      <c r="N49" s="117"/>
      <c r="O49" s="117"/>
      <c r="P49" s="117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18"/>
      <c r="C50" s="119"/>
      <c r="D50" s="115"/>
      <c r="E50" s="115"/>
      <c r="F50" s="116"/>
      <c r="G50" s="115"/>
      <c r="H50" s="115"/>
      <c r="I50" s="116"/>
      <c r="J50" s="115"/>
      <c r="K50" s="115"/>
      <c r="L50" s="115"/>
      <c r="M50" s="114"/>
      <c r="N50" s="117"/>
      <c r="O50" s="117"/>
      <c r="P50" s="117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18"/>
      <c r="C51" s="114"/>
      <c r="D51" s="115"/>
      <c r="E51" s="115"/>
      <c r="F51" s="116"/>
      <c r="G51" s="115"/>
      <c r="H51" s="115"/>
      <c r="I51" s="116"/>
      <c r="J51" s="115"/>
      <c r="K51" s="115"/>
      <c r="L51" s="115"/>
      <c r="M51" s="114"/>
      <c r="N51" s="117"/>
      <c r="O51" s="117"/>
      <c r="P51" s="117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18"/>
      <c r="C52" s="114"/>
      <c r="D52" s="115"/>
      <c r="E52" s="115"/>
      <c r="F52" s="116"/>
      <c r="G52" s="115"/>
      <c r="H52" s="115"/>
      <c r="I52" s="116"/>
      <c r="J52" s="115"/>
      <c r="K52" s="115"/>
      <c r="L52" s="115"/>
      <c r="M52" s="114"/>
      <c r="N52" s="117"/>
      <c r="O52" s="117"/>
      <c r="P52" s="117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18"/>
      <c r="C53" s="114"/>
      <c r="D53" s="115"/>
      <c r="E53" s="115"/>
      <c r="F53" s="116"/>
      <c r="G53" s="115"/>
      <c r="H53" s="115"/>
      <c r="I53" s="116"/>
      <c r="J53" s="115"/>
      <c r="K53" s="115"/>
      <c r="L53" s="115"/>
      <c r="M53" s="114"/>
      <c r="N53" s="117"/>
      <c r="O53" s="117"/>
      <c r="P53" s="117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18"/>
      <c r="C54" s="114"/>
      <c r="D54" s="115"/>
      <c r="E54" s="115"/>
      <c r="F54" s="116"/>
      <c r="G54" s="115"/>
      <c r="H54" s="115"/>
      <c r="I54" s="116"/>
      <c r="J54" s="115"/>
      <c r="K54" s="115"/>
      <c r="L54" s="115"/>
      <c r="M54" s="114"/>
      <c r="N54" s="117"/>
      <c r="O54" s="117"/>
      <c r="P54" s="117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18"/>
      <c r="C55" s="114"/>
      <c r="D55" s="115"/>
      <c r="E55" s="115"/>
      <c r="F55" s="116"/>
      <c r="G55" s="115"/>
      <c r="H55" s="115"/>
      <c r="I55" s="116"/>
      <c r="J55" s="115"/>
      <c r="K55" s="115"/>
      <c r="L55" s="115"/>
      <c r="M55" s="114"/>
      <c r="N55" s="117"/>
      <c r="O55" s="117"/>
      <c r="P55" s="117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18"/>
      <c r="C56" s="114"/>
      <c r="D56" s="115"/>
      <c r="E56" s="115"/>
      <c r="F56" s="116"/>
      <c r="G56" s="115"/>
      <c r="H56" s="115"/>
      <c r="I56" s="116"/>
      <c r="J56" s="115"/>
      <c r="K56" s="115"/>
      <c r="L56" s="115"/>
      <c r="M56" s="114"/>
      <c r="N56" s="117"/>
      <c r="O56" s="117"/>
      <c r="P56" s="117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18"/>
      <c r="C57" s="114"/>
      <c r="D57" s="115"/>
      <c r="E57" s="115"/>
      <c r="F57" s="116"/>
      <c r="G57" s="115"/>
      <c r="H57" s="115"/>
      <c r="I57" s="116"/>
      <c r="J57" s="115"/>
      <c r="K57" s="115"/>
      <c r="L57" s="115"/>
      <c r="M57" s="114"/>
      <c r="N57" s="117"/>
      <c r="O57" s="117"/>
      <c r="P57" s="117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20"/>
      <c r="C58" s="121"/>
      <c r="D58" s="122"/>
      <c r="E58" s="122"/>
      <c r="F58" s="123"/>
      <c r="G58" s="122"/>
      <c r="H58" s="122"/>
      <c r="I58" s="123"/>
      <c r="J58" s="122"/>
      <c r="K58" s="122"/>
      <c r="L58" s="122"/>
      <c r="M58" s="124"/>
      <c r="N58" s="125"/>
      <c r="O58" s="125"/>
      <c r="P58" s="126"/>
      <c r="Q58" s="7"/>
      <c r="R58" s="7"/>
      <c r="S58" s="32"/>
      <c r="T58" s="36"/>
    </row>
    <row r="59" spans="1:47" ht="15.6">
      <c r="A59" s="7"/>
      <c r="B59" s="120"/>
      <c r="C59" s="121"/>
      <c r="D59" s="122"/>
      <c r="E59" s="122"/>
      <c r="F59" s="123"/>
      <c r="G59" s="122"/>
      <c r="H59" s="122"/>
      <c r="I59" s="123"/>
      <c r="J59" s="122"/>
      <c r="K59" s="122"/>
      <c r="L59" s="122"/>
      <c r="M59" s="124"/>
      <c r="N59" s="125"/>
      <c r="O59" s="125"/>
      <c r="P59" s="126"/>
      <c r="Q59" s="7"/>
      <c r="R59" s="7"/>
      <c r="S59" s="12"/>
      <c r="T59" s="13"/>
    </row>
    <row r="60" spans="1:47" ht="15.6">
      <c r="A60" s="7"/>
      <c r="B60" s="120"/>
      <c r="C60" s="121"/>
      <c r="D60" s="122"/>
      <c r="E60" s="122"/>
      <c r="F60" s="123"/>
      <c r="G60" s="122"/>
      <c r="H60" s="122"/>
      <c r="I60" s="123"/>
      <c r="J60" s="122"/>
      <c r="K60" s="122"/>
      <c r="L60" s="122"/>
      <c r="M60" s="124"/>
      <c r="N60" s="125"/>
      <c r="O60" s="125"/>
      <c r="P60" s="126"/>
      <c r="Q60" s="7"/>
      <c r="R60" s="7"/>
      <c r="S60" s="7"/>
      <c r="T60" s="32"/>
    </row>
    <row r="61" spans="1:47" ht="15.6">
      <c r="A61" s="6"/>
      <c r="B61" s="120"/>
      <c r="C61" s="121"/>
      <c r="D61" s="122"/>
      <c r="E61" s="122"/>
      <c r="F61" s="123"/>
      <c r="G61" s="122"/>
      <c r="H61" s="122"/>
      <c r="I61" s="123"/>
      <c r="J61" s="122"/>
      <c r="K61" s="122"/>
      <c r="L61" s="122"/>
      <c r="M61" s="124"/>
      <c r="N61" s="125"/>
      <c r="O61" s="125"/>
      <c r="P61" s="126"/>
      <c r="Q61" s="7"/>
      <c r="R61" s="7"/>
      <c r="S61" s="49"/>
      <c r="T61" s="50"/>
    </row>
    <row r="62" spans="1:47" ht="15.6">
      <c r="A62" s="7"/>
      <c r="B62" s="120"/>
      <c r="C62" s="121"/>
      <c r="D62" s="120"/>
      <c r="E62" s="120"/>
      <c r="F62" s="127"/>
      <c r="G62" s="120"/>
      <c r="H62" s="120"/>
      <c r="I62" s="127"/>
      <c r="J62" s="120"/>
      <c r="K62" s="120"/>
      <c r="L62" s="120"/>
      <c r="M62" s="124"/>
      <c r="N62" s="125"/>
      <c r="O62" s="125"/>
      <c r="P62" s="126"/>
      <c r="Q62" s="7"/>
      <c r="R62" s="7"/>
      <c r="S62" s="32"/>
      <c r="T62" s="36"/>
    </row>
    <row r="63" spans="1:47" ht="15.6">
      <c r="A63" s="7"/>
      <c r="B63" s="120"/>
      <c r="C63" s="128"/>
      <c r="D63" s="120"/>
      <c r="E63" s="120"/>
      <c r="F63" s="127"/>
      <c r="G63" s="120"/>
      <c r="H63" s="120"/>
      <c r="I63" s="127"/>
      <c r="J63" s="120"/>
      <c r="K63" s="120"/>
      <c r="L63" s="120"/>
      <c r="M63" s="128"/>
      <c r="N63" s="126"/>
      <c r="O63" s="126"/>
      <c r="P63" s="126"/>
      <c r="Q63" s="7"/>
      <c r="R63" s="7"/>
      <c r="S63" s="32"/>
      <c r="T63" s="36"/>
    </row>
    <row r="64" spans="1:47" ht="15.6">
      <c r="A64" s="7"/>
      <c r="B64" s="120"/>
      <c r="C64" s="128"/>
      <c r="D64" s="120"/>
      <c r="E64" s="120"/>
      <c r="F64" s="127"/>
      <c r="G64" s="120"/>
      <c r="H64" s="120"/>
      <c r="I64" s="127"/>
      <c r="J64" s="120"/>
      <c r="K64" s="120"/>
      <c r="L64" s="120"/>
      <c r="M64" s="128"/>
      <c r="N64" s="126"/>
      <c r="O64" s="126"/>
      <c r="P64" s="126"/>
      <c r="Q64" s="7"/>
      <c r="R64" s="7"/>
      <c r="S64" s="32"/>
      <c r="T64" s="36"/>
    </row>
    <row r="65" spans="1:20" ht="15.6">
      <c r="A65" s="7"/>
      <c r="B65" s="102"/>
      <c r="C65" s="128"/>
      <c r="D65" s="102"/>
      <c r="E65" s="102"/>
      <c r="F65" s="99"/>
      <c r="G65" s="102"/>
      <c r="H65" s="102"/>
      <c r="I65" s="99"/>
      <c r="J65" s="102"/>
      <c r="K65" s="120"/>
      <c r="L65" s="120"/>
      <c r="M65" s="128"/>
      <c r="N65" s="126"/>
      <c r="O65" s="126"/>
      <c r="P65" s="126"/>
      <c r="Q65" s="7"/>
      <c r="R65" s="7"/>
      <c r="S65" s="32"/>
      <c r="T65" s="36"/>
    </row>
    <row r="66" spans="1:20" ht="15.6">
      <c r="A66" s="7"/>
      <c r="B66" s="102"/>
      <c r="C66" s="128"/>
      <c r="D66" s="102"/>
      <c r="E66" s="102"/>
      <c r="F66" s="99"/>
      <c r="G66" s="102"/>
      <c r="H66" s="102"/>
      <c r="I66" s="99"/>
      <c r="J66" s="102"/>
      <c r="K66" s="120"/>
      <c r="L66" s="120"/>
      <c r="M66" s="128"/>
      <c r="N66" s="126"/>
      <c r="O66" s="126"/>
      <c r="P66" s="126"/>
      <c r="Q66" s="7"/>
      <c r="R66" s="7"/>
      <c r="S66" s="32"/>
      <c r="T66" s="36"/>
    </row>
    <row r="67" spans="1:20" ht="15.6">
      <c r="A67" s="7"/>
      <c r="B67" s="102"/>
      <c r="C67" s="128"/>
      <c r="D67" s="102"/>
      <c r="E67" s="102"/>
      <c r="F67" s="99"/>
      <c r="G67" s="102"/>
      <c r="H67" s="102"/>
      <c r="I67" s="99"/>
      <c r="J67" s="102"/>
      <c r="K67" s="120"/>
      <c r="L67" s="120"/>
      <c r="M67" s="128"/>
      <c r="N67" s="126"/>
      <c r="O67" s="126"/>
      <c r="P67" s="126"/>
      <c r="Q67" s="7"/>
      <c r="R67" s="7"/>
      <c r="S67" s="32"/>
      <c r="T67" s="36"/>
    </row>
    <row r="68" spans="1:20" ht="15.6">
      <c r="A68" s="7"/>
      <c r="B68" s="102"/>
      <c r="C68" s="128"/>
      <c r="D68" s="102"/>
      <c r="E68" s="102"/>
      <c r="F68" s="99"/>
      <c r="G68" s="102"/>
      <c r="H68" s="102"/>
      <c r="I68" s="99"/>
      <c r="J68" s="102"/>
      <c r="K68" s="120"/>
      <c r="L68" s="120"/>
      <c r="M68" s="128"/>
      <c r="N68" s="126"/>
      <c r="O68" s="126"/>
      <c r="P68" s="126"/>
      <c r="Q68" s="7"/>
      <c r="R68" s="37"/>
      <c r="S68" s="12"/>
      <c r="T68" s="14"/>
    </row>
    <row r="69" spans="1:20">
      <c r="A69" s="7"/>
      <c r="B69" s="102"/>
      <c r="C69" s="128"/>
      <c r="D69" s="102"/>
      <c r="E69" s="102"/>
      <c r="F69" s="99"/>
      <c r="G69" s="102"/>
      <c r="H69" s="102"/>
      <c r="I69" s="99"/>
      <c r="J69" s="102"/>
      <c r="K69" s="120"/>
      <c r="L69" s="120"/>
      <c r="M69" s="128"/>
      <c r="N69" s="126"/>
      <c r="O69" s="126"/>
      <c r="P69" s="126"/>
      <c r="Q69" s="7"/>
    </row>
    <row r="70" spans="1:20">
      <c r="A70" s="7"/>
      <c r="B70" s="102"/>
      <c r="C70" s="128"/>
      <c r="D70" s="102"/>
      <c r="E70" s="102"/>
      <c r="F70" s="99"/>
      <c r="G70" s="102"/>
      <c r="H70" s="102"/>
      <c r="I70" s="99"/>
      <c r="J70" s="102"/>
      <c r="K70" s="120"/>
      <c r="L70" s="120"/>
      <c r="M70" s="128"/>
      <c r="N70" s="126"/>
      <c r="O70" s="126"/>
      <c r="P70" s="126"/>
      <c r="Q70" s="7"/>
    </row>
    <row r="71" spans="1:20" ht="15.6">
      <c r="A71" s="7"/>
      <c r="B71" s="129"/>
      <c r="C71" s="128"/>
      <c r="D71" s="129"/>
      <c r="E71" s="129"/>
      <c r="F71" s="130"/>
      <c r="G71" s="129"/>
      <c r="H71" s="129"/>
      <c r="I71" s="130"/>
      <c r="J71" s="129"/>
      <c r="K71" s="120"/>
      <c r="L71" s="120"/>
      <c r="M71" s="128"/>
      <c r="N71" s="126"/>
      <c r="O71" s="126"/>
      <c r="P71" s="126"/>
      <c r="Q71" s="7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71"/>
  <sheetViews>
    <sheetView topLeftCell="A10" zoomScale="60" zoomScaleNormal="60" workbookViewId="0">
      <selection activeCell="P40" activeCellId="3" sqref="P33 P35 P37 P40"/>
    </sheetView>
  </sheetViews>
  <sheetFormatPr defaultColWidth="8.59765625" defaultRowHeight="14.4"/>
  <cols>
    <col min="1" max="1" width="49.5" style="9" customWidth="1"/>
    <col min="2" max="2" width="17.59765625" style="88" customWidth="1"/>
    <col min="3" max="3" width="17.59765625" style="89" customWidth="1"/>
    <col min="4" max="12" width="17.59765625" style="88" customWidth="1"/>
    <col min="13" max="16" width="17.59765625" style="89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70</v>
      </c>
      <c r="Q2" s="3"/>
      <c r="AG2" s="39"/>
      <c r="AH2" s="3"/>
    </row>
    <row r="3" spans="1:34" ht="28.8">
      <c r="A3" s="4">
        <f>'Uppsala län'!A3</f>
        <v>2020</v>
      </c>
      <c r="C3" s="90" t="s">
        <v>1</v>
      </c>
      <c r="D3" s="90" t="s">
        <v>30</v>
      </c>
      <c r="E3" s="90" t="s">
        <v>2</v>
      </c>
      <c r="F3" s="91" t="s">
        <v>3</v>
      </c>
      <c r="G3" s="90" t="s">
        <v>16</v>
      </c>
      <c r="H3" s="90" t="s">
        <v>50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62</v>
      </c>
      <c r="N3" s="91" t="s">
        <v>62</v>
      </c>
      <c r="O3" s="91" t="s">
        <v>62</v>
      </c>
      <c r="P3" s="92" t="s">
        <v>9</v>
      </c>
      <c r="Q3" s="39"/>
      <c r="AG3" s="39"/>
      <c r="AH3" s="39"/>
    </row>
    <row r="4" spans="1:34" s="16" customFormat="1" ht="10.199999999999999">
      <c r="A4" s="52" t="s">
        <v>54</v>
      </c>
      <c r="B4" s="93"/>
      <c r="C4" s="94" t="s">
        <v>52</v>
      </c>
      <c r="D4" s="94" t="s">
        <v>53</v>
      </c>
      <c r="E4" s="95"/>
      <c r="F4" s="94" t="s">
        <v>55</v>
      </c>
      <c r="G4" s="95"/>
      <c r="H4" s="95"/>
      <c r="I4" s="94" t="s">
        <v>56</v>
      </c>
      <c r="J4" s="95"/>
      <c r="K4" s="95"/>
      <c r="L4" s="95"/>
      <c r="M4" s="95"/>
      <c r="N4" s="96"/>
      <c r="O4" s="96"/>
      <c r="P4" s="97" t="s">
        <v>60</v>
      </c>
      <c r="Q4" s="17"/>
      <c r="AG4" s="17"/>
      <c r="AH4" s="17"/>
    </row>
    <row r="5" spans="1:34" ht="15.6">
      <c r="A5" s="3" t="s">
        <v>51</v>
      </c>
      <c r="B5" s="69"/>
      <c r="C5" s="70">
        <f>[1]Solceller!$C$8</f>
        <v>3268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>
        <f>SUM(D5:O5)</f>
        <v>0</v>
      </c>
      <c r="Q5" s="39"/>
      <c r="AG5" s="39"/>
      <c r="AH5" s="39"/>
    </row>
    <row r="6" spans="1:34" ht="15.6">
      <c r="A6" s="3" t="s">
        <v>77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>
        <f t="shared" ref="P6:P10" si="0">SUM(D6:O6)</f>
        <v>0</v>
      </c>
      <c r="Q6" s="39"/>
      <c r="AG6" s="39"/>
      <c r="AH6" s="39"/>
    </row>
    <row r="7" spans="1:34" ht="15.6">
      <c r="A7" s="3" t="s">
        <v>78</v>
      </c>
      <c r="B7" s="69"/>
      <c r="C7" s="69">
        <f>[1]Elproduktion!$N$202</f>
        <v>0</v>
      </c>
      <c r="D7" s="69">
        <f>[1]Elproduktion!$N$203</f>
        <v>0</v>
      </c>
      <c r="E7" s="69">
        <f>[1]Elproduktion!$Q$204</f>
        <v>0</v>
      </c>
      <c r="F7" s="69">
        <f>[1]Elproduktion!$N$205</f>
        <v>0</v>
      </c>
      <c r="G7" s="69">
        <f>[1]Elproduktion!$R$206</f>
        <v>0</v>
      </c>
      <c r="H7" s="69">
        <f>[1]Elproduktion!$S$207</f>
        <v>0</v>
      </c>
      <c r="I7" s="69">
        <f>[1]Elproduktion!$N$208</f>
        <v>0</v>
      </c>
      <c r="J7" s="69">
        <f>[1]Elproduktion!$T$206</f>
        <v>0</v>
      </c>
      <c r="K7" s="69">
        <f>[1]Elproduktion!$U$204</f>
        <v>0</v>
      </c>
      <c r="L7" s="69">
        <f>[1]Elproduktion!$V$204</f>
        <v>0</v>
      </c>
      <c r="M7" s="69"/>
      <c r="N7" s="69"/>
      <c r="O7" s="69"/>
      <c r="P7" s="69">
        <f t="shared" si="0"/>
        <v>0</v>
      </c>
      <c r="Q7" s="39"/>
      <c r="AG7" s="39"/>
      <c r="AH7" s="39"/>
    </row>
    <row r="8" spans="1:34" ht="15.6">
      <c r="A8" s="3" t="s">
        <v>10</v>
      </c>
      <c r="B8" s="69"/>
      <c r="C8" s="69">
        <f>[1]Elproduktion!$N$210</f>
        <v>0</v>
      </c>
      <c r="D8" s="69">
        <f>[1]Elproduktion!$N$211</f>
        <v>0</v>
      </c>
      <c r="E8" s="69">
        <f>[1]Elproduktion!$Q$212</f>
        <v>0</v>
      </c>
      <c r="F8" s="69">
        <f>[1]Elproduktion!$N$213</f>
        <v>0</v>
      </c>
      <c r="G8" s="69">
        <f>[1]Elproduktion!$R$214</f>
        <v>0</v>
      </c>
      <c r="H8" s="69">
        <f>[1]Elproduktion!$S$215</f>
        <v>0</v>
      </c>
      <c r="I8" s="69">
        <f>[1]Elproduktion!$N$216</f>
        <v>0</v>
      </c>
      <c r="J8" s="69">
        <f>[1]Elproduktion!$T$214</f>
        <v>0</v>
      </c>
      <c r="K8" s="69">
        <f>[1]Elproduktion!$U$212</f>
        <v>0</v>
      </c>
      <c r="L8" s="69">
        <f>[1]Elproduktion!$V$212</f>
        <v>0</v>
      </c>
      <c r="M8" s="69"/>
      <c r="N8" s="69"/>
      <c r="O8" s="69"/>
      <c r="P8" s="69">
        <f t="shared" si="0"/>
        <v>0</v>
      </c>
      <c r="Q8" s="39"/>
      <c r="AG8" s="39"/>
      <c r="AH8" s="39"/>
    </row>
    <row r="9" spans="1:34" ht="15.6">
      <c r="A9" s="3" t="s">
        <v>11</v>
      </c>
      <c r="B9" s="69"/>
      <c r="C9" s="154">
        <f>[1]Elproduktion!$N$218</f>
        <v>343466.19284919673</v>
      </c>
      <c r="D9" s="69">
        <f>[1]Elproduktion!$N$219</f>
        <v>0</v>
      </c>
      <c r="E9" s="69">
        <f>[1]Elproduktion!$Q$220</f>
        <v>0</v>
      </c>
      <c r="F9" s="69">
        <f>[1]Elproduktion!$N$221</f>
        <v>0</v>
      </c>
      <c r="G9" s="69">
        <f>[1]Elproduktion!$R$222</f>
        <v>0</v>
      </c>
      <c r="H9" s="69">
        <f>[1]Elproduktion!$S$223</f>
        <v>0</v>
      </c>
      <c r="I9" s="69">
        <f>[1]Elproduktion!$N$224</f>
        <v>0</v>
      </c>
      <c r="J9" s="69">
        <f>[1]Elproduktion!$T$222</f>
        <v>0</v>
      </c>
      <c r="K9" s="69">
        <f>[1]Elproduktion!$U$220</f>
        <v>0</v>
      </c>
      <c r="L9" s="69">
        <f>[1]Elproduktion!$V$220</f>
        <v>0</v>
      </c>
      <c r="M9" s="69"/>
      <c r="N9" s="69"/>
      <c r="O9" s="69"/>
      <c r="P9" s="69">
        <f t="shared" si="0"/>
        <v>0</v>
      </c>
      <c r="Q9" s="39"/>
      <c r="AG9" s="39"/>
      <c r="AH9" s="39"/>
    </row>
    <row r="10" spans="1:34" ht="15.6">
      <c r="A10" s="3" t="s">
        <v>12</v>
      </c>
      <c r="B10" s="69"/>
      <c r="C10" s="69">
        <f>[1]Elproduktion!$N$226</f>
        <v>0</v>
      </c>
      <c r="D10" s="69">
        <f>[1]Elproduktion!$N$227</f>
        <v>0</v>
      </c>
      <c r="E10" s="69">
        <f>[1]Elproduktion!$Q$228</f>
        <v>0</v>
      </c>
      <c r="F10" s="69">
        <f>[1]Elproduktion!$N$229</f>
        <v>0</v>
      </c>
      <c r="G10" s="69">
        <f>[1]Elproduktion!$R$230</f>
        <v>0</v>
      </c>
      <c r="H10" s="69">
        <f>[1]Elproduktion!$S$231</f>
        <v>0</v>
      </c>
      <c r="I10" s="69">
        <f>[1]Elproduktion!$N$232</f>
        <v>0</v>
      </c>
      <c r="J10" s="69">
        <f>[1]Elproduktion!$T$230</f>
        <v>0</v>
      </c>
      <c r="K10" s="69">
        <f>[1]Elproduktion!$U$228</f>
        <v>0</v>
      </c>
      <c r="L10" s="69">
        <f>[1]Elproduktion!$V$228</f>
        <v>0</v>
      </c>
      <c r="M10" s="69"/>
      <c r="N10" s="69"/>
      <c r="O10" s="69"/>
      <c r="P10" s="69">
        <f t="shared" si="0"/>
        <v>0</v>
      </c>
      <c r="Q10" s="39"/>
      <c r="R10" s="3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39"/>
      <c r="AH10" s="39"/>
    </row>
    <row r="11" spans="1:34" ht="15.6">
      <c r="A11" s="3" t="s">
        <v>13</v>
      </c>
      <c r="B11" s="69"/>
      <c r="C11" s="156">
        <f>SUM(C5:C10)</f>
        <v>346734.19284919673</v>
      </c>
      <c r="D11" s="69">
        <f t="shared" ref="D11:O11" si="1">SUM(D5:D10)</f>
        <v>0</v>
      </c>
      <c r="E11" s="69">
        <f t="shared" si="1"/>
        <v>0</v>
      </c>
      <c r="F11" s="69">
        <f t="shared" si="1"/>
        <v>0</v>
      </c>
      <c r="G11" s="69">
        <f t="shared" si="1"/>
        <v>0</v>
      </c>
      <c r="H11" s="69">
        <f t="shared" si="1"/>
        <v>0</v>
      </c>
      <c r="I11" s="69">
        <f t="shared" si="1"/>
        <v>0</v>
      </c>
      <c r="J11" s="69">
        <f t="shared" si="1"/>
        <v>0</v>
      </c>
      <c r="K11" s="69">
        <f t="shared" si="1"/>
        <v>0</v>
      </c>
      <c r="L11" s="69">
        <f t="shared" si="1"/>
        <v>0</v>
      </c>
      <c r="M11" s="69">
        <f t="shared" si="1"/>
        <v>0</v>
      </c>
      <c r="N11" s="69">
        <f t="shared" si="1"/>
        <v>0</v>
      </c>
      <c r="O11" s="69">
        <f t="shared" si="1"/>
        <v>0</v>
      </c>
      <c r="P11" s="69">
        <f>SUM(D11:O11)</f>
        <v>0</v>
      </c>
      <c r="Q11" s="39"/>
      <c r="R11" s="3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39"/>
      <c r="AH11" s="39"/>
    </row>
    <row r="12" spans="1:34" ht="15.6"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2"/>
      <c r="R12" s="2"/>
      <c r="S12" s="2"/>
      <c r="T12" s="2"/>
    </row>
    <row r="13" spans="1:34" ht="15.6"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2"/>
      <c r="R13" s="2"/>
      <c r="S13" s="2"/>
      <c r="T13" s="2"/>
    </row>
    <row r="14" spans="1:34" ht="18">
      <c r="A14" s="1" t="s">
        <v>14</v>
      </c>
      <c r="B14" s="98"/>
      <c r="C14" s="69"/>
      <c r="D14" s="98"/>
      <c r="E14" s="98"/>
      <c r="F14" s="98"/>
      <c r="G14" s="98"/>
      <c r="H14" s="98"/>
      <c r="I14" s="98"/>
      <c r="J14" s="69"/>
      <c r="K14" s="69"/>
      <c r="L14" s="69"/>
      <c r="M14" s="69"/>
      <c r="N14" s="69"/>
      <c r="O14" s="69"/>
      <c r="P14" s="98"/>
      <c r="Q14" s="2"/>
      <c r="R14" s="2"/>
      <c r="S14" s="2"/>
      <c r="T14" s="2"/>
    </row>
    <row r="15" spans="1:34" ht="15.6">
      <c r="A15" s="51" t="str">
        <f>A2</f>
        <v>0360 Tierp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2"/>
      <c r="R15" s="2"/>
      <c r="S15" s="2"/>
      <c r="T15" s="2"/>
    </row>
    <row r="16" spans="1:34" ht="28.8">
      <c r="A16" s="4">
        <f>'Uppsala län'!A16</f>
        <v>2020</v>
      </c>
      <c r="B16" s="90" t="s">
        <v>15</v>
      </c>
      <c r="C16" s="99" t="s">
        <v>8</v>
      </c>
      <c r="D16" s="90" t="s">
        <v>30</v>
      </c>
      <c r="E16" s="90" t="s">
        <v>2</v>
      </c>
      <c r="F16" s="91" t="s">
        <v>3</v>
      </c>
      <c r="G16" s="90" t="s">
        <v>16</v>
      </c>
      <c r="H16" s="90" t="s">
        <v>50</v>
      </c>
      <c r="I16" s="91" t="s">
        <v>5</v>
      </c>
      <c r="J16" s="90" t="s">
        <v>4</v>
      </c>
      <c r="K16" s="90" t="s">
        <v>6</v>
      </c>
      <c r="L16" s="90" t="s">
        <v>7</v>
      </c>
      <c r="M16" s="90" t="s">
        <v>62</v>
      </c>
      <c r="N16" s="91" t="s">
        <v>62</v>
      </c>
      <c r="O16" s="91" t="s">
        <v>62</v>
      </c>
      <c r="P16" s="92" t="s">
        <v>9</v>
      </c>
      <c r="Q16" s="39"/>
      <c r="AG16" s="39"/>
      <c r="AH16" s="39"/>
    </row>
    <row r="17" spans="1:34" s="16" customFormat="1" ht="10.199999999999999">
      <c r="A17" s="52" t="s">
        <v>54</v>
      </c>
      <c r="B17" s="94" t="s">
        <v>57</v>
      </c>
      <c r="C17" s="100"/>
      <c r="D17" s="94" t="s">
        <v>53</v>
      </c>
      <c r="E17" s="95"/>
      <c r="F17" s="94" t="s">
        <v>55</v>
      </c>
      <c r="G17" s="95"/>
      <c r="H17" s="95"/>
      <c r="I17" s="94" t="s">
        <v>56</v>
      </c>
      <c r="J17" s="95"/>
      <c r="K17" s="95"/>
      <c r="L17" s="95"/>
      <c r="M17" s="95"/>
      <c r="N17" s="96"/>
      <c r="O17" s="96"/>
      <c r="P17" s="97" t="s">
        <v>60</v>
      </c>
      <c r="Q17" s="17"/>
      <c r="AG17" s="17"/>
      <c r="AH17" s="17"/>
    </row>
    <row r="18" spans="1:34" ht="15.6">
      <c r="A18" s="3" t="s">
        <v>17</v>
      </c>
      <c r="B18" s="131">
        <f>[1]Fjärrvärmeproduktion!$N$282</f>
        <v>0</v>
      </c>
      <c r="C18" s="71"/>
      <c r="D18" s="131">
        <f>[1]Fjärrvärmeproduktion!$N$283</f>
        <v>0</v>
      </c>
      <c r="E18" s="71">
        <f>[1]Fjärrvärmeproduktion!$Q$284</f>
        <v>0</v>
      </c>
      <c r="F18" s="71">
        <f>[1]Fjärrvärmeproduktion!$N$285</f>
        <v>0</v>
      </c>
      <c r="G18" s="71">
        <f>[1]Fjärrvärmeproduktion!$R$286</f>
        <v>0</v>
      </c>
      <c r="H18" s="131">
        <f>[1]Fjärrvärmeproduktion!$S$287</f>
        <v>0</v>
      </c>
      <c r="I18" s="71">
        <f>[1]Fjärrvärmeproduktion!$N$288</f>
        <v>0</v>
      </c>
      <c r="J18" s="71">
        <f>[1]Fjärrvärmeproduktion!$T$286</f>
        <v>0</v>
      </c>
      <c r="K18" s="71">
        <f>[1]Fjärrvärmeproduktion!$U$284</f>
        <v>0</v>
      </c>
      <c r="L18" s="71">
        <f>[1]Fjärrvärmeproduktion!$V$284</f>
        <v>0</v>
      </c>
      <c r="M18" s="71"/>
      <c r="N18" s="71"/>
      <c r="O18" s="71"/>
      <c r="P18" s="71">
        <f>SUM(C18:O18)</f>
        <v>0</v>
      </c>
      <c r="Q18" s="64"/>
      <c r="R18" s="61"/>
      <c r="S18" s="2"/>
      <c r="T18" s="2"/>
    </row>
    <row r="19" spans="1:34" ht="15.6">
      <c r="A19" s="3" t="s">
        <v>18</v>
      </c>
      <c r="B19" s="131">
        <f>[1]Fjärrvärmeproduktion!$N$290+[1]Fjärrvärmeproduktion!$N$322</f>
        <v>70884</v>
      </c>
      <c r="C19" s="71"/>
      <c r="D19" s="131">
        <f>[1]Fjärrvärmeproduktion!$N$291</f>
        <v>517</v>
      </c>
      <c r="E19" s="71">
        <f>[1]Fjärrvärmeproduktion!$Q$292</f>
        <v>0</v>
      </c>
      <c r="F19" s="71">
        <f>[1]Fjärrvärmeproduktion!$N$293</f>
        <v>0</v>
      </c>
      <c r="G19" s="71">
        <f>[1]Fjärrvärmeproduktion!$R$294</f>
        <v>0</v>
      </c>
      <c r="H19" s="131">
        <f>[1]Fjärrvärmeproduktion!$S$295</f>
        <v>75024</v>
      </c>
      <c r="I19" s="71">
        <f>[1]Fjärrvärmeproduktion!$N$296</f>
        <v>0</v>
      </c>
      <c r="J19" s="71">
        <f>[1]Fjärrvärmeproduktion!$T$294</f>
        <v>0</v>
      </c>
      <c r="K19" s="71">
        <f>[1]Fjärrvärmeproduktion!$U$292</f>
        <v>0</v>
      </c>
      <c r="L19" s="71">
        <f>[1]Fjärrvärmeproduktion!$V$292</f>
        <v>0</v>
      </c>
      <c r="M19" s="71"/>
      <c r="N19" s="71"/>
      <c r="O19" s="71"/>
      <c r="P19" s="71">
        <f t="shared" ref="P19:P24" si="2">SUM(C19:O19)</f>
        <v>75541</v>
      </c>
      <c r="Q19" s="64"/>
      <c r="R19" s="61"/>
      <c r="S19" s="2"/>
      <c r="T19" s="2"/>
    </row>
    <row r="20" spans="1:34" ht="15.6">
      <c r="A20" s="3" t="s">
        <v>19</v>
      </c>
      <c r="B20" s="131">
        <f>[1]Fjärrvärmeproduktion!$N$298</f>
        <v>467</v>
      </c>
      <c r="C20" s="142">
        <f>1.015*B20</f>
        <v>474.00499999999994</v>
      </c>
      <c r="D20" s="131">
        <f>[1]Fjärrvärmeproduktion!$N$299</f>
        <v>0</v>
      </c>
      <c r="E20" s="71">
        <f>[1]Fjärrvärmeproduktion!$Q$300</f>
        <v>0</v>
      </c>
      <c r="F20" s="71">
        <f>[1]Fjärrvärmeproduktion!$N$301</f>
        <v>0</v>
      </c>
      <c r="G20" s="71">
        <f>[1]Fjärrvärmeproduktion!$R$302</f>
        <v>0</v>
      </c>
      <c r="H20" s="131">
        <f>[1]Fjärrvärmeproduktion!$S$303</f>
        <v>0</v>
      </c>
      <c r="I20" s="71">
        <f>[1]Fjärrvärmeproduktion!$N$304</f>
        <v>0</v>
      </c>
      <c r="J20" s="71">
        <f>[1]Fjärrvärmeproduktion!$T$302</f>
        <v>0</v>
      </c>
      <c r="K20" s="71">
        <f>[1]Fjärrvärmeproduktion!$U$300</f>
        <v>0</v>
      </c>
      <c r="L20" s="71">
        <f>[1]Fjärrvärmeproduktion!$V$300</f>
        <v>0</v>
      </c>
      <c r="M20" s="71"/>
      <c r="N20" s="71"/>
      <c r="O20" s="71"/>
      <c r="P20" s="71">
        <f t="shared" si="2"/>
        <v>474.00499999999994</v>
      </c>
      <c r="Q20" s="64"/>
      <c r="R20" s="61"/>
      <c r="S20" s="2"/>
      <c r="T20" s="2"/>
    </row>
    <row r="21" spans="1:34" ht="16.2" thickBot="1">
      <c r="A21" s="3" t="s">
        <v>20</v>
      </c>
      <c r="B21" s="131">
        <f>[1]Fjärrvärmeproduktion!$N$306</f>
        <v>0</v>
      </c>
      <c r="C21" s="71"/>
      <c r="D21" s="131">
        <f>[1]Fjärrvärmeproduktion!$N$307</f>
        <v>0</v>
      </c>
      <c r="E21" s="71">
        <f>[1]Fjärrvärmeproduktion!$Q$308</f>
        <v>0</v>
      </c>
      <c r="F21" s="71">
        <f>[1]Fjärrvärmeproduktion!$N$309</f>
        <v>0</v>
      </c>
      <c r="G21" s="71">
        <f>[1]Fjärrvärmeproduktion!$R$310</f>
        <v>0</v>
      </c>
      <c r="H21" s="131">
        <f>[1]Fjärrvärmeproduktion!$S$311</f>
        <v>0</v>
      </c>
      <c r="I21" s="71">
        <f>[1]Fjärrvärmeproduktion!$N$312</f>
        <v>0</v>
      </c>
      <c r="J21" s="71">
        <f>[1]Fjärrvärmeproduktion!$T$310</f>
        <v>0</v>
      </c>
      <c r="K21" s="71">
        <f>[1]Fjärrvärmeproduktion!$U$308</f>
        <v>0</v>
      </c>
      <c r="L21" s="71">
        <f>[1]Fjärrvärmeproduktion!$V$308</f>
        <v>0</v>
      </c>
      <c r="M21" s="71"/>
      <c r="N21" s="71"/>
      <c r="O21" s="71"/>
      <c r="P21" s="71">
        <f t="shared" si="2"/>
        <v>0</v>
      </c>
      <c r="Q21" s="64"/>
      <c r="R21" s="62"/>
      <c r="S21" s="24"/>
      <c r="T21" s="24"/>
    </row>
    <row r="22" spans="1:34" ht="15.6">
      <c r="A22" s="3" t="s">
        <v>21</v>
      </c>
      <c r="B22" s="131">
        <f>[1]Fjärrvärmeproduktion!$N$314</f>
        <v>0</v>
      </c>
      <c r="C22" s="71"/>
      <c r="D22" s="131">
        <f>[1]Fjärrvärmeproduktion!$N$315</f>
        <v>0</v>
      </c>
      <c r="E22" s="71">
        <f>[1]Fjärrvärmeproduktion!$Q$316</f>
        <v>0</v>
      </c>
      <c r="F22" s="71">
        <f>[1]Fjärrvärmeproduktion!$N$317</f>
        <v>0</v>
      </c>
      <c r="G22" s="71">
        <f>[1]Fjärrvärmeproduktion!$R$318</f>
        <v>0</v>
      </c>
      <c r="H22" s="131">
        <f>[1]Fjärrvärmeproduktion!$S$319</f>
        <v>0</v>
      </c>
      <c r="I22" s="71">
        <f>[1]Fjärrvärmeproduktion!$N$320</f>
        <v>0</v>
      </c>
      <c r="J22" s="71">
        <f>[1]Fjärrvärmeproduktion!$T$318</f>
        <v>0</v>
      </c>
      <c r="K22" s="71">
        <f>[1]Fjärrvärmeproduktion!$U$316</f>
        <v>0</v>
      </c>
      <c r="L22" s="71">
        <f>[1]Fjärrvärmeproduktion!$V$316</f>
        <v>0</v>
      </c>
      <c r="M22" s="71"/>
      <c r="N22" s="71"/>
      <c r="O22" s="71"/>
      <c r="P22" s="71">
        <f t="shared" si="2"/>
        <v>0</v>
      </c>
      <c r="Q22" s="64"/>
      <c r="R22" s="63" t="s">
        <v>23</v>
      </c>
      <c r="S22" s="56" t="str">
        <f>ROUND(P43/1000,0) &amp;" GWh"</f>
        <v>524 GWh</v>
      </c>
      <c r="T22" s="25"/>
      <c r="U22" s="23"/>
    </row>
    <row r="23" spans="1:34" ht="15.6">
      <c r="A23" s="3" t="s">
        <v>22</v>
      </c>
      <c r="B23" s="131">
        <v>0</v>
      </c>
      <c r="C23" s="71"/>
      <c r="D23" s="131">
        <f>[1]Fjärrvärmeproduktion!$N$323</f>
        <v>0</v>
      </c>
      <c r="E23" s="71">
        <f>[1]Fjärrvärmeproduktion!$Q$324</f>
        <v>0</v>
      </c>
      <c r="F23" s="71">
        <f>[1]Fjärrvärmeproduktion!$N$325</f>
        <v>0</v>
      </c>
      <c r="G23" s="71">
        <f>[1]Fjärrvärmeproduktion!$R$326</f>
        <v>0</v>
      </c>
      <c r="H23" s="131">
        <f>[1]Fjärrvärmeproduktion!$S$327</f>
        <v>0</v>
      </c>
      <c r="I23" s="71">
        <f>[1]Fjärrvärmeproduktion!$N$328</f>
        <v>0</v>
      </c>
      <c r="J23" s="71">
        <f>[1]Fjärrvärmeproduktion!$T$326</f>
        <v>0</v>
      </c>
      <c r="K23" s="71">
        <f>[1]Fjärrvärmeproduktion!$U$324</f>
        <v>0</v>
      </c>
      <c r="L23" s="71">
        <f>[1]Fjärrvärmeproduktion!$V$324</f>
        <v>0</v>
      </c>
      <c r="M23" s="71"/>
      <c r="N23" s="71"/>
      <c r="O23" s="71"/>
      <c r="P23" s="71">
        <f t="shared" si="2"/>
        <v>0</v>
      </c>
      <c r="Q23" s="64"/>
      <c r="R23" s="59"/>
      <c r="S23" s="2"/>
      <c r="T23" s="26"/>
      <c r="U23" s="23"/>
    </row>
    <row r="24" spans="1:34" ht="15.6">
      <c r="A24" s="3" t="s">
        <v>13</v>
      </c>
      <c r="B24" s="71">
        <f>SUM(B18:B23)</f>
        <v>71351</v>
      </c>
      <c r="C24" s="142">
        <f t="shared" ref="C24:O24" si="3">SUM(C18:C23)</f>
        <v>474.00499999999994</v>
      </c>
      <c r="D24" s="71">
        <f t="shared" si="3"/>
        <v>517</v>
      </c>
      <c r="E24" s="71">
        <f t="shared" si="3"/>
        <v>0</v>
      </c>
      <c r="F24" s="71">
        <f t="shared" si="3"/>
        <v>0</v>
      </c>
      <c r="G24" s="71">
        <f t="shared" si="3"/>
        <v>0</v>
      </c>
      <c r="H24" s="71">
        <f t="shared" si="3"/>
        <v>75024</v>
      </c>
      <c r="I24" s="71">
        <f t="shared" si="3"/>
        <v>0</v>
      </c>
      <c r="J24" s="71">
        <f t="shared" si="3"/>
        <v>0</v>
      </c>
      <c r="K24" s="71">
        <f t="shared" si="3"/>
        <v>0</v>
      </c>
      <c r="L24" s="71">
        <f t="shared" si="3"/>
        <v>0</v>
      </c>
      <c r="M24" s="71">
        <f t="shared" si="3"/>
        <v>0</v>
      </c>
      <c r="N24" s="71">
        <f t="shared" si="3"/>
        <v>0</v>
      </c>
      <c r="O24" s="71">
        <f t="shared" si="3"/>
        <v>0</v>
      </c>
      <c r="P24" s="71">
        <f t="shared" si="2"/>
        <v>76015.005000000005</v>
      </c>
      <c r="Q24" s="64"/>
      <c r="R24" s="59"/>
      <c r="S24" s="2" t="s">
        <v>24</v>
      </c>
      <c r="T24" s="26" t="s">
        <v>25</v>
      </c>
      <c r="U24" s="23"/>
    </row>
    <row r="25" spans="1:34" ht="15.6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64"/>
      <c r="R25" s="58" t="str">
        <f>C30</f>
        <v>El</v>
      </c>
      <c r="S25" s="41" t="str">
        <f>ROUND(C43/1000,0) &amp;" GWh"</f>
        <v>193 GWh</v>
      </c>
      <c r="T25" s="29">
        <f>C$44</f>
        <v>0.36787955226621671</v>
      </c>
      <c r="U25" s="23"/>
    </row>
    <row r="26" spans="1:34" ht="15.6">
      <c r="B26" s="132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4"/>
      <c r="R26" s="57" t="str">
        <f>D30</f>
        <v>Oljeprodukter</v>
      </c>
      <c r="S26" s="41" t="str">
        <f>ROUND(D43/1000,0) &amp;" GWh"</f>
        <v>166 GWh</v>
      </c>
      <c r="T26" s="29">
        <f>D$44</f>
        <v>0.31699611828514784</v>
      </c>
      <c r="U26" s="23"/>
    </row>
    <row r="27" spans="1:34" ht="15.6"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4"/>
      <c r="R27" s="57" t="str">
        <f>E30</f>
        <v>Kol och koks</v>
      </c>
      <c r="S27" s="41" t="str">
        <f>ROUND(E43/1000,0) &amp;" GWh"</f>
        <v>0 GWh</v>
      </c>
      <c r="T27" s="29">
        <f>E$44</f>
        <v>0</v>
      </c>
      <c r="U27" s="23"/>
    </row>
    <row r="28" spans="1:34" ht="18">
      <c r="A28" s="1" t="s">
        <v>26</v>
      </c>
      <c r="B28" s="98"/>
      <c r="C28" s="69"/>
      <c r="D28" s="98"/>
      <c r="E28" s="98"/>
      <c r="F28" s="98"/>
      <c r="G28" s="98"/>
      <c r="H28" s="98"/>
      <c r="I28" s="69"/>
      <c r="J28" s="69"/>
      <c r="K28" s="69"/>
      <c r="L28" s="69"/>
      <c r="M28" s="69"/>
      <c r="N28" s="69"/>
      <c r="O28" s="69"/>
      <c r="P28" s="69"/>
      <c r="Q28" s="64"/>
      <c r="R28" s="57" t="str">
        <f>F30</f>
        <v>Gasol/naturgas</v>
      </c>
      <c r="S28" s="41" t="str">
        <f>ROUND(F43/1000,0) &amp;" GWh"</f>
        <v>2 GWh</v>
      </c>
      <c r="T28" s="29">
        <f>F$44</f>
        <v>3.7477486506668199E-3</v>
      </c>
      <c r="U28" s="23"/>
    </row>
    <row r="29" spans="1:34" ht="15.6">
      <c r="A29" s="51" t="str">
        <f>A2</f>
        <v>0360 Tierp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4"/>
      <c r="R29" s="57" t="str">
        <f>G30</f>
        <v>Biodrivmedel/Bioolja</v>
      </c>
      <c r="S29" s="41" t="str">
        <f>ROUND(G43/1000,0) &amp;" GWh"</f>
        <v>26 GWh</v>
      </c>
      <c r="T29" s="29">
        <f>G$44</f>
        <v>4.95115418069745E-2</v>
      </c>
      <c r="U29" s="23"/>
    </row>
    <row r="30" spans="1:34" ht="28.8">
      <c r="A30" s="4">
        <f>'Uppsala län'!A30</f>
        <v>2020</v>
      </c>
      <c r="B30" s="99" t="s">
        <v>64</v>
      </c>
      <c r="C30" s="102" t="s">
        <v>8</v>
      </c>
      <c r="D30" s="90" t="s">
        <v>30</v>
      </c>
      <c r="E30" s="90" t="s">
        <v>2</v>
      </c>
      <c r="F30" s="91" t="s">
        <v>3</v>
      </c>
      <c r="G30" s="90" t="s">
        <v>87</v>
      </c>
      <c r="H30" s="90" t="s">
        <v>50</v>
      </c>
      <c r="I30" s="91" t="s">
        <v>5</v>
      </c>
      <c r="J30" s="90" t="s">
        <v>4</v>
      </c>
      <c r="K30" s="90" t="s">
        <v>6</v>
      </c>
      <c r="L30" s="90" t="s">
        <v>7</v>
      </c>
      <c r="M30" s="90" t="s">
        <v>75</v>
      </c>
      <c r="N30" s="90" t="s">
        <v>76</v>
      </c>
      <c r="O30" s="91" t="s">
        <v>62</v>
      </c>
      <c r="P30" s="92" t="s">
        <v>27</v>
      </c>
      <c r="Q30" s="18"/>
      <c r="R30" s="53" t="str">
        <f>H30</f>
        <v>Biobränslen</v>
      </c>
      <c r="S30" s="41" t="str">
        <f>ROUND(H43/1000,0) &amp;" GWh"</f>
        <v>137 GWh</v>
      </c>
      <c r="T30" s="29">
        <f>H$44</f>
        <v>0.26186503899099406</v>
      </c>
      <c r="U30" s="23"/>
    </row>
    <row r="31" spans="1:34" s="16" customFormat="1">
      <c r="A31" s="15"/>
      <c r="B31" s="94" t="s">
        <v>59</v>
      </c>
      <c r="C31" s="103" t="s">
        <v>58</v>
      </c>
      <c r="D31" s="94" t="s">
        <v>53</v>
      </c>
      <c r="E31" s="95"/>
      <c r="F31" s="94" t="s">
        <v>55</v>
      </c>
      <c r="G31" s="94" t="s">
        <v>74</v>
      </c>
      <c r="H31" s="94" t="s">
        <v>63</v>
      </c>
      <c r="I31" s="94" t="s">
        <v>56</v>
      </c>
      <c r="J31" s="95"/>
      <c r="K31" s="95"/>
      <c r="L31" s="95"/>
      <c r="M31" s="95"/>
      <c r="N31" s="96"/>
      <c r="O31" s="96"/>
      <c r="P31" s="97" t="s">
        <v>61</v>
      </c>
      <c r="Q31" s="19"/>
      <c r="R31" s="53" t="str">
        <f>I30</f>
        <v>Biogas</v>
      </c>
      <c r="S31" s="41" t="str">
        <f>ROUND(I43/1000,0)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28</v>
      </c>
      <c r="B32" s="131">
        <f>[1]Slutanvändning!$N$413</f>
        <v>0</v>
      </c>
      <c r="C32" s="131">
        <f>[1]Slutanvändning!$N$414</f>
        <v>13447</v>
      </c>
      <c r="D32" s="71">
        <f>[1]Slutanvändning!$N$407</f>
        <v>11465</v>
      </c>
      <c r="E32" s="71">
        <f>[1]Slutanvändning!$Q$408</f>
        <v>0</v>
      </c>
      <c r="F32" s="131">
        <v>0</v>
      </c>
      <c r="G32" s="71">
        <f>[1]Slutanvändning!$N$410</f>
        <v>2716</v>
      </c>
      <c r="H32" s="71">
        <f>[1]Slutanvändning!$N$411</f>
        <v>0</v>
      </c>
      <c r="I32" s="71">
        <f>[1]Slutanvändning!$N$412</f>
        <v>0</v>
      </c>
      <c r="J32" s="71">
        <v>0</v>
      </c>
      <c r="K32" s="71">
        <f>[1]Slutanvändning!$U$408</f>
        <v>0</v>
      </c>
      <c r="L32" s="71">
        <f>[1]Slutanvändning!$V$408</f>
        <v>0</v>
      </c>
      <c r="M32" s="71"/>
      <c r="N32" s="71"/>
      <c r="O32" s="71"/>
      <c r="P32" s="71">
        <f t="shared" ref="P32:P38" si="4">SUM(B32:N32)</f>
        <v>27628</v>
      </c>
      <c r="Q32" s="60"/>
      <c r="R32" s="57" t="str">
        <f>J30</f>
        <v>Avlutar</v>
      </c>
      <c r="S32" s="41" t="str">
        <f>ROUND(J43/1000,0) &amp;" GWh"</f>
        <v>0 GWh</v>
      </c>
      <c r="T32" s="29">
        <f>J$44</f>
        <v>0</v>
      </c>
      <c r="U32" s="23"/>
    </row>
    <row r="33" spans="1:47" ht="15.6">
      <c r="A33" s="3" t="s">
        <v>31</v>
      </c>
      <c r="B33" s="131">
        <f>[1]Slutanvändning!$N$422</f>
        <v>4374</v>
      </c>
      <c r="C33" s="152">
        <f>[1]Slutanvändning!$N$423</f>
        <v>30686.89024410522</v>
      </c>
      <c r="D33" s="71">
        <f>[1]Slutanvändning!$N$416</f>
        <v>1733</v>
      </c>
      <c r="E33" s="71">
        <f>[1]Slutanvändning!$Q$417</f>
        <v>0</v>
      </c>
      <c r="F33" s="152">
        <f>[1]Slutanvändning!$N$418</f>
        <v>1962</v>
      </c>
      <c r="G33" s="71">
        <f>[1]Slutanvändning!$N$419</f>
        <v>0</v>
      </c>
      <c r="H33" s="142">
        <f>[1]Slutanvändning!$N$420</f>
        <v>1887.3535707923002</v>
      </c>
      <c r="I33" s="71">
        <f>[1]Slutanvändning!$N$421</f>
        <v>0</v>
      </c>
      <c r="J33" s="71">
        <v>0</v>
      </c>
      <c r="K33" s="71">
        <f>[1]Slutanvändning!$U$417</f>
        <v>0</v>
      </c>
      <c r="L33" s="71">
        <f>[1]Slutanvändning!$V$417</f>
        <v>0</v>
      </c>
      <c r="M33" s="71"/>
      <c r="N33" s="71"/>
      <c r="O33" s="71"/>
      <c r="P33" s="142">
        <f t="shared" si="4"/>
        <v>40643.24381489752</v>
      </c>
      <c r="Q33" s="60"/>
      <c r="R33" s="58" t="str">
        <f>K30</f>
        <v>Torv</v>
      </c>
      <c r="S33" s="41" t="str">
        <f>ROUND(K43/1000,0) &amp;" GWh"</f>
        <v>0 GWh</v>
      </c>
      <c r="T33" s="29">
        <f>K$44</f>
        <v>0</v>
      </c>
      <c r="U33" s="23"/>
    </row>
    <row r="34" spans="1:47" ht="15.6">
      <c r="A34" s="3" t="s">
        <v>32</v>
      </c>
      <c r="B34" s="131">
        <f>[1]Slutanvändning!$N$431</f>
        <v>13737</v>
      </c>
      <c r="C34" s="131">
        <f>[1]Slutanvändning!$N$432</f>
        <v>19251</v>
      </c>
      <c r="D34" s="71">
        <f>[1]Slutanvändning!$N$425</f>
        <v>2295</v>
      </c>
      <c r="E34" s="71">
        <f>[1]Slutanvändning!$Q$426</f>
        <v>0</v>
      </c>
      <c r="F34" s="131">
        <v>0</v>
      </c>
      <c r="G34" s="71">
        <f>[1]Slutanvändning!$N$428</f>
        <v>0</v>
      </c>
      <c r="H34" s="71">
        <f>[1]Slutanvändning!$N$429</f>
        <v>0</v>
      </c>
      <c r="I34" s="71">
        <f>[1]Slutanvändning!$N$430</f>
        <v>0</v>
      </c>
      <c r="J34" s="71">
        <v>0</v>
      </c>
      <c r="K34" s="71">
        <f>[1]Slutanvändning!$U$426</f>
        <v>0</v>
      </c>
      <c r="L34" s="71">
        <f>[1]Slutanvändning!$V$426</f>
        <v>0</v>
      </c>
      <c r="M34" s="71"/>
      <c r="N34" s="71"/>
      <c r="O34" s="71"/>
      <c r="P34" s="71">
        <f t="shared" si="4"/>
        <v>35283</v>
      </c>
      <c r="Q34" s="60"/>
      <c r="R34" s="57" t="str">
        <f>L30</f>
        <v>Avfall</v>
      </c>
      <c r="S34" s="41" t="str">
        <f>ROUND(L43/1000,0) &amp;" GWh"</f>
        <v>0 GWh</v>
      </c>
      <c r="T34" s="29">
        <f>L$44</f>
        <v>0</v>
      </c>
      <c r="U34" s="23"/>
      <c r="V34" s="5"/>
      <c r="W34" s="40"/>
    </row>
    <row r="35" spans="1:47" ht="15.6">
      <c r="A35" s="3" t="s">
        <v>33</v>
      </c>
      <c r="B35" s="131">
        <f>[1]Slutanvändning!$N$440</f>
        <v>0</v>
      </c>
      <c r="C35" s="152">
        <f>[1]Slutanvändning!$N$441</f>
        <v>12.368799424874192</v>
      </c>
      <c r="D35" s="71">
        <f>[1]Slutanvändning!$N$434</f>
        <v>148043</v>
      </c>
      <c r="E35" s="71">
        <f>[1]Slutanvändning!$Q$435</f>
        <v>0</v>
      </c>
      <c r="F35" s="131">
        <v>0</v>
      </c>
      <c r="G35" s="71">
        <f>[1]Slutanvändning!$N$437</f>
        <v>23204</v>
      </c>
      <c r="H35" s="71">
        <f>[1]Slutanvändning!$N$438</f>
        <v>0</v>
      </c>
      <c r="I35" s="71">
        <f>[1]Slutanvändning!$N$439</f>
        <v>0</v>
      </c>
      <c r="J35" s="71">
        <v>0</v>
      </c>
      <c r="K35" s="71">
        <f>[1]Slutanvändning!$U$435</f>
        <v>0</v>
      </c>
      <c r="L35" s="71">
        <f>[1]Slutanvändning!$V$435</f>
        <v>0</v>
      </c>
      <c r="M35" s="71"/>
      <c r="N35" s="71"/>
      <c r="O35" s="71"/>
      <c r="P35" s="142">
        <f>SUM(B35:N35)</f>
        <v>171259.36879942488</v>
      </c>
      <c r="Q35" s="60"/>
      <c r="R35" s="58" t="str">
        <f>M30</f>
        <v>Beckolja</v>
      </c>
      <c r="S35" s="41" t="str">
        <f>ROUND(M43/1000,0) &amp;" GWh"</f>
        <v>0 GWh</v>
      </c>
      <c r="T35" s="29">
        <f>M$44</f>
        <v>0</v>
      </c>
      <c r="U35" s="23"/>
    </row>
    <row r="36" spans="1:47" ht="15.6">
      <c r="A36" s="3" t="s">
        <v>34</v>
      </c>
      <c r="B36" s="131">
        <f>[1]Slutanvändning!$N$449</f>
        <v>3526</v>
      </c>
      <c r="C36" s="131">
        <f>[1]Slutanvändning!$N$450</f>
        <v>32969</v>
      </c>
      <c r="D36" s="71">
        <f>[1]Slutanvändning!$N$443</f>
        <v>779</v>
      </c>
      <c r="E36" s="71">
        <f>[1]Slutanvändning!$Q$444</f>
        <v>0</v>
      </c>
      <c r="F36" s="131">
        <v>0</v>
      </c>
      <c r="G36" s="71">
        <f>[1]Slutanvändning!$N$446</f>
        <v>0</v>
      </c>
      <c r="H36" s="71">
        <f>[1]Slutanvändning!$N$447</f>
        <v>0</v>
      </c>
      <c r="I36" s="71">
        <f>[1]Slutanvändning!$N$448</f>
        <v>0</v>
      </c>
      <c r="J36" s="71">
        <v>0</v>
      </c>
      <c r="K36" s="71">
        <f>[1]Slutanvändning!$U$444</f>
        <v>0</v>
      </c>
      <c r="L36" s="71">
        <f>[1]Slutanvändning!$V$444</f>
        <v>0</v>
      </c>
      <c r="M36" s="71"/>
      <c r="N36" s="71"/>
      <c r="O36" s="71"/>
      <c r="P36" s="71">
        <f t="shared" si="4"/>
        <v>37274</v>
      </c>
      <c r="Q36" s="60"/>
      <c r="R36" s="58" t="str">
        <f>N30</f>
        <v>Metanol</v>
      </c>
      <c r="S36" s="41" t="str">
        <f>ROUND(N43/1000,0) &amp;" GWh"</f>
        <v>0 GWh</v>
      </c>
      <c r="T36" s="29">
        <f>N$44</f>
        <v>0</v>
      </c>
      <c r="U36" s="23"/>
    </row>
    <row r="37" spans="1:47" ht="15.6">
      <c r="A37" s="3" t="s">
        <v>35</v>
      </c>
      <c r="B37" s="131">
        <f>[1]Slutanvändning!$N$458</f>
        <v>6045</v>
      </c>
      <c r="C37" s="131">
        <f>[1]Slutanvändning!$N$459</f>
        <v>60619</v>
      </c>
      <c r="D37" s="71">
        <f>[1]Slutanvändning!$N$452</f>
        <v>365</v>
      </c>
      <c r="E37" s="71">
        <f>[1]Slutanvändning!$Q$453</f>
        <v>0</v>
      </c>
      <c r="F37" s="131">
        <v>0</v>
      </c>
      <c r="G37" s="71">
        <f>[1]Slutanvändning!$N$455</f>
        <v>0</v>
      </c>
      <c r="H37" s="142">
        <f>[1]Slutanvändning!$N$456</f>
        <v>60178.738212421587</v>
      </c>
      <c r="I37" s="71">
        <f>[1]Slutanvändning!$N$457</f>
        <v>0</v>
      </c>
      <c r="J37" s="71">
        <v>0</v>
      </c>
      <c r="K37" s="71">
        <f>[1]Slutanvändning!$U$453</f>
        <v>0</v>
      </c>
      <c r="L37" s="71">
        <f>[1]Slutanvändning!$V$453</f>
        <v>0</v>
      </c>
      <c r="M37" s="71"/>
      <c r="N37" s="71"/>
      <c r="O37" s="71"/>
      <c r="P37" s="142">
        <f t="shared" si="4"/>
        <v>127207.73821242159</v>
      </c>
      <c r="Q37" s="60"/>
      <c r="R37" s="57" t="str">
        <f>O30</f>
        <v>Övrigt</v>
      </c>
      <c r="S37" s="41" t="str">
        <f>ROUND(O43/1000,0) &amp;" GWh"</f>
        <v>0 GWh</v>
      </c>
      <c r="T37" s="29">
        <f>O$44</f>
        <v>0</v>
      </c>
      <c r="U37" s="23"/>
    </row>
    <row r="38" spans="1:47" ht="15.6">
      <c r="A38" s="3" t="s">
        <v>36</v>
      </c>
      <c r="B38" s="131">
        <f>[1]Slutanvändning!$N$467</f>
        <v>34093</v>
      </c>
      <c r="C38" s="131">
        <f>[1]Slutanvändning!$N$468</f>
        <v>6360</v>
      </c>
      <c r="D38" s="71">
        <f>[1]Slutanvändning!$N$461</f>
        <v>755</v>
      </c>
      <c r="E38" s="71">
        <f>[1]Slutanvändning!$Q$462</f>
        <v>0</v>
      </c>
      <c r="F38" s="131">
        <v>0</v>
      </c>
      <c r="G38" s="71">
        <f>[1]Slutanvändning!$N$464</f>
        <v>0</v>
      </c>
      <c r="H38" s="71">
        <f>[1]Slutanvändning!$N$465</f>
        <v>0</v>
      </c>
      <c r="I38" s="71">
        <f>[1]Slutanvändning!$N$466</f>
        <v>0</v>
      </c>
      <c r="J38" s="71">
        <v>0</v>
      </c>
      <c r="K38" s="71">
        <f>[1]Slutanvändning!$U$462</f>
        <v>0</v>
      </c>
      <c r="L38" s="71">
        <f>[1]Slutanvändning!$V$462</f>
        <v>0</v>
      </c>
      <c r="M38" s="71"/>
      <c r="N38" s="71"/>
      <c r="O38" s="71"/>
      <c r="P38" s="71">
        <f t="shared" si="4"/>
        <v>41208</v>
      </c>
      <c r="Q38" s="60"/>
      <c r="R38" s="23"/>
      <c r="S38" s="16"/>
      <c r="T38" s="27"/>
      <c r="U38" s="23"/>
    </row>
    <row r="39" spans="1:47" ht="15.6">
      <c r="A39" s="3" t="s">
        <v>37</v>
      </c>
      <c r="B39" s="131">
        <f>[1]Slutanvändning!$N$476</f>
        <v>0</v>
      </c>
      <c r="C39" s="131">
        <f>[1]Slutanvändning!$N$477</f>
        <v>14505</v>
      </c>
      <c r="D39" s="71">
        <f>[1]Slutanvändning!$N$470</f>
        <v>0</v>
      </c>
      <c r="E39" s="71">
        <f>[1]Slutanvändning!$Q$471</f>
        <v>0</v>
      </c>
      <c r="F39" s="131">
        <v>0</v>
      </c>
      <c r="G39" s="71">
        <f>[1]Slutanvändning!$N$473</f>
        <v>0</v>
      </c>
      <c r="H39" s="71">
        <f>[1]Slutanvändning!$N$474</f>
        <v>0</v>
      </c>
      <c r="I39" s="71">
        <f>[1]Slutanvändning!$N$475</f>
        <v>0</v>
      </c>
      <c r="J39" s="71">
        <v>0</v>
      </c>
      <c r="K39" s="71">
        <f>[1]Slutanvändning!$U$471</f>
        <v>0</v>
      </c>
      <c r="L39" s="71">
        <f>[1]Slutanvändning!$V$471</f>
        <v>0</v>
      </c>
      <c r="M39" s="71"/>
      <c r="N39" s="71"/>
      <c r="O39" s="71"/>
      <c r="P39" s="71">
        <f>SUM(B39:N39)</f>
        <v>14505</v>
      </c>
      <c r="Q39" s="60"/>
      <c r="R39" s="59"/>
      <c r="S39" s="7"/>
      <c r="T39" s="43"/>
    </row>
    <row r="40" spans="1:47" ht="15.6">
      <c r="A40" s="3" t="s">
        <v>13</v>
      </c>
      <c r="B40" s="71">
        <f>SUM(B32:B39)</f>
        <v>61775</v>
      </c>
      <c r="C40" s="142">
        <f t="shared" ref="C40:O40" si="5">SUM(C32:C39)</f>
        <v>177850.2590435301</v>
      </c>
      <c r="D40" s="71">
        <f t="shared" si="5"/>
        <v>165435</v>
      </c>
      <c r="E40" s="71">
        <f t="shared" si="5"/>
        <v>0</v>
      </c>
      <c r="F40" s="142">
        <f>SUM(F32:F39)</f>
        <v>1962</v>
      </c>
      <c r="G40" s="71">
        <f t="shared" si="5"/>
        <v>25920</v>
      </c>
      <c r="H40" s="142">
        <f t="shared" si="5"/>
        <v>62066.091783213888</v>
      </c>
      <c r="I40" s="71">
        <f t="shared" si="5"/>
        <v>0</v>
      </c>
      <c r="J40" s="71">
        <f t="shared" si="5"/>
        <v>0</v>
      </c>
      <c r="K40" s="71">
        <f t="shared" si="5"/>
        <v>0</v>
      </c>
      <c r="L40" s="71">
        <f t="shared" si="5"/>
        <v>0</v>
      </c>
      <c r="M40" s="71">
        <f t="shared" si="5"/>
        <v>0</v>
      </c>
      <c r="N40" s="71">
        <f t="shared" si="5"/>
        <v>0</v>
      </c>
      <c r="O40" s="71">
        <f t="shared" si="5"/>
        <v>0</v>
      </c>
      <c r="P40" s="142">
        <f>SUM(B40:N40)</f>
        <v>495008.35082674399</v>
      </c>
      <c r="Q40" s="60"/>
      <c r="R40" s="59"/>
      <c r="S40" s="7" t="s">
        <v>24</v>
      </c>
      <c r="T40" s="43" t="s">
        <v>25</v>
      </c>
    </row>
    <row r="41" spans="1:47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38"/>
      <c r="R41" s="59" t="s">
        <v>38</v>
      </c>
      <c r="S41" s="44" t="str">
        <f>ROUND((B46+C46)/1000,0) &amp;" GWh"</f>
        <v>24 GWh</v>
      </c>
      <c r="T41" s="43"/>
    </row>
    <row r="42" spans="1:47">
      <c r="A42" s="33" t="s">
        <v>41</v>
      </c>
      <c r="B42" s="134">
        <f>B39+B38+B37</f>
        <v>40138</v>
      </c>
      <c r="C42" s="134">
        <f>C39+C38+C37</f>
        <v>81484</v>
      </c>
      <c r="D42" s="134">
        <f>D39+D38+D37</f>
        <v>1120</v>
      </c>
      <c r="E42" s="134">
        <f t="shared" ref="E42:P42" si="6">E39+E38+E37</f>
        <v>0</v>
      </c>
      <c r="F42" s="135">
        <f t="shared" si="6"/>
        <v>0</v>
      </c>
      <c r="G42" s="134">
        <f t="shared" si="6"/>
        <v>0</v>
      </c>
      <c r="H42" s="134">
        <f t="shared" si="6"/>
        <v>60178.738212421587</v>
      </c>
      <c r="I42" s="135">
        <f t="shared" si="6"/>
        <v>0</v>
      </c>
      <c r="J42" s="134">
        <f t="shared" si="6"/>
        <v>0</v>
      </c>
      <c r="K42" s="134">
        <f t="shared" si="6"/>
        <v>0</v>
      </c>
      <c r="L42" s="134">
        <f t="shared" si="6"/>
        <v>0</v>
      </c>
      <c r="M42" s="134">
        <f t="shared" si="6"/>
        <v>0</v>
      </c>
      <c r="N42" s="134">
        <f t="shared" si="6"/>
        <v>0</v>
      </c>
      <c r="O42" s="134">
        <f t="shared" si="6"/>
        <v>0</v>
      </c>
      <c r="P42" s="134">
        <f t="shared" si="6"/>
        <v>182920.73821242159</v>
      </c>
      <c r="Q42" s="48"/>
      <c r="R42" s="59" t="s">
        <v>39</v>
      </c>
      <c r="S42" s="8" t="str">
        <f>ROUND(P42/1000,0) &amp;" GWh"</f>
        <v>183 GWh</v>
      </c>
      <c r="T42" s="29">
        <f>P42/P40</f>
        <v>0.36953061076023136</v>
      </c>
    </row>
    <row r="43" spans="1:47">
      <c r="A43" s="34" t="s">
        <v>43</v>
      </c>
      <c r="B43" s="136"/>
      <c r="C43" s="137">
        <f>C40+C24-C7+C46</f>
        <v>192590.20516701252</v>
      </c>
      <c r="D43" s="137">
        <f t="shared" ref="D43:O43" si="7">D11+D24+D40</f>
        <v>165952</v>
      </c>
      <c r="E43" s="137">
        <f t="shared" si="7"/>
        <v>0</v>
      </c>
      <c r="F43" s="137">
        <f t="shared" si="7"/>
        <v>1962</v>
      </c>
      <c r="G43" s="137">
        <f t="shared" si="7"/>
        <v>25920</v>
      </c>
      <c r="H43" s="137">
        <f t="shared" si="7"/>
        <v>137090.09178321389</v>
      </c>
      <c r="I43" s="137">
        <f t="shared" si="7"/>
        <v>0</v>
      </c>
      <c r="J43" s="137">
        <f t="shared" si="7"/>
        <v>0</v>
      </c>
      <c r="K43" s="137">
        <f t="shared" si="7"/>
        <v>0</v>
      </c>
      <c r="L43" s="137">
        <f t="shared" si="7"/>
        <v>0</v>
      </c>
      <c r="M43" s="137">
        <f t="shared" si="7"/>
        <v>0</v>
      </c>
      <c r="N43" s="137">
        <f t="shared" si="7"/>
        <v>0</v>
      </c>
      <c r="O43" s="137">
        <f t="shared" si="7"/>
        <v>0</v>
      </c>
      <c r="P43" s="138">
        <f>SUM(C43:O43)</f>
        <v>523514.29695022642</v>
      </c>
      <c r="Q43" s="48"/>
      <c r="R43" s="59" t="s">
        <v>40</v>
      </c>
      <c r="S43" s="8" t="str">
        <f>ROUND(P36/1000,0) &amp;" GWh"</f>
        <v>37 GWh</v>
      </c>
      <c r="T43" s="42">
        <f>P36/P40</f>
        <v>7.5299739767513807E-2</v>
      </c>
    </row>
    <row r="44" spans="1:47">
      <c r="A44" s="34" t="s">
        <v>44</v>
      </c>
      <c r="B44" s="102"/>
      <c r="C44" s="105">
        <f>C43/$P$43</f>
        <v>0.36787955226621671</v>
      </c>
      <c r="D44" s="105">
        <f t="shared" ref="D44:P44" si="8">D43/$P$43</f>
        <v>0.31699611828514784</v>
      </c>
      <c r="E44" s="105">
        <f t="shared" si="8"/>
        <v>0</v>
      </c>
      <c r="F44" s="105">
        <f t="shared" si="8"/>
        <v>3.7477486506668199E-3</v>
      </c>
      <c r="G44" s="105">
        <f t="shared" si="8"/>
        <v>4.95115418069745E-2</v>
      </c>
      <c r="H44" s="105">
        <f t="shared" si="8"/>
        <v>0.26186503899099406</v>
      </c>
      <c r="I44" s="105">
        <f t="shared" si="8"/>
        <v>0</v>
      </c>
      <c r="J44" s="105">
        <f t="shared" si="8"/>
        <v>0</v>
      </c>
      <c r="K44" s="105">
        <f t="shared" si="8"/>
        <v>0</v>
      </c>
      <c r="L44" s="105">
        <f t="shared" si="8"/>
        <v>0</v>
      </c>
      <c r="M44" s="105">
        <f t="shared" si="8"/>
        <v>0</v>
      </c>
      <c r="N44" s="105">
        <f t="shared" si="8"/>
        <v>0</v>
      </c>
      <c r="O44" s="105">
        <f t="shared" si="8"/>
        <v>0</v>
      </c>
      <c r="P44" s="105">
        <f t="shared" si="8"/>
        <v>1</v>
      </c>
      <c r="Q44" s="48"/>
      <c r="R44" s="59" t="s">
        <v>42</v>
      </c>
      <c r="S44" s="8" t="str">
        <f>ROUND(P34/1000,0) &amp;" GWh"</f>
        <v>35 GWh</v>
      </c>
      <c r="T44" s="29">
        <f>P34/P40</f>
        <v>7.1277585400471896E-2</v>
      </c>
      <c r="U44" s="23"/>
    </row>
    <row r="45" spans="1:47">
      <c r="A45" s="35"/>
      <c r="B45" s="106"/>
      <c r="C45" s="102"/>
      <c r="D45" s="102"/>
      <c r="E45" s="102"/>
      <c r="F45" s="99"/>
      <c r="G45" s="102"/>
      <c r="H45" s="102"/>
      <c r="I45" s="99"/>
      <c r="J45" s="102"/>
      <c r="K45" s="102"/>
      <c r="L45" s="102"/>
      <c r="M45" s="102"/>
      <c r="N45" s="99"/>
      <c r="O45" s="99"/>
      <c r="P45" s="99"/>
      <c r="Q45" s="48"/>
      <c r="R45" s="59" t="s">
        <v>29</v>
      </c>
      <c r="S45" s="8" t="str">
        <f>ROUND(P32/1000,0) &amp;" GWh"</f>
        <v>28 GWh</v>
      </c>
      <c r="T45" s="29">
        <f>P32/P40</f>
        <v>5.5813199825531776E-2</v>
      </c>
      <c r="U45" s="23"/>
    </row>
    <row r="46" spans="1:47">
      <c r="A46" s="35" t="s">
        <v>47</v>
      </c>
      <c r="B46" s="104">
        <f>B24-B40</f>
        <v>9576</v>
      </c>
      <c r="C46" s="104">
        <f>(C40+C24)*0.08</f>
        <v>14265.941123482407</v>
      </c>
      <c r="D46" s="102"/>
      <c r="E46" s="102"/>
      <c r="F46" s="99"/>
      <c r="G46" s="102"/>
      <c r="H46" s="102"/>
      <c r="I46" s="99"/>
      <c r="J46" s="102"/>
      <c r="K46" s="102"/>
      <c r="L46" s="102"/>
      <c r="M46" s="102"/>
      <c r="N46" s="99"/>
      <c r="O46" s="99"/>
      <c r="P46" s="88"/>
      <c r="Q46" s="48"/>
      <c r="R46" s="59" t="s">
        <v>45</v>
      </c>
      <c r="S46" s="8" t="str">
        <f>ROUND(P33/1000,0) &amp;" GWh"</f>
        <v>41 GWh</v>
      </c>
      <c r="T46" s="42">
        <f>P33/P40</f>
        <v>8.2106178101877939E-2</v>
      </c>
      <c r="U46" s="23"/>
    </row>
    <row r="47" spans="1:47">
      <c r="A47" s="35" t="s">
        <v>49</v>
      </c>
      <c r="B47" s="107">
        <f>B46/B24</f>
        <v>0.13420975179044442</v>
      </c>
      <c r="C47" s="107">
        <f>C46/(C40+C24)</f>
        <v>0.08</v>
      </c>
      <c r="D47" s="102"/>
      <c r="E47" s="102"/>
      <c r="F47" s="99"/>
      <c r="G47" s="102"/>
      <c r="H47" s="102"/>
      <c r="I47" s="99"/>
      <c r="J47" s="102"/>
      <c r="K47" s="102"/>
      <c r="L47" s="102"/>
      <c r="M47" s="102"/>
      <c r="N47" s="99"/>
      <c r="O47" s="99"/>
      <c r="P47" s="99"/>
      <c r="Q47" s="48"/>
      <c r="R47" s="59" t="s">
        <v>46</v>
      </c>
      <c r="S47" s="8" t="str">
        <f>ROUND(P35/1000,0) &amp;" GWh"</f>
        <v>171 GWh</v>
      </c>
      <c r="T47" s="42">
        <f>P35/P40</f>
        <v>0.34597268614437321</v>
      </c>
    </row>
    <row r="48" spans="1:47" ht="15" thickBot="1">
      <c r="A48" s="10"/>
      <c r="B48" s="118"/>
      <c r="C48" s="114"/>
      <c r="D48" s="115"/>
      <c r="E48" s="115"/>
      <c r="F48" s="116"/>
      <c r="G48" s="115"/>
      <c r="H48" s="115"/>
      <c r="I48" s="116"/>
      <c r="J48" s="115"/>
      <c r="K48" s="115"/>
      <c r="L48" s="115"/>
      <c r="M48" s="114"/>
      <c r="N48" s="117"/>
      <c r="O48" s="117"/>
      <c r="P48" s="117"/>
      <c r="Q48" s="55"/>
      <c r="R48" s="46" t="s">
        <v>48</v>
      </c>
      <c r="S48" s="8" t="str">
        <f>ROUND(P40/1000,0) &amp;" GWh"</f>
        <v>495 GWh</v>
      </c>
      <c r="T48" s="47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18"/>
      <c r="C49" s="114"/>
      <c r="D49" s="115"/>
      <c r="E49" s="115"/>
      <c r="F49" s="116"/>
      <c r="G49" s="115"/>
      <c r="H49" s="115"/>
      <c r="I49" s="116"/>
      <c r="J49" s="115"/>
      <c r="K49" s="115"/>
      <c r="L49" s="115"/>
      <c r="M49" s="114"/>
      <c r="N49" s="117"/>
      <c r="O49" s="117"/>
      <c r="P49" s="117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18"/>
      <c r="C50" s="119"/>
      <c r="D50" s="115"/>
      <c r="E50" s="115"/>
      <c r="F50" s="116"/>
      <c r="G50" s="115"/>
      <c r="H50" s="115"/>
      <c r="I50" s="116"/>
      <c r="J50" s="115"/>
      <c r="K50" s="115"/>
      <c r="L50" s="115"/>
      <c r="M50" s="114"/>
      <c r="N50" s="117"/>
      <c r="O50" s="117"/>
      <c r="P50" s="117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18"/>
      <c r="C51" s="114"/>
      <c r="D51" s="115"/>
      <c r="E51" s="115"/>
      <c r="F51" s="116"/>
      <c r="G51" s="115"/>
      <c r="H51" s="115"/>
      <c r="I51" s="116"/>
      <c r="J51" s="115"/>
      <c r="K51" s="115"/>
      <c r="L51" s="115"/>
      <c r="M51" s="114"/>
      <c r="N51" s="117"/>
      <c r="O51" s="117"/>
      <c r="P51" s="117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18"/>
      <c r="C52" s="114"/>
      <c r="D52" s="115"/>
      <c r="E52" s="115"/>
      <c r="F52" s="116"/>
      <c r="G52" s="115"/>
      <c r="H52" s="115"/>
      <c r="I52" s="116"/>
      <c r="J52" s="115"/>
      <c r="K52" s="115"/>
      <c r="L52" s="115"/>
      <c r="M52" s="114"/>
      <c r="N52" s="117"/>
      <c r="O52" s="117"/>
      <c r="P52" s="117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18"/>
      <c r="C53" s="114"/>
      <c r="D53" s="115"/>
      <c r="E53" s="115"/>
      <c r="F53" s="116"/>
      <c r="G53" s="115"/>
      <c r="H53" s="115"/>
      <c r="I53" s="116"/>
      <c r="J53" s="115"/>
      <c r="K53" s="115"/>
      <c r="L53" s="115"/>
      <c r="M53" s="114"/>
      <c r="N53" s="117"/>
      <c r="O53" s="117"/>
      <c r="P53" s="117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18"/>
      <c r="C54" s="114"/>
      <c r="D54" s="115"/>
      <c r="E54" s="115"/>
      <c r="F54" s="116"/>
      <c r="G54" s="115"/>
      <c r="H54" s="115"/>
      <c r="I54" s="116"/>
      <c r="J54" s="115"/>
      <c r="K54" s="115"/>
      <c r="L54" s="115"/>
      <c r="M54" s="114"/>
      <c r="N54" s="117"/>
      <c r="O54" s="117"/>
      <c r="P54" s="117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18"/>
      <c r="C55" s="114"/>
      <c r="D55" s="115"/>
      <c r="E55" s="115"/>
      <c r="F55" s="116"/>
      <c r="G55" s="115"/>
      <c r="H55" s="115"/>
      <c r="I55" s="116"/>
      <c r="J55" s="115"/>
      <c r="K55" s="115"/>
      <c r="L55" s="115"/>
      <c r="M55" s="114"/>
      <c r="N55" s="117"/>
      <c r="O55" s="117"/>
      <c r="P55" s="117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18"/>
      <c r="C56" s="114"/>
      <c r="D56" s="115"/>
      <c r="E56" s="115"/>
      <c r="F56" s="116"/>
      <c r="G56" s="115"/>
      <c r="H56" s="115"/>
      <c r="I56" s="116"/>
      <c r="J56" s="115"/>
      <c r="K56" s="115"/>
      <c r="L56" s="115"/>
      <c r="M56" s="114"/>
      <c r="N56" s="117"/>
      <c r="O56" s="117"/>
      <c r="P56" s="117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18"/>
      <c r="C57" s="114"/>
      <c r="D57" s="115"/>
      <c r="E57" s="115"/>
      <c r="F57" s="116"/>
      <c r="G57" s="115"/>
      <c r="H57" s="115"/>
      <c r="I57" s="116"/>
      <c r="J57" s="115"/>
      <c r="K57" s="115"/>
      <c r="L57" s="115"/>
      <c r="M57" s="114"/>
      <c r="N57" s="117"/>
      <c r="O57" s="117"/>
      <c r="P57" s="117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20"/>
      <c r="C58" s="121"/>
      <c r="D58" s="122"/>
      <c r="E58" s="122"/>
      <c r="F58" s="123"/>
      <c r="G58" s="122"/>
      <c r="H58" s="122"/>
      <c r="I58" s="123"/>
      <c r="J58" s="122"/>
      <c r="K58" s="122"/>
      <c r="L58" s="122"/>
      <c r="M58" s="124"/>
      <c r="N58" s="125"/>
      <c r="O58" s="125"/>
      <c r="P58" s="126"/>
      <c r="Q58" s="7"/>
      <c r="R58" s="7"/>
      <c r="S58" s="32"/>
      <c r="T58" s="36"/>
    </row>
    <row r="59" spans="1:47" ht="15.6">
      <c r="A59" s="7"/>
      <c r="B59" s="120"/>
      <c r="C59" s="121"/>
      <c r="D59" s="122"/>
      <c r="E59" s="122"/>
      <c r="F59" s="123"/>
      <c r="G59" s="122"/>
      <c r="H59" s="122"/>
      <c r="I59" s="123"/>
      <c r="J59" s="122"/>
      <c r="K59" s="122"/>
      <c r="L59" s="122"/>
      <c r="M59" s="124"/>
      <c r="N59" s="125"/>
      <c r="O59" s="125"/>
      <c r="P59" s="126"/>
      <c r="Q59" s="7"/>
      <c r="R59" s="7"/>
      <c r="S59" s="12"/>
      <c r="T59" s="13"/>
    </row>
    <row r="60" spans="1:47" ht="15.6">
      <c r="A60" s="7"/>
      <c r="B60" s="120"/>
      <c r="C60" s="121"/>
      <c r="D60" s="122"/>
      <c r="E60" s="122"/>
      <c r="F60" s="123"/>
      <c r="G60" s="122"/>
      <c r="H60" s="122"/>
      <c r="I60" s="123"/>
      <c r="J60" s="122"/>
      <c r="K60" s="122"/>
      <c r="L60" s="122"/>
      <c r="M60" s="124"/>
      <c r="N60" s="125"/>
      <c r="O60" s="125"/>
      <c r="P60" s="126"/>
      <c r="Q60" s="7"/>
      <c r="R60" s="7"/>
      <c r="S60" s="7"/>
      <c r="T60" s="32"/>
    </row>
    <row r="61" spans="1:47" ht="15.6">
      <c r="A61" s="6"/>
      <c r="B61" s="120"/>
      <c r="C61" s="121"/>
      <c r="D61" s="122"/>
      <c r="E61" s="122"/>
      <c r="F61" s="123"/>
      <c r="G61" s="122"/>
      <c r="H61" s="122"/>
      <c r="I61" s="123"/>
      <c r="J61" s="122"/>
      <c r="K61" s="122"/>
      <c r="L61" s="122"/>
      <c r="M61" s="124"/>
      <c r="N61" s="125"/>
      <c r="O61" s="125"/>
      <c r="P61" s="126"/>
      <c r="Q61" s="7"/>
      <c r="R61" s="7"/>
      <c r="S61" s="49"/>
      <c r="T61" s="50"/>
    </row>
    <row r="62" spans="1:47" ht="15.6">
      <c r="A62" s="7"/>
      <c r="B62" s="120"/>
      <c r="C62" s="121"/>
      <c r="D62" s="120"/>
      <c r="E62" s="120"/>
      <c r="F62" s="127"/>
      <c r="G62" s="120"/>
      <c r="H62" s="120"/>
      <c r="I62" s="127"/>
      <c r="J62" s="120"/>
      <c r="K62" s="120"/>
      <c r="L62" s="120"/>
      <c r="M62" s="124"/>
      <c r="N62" s="125"/>
      <c r="O62" s="125"/>
      <c r="P62" s="126"/>
      <c r="Q62" s="7"/>
      <c r="R62" s="7"/>
      <c r="S62" s="32"/>
      <c r="T62" s="36"/>
    </row>
    <row r="63" spans="1:47" ht="15.6">
      <c r="A63" s="7"/>
      <c r="B63" s="120"/>
      <c r="C63" s="128"/>
      <c r="D63" s="120"/>
      <c r="E63" s="120"/>
      <c r="F63" s="127"/>
      <c r="G63" s="120"/>
      <c r="H63" s="120"/>
      <c r="I63" s="127"/>
      <c r="J63" s="120"/>
      <c r="K63" s="120"/>
      <c r="L63" s="120"/>
      <c r="M63" s="128"/>
      <c r="N63" s="126"/>
      <c r="O63" s="126"/>
      <c r="P63" s="126"/>
      <c r="Q63" s="7"/>
      <c r="R63" s="7"/>
      <c r="S63" s="32"/>
      <c r="T63" s="36"/>
    </row>
    <row r="64" spans="1:47" ht="15.6">
      <c r="A64" s="7"/>
      <c r="B64" s="120"/>
      <c r="C64" s="128"/>
      <c r="D64" s="120"/>
      <c r="E64" s="120"/>
      <c r="F64" s="127"/>
      <c r="G64" s="120"/>
      <c r="H64" s="120"/>
      <c r="I64" s="127"/>
      <c r="J64" s="120"/>
      <c r="K64" s="120"/>
      <c r="L64" s="120"/>
      <c r="M64" s="128"/>
      <c r="N64" s="126"/>
      <c r="O64" s="126"/>
      <c r="P64" s="126"/>
      <c r="Q64" s="7"/>
      <c r="R64" s="7"/>
      <c r="S64" s="32"/>
      <c r="T64" s="36"/>
    </row>
    <row r="65" spans="1:20" ht="15.6">
      <c r="A65" s="7"/>
      <c r="B65" s="102"/>
      <c r="C65" s="128"/>
      <c r="D65" s="102"/>
      <c r="E65" s="102"/>
      <c r="F65" s="99"/>
      <c r="G65" s="102"/>
      <c r="H65" s="102"/>
      <c r="I65" s="99"/>
      <c r="J65" s="102"/>
      <c r="K65" s="120"/>
      <c r="L65" s="120"/>
      <c r="M65" s="128"/>
      <c r="N65" s="126"/>
      <c r="O65" s="126"/>
      <c r="P65" s="126"/>
      <c r="Q65" s="7"/>
      <c r="R65" s="7"/>
      <c r="S65" s="32"/>
      <c r="T65" s="36"/>
    </row>
    <row r="66" spans="1:20" ht="15.6">
      <c r="A66" s="7"/>
      <c r="B66" s="102"/>
      <c r="C66" s="128"/>
      <c r="D66" s="102"/>
      <c r="E66" s="102"/>
      <c r="F66" s="99"/>
      <c r="G66" s="102"/>
      <c r="H66" s="102"/>
      <c r="I66" s="99"/>
      <c r="J66" s="102"/>
      <c r="K66" s="120"/>
      <c r="L66" s="120"/>
      <c r="M66" s="128"/>
      <c r="N66" s="126"/>
      <c r="O66" s="126"/>
      <c r="P66" s="126"/>
      <c r="Q66" s="7"/>
      <c r="R66" s="7"/>
      <c r="S66" s="32"/>
      <c r="T66" s="36"/>
    </row>
    <row r="67" spans="1:20" ht="15.6">
      <c r="A67" s="7"/>
      <c r="B67" s="102"/>
      <c r="C67" s="128"/>
      <c r="D67" s="102"/>
      <c r="E67" s="102"/>
      <c r="F67" s="99"/>
      <c r="G67" s="102"/>
      <c r="H67" s="102"/>
      <c r="I67" s="99"/>
      <c r="J67" s="102"/>
      <c r="K67" s="120"/>
      <c r="L67" s="120"/>
      <c r="M67" s="128"/>
      <c r="N67" s="126"/>
      <c r="O67" s="126"/>
      <c r="P67" s="126"/>
      <c r="Q67" s="7"/>
      <c r="R67" s="7"/>
      <c r="S67" s="32"/>
      <c r="T67" s="36"/>
    </row>
    <row r="68" spans="1:20" ht="15.6">
      <c r="A68" s="7"/>
      <c r="B68" s="102"/>
      <c r="C68" s="128"/>
      <c r="D68" s="102"/>
      <c r="E68" s="102"/>
      <c r="F68" s="99"/>
      <c r="G68" s="102"/>
      <c r="H68" s="102"/>
      <c r="I68" s="99"/>
      <c r="J68" s="102"/>
      <c r="K68" s="120"/>
      <c r="L68" s="120"/>
      <c r="M68" s="128"/>
      <c r="N68" s="126"/>
      <c r="O68" s="126"/>
      <c r="P68" s="126"/>
      <c r="Q68" s="7"/>
      <c r="R68" s="37"/>
      <c r="S68" s="12"/>
      <c r="T68" s="14"/>
    </row>
    <row r="69" spans="1:20">
      <c r="A69" s="7"/>
      <c r="B69" s="102"/>
      <c r="C69" s="128"/>
      <c r="D69" s="102"/>
      <c r="E69" s="102"/>
      <c r="F69" s="99"/>
      <c r="G69" s="102"/>
      <c r="H69" s="102"/>
      <c r="I69" s="99"/>
      <c r="J69" s="102"/>
      <c r="K69" s="120"/>
      <c r="L69" s="120"/>
      <c r="M69" s="128"/>
      <c r="N69" s="126"/>
      <c r="O69" s="126"/>
      <c r="P69" s="126"/>
      <c r="Q69" s="7"/>
    </row>
    <row r="70" spans="1:20">
      <c r="A70" s="7"/>
      <c r="B70" s="102"/>
      <c r="C70" s="128"/>
      <c r="D70" s="102"/>
      <c r="E70" s="102"/>
      <c r="F70" s="99"/>
      <c r="G70" s="102"/>
      <c r="H70" s="102"/>
      <c r="I70" s="99"/>
      <c r="J70" s="102"/>
      <c r="K70" s="120"/>
      <c r="L70" s="120"/>
      <c r="M70" s="128"/>
      <c r="N70" s="126"/>
      <c r="O70" s="126"/>
      <c r="P70" s="126"/>
      <c r="Q70" s="7"/>
    </row>
    <row r="71" spans="1:20" ht="15.6">
      <c r="A71" s="7"/>
      <c r="B71" s="129"/>
      <c r="C71" s="128"/>
      <c r="D71" s="129"/>
      <c r="E71" s="129"/>
      <c r="F71" s="130"/>
      <c r="G71" s="129"/>
      <c r="H71" s="129"/>
      <c r="I71" s="130"/>
      <c r="J71" s="129"/>
      <c r="K71" s="120"/>
      <c r="L71" s="120"/>
      <c r="M71" s="128"/>
      <c r="N71" s="126"/>
      <c r="O71" s="126"/>
      <c r="P71" s="126"/>
      <c r="Q71" s="7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71"/>
  <sheetViews>
    <sheetView topLeftCell="A7" zoomScale="60" zoomScaleNormal="60" workbookViewId="0">
      <selection activeCell="P40" sqref="P40"/>
    </sheetView>
  </sheetViews>
  <sheetFormatPr defaultColWidth="8.59765625" defaultRowHeight="14.4"/>
  <cols>
    <col min="1" max="1" width="49.5" style="9" customWidth="1"/>
    <col min="2" max="2" width="19.59765625" style="88" bestFit="1" customWidth="1"/>
    <col min="3" max="3" width="17.59765625" style="89" customWidth="1"/>
    <col min="4" max="6" width="17.59765625" style="88" customWidth="1"/>
    <col min="7" max="7" width="19.09765625" style="88" customWidth="1"/>
    <col min="8" max="12" width="17.59765625" style="88" customWidth="1"/>
    <col min="13" max="16" width="17.59765625" style="89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71</v>
      </c>
      <c r="Q2" s="3"/>
      <c r="AG2" s="39"/>
      <c r="AH2" s="3"/>
    </row>
    <row r="3" spans="1:34" ht="28.8">
      <c r="A3" s="4">
        <f>'Uppsala län'!A3</f>
        <v>2020</v>
      </c>
      <c r="C3" s="90" t="s">
        <v>1</v>
      </c>
      <c r="D3" s="90" t="s">
        <v>30</v>
      </c>
      <c r="E3" s="90" t="s">
        <v>2</v>
      </c>
      <c r="F3" s="91" t="s">
        <v>3</v>
      </c>
      <c r="G3" s="90" t="s">
        <v>16</v>
      </c>
      <c r="H3" s="90" t="s">
        <v>50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62</v>
      </c>
      <c r="N3" s="91" t="s">
        <v>62</v>
      </c>
      <c r="O3" s="91" t="s">
        <v>62</v>
      </c>
      <c r="P3" s="92" t="s">
        <v>9</v>
      </c>
      <c r="Q3" s="39"/>
      <c r="AG3" s="39"/>
      <c r="AH3" s="39"/>
    </row>
    <row r="4" spans="1:34" s="16" customFormat="1" ht="10.199999999999999">
      <c r="A4" s="52" t="s">
        <v>54</v>
      </c>
      <c r="B4" s="93"/>
      <c r="C4" s="94" t="s">
        <v>52</v>
      </c>
      <c r="D4" s="94" t="s">
        <v>53</v>
      </c>
      <c r="E4" s="95"/>
      <c r="F4" s="94" t="s">
        <v>55</v>
      </c>
      <c r="G4" s="95"/>
      <c r="H4" s="95"/>
      <c r="I4" s="94" t="s">
        <v>56</v>
      </c>
      <c r="J4" s="95"/>
      <c r="K4" s="95"/>
      <c r="L4" s="95"/>
      <c r="M4" s="95"/>
      <c r="N4" s="96"/>
      <c r="O4" s="96"/>
      <c r="P4" s="97" t="s">
        <v>60</v>
      </c>
      <c r="Q4" s="17"/>
      <c r="AG4" s="17"/>
      <c r="AH4" s="17"/>
    </row>
    <row r="5" spans="1:34" ht="15.6">
      <c r="A5" s="3" t="s">
        <v>51</v>
      </c>
      <c r="B5" s="69"/>
      <c r="C5" s="70">
        <f>[1]Solceller!$C$9</f>
        <v>24196.5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>
        <f>SUM(D5:O5)</f>
        <v>0</v>
      </c>
      <c r="Q5" s="39"/>
      <c r="AG5" s="39"/>
      <c r="AH5" s="39"/>
    </row>
    <row r="6" spans="1:34" ht="15.6">
      <c r="A6" s="3" t="s">
        <v>77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>
        <f t="shared" ref="P6:P11" si="0">SUM(D6:O6)</f>
        <v>0</v>
      </c>
      <c r="Q6" s="39"/>
      <c r="AG6" s="39"/>
      <c r="AH6" s="39"/>
    </row>
    <row r="7" spans="1:34" ht="15.6">
      <c r="A7" s="3" t="s">
        <v>78</v>
      </c>
      <c r="B7" s="69"/>
      <c r="C7" s="153">
        <f>[1]Elproduktion!$N$242</f>
        <v>15983.66</v>
      </c>
      <c r="D7" s="69">
        <f>[1]Elproduktion!$N$243</f>
        <v>0</v>
      </c>
      <c r="E7" s="69">
        <f>[1]Elproduktion!$Q$244</f>
        <v>0</v>
      </c>
      <c r="F7" s="69">
        <f>[1]Elproduktion!$N$245</f>
        <v>0</v>
      </c>
      <c r="G7" s="69">
        <f>[1]Elproduktion!$R$246</f>
        <v>0</v>
      </c>
      <c r="H7" s="106">
        <f>[1]Elproduktion!$S$247</f>
        <v>0</v>
      </c>
      <c r="I7" s="69">
        <f>[1]Elproduktion!$N$248</f>
        <v>0</v>
      </c>
      <c r="J7" s="69">
        <f>[1]Elproduktion!$T$246</f>
        <v>0</v>
      </c>
      <c r="K7" s="106">
        <f>[1]Elproduktion!$U$244</f>
        <v>0</v>
      </c>
      <c r="L7" s="106">
        <v>0</v>
      </c>
      <c r="M7" s="69"/>
      <c r="N7" s="69"/>
      <c r="O7" s="69"/>
      <c r="P7" s="69">
        <f t="shared" si="0"/>
        <v>0</v>
      </c>
      <c r="Q7" s="39"/>
      <c r="AG7" s="39"/>
      <c r="AH7" s="39"/>
    </row>
    <row r="8" spans="1:34" ht="15.6">
      <c r="A8" s="3" t="s">
        <v>10</v>
      </c>
      <c r="B8" s="69"/>
      <c r="C8" s="106">
        <f>[1]Elproduktion!$N$250</f>
        <v>0</v>
      </c>
      <c r="D8" s="69">
        <f>[1]Elproduktion!$N$251</f>
        <v>0</v>
      </c>
      <c r="E8" s="69">
        <f>[1]Elproduktion!$Q$252</f>
        <v>0</v>
      </c>
      <c r="F8" s="69">
        <f>[1]Elproduktion!$N$253</f>
        <v>0</v>
      </c>
      <c r="G8" s="69">
        <f>[1]Elproduktion!$R$254</f>
        <v>0</v>
      </c>
      <c r="H8" s="106">
        <f>[1]Elproduktion!$S$255</f>
        <v>0</v>
      </c>
      <c r="I8" s="69">
        <f>[1]Elproduktion!$N$256</f>
        <v>0</v>
      </c>
      <c r="J8" s="69">
        <f>[1]Elproduktion!$T$254</f>
        <v>0</v>
      </c>
      <c r="K8" s="106">
        <f>[1]Elproduktion!$U$252</f>
        <v>0</v>
      </c>
      <c r="L8" s="106">
        <f>[1]Elproduktion!$V$252</f>
        <v>0</v>
      </c>
      <c r="M8" s="69"/>
      <c r="N8" s="69"/>
      <c r="O8" s="69"/>
      <c r="P8" s="69">
        <f t="shared" si="0"/>
        <v>0</v>
      </c>
      <c r="Q8" s="39"/>
      <c r="AG8" s="39"/>
      <c r="AH8" s="39"/>
    </row>
    <row r="9" spans="1:34" ht="15.6">
      <c r="A9" s="3" t="s">
        <v>11</v>
      </c>
      <c r="B9" s="69"/>
      <c r="C9" s="106">
        <f>[1]Elproduktion!$N$258</f>
        <v>0</v>
      </c>
      <c r="D9" s="69">
        <f>[1]Elproduktion!$N$259</f>
        <v>0</v>
      </c>
      <c r="E9" s="69">
        <f>[1]Elproduktion!$Q$260</f>
        <v>0</v>
      </c>
      <c r="F9" s="69">
        <f>[1]Elproduktion!$N$261</f>
        <v>0</v>
      </c>
      <c r="G9" s="69">
        <f>[1]Elproduktion!$R$262</f>
        <v>0</v>
      </c>
      <c r="H9" s="106">
        <f>[1]Elproduktion!$S$263</f>
        <v>0</v>
      </c>
      <c r="I9" s="69">
        <f>[1]Elproduktion!$N$264</f>
        <v>0</v>
      </c>
      <c r="J9" s="69">
        <f>[1]Elproduktion!$T$262</f>
        <v>0</v>
      </c>
      <c r="K9" s="106">
        <f>[1]Elproduktion!$U$260</f>
        <v>0</v>
      </c>
      <c r="L9" s="106">
        <f>[1]Elproduktion!$V$260</f>
        <v>0</v>
      </c>
      <c r="M9" s="69"/>
      <c r="N9" s="69"/>
      <c r="O9" s="69"/>
      <c r="P9" s="69">
        <f t="shared" si="0"/>
        <v>0</v>
      </c>
      <c r="Q9" s="39"/>
      <c r="AG9" s="39"/>
      <c r="AH9" s="39"/>
    </row>
    <row r="10" spans="1:34" ht="15.6">
      <c r="A10" s="3" t="s">
        <v>12</v>
      </c>
      <c r="B10" s="69"/>
      <c r="C10" s="155">
        <f>[1]Elproduktion!$N$266</f>
        <v>621.65384615384619</v>
      </c>
      <c r="D10" s="69">
        <f>[1]Elproduktion!$N$267</f>
        <v>0</v>
      </c>
      <c r="E10" s="69">
        <f>[1]Elproduktion!$Q$268</f>
        <v>0</v>
      </c>
      <c r="F10" s="69">
        <f>[1]Elproduktion!$N$269</f>
        <v>0</v>
      </c>
      <c r="G10" s="69">
        <f>[1]Elproduktion!$R$270</f>
        <v>0</v>
      </c>
      <c r="H10" s="106">
        <f>[1]Elproduktion!$S$271</f>
        <v>0</v>
      </c>
      <c r="I10" s="69">
        <f>[1]Elproduktion!$N$272</f>
        <v>0</v>
      </c>
      <c r="J10" s="69">
        <f>[1]Elproduktion!$T$270</f>
        <v>0</v>
      </c>
      <c r="K10" s="106">
        <f>[1]Elproduktion!$U$268</f>
        <v>0</v>
      </c>
      <c r="L10" s="106">
        <f>[1]Elproduktion!$V$268</f>
        <v>0</v>
      </c>
      <c r="M10" s="69"/>
      <c r="N10" s="69"/>
      <c r="O10" s="69"/>
      <c r="P10" s="69">
        <f t="shared" si="0"/>
        <v>0</v>
      </c>
      <c r="Q10" s="39"/>
      <c r="R10" s="3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39"/>
      <c r="AH10" s="39"/>
    </row>
    <row r="11" spans="1:34" ht="15.6">
      <c r="A11" s="3" t="s">
        <v>13</v>
      </c>
      <c r="B11" s="69"/>
      <c r="C11" s="156">
        <f>SUM(C5:C10)</f>
        <v>40801.813846153847</v>
      </c>
      <c r="D11" s="69">
        <f t="shared" ref="D11:O11" si="1">SUM(D5:D10)</f>
        <v>0</v>
      </c>
      <c r="E11" s="69">
        <f t="shared" si="1"/>
        <v>0</v>
      </c>
      <c r="F11" s="69">
        <f t="shared" si="1"/>
        <v>0</v>
      </c>
      <c r="G11" s="69">
        <f t="shared" si="1"/>
        <v>0</v>
      </c>
      <c r="H11" s="69">
        <f t="shared" si="1"/>
        <v>0</v>
      </c>
      <c r="I11" s="69">
        <f t="shared" si="1"/>
        <v>0</v>
      </c>
      <c r="J11" s="69">
        <f t="shared" si="1"/>
        <v>0</v>
      </c>
      <c r="K11" s="69">
        <f t="shared" si="1"/>
        <v>0</v>
      </c>
      <c r="L11" s="69">
        <f t="shared" si="1"/>
        <v>0</v>
      </c>
      <c r="M11" s="69">
        <f t="shared" si="1"/>
        <v>0</v>
      </c>
      <c r="N11" s="69">
        <f t="shared" si="1"/>
        <v>0</v>
      </c>
      <c r="O11" s="69">
        <f t="shared" si="1"/>
        <v>0</v>
      </c>
      <c r="P11" s="69">
        <f t="shared" si="0"/>
        <v>0</v>
      </c>
      <c r="Q11" s="39"/>
      <c r="R11" s="3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39"/>
      <c r="AH11" s="39"/>
    </row>
    <row r="12" spans="1:34" ht="15.6"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2"/>
      <c r="R12" s="2"/>
      <c r="S12" s="2"/>
      <c r="T12" s="2"/>
    </row>
    <row r="13" spans="1:34" ht="15.6"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2"/>
      <c r="R13" s="2"/>
      <c r="S13" s="2"/>
      <c r="T13" s="2"/>
    </row>
    <row r="14" spans="1:34" ht="18">
      <c r="A14" s="1" t="s">
        <v>14</v>
      </c>
      <c r="B14" s="98"/>
      <c r="C14" s="69"/>
      <c r="D14" s="98"/>
      <c r="E14" s="98"/>
      <c r="F14" s="98"/>
      <c r="G14" s="98"/>
      <c r="H14" s="98"/>
      <c r="I14" s="98"/>
      <c r="J14" s="69"/>
      <c r="K14" s="69"/>
      <c r="L14" s="69"/>
      <c r="M14" s="69"/>
      <c r="N14" s="69"/>
      <c r="O14" s="69"/>
      <c r="P14" s="98"/>
      <c r="Q14" s="2"/>
      <c r="R14" s="2"/>
      <c r="S14" s="2"/>
      <c r="T14" s="2"/>
    </row>
    <row r="15" spans="1:34" ht="15.6">
      <c r="A15" s="51" t="str">
        <f>A2</f>
        <v>0380 Uppsala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2"/>
      <c r="R15" s="2"/>
      <c r="S15" s="2"/>
      <c r="T15" s="2"/>
    </row>
    <row r="16" spans="1:34" ht="28.8">
      <c r="A16" s="4">
        <f>'Uppsala län'!A16</f>
        <v>2020</v>
      </c>
      <c r="B16" s="90" t="s">
        <v>15</v>
      </c>
      <c r="C16" s="99" t="s">
        <v>8</v>
      </c>
      <c r="D16" s="90" t="s">
        <v>30</v>
      </c>
      <c r="E16" s="90" t="s">
        <v>2</v>
      </c>
      <c r="F16" s="91" t="s">
        <v>3</v>
      </c>
      <c r="G16" s="90" t="s">
        <v>16</v>
      </c>
      <c r="H16" s="90" t="s">
        <v>50</v>
      </c>
      <c r="I16" s="91" t="s">
        <v>5</v>
      </c>
      <c r="J16" s="90" t="s">
        <v>4</v>
      </c>
      <c r="K16" s="90" t="s">
        <v>6</v>
      </c>
      <c r="L16" s="90" t="s">
        <v>7</v>
      </c>
      <c r="M16" s="90" t="s">
        <v>62</v>
      </c>
      <c r="N16" s="91" t="s">
        <v>62</v>
      </c>
      <c r="O16" s="91" t="s">
        <v>62</v>
      </c>
      <c r="P16" s="92" t="s">
        <v>9</v>
      </c>
      <c r="Q16" s="39"/>
      <c r="AG16" s="39"/>
      <c r="AH16" s="39"/>
    </row>
    <row r="17" spans="1:34" s="16" customFormat="1" ht="10.199999999999999">
      <c r="A17" s="52" t="s">
        <v>54</v>
      </c>
      <c r="B17" s="94" t="s">
        <v>57</v>
      </c>
      <c r="C17" s="100"/>
      <c r="D17" s="94" t="s">
        <v>53</v>
      </c>
      <c r="E17" s="95"/>
      <c r="F17" s="94" t="s">
        <v>55</v>
      </c>
      <c r="G17" s="95"/>
      <c r="H17" s="95"/>
      <c r="I17" s="94" t="s">
        <v>56</v>
      </c>
      <c r="J17" s="95"/>
      <c r="K17" s="95"/>
      <c r="L17" s="95"/>
      <c r="M17" s="95"/>
      <c r="N17" s="96"/>
      <c r="O17" s="96"/>
      <c r="P17" s="97" t="s">
        <v>60</v>
      </c>
      <c r="Q17" s="17"/>
      <c r="AG17" s="17"/>
      <c r="AH17" s="17"/>
    </row>
    <row r="18" spans="1:34" ht="15.6">
      <c r="A18" s="3" t="s">
        <v>17</v>
      </c>
      <c r="B18" s="150">
        <f>[1]Fjärrvärmeproduktion!$N$338</f>
        <v>0</v>
      </c>
      <c r="C18" s="71"/>
      <c r="D18" s="151">
        <f>[1]Fjärrvärmeproduktion!$N$339</f>
        <v>0</v>
      </c>
      <c r="E18" s="71">
        <f>[1]Fjärrvärmeproduktion!$Q$340</f>
        <v>0</v>
      </c>
      <c r="F18" s="71">
        <f>[1]Fjärrvärmeproduktion!$N$341</f>
        <v>0</v>
      </c>
      <c r="G18" s="151">
        <f>[1]Fjärrvärmeproduktion!$R$342</f>
        <v>0</v>
      </c>
      <c r="H18" s="150">
        <f>[1]Fjärrvärmeproduktion!$S$343</f>
        <v>0</v>
      </c>
      <c r="I18" s="71">
        <f>[1]Fjärrvärmeproduktion!$N$344</f>
        <v>0</v>
      </c>
      <c r="J18" s="71">
        <f>[1]Fjärrvärmeproduktion!$T$342</f>
        <v>0</v>
      </c>
      <c r="K18" s="131">
        <f>[1]Fjärrvärmeproduktion!$U$340</f>
        <v>0</v>
      </c>
      <c r="L18" s="150">
        <f>[1]Fjärrvärmeproduktion!$V$340</f>
        <v>0</v>
      </c>
      <c r="M18" s="71"/>
      <c r="N18" s="71"/>
      <c r="O18" s="71"/>
      <c r="P18" s="151">
        <f>SUM(C18:O18)</f>
        <v>0</v>
      </c>
      <c r="Q18" s="2"/>
      <c r="R18" s="2"/>
      <c r="S18" s="2"/>
      <c r="T18" s="2"/>
    </row>
    <row r="19" spans="1:34" ht="15.6">
      <c r="A19" s="3" t="s">
        <v>18</v>
      </c>
      <c r="B19" s="150">
        <f>[1]Fjärrvärmeproduktion!$N$346</f>
        <v>1306596</v>
      </c>
      <c r="C19" s="71"/>
      <c r="D19" s="151">
        <f>[1]Fjärrvärmeproduktion!$N$347</f>
        <v>19325</v>
      </c>
      <c r="E19" s="71">
        <f>[1]Fjärrvärmeproduktion!$Q$348</f>
        <v>0</v>
      </c>
      <c r="F19" s="71">
        <f>[1]Fjärrvärmeproduktion!$N$349</f>
        <v>0</v>
      </c>
      <c r="G19" s="71">
        <f>[1]Fjärrvärmeproduktion!$R$350</f>
        <v>38514</v>
      </c>
      <c r="H19" s="150">
        <f>[1]Fjärrvärmeproduktion!$S$351</f>
        <v>203346</v>
      </c>
      <c r="I19" s="71">
        <f>[1]Fjärrvärmeproduktion!$N$352</f>
        <v>0</v>
      </c>
      <c r="J19" s="71">
        <f>[1]Fjärrvärmeproduktion!$T$350</f>
        <v>0</v>
      </c>
      <c r="K19" s="131">
        <f>[1]Fjärrvärmeproduktion!$U$348</f>
        <v>0</v>
      </c>
      <c r="L19" s="131">
        <f>[1]Fjärrvärmeproduktion!$V$348</f>
        <v>1157278</v>
      </c>
      <c r="M19" s="71"/>
      <c r="N19" s="71"/>
      <c r="O19" s="71"/>
      <c r="P19" s="151">
        <f t="shared" ref="P19:P24" si="2">SUM(C19:O19)</f>
        <v>1418463</v>
      </c>
      <c r="Q19" s="2"/>
      <c r="R19" s="2"/>
      <c r="S19" s="2"/>
      <c r="T19" s="2"/>
    </row>
    <row r="20" spans="1:34" ht="15.6">
      <c r="A20" s="3" t="s">
        <v>19</v>
      </c>
      <c r="B20" s="150">
        <f>[1]Fjärrvärmeproduktion!$N$354</f>
        <v>96922</v>
      </c>
      <c r="C20" s="157">
        <f>B20*1.015</f>
        <v>98375.829999999987</v>
      </c>
      <c r="D20" s="71">
        <f>[1]Fjärrvärmeproduktion!$N$355</f>
        <v>0</v>
      </c>
      <c r="E20" s="71">
        <f>[1]Fjärrvärmeproduktion!$Q$356</f>
        <v>0</v>
      </c>
      <c r="F20" s="71">
        <f>[1]Fjärrvärmeproduktion!$N$357</f>
        <v>0</v>
      </c>
      <c r="G20" s="71">
        <f>[1]Fjärrvärmeproduktion!$R$358</f>
        <v>0</v>
      </c>
      <c r="H20" s="131">
        <f>[1]Fjärrvärmeproduktion!$S$359</f>
        <v>0</v>
      </c>
      <c r="I20" s="71">
        <f>[1]Fjärrvärmeproduktion!$N$360</f>
        <v>0</v>
      </c>
      <c r="J20" s="71">
        <f>[1]Fjärrvärmeproduktion!$T$358</f>
        <v>0</v>
      </c>
      <c r="K20" s="131">
        <f>[1]Fjärrvärmeproduktion!$U$356</f>
        <v>0</v>
      </c>
      <c r="L20" s="131">
        <f>[1]Fjärrvärmeproduktion!$V$356</f>
        <v>0</v>
      </c>
      <c r="M20" s="71"/>
      <c r="N20" s="71"/>
      <c r="O20" s="71"/>
      <c r="P20" s="151">
        <f t="shared" si="2"/>
        <v>98375.829999999987</v>
      </c>
      <c r="Q20" s="2"/>
      <c r="R20" s="2"/>
      <c r="S20" s="2"/>
      <c r="T20" s="2"/>
    </row>
    <row r="21" spans="1:34" ht="16.2" thickBot="1">
      <c r="A21" s="3" t="s">
        <v>20</v>
      </c>
      <c r="B21" s="150">
        <f>[1]Fjärrvärmeproduktion!$N$362</f>
        <v>93954</v>
      </c>
      <c r="C21" s="157">
        <f>B21*0.33</f>
        <v>31004.82</v>
      </c>
      <c r="D21" s="71">
        <f>[1]Fjärrvärmeproduktion!$N$363</f>
        <v>0</v>
      </c>
      <c r="E21" s="71">
        <f>[1]Fjärrvärmeproduktion!$Q$364</f>
        <v>0</v>
      </c>
      <c r="F21" s="71">
        <f>[1]Fjärrvärmeproduktion!$N$365</f>
        <v>0</v>
      </c>
      <c r="G21" s="71">
        <f>[1]Fjärrvärmeproduktion!$R$366</f>
        <v>0</v>
      </c>
      <c r="H21" s="131">
        <f>[1]Fjärrvärmeproduktion!$S$367</f>
        <v>0</v>
      </c>
      <c r="I21" s="71">
        <f>[1]Fjärrvärmeproduktion!$N$368</f>
        <v>0</v>
      </c>
      <c r="J21" s="71">
        <f>[1]Fjärrvärmeproduktion!$T$366</f>
        <v>0</v>
      </c>
      <c r="K21" s="131">
        <f>[1]Fjärrvärmeproduktion!$U$364</f>
        <v>0</v>
      </c>
      <c r="L21" s="131">
        <f>[1]Fjärrvärmeproduktion!$V$364</f>
        <v>0</v>
      </c>
      <c r="M21" s="71"/>
      <c r="N21" s="71"/>
      <c r="O21" s="71"/>
      <c r="P21" s="151">
        <f t="shared" si="2"/>
        <v>31004.82</v>
      </c>
      <c r="Q21" s="2"/>
      <c r="R21" s="24"/>
      <c r="S21" s="24"/>
      <c r="T21" s="24"/>
    </row>
    <row r="22" spans="1:34" ht="15.6">
      <c r="A22" s="3" t="s">
        <v>21</v>
      </c>
      <c r="B22" s="150">
        <f>[1]Fjärrvärmeproduktion!$N$370</f>
        <v>36970</v>
      </c>
      <c r="C22" s="71"/>
      <c r="D22" s="71">
        <f>[1]Fjärrvärmeproduktion!$N$371</f>
        <v>0</v>
      </c>
      <c r="E22" s="71">
        <f>[1]Fjärrvärmeproduktion!$Q$372</f>
        <v>0</v>
      </c>
      <c r="F22" s="71">
        <f>[1]Fjärrvärmeproduktion!$N$373</f>
        <v>0</v>
      </c>
      <c r="G22" s="71">
        <f>[1]Fjärrvärmeproduktion!$R$374</f>
        <v>0</v>
      </c>
      <c r="H22" s="131">
        <f>[1]Fjärrvärmeproduktion!$S$375</f>
        <v>0</v>
      </c>
      <c r="I22" s="71">
        <f>[1]Fjärrvärmeproduktion!$N$376</f>
        <v>0</v>
      </c>
      <c r="J22" s="71">
        <f>[1]Fjärrvärmeproduktion!$T$374</f>
        <v>0</v>
      </c>
      <c r="K22" s="131">
        <f>[1]Fjärrvärmeproduktion!$U$372</f>
        <v>0</v>
      </c>
      <c r="L22" s="131">
        <f>[1]Fjärrvärmeproduktion!$V$372</f>
        <v>0</v>
      </c>
      <c r="M22" s="71"/>
      <c r="N22" s="71"/>
      <c r="O22" s="71"/>
      <c r="P22" s="71">
        <f t="shared" si="2"/>
        <v>0</v>
      </c>
      <c r="Q22" s="18"/>
      <c r="R22" s="30" t="s">
        <v>23</v>
      </c>
      <c r="S22" s="56" t="str">
        <f>ROUND(P43/1000,0) &amp;" GWh"</f>
        <v>4618 GWh</v>
      </c>
      <c r="T22" s="25"/>
      <c r="U22" s="23"/>
    </row>
    <row r="23" spans="1:34" ht="15.6">
      <c r="A23" s="3" t="s">
        <v>22</v>
      </c>
      <c r="B23" s="131">
        <f>[1]Fjärrvärmeproduktion!$N$378</f>
        <v>0</v>
      </c>
      <c r="C23" s="71"/>
      <c r="D23" s="71">
        <f>[1]Fjärrvärmeproduktion!$N$379</f>
        <v>0</v>
      </c>
      <c r="E23" s="71">
        <f>[1]Fjärrvärmeproduktion!$Q$380</f>
        <v>0</v>
      </c>
      <c r="F23" s="71">
        <f>[1]Fjärrvärmeproduktion!$N$381</f>
        <v>0</v>
      </c>
      <c r="G23" s="71">
        <f>[1]Fjärrvärmeproduktion!$R$382</f>
        <v>0</v>
      </c>
      <c r="H23" s="131">
        <f>[1]Fjärrvärmeproduktion!$S$383</f>
        <v>0</v>
      </c>
      <c r="I23" s="71">
        <f>[1]Fjärrvärmeproduktion!$N$384</f>
        <v>0</v>
      </c>
      <c r="J23" s="71">
        <f>[1]Fjärrvärmeproduktion!$T$382</f>
        <v>0</v>
      </c>
      <c r="K23" s="131">
        <f>[1]Fjärrvärmeproduktion!$U$380</f>
        <v>0</v>
      </c>
      <c r="L23" s="131">
        <f>[1]Fjärrvärmeproduktion!$V$380</f>
        <v>0</v>
      </c>
      <c r="M23" s="71"/>
      <c r="N23" s="71"/>
      <c r="O23" s="71"/>
      <c r="P23" s="7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13</v>
      </c>
      <c r="B24" s="151">
        <f>SUM(B18:B23)</f>
        <v>1534442</v>
      </c>
      <c r="C24" s="157">
        <f t="shared" ref="C24:O24" si="3">SUM(C18:C23)</f>
        <v>129380.65</v>
      </c>
      <c r="D24" s="151">
        <f t="shared" si="3"/>
        <v>19325</v>
      </c>
      <c r="E24" s="71">
        <f t="shared" si="3"/>
        <v>0</v>
      </c>
      <c r="F24" s="71">
        <f t="shared" si="3"/>
        <v>0</v>
      </c>
      <c r="G24" s="151">
        <f t="shared" si="3"/>
        <v>38514</v>
      </c>
      <c r="H24" s="151">
        <f t="shared" si="3"/>
        <v>203346</v>
      </c>
      <c r="I24" s="71">
        <f t="shared" si="3"/>
        <v>0</v>
      </c>
      <c r="J24" s="71">
        <f t="shared" si="3"/>
        <v>0</v>
      </c>
      <c r="K24" s="71">
        <f t="shared" si="3"/>
        <v>0</v>
      </c>
      <c r="L24" s="151">
        <f t="shared" si="3"/>
        <v>1157278</v>
      </c>
      <c r="M24" s="71">
        <f t="shared" si="3"/>
        <v>0</v>
      </c>
      <c r="N24" s="71">
        <f t="shared" si="3"/>
        <v>0</v>
      </c>
      <c r="O24" s="71">
        <f t="shared" si="3"/>
        <v>0</v>
      </c>
      <c r="P24" s="151">
        <f t="shared" si="2"/>
        <v>1547843.65</v>
      </c>
      <c r="Q24" s="18"/>
      <c r="R24" s="28"/>
      <c r="S24" s="2" t="s">
        <v>24</v>
      </c>
      <c r="T24" s="26" t="s">
        <v>25</v>
      </c>
      <c r="U24" s="23"/>
    </row>
    <row r="25" spans="1:34" ht="15.6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18"/>
      <c r="R25" s="53" t="str">
        <f>C30</f>
        <v>El</v>
      </c>
      <c r="S25" s="41" t="str">
        <f>ROUND(C43/1000,0) &amp;" GWh"</f>
        <v>1807 GWh</v>
      </c>
      <c r="T25" s="29">
        <f>C$44</f>
        <v>0.39142076850608032</v>
      </c>
      <c r="U25" s="23"/>
    </row>
    <row r="26" spans="1:34" ht="15.6">
      <c r="B26" s="132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18"/>
      <c r="R26" s="54" t="str">
        <f>D30</f>
        <v>Oljeprodukter</v>
      </c>
      <c r="S26" s="41" t="str">
        <f>ROUND(D43/1000,0) &amp;" GWh"</f>
        <v>1088 GWh</v>
      </c>
      <c r="T26" s="29">
        <f>D$44</f>
        <v>0.23569356556288823</v>
      </c>
      <c r="U26" s="23"/>
    </row>
    <row r="27" spans="1:34" ht="15.6"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18"/>
      <c r="R27" s="54" t="str">
        <f>E30</f>
        <v>Kol och koks</v>
      </c>
      <c r="S27" s="41" t="str">
        <f>ROUND(E43/1000,0) &amp;" GWh"</f>
        <v>0 GWh</v>
      </c>
      <c r="T27" s="29">
        <f>E$44</f>
        <v>0</v>
      </c>
      <c r="U27" s="23"/>
    </row>
    <row r="28" spans="1:34" ht="18">
      <c r="A28" s="1" t="s">
        <v>26</v>
      </c>
      <c r="B28" s="98"/>
      <c r="C28" s="69"/>
      <c r="D28" s="98"/>
      <c r="E28" s="98"/>
      <c r="F28" s="98"/>
      <c r="G28" s="98"/>
      <c r="H28" s="98"/>
      <c r="I28" s="69"/>
      <c r="J28" s="69"/>
      <c r="K28" s="69"/>
      <c r="L28" s="69"/>
      <c r="M28" s="69"/>
      <c r="N28" s="69"/>
      <c r="O28" s="69"/>
      <c r="P28" s="69"/>
      <c r="Q28" s="18"/>
      <c r="R28" s="54" t="str">
        <f>F30</f>
        <v>Gasol/naturgas</v>
      </c>
      <c r="S28" s="41" t="str">
        <f>ROUND(F43/1000,0) &amp;" GWh"</f>
        <v>1 GWh</v>
      </c>
      <c r="T28" s="29">
        <f>F$44</f>
        <v>3.0165983710600075E-4</v>
      </c>
      <c r="U28" s="23"/>
    </row>
    <row r="29" spans="1:34" ht="15.6">
      <c r="A29" s="51" t="str">
        <f>A2</f>
        <v>0380 Uppsala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18"/>
      <c r="R29" s="54" t="str">
        <f>G30</f>
        <v>Biodrivmedel/Bioolja</v>
      </c>
      <c r="S29" s="41" t="str">
        <f>ROUND(G43/1000,0) &amp;" GWh"</f>
        <v>216 GWh</v>
      </c>
      <c r="T29" s="29">
        <f>G$44</f>
        <v>4.6735186235001683E-2</v>
      </c>
      <c r="U29" s="23"/>
    </row>
    <row r="30" spans="1:34" ht="28.8">
      <c r="A30" s="4">
        <f>'Uppsala län'!A30</f>
        <v>2020</v>
      </c>
      <c r="B30" s="99" t="s">
        <v>64</v>
      </c>
      <c r="C30" s="102" t="s">
        <v>8</v>
      </c>
      <c r="D30" s="90" t="s">
        <v>30</v>
      </c>
      <c r="E30" s="90" t="s">
        <v>2</v>
      </c>
      <c r="F30" s="91" t="s">
        <v>3</v>
      </c>
      <c r="G30" s="90" t="s">
        <v>87</v>
      </c>
      <c r="H30" s="90" t="s">
        <v>50</v>
      </c>
      <c r="I30" s="91" t="s">
        <v>5</v>
      </c>
      <c r="J30" s="90" t="s">
        <v>4</v>
      </c>
      <c r="K30" s="90" t="s">
        <v>6</v>
      </c>
      <c r="L30" s="90" t="s">
        <v>7</v>
      </c>
      <c r="M30" s="90" t="s">
        <v>75</v>
      </c>
      <c r="N30" s="90" t="s">
        <v>76</v>
      </c>
      <c r="O30" s="91" t="s">
        <v>62</v>
      </c>
      <c r="P30" s="92" t="s">
        <v>27</v>
      </c>
      <c r="Q30" s="18"/>
      <c r="R30" s="53" t="str">
        <f>H30</f>
        <v>Biobränslen</v>
      </c>
      <c r="S30" s="41" t="str">
        <f>ROUND(H43/1000,0) &amp;" GWh"</f>
        <v>323 GWh</v>
      </c>
      <c r="T30" s="29">
        <f>H$44</f>
        <v>6.9912969699075816E-2</v>
      </c>
      <c r="U30" s="23"/>
    </row>
    <row r="31" spans="1:34" s="16" customFormat="1">
      <c r="A31" s="15"/>
      <c r="B31" s="94" t="s">
        <v>59</v>
      </c>
      <c r="C31" s="103" t="s">
        <v>58</v>
      </c>
      <c r="D31" s="94" t="s">
        <v>53</v>
      </c>
      <c r="E31" s="95"/>
      <c r="F31" s="94" t="s">
        <v>55</v>
      </c>
      <c r="G31" s="94" t="s">
        <v>74</v>
      </c>
      <c r="H31" s="94" t="s">
        <v>63</v>
      </c>
      <c r="I31" s="94" t="s">
        <v>56</v>
      </c>
      <c r="J31" s="95"/>
      <c r="K31" s="95"/>
      <c r="L31" s="95"/>
      <c r="M31" s="95"/>
      <c r="N31" s="96"/>
      <c r="O31" s="96"/>
      <c r="P31" s="97" t="s">
        <v>61</v>
      </c>
      <c r="Q31" s="19"/>
      <c r="R31" s="53" t="str">
        <f>I30</f>
        <v>Biogas</v>
      </c>
      <c r="S31" s="41" t="str">
        <f>ROUND(I43/1000,0) &amp;" GWh"</f>
        <v>25 GWh</v>
      </c>
      <c r="T31" s="29">
        <f>I$44</f>
        <v>5.3225745199639912E-3</v>
      </c>
      <c r="U31" s="22"/>
      <c r="AG31" s="17"/>
      <c r="AH31" s="17"/>
    </row>
    <row r="32" spans="1:34" ht="15.6">
      <c r="A32" s="3" t="s">
        <v>28</v>
      </c>
      <c r="B32" s="131">
        <f>[1]Slutanvändning!$N$494</f>
        <v>0</v>
      </c>
      <c r="C32" s="131">
        <f>[1]Slutanvändning!$N$495</f>
        <v>37448</v>
      </c>
      <c r="D32" s="71">
        <f>[1]Slutanvändning!$N$488</f>
        <v>31006</v>
      </c>
      <c r="E32" s="71">
        <f>[1]Slutanvändning!$Q$489</f>
        <v>0</v>
      </c>
      <c r="F32" s="131">
        <f>[1]Slutanvändning!$N$490</f>
        <v>0</v>
      </c>
      <c r="G32" s="71">
        <f>[1]Slutanvändning!$N$491</f>
        <v>7098</v>
      </c>
      <c r="H32" s="131">
        <f>[1]Slutanvändning!$N$492</f>
        <v>0</v>
      </c>
      <c r="I32" s="71">
        <f>[1]Slutanvändning!$N$493</f>
        <v>0</v>
      </c>
      <c r="J32" s="71">
        <v>0</v>
      </c>
      <c r="K32" s="71">
        <f>[1]Slutanvändning!$U$489</f>
        <v>0</v>
      </c>
      <c r="L32" s="71">
        <f>[1]Slutanvändning!$V$489</f>
        <v>0</v>
      </c>
      <c r="M32" s="71"/>
      <c r="N32" s="71"/>
      <c r="O32" s="71"/>
      <c r="P32" s="71">
        <f t="shared" ref="P32:P38" si="4">SUM(B32:N32)</f>
        <v>75552</v>
      </c>
      <c r="Q32" s="65"/>
      <c r="R32" s="54" t="str">
        <f>J30</f>
        <v>Avlutar</v>
      </c>
      <c r="S32" s="41" t="str">
        <f>ROUND(J43/1000,0) &amp;" GWh"</f>
        <v>0 GWh</v>
      </c>
      <c r="T32" s="29">
        <f>J$44</f>
        <v>0</v>
      </c>
      <c r="U32" s="23"/>
    </row>
    <row r="33" spans="1:47" ht="15.6">
      <c r="A33" s="3" t="s">
        <v>31</v>
      </c>
      <c r="B33" s="152">
        <f>[1]Slutanvändning!$N$503</f>
        <v>143373.24861271936</v>
      </c>
      <c r="C33" s="152">
        <f>[1]Slutanvändning!$N$504</f>
        <v>134144.75138728064</v>
      </c>
      <c r="D33" s="71">
        <f>[1]Slutanvändning!$N$497</f>
        <v>7533</v>
      </c>
      <c r="E33" s="71">
        <f>[1]Slutanvändning!$Q$498</f>
        <v>0</v>
      </c>
      <c r="F33" s="152">
        <f>[1]Slutanvändning!$N$499</f>
        <v>1393</v>
      </c>
      <c r="G33" s="142">
        <f>[1]Slutanvändning!$N$500</f>
        <v>0</v>
      </c>
      <c r="H33" s="131">
        <f>[1]Slutanvändning!$N$501</f>
        <v>59793</v>
      </c>
      <c r="I33" s="71">
        <f>[1]Slutanvändning!$N$502</f>
        <v>0</v>
      </c>
      <c r="J33" s="71">
        <v>0</v>
      </c>
      <c r="K33" s="71">
        <f>[1]Slutanvändning!$U$498</f>
        <v>0</v>
      </c>
      <c r="L33" s="71">
        <f>[1]Slutanvändning!$V$498</f>
        <v>0</v>
      </c>
      <c r="M33" s="71"/>
      <c r="N33" s="71"/>
      <c r="O33" s="71"/>
      <c r="P33" s="71">
        <f t="shared" si="4"/>
        <v>346237</v>
      </c>
      <c r="Q33" s="65"/>
      <c r="R33" s="53" t="str">
        <f>K30</f>
        <v>Torv</v>
      </c>
      <c r="S33" s="41" t="str">
        <f>ROUND(K43/1000,0) &amp;" GWh"</f>
        <v>0 GWh</v>
      </c>
      <c r="T33" s="29">
        <f>K$44</f>
        <v>0</v>
      </c>
      <c r="U33" s="23"/>
    </row>
    <row r="34" spans="1:47" ht="15.6">
      <c r="A34" s="3" t="s">
        <v>32</v>
      </c>
      <c r="B34" s="152">
        <f>[1]Slutanvändning!$N$512</f>
        <v>127273.98128232665</v>
      </c>
      <c r="C34" s="152">
        <f>[1]Slutanvändning!$N$513</f>
        <v>167374.01871767335</v>
      </c>
      <c r="D34" s="71">
        <f>[1]Slutanvändning!$N$506</f>
        <v>11228</v>
      </c>
      <c r="E34" s="71">
        <f>[1]Slutanvändning!$Q$507</f>
        <v>0</v>
      </c>
      <c r="F34" s="131">
        <f>[1]Slutanvändning!$N$508</f>
        <v>0</v>
      </c>
      <c r="G34" s="71">
        <f>[1]Slutanvändning!$N$509</f>
        <v>0</v>
      </c>
      <c r="H34" s="131">
        <f>[1]Slutanvändning!$N$510</f>
        <v>0</v>
      </c>
      <c r="I34" s="142">
        <f>[1]Slutanvändning!$N$511+'Uppsala län'!B26-'Uppsala län'!I18-'Uppsala län'!I35</f>
        <v>24578.5</v>
      </c>
      <c r="J34" s="71">
        <v>0</v>
      </c>
      <c r="K34" s="71">
        <f>[1]Slutanvändning!$U$507</f>
        <v>0</v>
      </c>
      <c r="L34" s="71">
        <f>[1]Slutanvändning!$V$507</f>
        <v>0</v>
      </c>
      <c r="M34" s="71"/>
      <c r="N34" s="71"/>
      <c r="O34" s="71"/>
      <c r="P34" s="142">
        <f t="shared" si="4"/>
        <v>330454.5</v>
      </c>
      <c r="Q34" s="65"/>
      <c r="R34" s="54" t="str">
        <f>L30</f>
        <v>Avfall</v>
      </c>
      <c r="S34" s="41" t="str">
        <f>ROUND(L43/1000,0) &amp;" GWh"</f>
        <v>1157 GWh</v>
      </c>
      <c r="T34" s="29">
        <f>L$44</f>
        <v>0.25061327563988395</v>
      </c>
      <c r="U34" s="23"/>
      <c r="V34" s="5"/>
      <c r="W34" s="40"/>
    </row>
    <row r="35" spans="1:47" ht="15.6">
      <c r="A35" s="3" t="s">
        <v>33</v>
      </c>
      <c r="B35" s="131">
        <f>[1]Slutanvändning!$N$521</f>
        <v>0</v>
      </c>
      <c r="C35" s="131">
        <f>[1]Slutanvändning!$N$522</f>
        <v>2797</v>
      </c>
      <c r="D35" s="71">
        <f>[1]Slutanvändning!$N$515</f>
        <v>1009005</v>
      </c>
      <c r="E35" s="71">
        <f>[1]Slutanvändning!$Q$516</f>
        <v>0</v>
      </c>
      <c r="F35" s="131">
        <f>[1]Slutanvändning!$N$517</f>
        <v>0</v>
      </c>
      <c r="G35" s="71">
        <f>[1]Slutanvändning!$N$518</f>
        <v>170201</v>
      </c>
      <c r="H35" s="131">
        <f>[1]Slutanvändning!$N$519</f>
        <v>0</v>
      </c>
      <c r="I35" s="71">
        <f>[1]Slutanvändning!$N$520</f>
        <v>0</v>
      </c>
      <c r="J35" s="71">
        <v>0</v>
      </c>
      <c r="K35" s="71">
        <f>[1]Slutanvändning!$U$516</f>
        <v>0</v>
      </c>
      <c r="L35" s="71">
        <f>[1]Slutanvändning!$V$516</f>
        <v>0</v>
      </c>
      <c r="M35" s="71"/>
      <c r="N35" s="71"/>
      <c r="O35" s="71"/>
      <c r="P35" s="71">
        <f>SUM(B35:N35)</f>
        <v>1182003</v>
      </c>
      <c r="Q35" s="65"/>
      <c r="R35" s="53" t="str">
        <f>M30</f>
        <v>Beckolja</v>
      </c>
      <c r="S35" s="41" t="str">
        <f>ROUND(M43/1000,0) &amp;" GWh"</f>
        <v>0 GWh</v>
      </c>
      <c r="T35" s="29">
        <f>M$44</f>
        <v>0</v>
      </c>
      <c r="U35" s="23"/>
    </row>
    <row r="36" spans="1:47" ht="15.6">
      <c r="A36" s="3" t="s">
        <v>34</v>
      </c>
      <c r="B36" s="152">
        <f>[1]Slutanvändning!$N$530</f>
        <v>253456.77010495402</v>
      </c>
      <c r="C36" s="152">
        <f>[1]Slutanvändning!$N$531</f>
        <v>734067.22989504598</v>
      </c>
      <c r="D36" s="71">
        <f>[1]Slutanvändning!$N$524</f>
        <v>8919</v>
      </c>
      <c r="E36" s="71">
        <f>[1]Slutanvändning!$Q$525</f>
        <v>0</v>
      </c>
      <c r="F36" s="131">
        <f>[1]Slutanvändning!$N$526</f>
        <v>0</v>
      </c>
      <c r="G36" s="71">
        <f>[1]Slutanvändning!$N$527</f>
        <v>0</v>
      </c>
      <c r="H36" s="131">
        <f>[1]Slutanvändning!$N$528</f>
        <v>0</v>
      </c>
      <c r="I36" s="71">
        <f>[1]Slutanvändning!$N$529</f>
        <v>0</v>
      </c>
      <c r="J36" s="71">
        <v>0</v>
      </c>
      <c r="K36" s="71">
        <f>[1]Slutanvändning!$U$525</f>
        <v>0</v>
      </c>
      <c r="L36" s="71">
        <f>[1]Slutanvändning!$V$525</f>
        <v>0</v>
      </c>
      <c r="M36" s="71"/>
      <c r="N36" s="71"/>
      <c r="O36" s="71"/>
      <c r="P36" s="71">
        <f t="shared" si="4"/>
        <v>996443</v>
      </c>
      <c r="Q36" s="65"/>
      <c r="R36" s="53" t="str">
        <f>N30</f>
        <v>Metanol</v>
      </c>
      <c r="S36" s="41" t="str">
        <f>ROUND(N43/1000,0) &amp;" GWh"</f>
        <v>0 GWh</v>
      </c>
      <c r="T36" s="29">
        <f>N$44</f>
        <v>0</v>
      </c>
      <c r="U36" s="23"/>
    </row>
    <row r="37" spans="1:47" ht="15.6">
      <c r="A37" s="3" t="s">
        <v>35</v>
      </c>
      <c r="B37" s="152">
        <f>[1]Slutanvändning!$N$539</f>
        <v>129958.98178757841</v>
      </c>
      <c r="C37" s="131">
        <f>[1]Slutanvändning!$N$540</f>
        <v>329406</v>
      </c>
      <c r="D37" s="71">
        <f>[1]Slutanvändning!$N$533</f>
        <v>1346</v>
      </c>
      <c r="E37" s="71">
        <f>[1]Slutanvändning!$Q$534</f>
        <v>0</v>
      </c>
      <c r="F37" s="131">
        <f>[1]Slutanvändning!$N$535</f>
        <v>0</v>
      </c>
      <c r="G37" s="71">
        <f>[1]Slutanvändning!$N$536</f>
        <v>0</v>
      </c>
      <c r="H37" s="131">
        <f>[1]Slutanvändning!$N$537</f>
        <v>59704</v>
      </c>
      <c r="I37" s="71">
        <f>[1]Slutanvändning!$N$538</f>
        <v>0</v>
      </c>
      <c r="J37" s="71">
        <v>0</v>
      </c>
      <c r="K37" s="71">
        <f>[1]Slutanvändning!$U$534</f>
        <v>0</v>
      </c>
      <c r="L37" s="71">
        <f>[1]Slutanvändning!$V$534</f>
        <v>0</v>
      </c>
      <c r="M37" s="71"/>
      <c r="N37" s="71"/>
      <c r="O37" s="71"/>
      <c r="P37" s="142">
        <f t="shared" si="4"/>
        <v>520414.98178757844</v>
      </c>
      <c r="Q37" s="65"/>
      <c r="R37" s="54" t="str">
        <f>O30</f>
        <v>Övrigt</v>
      </c>
      <c r="S37" s="41" t="str">
        <f>ROUND(O43/1000,0) &amp;" GWh"</f>
        <v>0 GWh</v>
      </c>
      <c r="T37" s="29">
        <f>O$44</f>
        <v>0</v>
      </c>
      <c r="U37" s="23"/>
    </row>
    <row r="38" spans="1:47" ht="15.6">
      <c r="A38" s="3" t="s">
        <v>36</v>
      </c>
      <c r="B38" s="152">
        <f>[1]Slutanvändning!$N$548</f>
        <v>619068.01821242156</v>
      </c>
      <c r="C38" s="131">
        <f>[1]Slutanvändning!$N$549</f>
        <v>122915</v>
      </c>
      <c r="D38" s="71">
        <f>[1]Slutanvändning!$N$542</f>
        <v>20</v>
      </c>
      <c r="E38" s="71">
        <f>[1]Slutanvändning!$Q$543</f>
        <v>0</v>
      </c>
      <c r="F38" s="131">
        <f>[1]Slutanvändning!$N$544</f>
        <v>0</v>
      </c>
      <c r="G38" s="71">
        <f>[1]Slutanvändning!$N$545</f>
        <v>0</v>
      </c>
      <c r="H38" s="131">
        <f>[1]Slutanvändning!$N$546</f>
        <v>0</v>
      </c>
      <c r="I38" s="71">
        <f>[1]Slutanvändning!$N$547</f>
        <v>0</v>
      </c>
      <c r="J38" s="71">
        <v>0</v>
      </c>
      <c r="K38" s="71">
        <f>[1]Slutanvändning!$U$543</f>
        <v>0</v>
      </c>
      <c r="L38" s="71">
        <f>[1]Slutanvändning!$V$543</f>
        <v>0</v>
      </c>
      <c r="M38" s="71"/>
      <c r="N38" s="71"/>
      <c r="O38" s="71"/>
      <c r="P38" s="142">
        <f t="shared" si="4"/>
        <v>742003.01821242156</v>
      </c>
      <c r="Q38" s="65"/>
      <c r="R38" s="31"/>
      <c r="S38" s="16"/>
      <c r="T38" s="27"/>
      <c r="U38" s="23"/>
    </row>
    <row r="39" spans="1:47" ht="15.6">
      <c r="A39" s="3" t="s">
        <v>37</v>
      </c>
      <c r="B39" s="131">
        <f>[1]Slutanvändning!$N$557</f>
        <v>0</v>
      </c>
      <c r="C39" s="131">
        <f>[1]Slutanvändning!$N$558</f>
        <v>30875</v>
      </c>
      <c r="D39" s="71">
        <f>[1]Slutanvändning!$N$551</f>
        <v>0</v>
      </c>
      <c r="E39" s="71">
        <f>[1]Slutanvändning!$Q$552</f>
        <v>0</v>
      </c>
      <c r="F39" s="131">
        <f>[1]Slutanvändning!$N$553</f>
        <v>0</v>
      </c>
      <c r="G39" s="71">
        <f>[1]Slutanvändning!$N$554</f>
        <v>0</v>
      </c>
      <c r="H39" s="131">
        <f>[1]Slutanvändning!$N$555</f>
        <v>0</v>
      </c>
      <c r="I39" s="71">
        <f>[1]Slutanvändning!$N$556</f>
        <v>0</v>
      </c>
      <c r="J39" s="71">
        <v>0</v>
      </c>
      <c r="K39" s="71">
        <f>[1]Slutanvändning!$U$552</f>
        <v>0</v>
      </c>
      <c r="L39" s="71">
        <f>[1]Slutanvändning!$V$552</f>
        <v>0</v>
      </c>
      <c r="M39" s="71"/>
      <c r="N39" s="71"/>
      <c r="O39" s="71"/>
      <c r="P39" s="71">
        <f>SUM(B39:N39)</f>
        <v>30875</v>
      </c>
      <c r="Q39" s="65"/>
      <c r="R39" s="28"/>
      <c r="S39" s="7"/>
      <c r="T39" s="43"/>
    </row>
    <row r="40" spans="1:47" ht="15.6">
      <c r="A40" s="3" t="s">
        <v>13</v>
      </c>
      <c r="B40" s="71">
        <f>SUM(B32:B39)</f>
        <v>1273131</v>
      </c>
      <c r="C40" s="71">
        <f t="shared" ref="C40:O40" si="5">SUM(C32:C39)</f>
        <v>1559027</v>
      </c>
      <c r="D40" s="71">
        <f t="shared" si="5"/>
        <v>1069057</v>
      </c>
      <c r="E40" s="71">
        <f t="shared" si="5"/>
        <v>0</v>
      </c>
      <c r="F40" s="142">
        <f>SUM(F32:F39)</f>
        <v>1393</v>
      </c>
      <c r="G40" s="142">
        <f t="shared" si="5"/>
        <v>177299</v>
      </c>
      <c r="H40" s="71">
        <f t="shared" si="5"/>
        <v>119497</v>
      </c>
      <c r="I40" s="142">
        <f t="shared" si="5"/>
        <v>24578.5</v>
      </c>
      <c r="J40" s="71">
        <f t="shared" si="5"/>
        <v>0</v>
      </c>
      <c r="K40" s="71">
        <f t="shared" si="5"/>
        <v>0</v>
      </c>
      <c r="L40" s="71">
        <f t="shared" si="5"/>
        <v>0</v>
      </c>
      <c r="M40" s="71">
        <f t="shared" si="5"/>
        <v>0</v>
      </c>
      <c r="N40" s="71">
        <f t="shared" si="5"/>
        <v>0</v>
      </c>
      <c r="O40" s="71">
        <f t="shared" si="5"/>
        <v>0</v>
      </c>
      <c r="P40" s="142">
        <f>SUM(B40:N40)</f>
        <v>4223982.5</v>
      </c>
      <c r="Q40" s="65"/>
      <c r="R40" s="28"/>
      <c r="S40" s="7" t="s">
        <v>24</v>
      </c>
      <c r="T40" s="43" t="s">
        <v>25</v>
      </c>
    </row>
    <row r="41" spans="1:47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66"/>
      <c r="R41" s="28" t="s">
        <v>38</v>
      </c>
      <c r="S41" s="44" t="str">
        <f>ROUND((B46+C46)/1000,0) &amp;" GWh"</f>
        <v>396 GWh</v>
      </c>
      <c r="T41" s="43"/>
    </row>
    <row r="42" spans="1:47">
      <c r="A42" s="33" t="s">
        <v>41</v>
      </c>
      <c r="B42" s="134">
        <f>B39+B38+B37</f>
        <v>749027</v>
      </c>
      <c r="C42" s="134">
        <f>C39+C38+C37</f>
        <v>483196</v>
      </c>
      <c r="D42" s="134">
        <f>D39+D38+D37</f>
        <v>1366</v>
      </c>
      <c r="E42" s="134">
        <f t="shared" ref="E42:P42" si="6">E39+E38+E37</f>
        <v>0</v>
      </c>
      <c r="F42" s="135">
        <f t="shared" si="6"/>
        <v>0</v>
      </c>
      <c r="G42" s="134">
        <f t="shared" si="6"/>
        <v>0</v>
      </c>
      <c r="H42" s="134">
        <f t="shared" si="6"/>
        <v>59704</v>
      </c>
      <c r="I42" s="135">
        <f t="shared" si="6"/>
        <v>0</v>
      </c>
      <c r="J42" s="134">
        <f t="shared" si="6"/>
        <v>0</v>
      </c>
      <c r="K42" s="134">
        <f t="shared" si="6"/>
        <v>0</v>
      </c>
      <c r="L42" s="134">
        <f t="shared" si="6"/>
        <v>0</v>
      </c>
      <c r="M42" s="134">
        <f t="shared" si="6"/>
        <v>0</v>
      </c>
      <c r="N42" s="134">
        <f t="shared" si="6"/>
        <v>0</v>
      </c>
      <c r="O42" s="134">
        <f t="shared" si="6"/>
        <v>0</v>
      </c>
      <c r="P42" s="134">
        <f t="shared" si="6"/>
        <v>1293293</v>
      </c>
      <c r="Q42" s="67"/>
      <c r="R42" s="28" t="s">
        <v>39</v>
      </c>
      <c r="S42" s="8" t="str">
        <f>ROUND(P42/1000,0) &amp;" GWh"</f>
        <v>1293 GWh</v>
      </c>
      <c r="T42" s="29">
        <f>P42/P40</f>
        <v>0.30617858857133051</v>
      </c>
    </row>
    <row r="43" spans="1:47">
      <c r="A43" s="34" t="s">
        <v>43</v>
      </c>
      <c r="B43" s="136"/>
      <c r="C43" s="137">
        <f>C40+C24-C7+C46</f>
        <v>1807496.602</v>
      </c>
      <c r="D43" s="137">
        <f t="shared" ref="D43:O43" si="7">D11+D24+D40</f>
        <v>1088382</v>
      </c>
      <c r="E43" s="137">
        <f t="shared" si="7"/>
        <v>0</v>
      </c>
      <c r="F43" s="137">
        <f t="shared" si="7"/>
        <v>1393</v>
      </c>
      <c r="G43" s="137">
        <f t="shared" si="7"/>
        <v>215813</v>
      </c>
      <c r="H43" s="137">
        <f t="shared" si="7"/>
        <v>322843</v>
      </c>
      <c r="I43" s="137">
        <f t="shared" si="7"/>
        <v>24578.5</v>
      </c>
      <c r="J43" s="137">
        <f t="shared" si="7"/>
        <v>0</v>
      </c>
      <c r="K43" s="137">
        <f t="shared" si="7"/>
        <v>0</v>
      </c>
      <c r="L43" s="137">
        <f t="shared" si="7"/>
        <v>1157278</v>
      </c>
      <c r="M43" s="137">
        <f t="shared" si="7"/>
        <v>0</v>
      </c>
      <c r="N43" s="137">
        <f t="shared" si="7"/>
        <v>0</v>
      </c>
      <c r="O43" s="137">
        <f t="shared" si="7"/>
        <v>0</v>
      </c>
      <c r="P43" s="138">
        <f>SUM(C43:O43)</f>
        <v>4617784.102</v>
      </c>
      <c r="Q43" s="67"/>
      <c r="R43" s="28" t="s">
        <v>40</v>
      </c>
      <c r="S43" s="8" t="str">
        <f>ROUND(P36/1000,0) &amp;" GWh"</f>
        <v>996 GWh</v>
      </c>
      <c r="T43" s="42">
        <f>P36/P40</f>
        <v>0.23590130877672907</v>
      </c>
    </row>
    <row r="44" spans="1:47">
      <c r="A44" s="34" t="s">
        <v>44</v>
      </c>
      <c r="B44" s="102"/>
      <c r="C44" s="105">
        <f>C43/$P$43</f>
        <v>0.39142076850608032</v>
      </c>
      <c r="D44" s="105">
        <f t="shared" ref="D44:P44" si="8">D43/$P$43</f>
        <v>0.23569356556288823</v>
      </c>
      <c r="E44" s="105">
        <f t="shared" si="8"/>
        <v>0</v>
      </c>
      <c r="F44" s="105">
        <f t="shared" si="8"/>
        <v>3.0165983710600075E-4</v>
      </c>
      <c r="G44" s="105">
        <f t="shared" si="8"/>
        <v>4.6735186235001683E-2</v>
      </c>
      <c r="H44" s="105">
        <f t="shared" si="8"/>
        <v>6.9912969699075816E-2</v>
      </c>
      <c r="I44" s="105">
        <f t="shared" si="8"/>
        <v>5.3225745199639912E-3</v>
      </c>
      <c r="J44" s="105">
        <f t="shared" si="8"/>
        <v>0</v>
      </c>
      <c r="K44" s="105">
        <f t="shared" si="8"/>
        <v>0</v>
      </c>
      <c r="L44" s="105">
        <f t="shared" si="8"/>
        <v>0.25061327563988395</v>
      </c>
      <c r="M44" s="105">
        <f t="shared" si="8"/>
        <v>0</v>
      </c>
      <c r="N44" s="105">
        <f t="shared" si="8"/>
        <v>0</v>
      </c>
      <c r="O44" s="105">
        <f t="shared" si="8"/>
        <v>0</v>
      </c>
      <c r="P44" s="105">
        <f t="shared" si="8"/>
        <v>1</v>
      </c>
      <c r="Q44" s="67"/>
      <c r="R44" s="28" t="s">
        <v>42</v>
      </c>
      <c r="S44" s="8" t="str">
        <f>ROUND(P34/1000,0) &amp;" GWh"</f>
        <v>330 GWh</v>
      </c>
      <c r="T44" s="29">
        <f>P34/P40</f>
        <v>7.8232923550227776E-2</v>
      </c>
      <c r="U44" s="23"/>
    </row>
    <row r="45" spans="1:47">
      <c r="A45" s="35"/>
      <c r="B45" s="106"/>
      <c r="C45" s="102"/>
      <c r="D45" s="102"/>
      <c r="E45" s="102"/>
      <c r="F45" s="99"/>
      <c r="G45" s="102"/>
      <c r="H45" s="102"/>
      <c r="I45" s="99"/>
      <c r="J45" s="102"/>
      <c r="K45" s="102"/>
      <c r="L45" s="102"/>
      <c r="M45" s="102"/>
      <c r="N45" s="99"/>
      <c r="O45" s="99"/>
      <c r="P45" s="99"/>
      <c r="Q45" s="67"/>
      <c r="R45" s="28" t="s">
        <v>29</v>
      </c>
      <c r="S45" s="8" t="str">
        <f>ROUND(P32/1000,0) &amp;" GWh"</f>
        <v>76 GWh</v>
      </c>
      <c r="T45" s="29">
        <f>P32/P40</f>
        <v>1.7886437739739688E-2</v>
      </c>
      <c r="U45" s="23"/>
    </row>
    <row r="46" spans="1:47">
      <c r="A46" s="35" t="s">
        <v>47</v>
      </c>
      <c r="B46" s="104">
        <f>B24-B40</f>
        <v>261311</v>
      </c>
      <c r="C46" s="104">
        <f>(C40+C24)*0.08</f>
        <v>135072.61199999999</v>
      </c>
      <c r="D46" s="102"/>
      <c r="E46" s="102"/>
      <c r="F46" s="99"/>
      <c r="G46" s="102"/>
      <c r="H46" s="102"/>
      <c r="I46" s="99"/>
      <c r="J46" s="102"/>
      <c r="K46" s="102"/>
      <c r="L46" s="102"/>
      <c r="M46" s="102"/>
      <c r="N46" s="99"/>
      <c r="O46" s="99"/>
      <c r="P46" s="88"/>
      <c r="Q46" s="67"/>
      <c r="R46" s="28" t="s">
        <v>45</v>
      </c>
      <c r="S46" s="8" t="str">
        <f>ROUND(P33/1000,0) &amp;" GWh"</f>
        <v>346 GWh</v>
      </c>
      <c r="T46" s="42">
        <f>P33/P40</f>
        <v>8.1969326340722293E-2</v>
      </c>
      <c r="U46" s="23"/>
    </row>
    <row r="47" spans="1:47">
      <c r="A47" s="35" t="s">
        <v>49</v>
      </c>
      <c r="B47" s="107">
        <f>B46/B24</f>
        <v>0.17029708519448764</v>
      </c>
      <c r="C47" s="107">
        <f>C46/(C40+C24)</f>
        <v>0.08</v>
      </c>
      <c r="D47" s="102"/>
      <c r="E47" s="102"/>
      <c r="F47" s="99"/>
      <c r="G47" s="102"/>
      <c r="H47" s="102"/>
      <c r="I47" s="99"/>
      <c r="J47" s="102"/>
      <c r="K47" s="102"/>
      <c r="L47" s="102"/>
      <c r="M47" s="102"/>
      <c r="N47" s="99"/>
      <c r="O47" s="99"/>
      <c r="P47" s="99"/>
      <c r="Q47" s="67"/>
      <c r="R47" s="28" t="s">
        <v>46</v>
      </c>
      <c r="S47" s="8" t="str">
        <f>ROUND(P35/1000,0) &amp;" GWh"</f>
        <v>1182 GWh</v>
      </c>
      <c r="T47" s="42">
        <f>P35/P40</f>
        <v>0.2798314150212507</v>
      </c>
    </row>
    <row r="48" spans="1:47" ht="15" thickBot="1">
      <c r="A48" s="10"/>
      <c r="B48" s="118"/>
      <c r="C48" s="115"/>
      <c r="D48" s="115"/>
      <c r="E48" s="115"/>
      <c r="F48" s="116"/>
      <c r="G48" s="115"/>
      <c r="H48" s="115"/>
      <c r="I48" s="116"/>
      <c r="J48" s="115"/>
      <c r="K48" s="115"/>
      <c r="L48" s="115"/>
      <c r="M48" s="115"/>
      <c r="N48" s="116"/>
      <c r="O48" s="116"/>
      <c r="P48" s="116"/>
      <c r="Q48" s="68"/>
      <c r="R48" s="46" t="s">
        <v>48</v>
      </c>
      <c r="S48" s="8" t="str">
        <f>ROUND(P40/1000,0) &amp;" GWh"</f>
        <v>4224 GWh</v>
      </c>
      <c r="T48" s="47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18"/>
      <c r="C49" s="114"/>
      <c r="D49" s="115"/>
      <c r="E49" s="115"/>
      <c r="F49" s="116"/>
      <c r="G49" s="115"/>
      <c r="H49" s="115"/>
      <c r="I49" s="116"/>
      <c r="J49" s="115"/>
      <c r="K49" s="115"/>
      <c r="L49" s="115"/>
      <c r="M49" s="114"/>
      <c r="N49" s="117"/>
      <c r="O49" s="117"/>
      <c r="P49" s="117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18"/>
      <c r="C50" s="119"/>
      <c r="D50" s="115"/>
      <c r="E50" s="115"/>
      <c r="F50" s="116"/>
      <c r="G50" s="115"/>
      <c r="H50" s="115"/>
      <c r="I50" s="116"/>
      <c r="J50" s="115"/>
      <c r="K50" s="115"/>
      <c r="L50" s="115"/>
      <c r="M50" s="114"/>
      <c r="N50" s="117"/>
      <c r="O50" s="117"/>
      <c r="P50" s="117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18"/>
      <c r="C51" s="114"/>
      <c r="D51" s="115"/>
      <c r="E51" s="115"/>
      <c r="F51" s="116"/>
      <c r="G51" s="115"/>
      <c r="H51" s="115"/>
      <c r="I51" s="116"/>
      <c r="J51" s="115"/>
      <c r="K51" s="115"/>
      <c r="L51" s="115"/>
      <c r="M51" s="114"/>
      <c r="N51" s="117"/>
      <c r="O51" s="117"/>
      <c r="P51" s="117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18"/>
      <c r="C52" s="114"/>
      <c r="D52" s="115"/>
      <c r="E52" s="115"/>
      <c r="F52" s="116"/>
      <c r="G52" s="115"/>
      <c r="H52" s="115"/>
      <c r="I52" s="116"/>
      <c r="J52" s="115"/>
      <c r="K52" s="115"/>
      <c r="L52" s="115"/>
      <c r="M52" s="114"/>
      <c r="N52" s="117"/>
      <c r="O52" s="117"/>
      <c r="P52" s="117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18"/>
      <c r="C53" s="114"/>
      <c r="D53" s="115"/>
      <c r="E53" s="115"/>
      <c r="F53" s="116"/>
      <c r="G53" s="115"/>
      <c r="H53" s="115"/>
      <c r="I53" s="116"/>
      <c r="J53" s="115"/>
      <c r="K53" s="115"/>
      <c r="L53" s="115"/>
      <c r="M53" s="114"/>
      <c r="N53" s="117"/>
      <c r="O53" s="117"/>
      <c r="P53" s="117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18"/>
      <c r="C54" s="114"/>
      <c r="D54" s="115"/>
      <c r="E54" s="115"/>
      <c r="F54" s="116"/>
      <c r="G54" s="115"/>
      <c r="H54" s="115"/>
      <c r="I54" s="116"/>
      <c r="J54" s="115"/>
      <c r="K54" s="115"/>
      <c r="L54" s="115"/>
      <c r="M54" s="114"/>
      <c r="N54" s="117"/>
      <c r="O54" s="117"/>
      <c r="P54" s="117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18"/>
      <c r="C55" s="114"/>
      <c r="D55" s="115"/>
      <c r="E55" s="115"/>
      <c r="F55" s="116"/>
      <c r="G55" s="115"/>
      <c r="H55" s="115"/>
      <c r="I55" s="116"/>
      <c r="J55" s="115"/>
      <c r="K55" s="115"/>
      <c r="L55" s="115"/>
      <c r="M55" s="114"/>
      <c r="N55" s="117"/>
      <c r="O55" s="117"/>
      <c r="P55" s="117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18"/>
      <c r="C56" s="114"/>
      <c r="D56" s="115"/>
      <c r="E56" s="115"/>
      <c r="F56" s="116"/>
      <c r="G56" s="115"/>
      <c r="H56" s="115"/>
      <c r="I56" s="116"/>
      <c r="J56" s="115"/>
      <c r="K56" s="115"/>
      <c r="L56" s="115"/>
      <c r="M56" s="114"/>
      <c r="N56" s="117"/>
      <c r="O56" s="117"/>
      <c r="P56" s="117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18"/>
      <c r="C57" s="114"/>
      <c r="D57" s="115"/>
      <c r="E57" s="115"/>
      <c r="F57" s="116"/>
      <c r="G57" s="115"/>
      <c r="H57" s="115"/>
      <c r="I57" s="116"/>
      <c r="J57" s="115"/>
      <c r="K57" s="115"/>
      <c r="L57" s="115"/>
      <c r="M57" s="114"/>
      <c r="N57" s="117"/>
      <c r="O57" s="117"/>
      <c r="P57" s="117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20"/>
      <c r="C58" s="121"/>
      <c r="D58" s="122"/>
      <c r="E58" s="122"/>
      <c r="F58" s="123"/>
      <c r="G58" s="122"/>
      <c r="H58" s="122"/>
      <c r="I58" s="123"/>
      <c r="J58" s="122"/>
      <c r="K58" s="122"/>
      <c r="L58" s="122"/>
      <c r="M58" s="124"/>
      <c r="N58" s="125"/>
      <c r="O58" s="125"/>
      <c r="P58" s="126"/>
      <c r="Q58" s="7"/>
      <c r="R58" s="7"/>
      <c r="S58" s="32"/>
      <c r="T58" s="36"/>
    </row>
    <row r="59" spans="1:47" ht="15.6">
      <c r="A59" s="7"/>
      <c r="B59" s="120"/>
      <c r="C59" s="121"/>
      <c r="D59" s="122"/>
      <c r="E59" s="122"/>
      <c r="F59" s="123"/>
      <c r="G59" s="122"/>
      <c r="H59" s="122"/>
      <c r="I59" s="123"/>
      <c r="J59" s="122"/>
      <c r="K59" s="122"/>
      <c r="L59" s="122"/>
      <c r="M59" s="124"/>
      <c r="N59" s="125"/>
      <c r="O59" s="125"/>
      <c r="P59" s="126"/>
      <c r="Q59" s="7"/>
      <c r="R59" s="7"/>
      <c r="S59" s="12"/>
      <c r="T59" s="13"/>
    </row>
    <row r="60" spans="1:47" ht="15.6">
      <c r="A60" s="7"/>
      <c r="B60" s="120"/>
      <c r="C60" s="121"/>
      <c r="D60" s="122"/>
      <c r="E60" s="122"/>
      <c r="F60" s="123"/>
      <c r="G60" s="122"/>
      <c r="H60" s="122"/>
      <c r="I60" s="123"/>
      <c r="J60" s="122"/>
      <c r="K60" s="122"/>
      <c r="L60" s="122"/>
      <c r="M60" s="124"/>
      <c r="N60" s="125"/>
      <c r="O60" s="125"/>
      <c r="P60" s="126"/>
      <c r="Q60" s="7"/>
      <c r="R60" s="7"/>
      <c r="S60" s="7"/>
      <c r="T60" s="32"/>
    </row>
    <row r="61" spans="1:47" ht="15.6">
      <c r="A61" s="6"/>
      <c r="B61" s="120"/>
      <c r="C61" s="121"/>
      <c r="D61" s="122"/>
      <c r="E61" s="122"/>
      <c r="F61" s="123"/>
      <c r="G61" s="122"/>
      <c r="H61" s="122"/>
      <c r="I61" s="123"/>
      <c r="J61" s="122"/>
      <c r="K61" s="122"/>
      <c r="L61" s="122"/>
      <c r="M61" s="124"/>
      <c r="N61" s="125"/>
      <c r="O61" s="125"/>
      <c r="P61" s="126"/>
      <c r="Q61" s="7"/>
      <c r="R61" s="7"/>
      <c r="S61" s="49"/>
      <c r="T61" s="50"/>
    </row>
    <row r="62" spans="1:47" ht="15.6">
      <c r="A62" s="7"/>
      <c r="B62" s="120"/>
      <c r="C62" s="121"/>
      <c r="D62" s="120"/>
      <c r="E62" s="120"/>
      <c r="F62" s="127"/>
      <c r="G62" s="120"/>
      <c r="H62" s="120"/>
      <c r="I62" s="127"/>
      <c r="J62" s="120"/>
      <c r="K62" s="120"/>
      <c r="L62" s="120"/>
      <c r="M62" s="124"/>
      <c r="N62" s="125"/>
      <c r="O62" s="125"/>
      <c r="P62" s="126"/>
      <c r="Q62" s="7"/>
      <c r="R62" s="7"/>
      <c r="S62" s="32"/>
      <c r="T62" s="36"/>
    </row>
    <row r="63" spans="1:47" ht="15.6">
      <c r="A63" s="7"/>
      <c r="B63" s="120"/>
      <c r="C63" s="128"/>
      <c r="D63" s="120"/>
      <c r="E63" s="120"/>
      <c r="F63" s="127"/>
      <c r="G63" s="120"/>
      <c r="H63" s="120"/>
      <c r="I63" s="127"/>
      <c r="J63" s="120"/>
      <c r="K63" s="120"/>
      <c r="L63" s="120"/>
      <c r="M63" s="128"/>
      <c r="N63" s="126"/>
      <c r="O63" s="126"/>
      <c r="P63" s="126"/>
      <c r="Q63" s="7"/>
      <c r="R63" s="7"/>
      <c r="S63" s="32"/>
      <c r="T63" s="36"/>
    </row>
    <row r="64" spans="1:47" ht="15.6">
      <c r="A64" s="7"/>
      <c r="B64" s="120"/>
      <c r="C64" s="128"/>
      <c r="D64" s="120"/>
      <c r="E64" s="120"/>
      <c r="F64" s="127"/>
      <c r="G64" s="120"/>
      <c r="H64" s="120"/>
      <c r="I64" s="127"/>
      <c r="J64" s="120"/>
      <c r="K64" s="120"/>
      <c r="L64" s="120"/>
      <c r="M64" s="128"/>
      <c r="N64" s="126"/>
      <c r="O64" s="126"/>
      <c r="P64" s="126"/>
      <c r="Q64" s="7"/>
      <c r="R64" s="7"/>
      <c r="S64" s="32"/>
      <c r="T64" s="36"/>
    </row>
    <row r="65" spans="1:20" ht="15.6">
      <c r="A65" s="7"/>
      <c r="B65" s="102"/>
      <c r="C65" s="128"/>
      <c r="D65" s="102"/>
      <c r="E65" s="102"/>
      <c r="F65" s="99"/>
      <c r="G65" s="102"/>
      <c r="H65" s="102"/>
      <c r="I65" s="99"/>
      <c r="J65" s="102"/>
      <c r="K65" s="120"/>
      <c r="L65" s="120"/>
      <c r="M65" s="128"/>
      <c r="N65" s="126"/>
      <c r="O65" s="126"/>
      <c r="P65" s="126"/>
      <c r="Q65" s="7"/>
      <c r="R65" s="7"/>
      <c r="S65" s="32"/>
      <c r="T65" s="36"/>
    </row>
    <row r="66" spans="1:20" ht="15.6">
      <c r="A66" s="7"/>
      <c r="B66" s="102"/>
      <c r="C66" s="128"/>
      <c r="D66" s="102"/>
      <c r="E66" s="102"/>
      <c r="F66" s="99"/>
      <c r="G66" s="102"/>
      <c r="H66" s="102"/>
      <c r="I66" s="99"/>
      <c r="J66" s="102"/>
      <c r="K66" s="120"/>
      <c r="L66" s="120"/>
      <c r="M66" s="128"/>
      <c r="N66" s="126"/>
      <c r="O66" s="126"/>
      <c r="P66" s="126"/>
      <c r="Q66" s="7"/>
      <c r="R66" s="7"/>
      <c r="S66" s="32"/>
      <c r="T66" s="36"/>
    </row>
    <row r="67" spans="1:20" ht="15.6">
      <c r="A67" s="7"/>
      <c r="B67" s="102"/>
      <c r="C67" s="128"/>
      <c r="D67" s="102"/>
      <c r="E67" s="102"/>
      <c r="F67" s="99"/>
      <c r="G67" s="102"/>
      <c r="H67" s="102"/>
      <c r="I67" s="99"/>
      <c r="J67" s="102"/>
      <c r="K67" s="120"/>
      <c r="L67" s="120"/>
      <c r="M67" s="128"/>
      <c r="N67" s="126"/>
      <c r="O67" s="126"/>
      <c r="P67" s="126"/>
      <c r="Q67" s="7"/>
      <c r="R67" s="7"/>
      <c r="S67" s="32"/>
      <c r="T67" s="36"/>
    </row>
    <row r="68" spans="1:20" ht="15.6">
      <c r="A68" s="7"/>
      <c r="B68" s="102"/>
      <c r="C68" s="128"/>
      <c r="D68" s="102"/>
      <c r="E68" s="102"/>
      <c r="F68" s="99"/>
      <c r="G68" s="102"/>
      <c r="H68" s="102"/>
      <c r="I68" s="99"/>
      <c r="J68" s="102"/>
      <c r="K68" s="120"/>
      <c r="L68" s="120"/>
      <c r="M68" s="128"/>
      <c r="N68" s="126"/>
      <c r="O68" s="126"/>
      <c r="P68" s="126"/>
      <c r="Q68" s="7"/>
      <c r="R68" s="37"/>
      <c r="S68" s="12"/>
      <c r="T68" s="14"/>
    </row>
    <row r="69" spans="1:20">
      <c r="A69" s="7"/>
      <c r="B69" s="102"/>
      <c r="C69" s="128"/>
      <c r="D69" s="102"/>
      <c r="E69" s="102"/>
      <c r="F69" s="99"/>
      <c r="G69" s="102"/>
      <c r="H69" s="102"/>
      <c r="I69" s="99"/>
      <c r="J69" s="102"/>
      <c r="K69" s="120"/>
      <c r="L69" s="120"/>
      <c r="M69" s="128"/>
      <c r="N69" s="126"/>
      <c r="O69" s="126"/>
      <c r="P69" s="126"/>
      <c r="Q69" s="7"/>
    </row>
    <row r="70" spans="1:20">
      <c r="A70" s="7"/>
      <c r="B70" s="102"/>
      <c r="C70" s="128"/>
      <c r="D70" s="102"/>
      <c r="E70" s="102"/>
      <c r="F70" s="99"/>
      <c r="G70" s="102"/>
      <c r="H70" s="102"/>
      <c r="I70" s="99"/>
      <c r="J70" s="102"/>
      <c r="K70" s="120"/>
      <c r="L70" s="120"/>
      <c r="M70" s="128"/>
      <c r="N70" s="126"/>
      <c r="O70" s="126"/>
      <c r="P70" s="126"/>
      <c r="Q70" s="7"/>
    </row>
    <row r="71" spans="1:20" ht="15.6">
      <c r="A71" s="7"/>
      <c r="B71" s="129"/>
      <c r="C71" s="128"/>
      <c r="D71" s="129"/>
      <c r="E71" s="129"/>
      <c r="F71" s="130"/>
      <c r="G71" s="129"/>
      <c r="H71" s="129"/>
      <c r="I71" s="130"/>
      <c r="J71" s="129"/>
      <c r="K71" s="120"/>
      <c r="L71" s="120"/>
      <c r="M71" s="128"/>
      <c r="N71" s="126"/>
      <c r="O71" s="126"/>
      <c r="P71" s="126"/>
      <c r="Q71" s="7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U71"/>
  <sheetViews>
    <sheetView zoomScale="60" zoomScaleNormal="60" workbookViewId="0">
      <selection activeCell="C43" sqref="C43"/>
    </sheetView>
  </sheetViews>
  <sheetFormatPr defaultColWidth="8.59765625" defaultRowHeight="14.4"/>
  <cols>
    <col min="1" max="1" width="49.5" style="9" customWidth="1"/>
    <col min="2" max="2" width="19.59765625" style="88" bestFit="1" customWidth="1"/>
    <col min="3" max="3" width="17.59765625" style="89" customWidth="1"/>
    <col min="4" max="12" width="17.59765625" style="88" customWidth="1"/>
    <col min="13" max="16" width="17.59765625" style="89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72</v>
      </c>
      <c r="Q2" s="3"/>
      <c r="AG2" s="39"/>
      <c r="AH2" s="3"/>
    </row>
    <row r="3" spans="1:34" ht="28.8">
      <c r="A3" s="4">
        <f>'Uppsala län'!A3</f>
        <v>2020</v>
      </c>
      <c r="C3" s="90" t="s">
        <v>1</v>
      </c>
      <c r="D3" s="90" t="s">
        <v>30</v>
      </c>
      <c r="E3" s="90" t="s">
        <v>2</v>
      </c>
      <c r="F3" s="91" t="s">
        <v>3</v>
      </c>
      <c r="G3" s="90" t="s">
        <v>16</v>
      </c>
      <c r="H3" s="90" t="s">
        <v>50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62</v>
      </c>
      <c r="N3" s="91" t="s">
        <v>62</v>
      </c>
      <c r="O3" s="91" t="s">
        <v>62</v>
      </c>
      <c r="P3" s="92" t="s">
        <v>9</v>
      </c>
      <c r="Q3" s="39"/>
      <c r="AG3" s="39"/>
      <c r="AH3" s="39"/>
    </row>
    <row r="4" spans="1:34" s="16" customFormat="1" ht="10.199999999999999">
      <c r="A4" s="52" t="s">
        <v>54</v>
      </c>
      <c r="B4" s="93"/>
      <c r="C4" s="94" t="s">
        <v>52</v>
      </c>
      <c r="D4" s="94" t="s">
        <v>53</v>
      </c>
      <c r="E4" s="95"/>
      <c r="F4" s="94" t="s">
        <v>55</v>
      </c>
      <c r="G4" s="95"/>
      <c r="H4" s="95"/>
      <c r="I4" s="94" t="s">
        <v>56</v>
      </c>
      <c r="J4" s="95"/>
      <c r="K4" s="95"/>
      <c r="L4" s="95"/>
      <c r="M4" s="95"/>
      <c r="N4" s="96"/>
      <c r="O4" s="96"/>
      <c r="P4" s="97" t="s">
        <v>60</v>
      </c>
      <c r="Q4" s="17"/>
      <c r="AG4" s="17"/>
      <c r="AH4" s="17"/>
    </row>
    <row r="5" spans="1:34" ht="15.6">
      <c r="A5" s="3" t="s">
        <v>51</v>
      </c>
      <c r="B5" s="69"/>
      <c r="C5" s="70">
        <f>[1]Solceller!$C$5</f>
        <v>503.5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>
        <f>SUM(D5:O5)</f>
        <v>0</v>
      </c>
      <c r="Q5" s="39"/>
      <c r="AG5" s="39"/>
      <c r="AH5" s="39"/>
    </row>
    <row r="6" spans="1:34" ht="15.6">
      <c r="A6" s="3" t="s">
        <v>77</v>
      </c>
      <c r="B6" s="69"/>
      <c r="C6" s="69">
        <f>[1]Elproduktion!$N$82</f>
        <v>229725</v>
      </c>
      <c r="D6" s="69">
        <f>[1]Elproduktion!$N$83</f>
        <v>0</v>
      </c>
      <c r="E6" s="69">
        <f>[1]Elproduktion!$Q$84</f>
        <v>0</v>
      </c>
      <c r="F6" s="69">
        <f>[1]Elproduktion!$N$85</f>
        <v>0</v>
      </c>
      <c r="G6" s="69">
        <f>[1]Elproduktion!$R$86</f>
        <v>0</v>
      </c>
      <c r="H6" s="69">
        <f>[1]Elproduktion!$S$87</f>
        <v>0</v>
      </c>
      <c r="I6" s="69">
        <f>[1]Elproduktion!$N$88</f>
        <v>0</v>
      </c>
      <c r="J6" s="69">
        <f>[1]Elproduktion!$T$86</f>
        <v>284487</v>
      </c>
      <c r="K6" s="69">
        <f>[1]Elproduktion!$U$84</f>
        <v>0</v>
      </c>
      <c r="L6" s="69">
        <f>[1]Elproduktion!$V$84</f>
        <v>0</v>
      </c>
      <c r="M6" s="69"/>
      <c r="N6" s="69"/>
      <c r="O6" s="69"/>
      <c r="P6" s="69">
        <f t="shared" ref="P6:P11" si="0">SUM(D6:O6)</f>
        <v>284487</v>
      </c>
      <c r="Q6" s="39"/>
      <c r="AG6" s="39"/>
      <c r="AH6" s="39"/>
    </row>
    <row r="7" spans="1:34" ht="15.6">
      <c r="A7" s="3" t="s">
        <v>78</v>
      </c>
      <c r="B7" s="69"/>
      <c r="C7" s="106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/>
      <c r="N7" s="69"/>
      <c r="O7" s="69"/>
      <c r="P7" s="69">
        <f t="shared" si="0"/>
        <v>0</v>
      </c>
      <c r="Q7" s="39"/>
      <c r="AG7" s="39"/>
      <c r="AH7" s="39"/>
    </row>
    <row r="8" spans="1:34" ht="15.6">
      <c r="A8" s="3" t="s">
        <v>10</v>
      </c>
      <c r="B8" s="69"/>
      <c r="C8" s="106">
        <f>[1]Elproduktion!$N$90</f>
        <v>0</v>
      </c>
      <c r="D8" s="69">
        <f>[1]Elproduktion!$N$91</f>
        <v>0</v>
      </c>
      <c r="E8" s="69">
        <f>[1]Elproduktion!$Q$92</f>
        <v>0</v>
      </c>
      <c r="F8" s="69">
        <f>[1]Elproduktion!$N$93</f>
        <v>0</v>
      </c>
      <c r="G8" s="69">
        <f>[1]Elproduktion!$R$94</f>
        <v>0</v>
      </c>
      <c r="H8" s="69">
        <f>[1]Elproduktion!$S$95</f>
        <v>0</v>
      </c>
      <c r="I8" s="69">
        <f>[1]Elproduktion!$N$96</f>
        <v>0</v>
      </c>
      <c r="J8" s="69">
        <f>[1]Elproduktion!$T$94</f>
        <v>0</v>
      </c>
      <c r="K8" s="69">
        <f>[1]Elproduktion!$U$92</f>
        <v>0</v>
      </c>
      <c r="L8" s="69">
        <f>[1]Elproduktion!$V$92</f>
        <v>0</v>
      </c>
      <c r="M8" s="69"/>
      <c r="N8" s="69"/>
      <c r="O8" s="69"/>
      <c r="P8" s="69">
        <f t="shared" si="0"/>
        <v>0</v>
      </c>
      <c r="Q8" s="39"/>
      <c r="AG8" s="39"/>
      <c r="AH8" s="39"/>
    </row>
    <row r="9" spans="1:34" ht="15.6">
      <c r="A9" s="3" t="s">
        <v>11</v>
      </c>
      <c r="B9" s="69"/>
      <c r="C9" s="149">
        <f>[1]Elproduktion!$N$98</f>
        <v>750239.80715080327</v>
      </c>
      <c r="D9" s="69">
        <f>[1]Elproduktion!$N$99</f>
        <v>0</v>
      </c>
      <c r="E9" s="69">
        <f>[1]Elproduktion!$Q$100</f>
        <v>0</v>
      </c>
      <c r="F9" s="69">
        <f>[1]Elproduktion!$N$101</f>
        <v>0</v>
      </c>
      <c r="G9" s="69">
        <f>[1]Elproduktion!$R$102</f>
        <v>0</v>
      </c>
      <c r="H9" s="69">
        <f>[1]Elproduktion!$S$103</f>
        <v>0</v>
      </c>
      <c r="I9" s="69">
        <f>[1]Elproduktion!$N$104</f>
        <v>0</v>
      </c>
      <c r="J9" s="69">
        <f>[1]Elproduktion!$T$102</f>
        <v>0</v>
      </c>
      <c r="K9" s="69">
        <f>[1]Elproduktion!$U$100</f>
        <v>0</v>
      </c>
      <c r="L9" s="69">
        <f>[1]Elproduktion!$V$100</f>
        <v>0</v>
      </c>
      <c r="M9" s="69"/>
      <c r="N9" s="69"/>
      <c r="O9" s="69"/>
      <c r="P9" s="69">
        <f t="shared" si="0"/>
        <v>0</v>
      </c>
      <c r="Q9" s="39"/>
      <c r="AG9" s="39"/>
      <c r="AH9" s="39"/>
    </row>
    <row r="10" spans="1:34" ht="15.6">
      <c r="A10" s="3" t="s">
        <v>12</v>
      </c>
      <c r="B10" s="69"/>
      <c r="C10" s="153">
        <f>[1]Elproduktion!$N$106</f>
        <v>31082.692307692305</v>
      </c>
      <c r="D10" s="69">
        <f>[1]Elproduktion!$N$107</f>
        <v>0</v>
      </c>
      <c r="E10" s="69">
        <f>[1]Elproduktion!$Q$108</f>
        <v>0</v>
      </c>
      <c r="F10" s="69">
        <f>[1]Elproduktion!$N$109</f>
        <v>0</v>
      </c>
      <c r="G10" s="69">
        <f>[1]Elproduktion!$R$110</f>
        <v>0</v>
      </c>
      <c r="H10" s="69">
        <f>[1]Elproduktion!$S$111</f>
        <v>0</v>
      </c>
      <c r="I10" s="69">
        <f>[1]Elproduktion!$N$112</f>
        <v>0</v>
      </c>
      <c r="J10" s="69">
        <f>[1]Elproduktion!$T$110</f>
        <v>0</v>
      </c>
      <c r="K10" s="69">
        <f>[1]Elproduktion!$U$108</f>
        <v>0</v>
      </c>
      <c r="L10" s="69">
        <f>[1]Elproduktion!$V$108</f>
        <v>0</v>
      </c>
      <c r="M10" s="69"/>
      <c r="N10" s="69"/>
      <c r="O10" s="69"/>
      <c r="P10" s="69">
        <f t="shared" si="0"/>
        <v>0</v>
      </c>
      <c r="Q10" s="39"/>
      <c r="R10" s="3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39"/>
      <c r="AH10" s="39"/>
    </row>
    <row r="11" spans="1:34" ht="15.6">
      <c r="A11" s="3" t="s">
        <v>13</v>
      </c>
      <c r="B11" s="69"/>
      <c r="C11" s="156">
        <f>SUM(C5:C10)</f>
        <v>1011550.9994584955</v>
      </c>
      <c r="D11" s="69">
        <f t="shared" ref="D11:O11" si="1">SUM(D5:D10)</f>
        <v>0</v>
      </c>
      <c r="E11" s="69">
        <f t="shared" si="1"/>
        <v>0</v>
      </c>
      <c r="F11" s="69">
        <f t="shared" si="1"/>
        <v>0</v>
      </c>
      <c r="G11" s="69">
        <f t="shared" si="1"/>
        <v>0</v>
      </c>
      <c r="H11" s="69">
        <f t="shared" si="1"/>
        <v>0</v>
      </c>
      <c r="I11" s="69">
        <f t="shared" si="1"/>
        <v>0</v>
      </c>
      <c r="J11" s="69">
        <f t="shared" si="1"/>
        <v>284487</v>
      </c>
      <c r="K11" s="69">
        <f t="shared" si="1"/>
        <v>0</v>
      </c>
      <c r="L11" s="69">
        <f t="shared" si="1"/>
        <v>0</v>
      </c>
      <c r="M11" s="69">
        <f t="shared" si="1"/>
        <v>0</v>
      </c>
      <c r="N11" s="69">
        <f t="shared" si="1"/>
        <v>0</v>
      </c>
      <c r="O11" s="69">
        <f t="shared" si="1"/>
        <v>0</v>
      </c>
      <c r="P11" s="69">
        <f t="shared" si="0"/>
        <v>284487</v>
      </c>
      <c r="Q11" s="39"/>
      <c r="R11" s="3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39"/>
      <c r="AH11" s="39"/>
    </row>
    <row r="12" spans="1:34" ht="15.6"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2"/>
      <c r="R12" s="2"/>
      <c r="S12" s="2"/>
      <c r="T12" s="2"/>
    </row>
    <row r="13" spans="1:34" ht="15.6"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2"/>
      <c r="R13" s="2"/>
      <c r="S13" s="2"/>
      <c r="T13" s="2"/>
    </row>
    <row r="14" spans="1:34" ht="18">
      <c r="A14" s="1" t="s">
        <v>14</v>
      </c>
      <c r="B14" s="98"/>
      <c r="C14" s="69"/>
      <c r="D14" s="98"/>
      <c r="E14" s="98"/>
      <c r="F14" s="98"/>
      <c r="G14" s="98"/>
      <c r="H14" s="98"/>
      <c r="I14" s="98"/>
      <c r="J14" s="69"/>
      <c r="K14" s="69"/>
      <c r="L14" s="69"/>
      <c r="M14" s="69"/>
      <c r="N14" s="69"/>
      <c r="O14" s="69"/>
      <c r="P14" s="98"/>
      <c r="Q14" s="2"/>
      <c r="R14" s="2"/>
      <c r="S14" s="2"/>
      <c r="T14" s="2"/>
    </row>
    <row r="15" spans="1:34" ht="15.6">
      <c r="A15" s="51" t="str">
        <f>A2</f>
        <v>0319 Älvkarleby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2"/>
      <c r="R15" s="2"/>
      <c r="S15" s="2"/>
      <c r="T15" s="2"/>
    </row>
    <row r="16" spans="1:34" ht="28.8">
      <c r="A16" s="4">
        <f>'Uppsala län'!A16</f>
        <v>2020</v>
      </c>
      <c r="B16" s="90" t="s">
        <v>15</v>
      </c>
      <c r="C16" s="99" t="s">
        <v>8</v>
      </c>
      <c r="D16" s="90" t="s">
        <v>30</v>
      </c>
      <c r="E16" s="90" t="s">
        <v>2</v>
      </c>
      <c r="F16" s="91" t="s">
        <v>3</v>
      </c>
      <c r="G16" s="90" t="s">
        <v>16</v>
      </c>
      <c r="H16" s="90" t="s">
        <v>50</v>
      </c>
      <c r="I16" s="91" t="s">
        <v>5</v>
      </c>
      <c r="J16" s="90" t="s">
        <v>4</v>
      </c>
      <c r="K16" s="90" t="s">
        <v>6</v>
      </c>
      <c r="L16" s="90" t="s">
        <v>7</v>
      </c>
      <c r="M16" s="90" t="s">
        <v>62</v>
      </c>
      <c r="N16" s="91" t="s">
        <v>62</v>
      </c>
      <c r="O16" s="91" t="s">
        <v>62</v>
      </c>
      <c r="P16" s="92" t="s">
        <v>9</v>
      </c>
      <c r="Q16" s="39"/>
      <c r="AG16" s="39"/>
      <c r="AH16" s="39"/>
    </row>
    <row r="17" spans="1:34" s="16" customFormat="1" ht="10.199999999999999">
      <c r="A17" s="52" t="s">
        <v>54</v>
      </c>
      <c r="B17" s="94" t="s">
        <v>57</v>
      </c>
      <c r="C17" s="100"/>
      <c r="D17" s="94" t="s">
        <v>53</v>
      </c>
      <c r="E17" s="95"/>
      <c r="F17" s="94" t="s">
        <v>55</v>
      </c>
      <c r="G17" s="95"/>
      <c r="H17" s="95"/>
      <c r="I17" s="94" t="s">
        <v>56</v>
      </c>
      <c r="J17" s="95"/>
      <c r="K17" s="95"/>
      <c r="L17" s="95"/>
      <c r="M17" s="95"/>
      <c r="N17" s="96"/>
      <c r="O17" s="96"/>
      <c r="P17" s="97" t="s">
        <v>60</v>
      </c>
      <c r="Q17" s="17"/>
      <c r="AG17" s="17"/>
      <c r="AH17" s="17"/>
    </row>
    <row r="18" spans="1:34" ht="15.6">
      <c r="A18" s="3" t="s">
        <v>17</v>
      </c>
      <c r="B18" s="131">
        <f>[1]Fjärrvärmeproduktion!$N$114</f>
        <v>0</v>
      </c>
      <c r="C18" s="71"/>
      <c r="D18" s="131">
        <f>[1]Fjärrvärmeproduktion!$N$115</f>
        <v>0</v>
      </c>
      <c r="E18" s="71">
        <f>[1]Fjärrvärmeproduktion!$Q$116</f>
        <v>0</v>
      </c>
      <c r="F18" s="71">
        <f>[1]Fjärrvärmeproduktion!$N$117</f>
        <v>0</v>
      </c>
      <c r="G18" s="71">
        <f>[1]Fjärrvärmeproduktion!$R$118</f>
        <v>0</v>
      </c>
      <c r="H18" s="71">
        <f>[1]Fjärrvärmeproduktion!$S$119</f>
        <v>0</v>
      </c>
      <c r="I18" s="71">
        <f>[1]Fjärrvärmeproduktion!$N$120</f>
        <v>0</v>
      </c>
      <c r="J18" s="71">
        <f>[1]Fjärrvärmeproduktion!$T$118</f>
        <v>0</v>
      </c>
      <c r="K18" s="71">
        <f>[1]Fjärrvärmeproduktion!$U$116</f>
        <v>0</v>
      </c>
      <c r="L18" s="71">
        <f>[1]Fjärrvärmeproduktion!$V$116</f>
        <v>0</v>
      </c>
      <c r="M18" s="71"/>
      <c r="N18" s="71"/>
      <c r="O18" s="71"/>
      <c r="P18" s="71">
        <f>SUM(C18:O18)</f>
        <v>0</v>
      </c>
      <c r="Q18" s="2"/>
      <c r="R18" s="2"/>
      <c r="S18" s="2"/>
      <c r="T18" s="2"/>
    </row>
    <row r="19" spans="1:34" ht="15.6">
      <c r="A19" s="3" t="s">
        <v>18</v>
      </c>
      <c r="B19" s="131">
        <f>[1]Fjärrvärmeproduktion!$N$122</f>
        <v>3271</v>
      </c>
      <c r="C19" s="71"/>
      <c r="D19" s="131">
        <f>[1]Fjärrvärmeproduktion!$N$123</f>
        <v>50</v>
      </c>
      <c r="E19" s="71">
        <f>[1]Fjärrvärmeproduktion!$Q$124</f>
        <v>0</v>
      </c>
      <c r="F19" s="71">
        <f>[1]Fjärrvärmeproduktion!$N$125</f>
        <v>0</v>
      </c>
      <c r="G19" s="71">
        <f>[1]Fjärrvärmeproduktion!$R$126</f>
        <v>0</v>
      </c>
      <c r="H19" s="71">
        <f>[1]Fjärrvärmeproduktion!$S$127</f>
        <v>3682</v>
      </c>
      <c r="I19" s="71">
        <f>[1]Fjärrvärmeproduktion!$N$128</f>
        <v>0</v>
      </c>
      <c r="J19" s="71">
        <f>[1]Fjärrvärmeproduktion!$T$126</f>
        <v>0</v>
      </c>
      <c r="K19" s="71">
        <f>[1]Fjärrvärmeproduktion!$U$124</f>
        <v>0</v>
      </c>
      <c r="L19" s="71">
        <f>[1]Fjärrvärmeproduktion!$V$124</f>
        <v>0</v>
      </c>
      <c r="M19" s="71"/>
      <c r="N19" s="71"/>
      <c r="O19" s="71"/>
      <c r="P19" s="71">
        <f t="shared" ref="P19:P24" si="2">SUM(C19:O19)</f>
        <v>3732</v>
      </c>
      <c r="Q19" s="2"/>
      <c r="R19" s="2"/>
      <c r="S19" s="2"/>
      <c r="T19" s="2"/>
    </row>
    <row r="20" spans="1:34" ht="15.6">
      <c r="A20" s="3" t="s">
        <v>19</v>
      </c>
      <c r="B20" s="131">
        <f>[1]Fjärrvärmeproduktion!$N$130</f>
        <v>0</v>
      </c>
      <c r="C20" s="71"/>
      <c r="D20" s="131">
        <f>[1]Fjärrvärmeproduktion!$N$131</f>
        <v>0</v>
      </c>
      <c r="E20" s="71">
        <f>[1]Fjärrvärmeproduktion!$Q$132</f>
        <v>0</v>
      </c>
      <c r="F20" s="71">
        <f>[1]Fjärrvärmeproduktion!$N$133</f>
        <v>0</v>
      </c>
      <c r="G20" s="71">
        <f>[1]Fjärrvärmeproduktion!$R$134</f>
        <v>0</v>
      </c>
      <c r="H20" s="71">
        <f>[1]Fjärrvärmeproduktion!$S$135</f>
        <v>0</v>
      </c>
      <c r="I20" s="71">
        <f>[1]Fjärrvärmeproduktion!$N$136</f>
        <v>0</v>
      </c>
      <c r="J20" s="71">
        <f>[1]Fjärrvärmeproduktion!$T$134</f>
        <v>0</v>
      </c>
      <c r="K20" s="71">
        <f>[1]Fjärrvärmeproduktion!$U$132</f>
        <v>0</v>
      </c>
      <c r="L20" s="71">
        <f>[1]Fjärrvärmeproduktion!$V$132</f>
        <v>0</v>
      </c>
      <c r="M20" s="71"/>
      <c r="N20" s="71"/>
      <c r="O20" s="71"/>
      <c r="P20" s="71">
        <f t="shared" si="2"/>
        <v>0</v>
      </c>
      <c r="Q20" s="2"/>
      <c r="R20" s="2"/>
      <c r="S20" s="2"/>
      <c r="T20" s="2"/>
    </row>
    <row r="21" spans="1:34" ht="16.2" thickBot="1">
      <c r="A21" s="3" t="s">
        <v>20</v>
      </c>
      <c r="B21" s="131">
        <f>[1]Fjärrvärmeproduktion!$N$138</f>
        <v>0</v>
      </c>
      <c r="C21" s="71"/>
      <c r="D21" s="131">
        <f>[1]Fjärrvärmeproduktion!$N$139</f>
        <v>0</v>
      </c>
      <c r="E21" s="71">
        <f>[1]Fjärrvärmeproduktion!$Q$140</f>
        <v>0</v>
      </c>
      <c r="F21" s="71">
        <f>[1]Fjärrvärmeproduktion!$N$141</f>
        <v>0</v>
      </c>
      <c r="G21" s="71">
        <f>[1]Fjärrvärmeproduktion!$R$142</f>
        <v>0</v>
      </c>
      <c r="H21" s="71">
        <f>[1]Fjärrvärmeproduktion!$S$143</f>
        <v>0</v>
      </c>
      <c r="I21" s="71">
        <f>[1]Fjärrvärmeproduktion!$N$144</f>
        <v>0</v>
      </c>
      <c r="J21" s="71">
        <f>[1]Fjärrvärmeproduktion!$T$142</f>
        <v>0</v>
      </c>
      <c r="K21" s="71">
        <f>[1]Fjärrvärmeproduktion!$U$140</f>
        <v>0</v>
      </c>
      <c r="L21" s="71">
        <f>[1]Fjärrvärmeproduktion!$V$140</f>
        <v>0</v>
      </c>
      <c r="M21" s="71"/>
      <c r="N21" s="71"/>
      <c r="O21" s="71"/>
      <c r="P21" s="71">
        <f t="shared" si="2"/>
        <v>0</v>
      </c>
      <c r="Q21" s="2"/>
      <c r="R21" s="24"/>
      <c r="S21" s="24"/>
      <c r="T21" s="24"/>
    </row>
    <row r="22" spans="1:34" ht="15.6">
      <c r="A22" s="3" t="s">
        <v>21</v>
      </c>
      <c r="B22" s="131">
        <f>[1]Fjärrvärmeproduktion!$N$146</f>
        <v>23685</v>
      </c>
      <c r="C22" s="71"/>
      <c r="D22" s="131">
        <f>[1]Fjärrvärmeproduktion!$N$147</f>
        <v>0</v>
      </c>
      <c r="E22" s="71">
        <f>[1]Fjärrvärmeproduktion!$Q$148</f>
        <v>0</v>
      </c>
      <c r="F22" s="71">
        <f>[1]Fjärrvärmeproduktion!$N$149</f>
        <v>0</v>
      </c>
      <c r="G22" s="71">
        <f>[1]Fjärrvärmeproduktion!$R$150</f>
        <v>0</v>
      </c>
      <c r="H22" s="71">
        <f>[1]Fjärrvärmeproduktion!$S$151</f>
        <v>0</v>
      </c>
      <c r="I22" s="71">
        <f>[1]Fjärrvärmeproduktion!$N$152</f>
        <v>0</v>
      </c>
      <c r="J22" s="71">
        <f>[1]Fjärrvärmeproduktion!$T$150</f>
        <v>0</v>
      </c>
      <c r="K22" s="71">
        <f>[1]Fjärrvärmeproduktion!$U$148</f>
        <v>0</v>
      </c>
      <c r="L22" s="71">
        <f>[1]Fjärrvärmeproduktion!$V$148</f>
        <v>0</v>
      </c>
      <c r="M22" s="71"/>
      <c r="N22" s="71"/>
      <c r="O22" s="71"/>
      <c r="P22" s="71">
        <f t="shared" si="2"/>
        <v>0</v>
      </c>
      <c r="Q22" s="18"/>
      <c r="R22" s="30" t="s">
        <v>23</v>
      </c>
      <c r="S22" s="56" t="str">
        <f>ROUND(P43/1000,0) &amp;" GWh"</f>
        <v>3891 GWh</v>
      </c>
      <c r="T22" s="25"/>
      <c r="U22" s="23"/>
    </row>
    <row r="23" spans="1:34" ht="15.6">
      <c r="A23" s="3" t="s">
        <v>22</v>
      </c>
      <c r="B23" s="131">
        <f>[1]Fjärrvärmeproduktion!$N$154</f>
        <v>0</v>
      </c>
      <c r="C23" s="71"/>
      <c r="D23" s="131">
        <f>[1]Fjärrvärmeproduktion!$N$155</f>
        <v>0</v>
      </c>
      <c r="E23" s="71">
        <f>[1]Fjärrvärmeproduktion!$Q$156</f>
        <v>0</v>
      </c>
      <c r="F23" s="71">
        <f>[1]Fjärrvärmeproduktion!$N$157</f>
        <v>0</v>
      </c>
      <c r="G23" s="71">
        <f>[1]Fjärrvärmeproduktion!$R$158</f>
        <v>0</v>
      </c>
      <c r="H23" s="71">
        <f>[1]Fjärrvärmeproduktion!$S$159</f>
        <v>0</v>
      </c>
      <c r="I23" s="71">
        <f>[1]Fjärrvärmeproduktion!$N$160</f>
        <v>0</v>
      </c>
      <c r="J23" s="71">
        <f>[1]Fjärrvärmeproduktion!$T$158</f>
        <v>0</v>
      </c>
      <c r="K23" s="71">
        <f>[1]Fjärrvärmeproduktion!$U$156</f>
        <v>0</v>
      </c>
      <c r="L23" s="71">
        <f>[1]Fjärrvärmeproduktion!$V$156</f>
        <v>0</v>
      </c>
      <c r="M23" s="71"/>
      <c r="N23" s="71"/>
      <c r="O23" s="71"/>
      <c r="P23" s="7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13</v>
      </c>
      <c r="B24" s="71">
        <f>SUM(B18:B23)</f>
        <v>26956</v>
      </c>
      <c r="C24" s="71">
        <f t="shared" ref="C24:O24" si="3">SUM(C18:C23)</f>
        <v>0</v>
      </c>
      <c r="D24" s="71">
        <f t="shared" si="3"/>
        <v>50</v>
      </c>
      <c r="E24" s="71">
        <f t="shared" si="3"/>
        <v>0</v>
      </c>
      <c r="F24" s="71">
        <f t="shared" si="3"/>
        <v>0</v>
      </c>
      <c r="G24" s="71">
        <f t="shared" si="3"/>
        <v>0</v>
      </c>
      <c r="H24" s="71">
        <f t="shared" si="3"/>
        <v>3682</v>
      </c>
      <c r="I24" s="71">
        <f t="shared" si="3"/>
        <v>0</v>
      </c>
      <c r="J24" s="71">
        <f t="shared" si="3"/>
        <v>0</v>
      </c>
      <c r="K24" s="71">
        <f t="shared" si="3"/>
        <v>0</v>
      </c>
      <c r="L24" s="71">
        <f t="shared" si="3"/>
        <v>0</v>
      </c>
      <c r="M24" s="71">
        <f t="shared" si="3"/>
        <v>0</v>
      </c>
      <c r="N24" s="71">
        <f t="shared" si="3"/>
        <v>0</v>
      </c>
      <c r="O24" s="71">
        <f t="shared" si="3"/>
        <v>0</v>
      </c>
      <c r="P24" s="71">
        <f t="shared" si="2"/>
        <v>3732</v>
      </c>
      <c r="Q24" s="18"/>
      <c r="R24" s="28"/>
      <c r="S24" s="2" t="s">
        <v>24</v>
      </c>
      <c r="T24" s="26" t="s">
        <v>25</v>
      </c>
      <c r="U24" s="23"/>
    </row>
    <row r="25" spans="1:34" ht="15.6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18"/>
      <c r="R25" s="53" t="str">
        <f>C30</f>
        <v>El</v>
      </c>
      <c r="S25" s="41" t="str">
        <f>ROUND(C43/1000,0) &amp;" GWh"</f>
        <v>97 GWh</v>
      </c>
      <c r="T25" s="29">
        <f>C$44</f>
        <v>2.5019526051598316E-2</v>
      </c>
      <c r="U25" s="23"/>
    </row>
    <row r="26" spans="1:34" ht="15.6">
      <c r="B26" s="132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18"/>
      <c r="R26" s="54" t="str">
        <f>D30</f>
        <v>Oljeprodukter</v>
      </c>
      <c r="S26" s="41" t="str">
        <f>ROUND(D43/1000,0) &amp;" GWh"</f>
        <v>60 GWh</v>
      </c>
      <c r="T26" s="29">
        <f>D$44</f>
        <v>1.5502515734119876E-2</v>
      </c>
      <c r="U26" s="23"/>
    </row>
    <row r="27" spans="1:34" ht="15.6"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18"/>
      <c r="R27" s="54" t="str">
        <f>E30</f>
        <v>Kol och koks</v>
      </c>
      <c r="S27" s="41" t="str">
        <f>ROUND(E43/1000,0) &amp;" GWh"</f>
        <v>0 GWh</v>
      </c>
      <c r="T27" s="29">
        <f>E$44</f>
        <v>0</v>
      </c>
      <c r="U27" s="23"/>
    </row>
    <row r="28" spans="1:34" ht="18">
      <c r="A28" s="1" t="s">
        <v>26</v>
      </c>
      <c r="B28" s="98"/>
      <c r="C28" s="69"/>
      <c r="D28" s="98"/>
      <c r="E28" s="98"/>
      <c r="F28" s="98"/>
      <c r="G28" s="98"/>
      <c r="H28" s="98"/>
      <c r="I28" s="69"/>
      <c r="J28" s="69"/>
      <c r="K28" s="69"/>
      <c r="L28" s="69"/>
      <c r="M28" s="69"/>
      <c r="N28" s="69"/>
      <c r="O28" s="69"/>
      <c r="P28" s="69"/>
      <c r="Q28" s="18"/>
      <c r="R28" s="54" t="str">
        <f>F30</f>
        <v>Gasol/naturgas</v>
      </c>
      <c r="S28" s="41" t="str">
        <f>ROUND(F43/1000,0) &amp;" GWh"</f>
        <v>0 GWh</v>
      </c>
      <c r="T28" s="29">
        <f>F$44</f>
        <v>0</v>
      </c>
      <c r="U28" s="23"/>
    </row>
    <row r="29" spans="1:34" ht="15.6">
      <c r="A29" s="51" t="str">
        <f>A2</f>
        <v>0319 Älvkarleby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18"/>
      <c r="R29" s="54" t="str">
        <f>G30</f>
        <v>Biodrivmedel/Bioolja</v>
      </c>
      <c r="S29" s="41" t="str">
        <f>ROUND(G43/1000,0) &amp;" GWh"</f>
        <v>9 GWh</v>
      </c>
      <c r="T29" s="29">
        <f>G$44</f>
        <v>2.2261353567941998E-3</v>
      </c>
      <c r="U29" s="23"/>
    </row>
    <row r="30" spans="1:34" ht="28.8">
      <c r="A30" s="4">
        <f>'Uppsala län'!A30</f>
        <v>2020</v>
      </c>
      <c r="B30" s="99" t="s">
        <v>64</v>
      </c>
      <c r="C30" s="102" t="s">
        <v>8</v>
      </c>
      <c r="D30" s="90" t="s">
        <v>30</v>
      </c>
      <c r="E30" s="90" t="s">
        <v>2</v>
      </c>
      <c r="F30" s="91" t="s">
        <v>3</v>
      </c>
      <c r="G30" s="90" t="s">
        <v>87</v>
      </c>
      <c r="H30" s="90" t="s">
        <v>50</v>
      </c>
      <c r="I30" s="91" t="s">
        <v>5</v>
      </c>
      <c r="J30" s="90" t="s">
        <v>4</v>
      </c>
      <c r="K30" s="90" t="s">
        <v>6</v>
      </c>
      <c r="L30" s="90" t="s">
        <v>7</v>
      </c>
      <c r="M30" s="90" t="s">
        <v>75</v>
      </c>
      <c r="N30" s="90" t="s">
        <v>76</v>
      </c>
      <c r="O30" s="91" t="s">
        <v>62</v>
      </c>
      <c r="P30" s="92" t="s">
        <v>27</v>
      </c>
      <c r="Q30" s="18"/>
      <c r="R30" s="53" t="str">
        <f>H30</f>
        <v>Biobränslen</v>
      </c>
      <c r="S30" s="41" t="str">
        <f>ROUND(H43/1000,0) &amp;" GWh"</f>
        <v>211 GWh</v>
      </c>
      <c r="T30" s="29">
        <f>H$44</f>
        <v>5.4123381621072504E-2</v>
      </c>
      <c r="U30" s="23"/>
    </row>
    <row r="31" spans="1:34" s="16" customFormat="1">
      <c r="A31" s="15"/>
      <c r="B31" s="94" t="s">
        <v>59</v>
      </c>
      <c r="C31" s="103" t="s">
        <v>58</v>
      </c>
      <c r="D31" s="94" t="s">
        <v>53</v>
      </c>
      <c r="E31" s="95"/>
      <c r="F31" s="94" t="s">
        <v>55</v>
      </c>
      <c r="G31" s="94" t="s">
        <v>74</v>
      </c>
      <c r="H31" s="94" t="s">
        <v>63</v>
      </c>
      <c r="I31" s="94" t="s">
        <v>56</v>
      </c>
      <c r="J31" s="95"/>
      <c r="K31" s="95"/>
      <c r="L31" s="95"/>
      <c r="M31" s="95"/>
      <c r="N31" s="96"/>
      <c r="O31" s="96"/>
      <c r="P31" s="97" t="s">
        <v>61</v>
      </c>
      <c r="Q31" s="19"/>
      <c r="R31" s="53" t="str">
        <f>I30</f>
        <v>Biogas</v>
      </c>
      <c r="S31" s="41" t="str">
        <f>ROUND(I43/1000,0) &amp;" GWh"</f>
        <v>0 GWh</v>
      </c>
      <c r="T31" s="29">
        <f>I$44</f>
        <v>0</v>
      </c>
      <c r="U31" s="22"/>
      <c r="AG31" s="17"/>
      <c r="AH31" s="17"/>
    </row>
    <row r="32" spans="1:34">
      <c r="A32" s="3" t="s">
        <v>28</v>
      </c>
      <c r="B32" s="131">
        <f>[1]Slutanvändning!$N$170</f>
        <v>0</v>
      </c>
      <c r="C32" s="131">
        <f>[1]Slutanvändning!$N$171</f>
        <v>605</v>
      </c>
      <c r="D32" s="71">
        <f>[1]Slutanvändning!$N$164</f>
        <v>30</v>
      </c>
      <c r="E32" s="71">
        <f>[1]Slutanvändning!$Q$165</f>
        <v>0</v>
      </c>
      <c r="F32" s="71">
        <f>[1]Slutanvändning!$N$166</f>
        <v>0</v>
      </c>
      <c r="G32" s="131">
        <f>[1]Slutanvändning!$N$167</f>
        <v>3</v>
      </c>
      <c r="H32" s="131">
        <f>[1]Slutanvändning!$N$168</f>
        <v>0</v>
      </c>
      <c r="I32" s="71">
        <f>[1]Slutanvändning!$N$169</f>
        <v>0</v>
      </c>
      <c r="J32" s="71">
        <v>0</v>
      </c>
      <c r="K32" s="71">
        <f>[1]Slutanvändning!$U$165</f>
        <v>0</v>
      </c>
      <c r="L32" s="71">
        <f>[1]Slutanvändning!$V$165</f>
        <v>0</v>
      </c>
      <c r="M32" s="71">
        <v>0</v>
      </c>
      <c r="N32" s="71">
        <v>0</v>
      </c>
      <c r="O32" s="71"/>
      <c r="P32" s="71">
        <f t="shared" ref="P32:P38" si="4">SUM(B32:N32)</f>
        <v>638</v>
      </c>
      <c r="Q32" s="73"/>
      <c r="R32" s="57" t="str">
        <f>J30</f>
        <v>Avlutar</v>
      </c>
      <c r="S32" s="41" t="str">
        <f>ROUND(J43/1000,0) &amp;" GWh"</f>
        <v>3271 GWh</v>
      </c>
      <c r="T32" s="29">
        <f>J$44</f>
        <v>0.84055972445419269</v>
      </c>
      <c r="U32" s="23"/>
    </row>
    <row r="33" spans="1:47">
      <c r="A33" s="3" t="s">
        <v>31</v>
      </c>
      <c r="B33" s="131">
        <f>[1]Slutanvändning!$N$179</f>
        <v>2436</v>
      </c>
      <c r="C33" s="152">
        <f>[1]Slutanvändning!$N$180</f>
        <v>234948</v>
      </c>
      <c r="D33" s="71">
        <f>[1]Slutanvändning!$N$173</f>
        <v>1800</v>
      </c>
      <c r="E33" s="71">
        <f>[1]Slutanvändning!$Q$174</f>
        <v>0</v>
      </c>
      <c r="F33" s="142">
        <f>[1]Slutanvändning!$N$175</f>
        <v>0</v>
      </c>
      <c r="G33" s="131">
        <f>[1]Slutanvändning!$N$176-J33-M33-N33</f>
        <v>0</v>
      </c>
      <c r="H33" s="150">
        <f>[1]Slutanvändning!$N$177</f>
        <v>197022</v>
      </c>
      <c r="I33" s="71">
        <f>[1]Slutanvändning!$N$178</f>
        <v>0</v>
      </c>
      <c r="J33" s="71">
        <f>[1]Slutanvändning!$T$176</f>
        <v>2986549</v>
      </c>
      <c r="K33" s="71">
        <f>[1]Slutanvändning!$U$174</f>
        <v>0</v>
      </c>
      <c r="L33" s="71">
        <f>[1]Slutanvändning!$V$174</f>
        <v>0</v>
      </c>
      <c r="M33" s="151">
        <f>[1]Slutanvändning!$W$176</f>
        <v>243486</v>
      </c>
      <c r="N33" s="71">
        <f>[1]Slutanvändning!$X$176</f>
        <v>0</v>
      </c>
      <c r="O33" s="71"/>
      <c r="P33" s="71">
        <f t="shared" si="4"/>
        <v>3666241</v>
      </c>
      <c r="Q33" s="73"/>
      <c r="R33" s="58" t="str">
        <f>K30</f>
        <v>Torv</v>
      </c>
      <c r="S33" s="41" t="str">
        <f>ROUND(K43/1000,0) &amp;" GWh"</f>
        <v>0 GWh</v>
      </c>
      <c r="T33" s="29">
        <f>K$44</f>
        <v>0</v>
      </c>
      <c r="U33" s="23"/>
    </row>
    <row r="34" spans="1:47" ht="15.6">
      <c r="A34" s="3" t="s">
        <v>32</v>
      </c>
      <c r="B34" s="131">
        <f>[1]Slutanvändning!$N$188</f>
        <v>3233</v>
      </c>
      <c r="C34" s="131">
        <f>[1]Slutanvändning!$N$189</f>
        <v>10902</v>
      </c>
      <c r="D34" s="71">
        <f>[1]Slutanvändning!$N$182</f>
        <v>9977</v>
      </c>
      <c r="E34" s="71">
        <f>[1]Slutanvändning!$Q$183</f>
        <v>0</v>
      </c>
      <c r="F34" s="71">
        <f>[1]Slutanvändning!$N$184</f>
        <v>0</v>
      </c>
      <c r="G34" s="131">
        <f>[1]Slutanvändning!$N$185</f>
        <v>0</v>
      </c>
      <c r="H34" s="131">
        <f>[1]Slutanvändning!$N$186</f>
        <v>0</v>
      </c>
      <c r="I34" s="71">
        <f>[1]Slutanvändning!$N$187</f>
        <v>0</v>
      </c>
      <c r="J34" s="71">
        <v>0</v>
      </c>
      <c r="K34" s="71">
        <f>[1]Slutanvändning!$U$183</f>
        <v>0</v>
      </c>
      <c r="L34" s="71">
        <f>[1]Slutanvändning!$V$183</f>
        <v>0</v>
      </c>
      <c r="M34" s="71">
        <v>0</v>
      </c>
      <c r="N34" s="71">
        <v>0</v>
      </c>
      <c r="O34" s="71"/>
      <c r="P34" s="71">
        <f t="shared" si="4"/>
        <v>24112</v>
      </c>
      <c r="Q34" s="73"/>
      <c r="R34" s="57" t="str">
        <f>L30</f>
        <v>Avfall</v>
      </c>
      <c r="S34" s="41" t="str">
        <f>ROUND(L43/1000,0) &amp;" GWh"</f>
        <v>0 GWh</v>
      </c>
      <c r="T34" s="29">
        <f>L$44</f>
        <v>0</v>
      </c>
      <c r="U34" s="23"/>
      <c r="V34" s="5"/>
      <c r="W34" s="40"/>
    </row>
    <row r="35" spans="1:47">
      <c r="A35" s="3" t="s">
        <v>33</v>
      </c>
      <c r="B35" s="131">
        <f>[1]Slutanvändning!$N$197</f>
        <v>0</v>
      </c>
      <c r="C35" s="152">
        <f>[1]Slutanvändning!$N$198</f>
        <v>1.6491732566498922</v>
      </c>
      <c r="D35" s="71">
        <f>[1]Slutanvändning!$N$191</f>
        <v>48176</v>
      </c>
      <c r="E35" s="71">
        <f>[1]Slutanvändning!$Q$192</f>
        <v>0</v>
      </c>
      <c r="F35" s="71">
        <f>[1]Slutanvändning!$N$193</f>
        <v>0</v>
      </c>
      <c r="G35" s="131">
        <f>[1]Slutanvändning!$N$194</f>
        <v>8660</v>
      </c>
      <c r="H35" s="131">
        <f>[1]Slutanvändning!$N$195</f>
        <v>0</v>
      </c>
      <c r="I35" s="71">
        <f>[1]Slutanvändning!$N$196</f>
        <v>0</v>
      </c>
      <c r="J35" s="71">
        <v>0</v>
      </c>
      <c r="K35" s="71">
        <f>[1]Slutanvändning!$U$192</f>
        <v>0</v>
      </c>
      <c r="L35" s="71">
        <f>[1]Slutanvändning!$V$192</f>
        <v>0</v>
      </c>
      <c r="M35" s="71">
        <v>0</v>
      </c>
      <c r="N35" s="71">
        <v>0</v>
      </c>
      <c r="O35" s="71"/>
      <c r="P35" s="142">
        <f>SUM(B35:N35)</f>
        <v>56837.64917325665</v>
      </c>
      <c r="Q35" s="73"/>
      <c r="R35" s="58" t="str">
        <f>M30</f>
        <v>Beckolja</v>
      </c>
      <c r="S35" s="41" t="str">
        <f>ROUND(M43/1000,0) &amp;" GWh"</f>
        <v>243 GWh</v>
      </c>
      <c r="T35" s="29">
        <f>M$44</f>
        <v>6.2568716782222381E-2</v>
      </c>
      <c r="U35" s="23"/>
    </row>
    <row r="36" spans="1:47">
      <c r="A36" s="3" t="s">
        <v>34</v>
      </c>
      <c r="B36" s="131">
        <f>[1]Slutanvändning!$N$206</f>
        <v>1759</v>
      </c>
      <c r="C36" s="131">
        <f>[1]Slutanvändning!$N$207</f>
        <v>14718</v>
      </c>
      <c r="D36" s="71">
        <f>[1]Slutanvändning!$N$200</f>
        <v>89</v>
      </c>
      <c r="E36" s="71">
        <f>[1]Slutanvändning!$Q$201</f>
        <v>0</v>
      </c>
      <c r="F36" s="71">
        <f>[1]Slutanvändning!$N$202</f>
        <v>0</v>
      </c>
      <c r="G36" s="131">
        <f>[1]Slutanvändning!$N$203</f>
        <v>0</v>
      </c>
      <c r="H36" s="131">
        <f>[1]Slutanvändning!$N$204</f>
        <v>0</v>
      </c>
      <c r="I36" s="71">
        <f>[1]Slutanvändning!$N$205</f>
        <v>0</v>
      </c>
      <c r="J36" s="71">
        <v>0</v>
      </c>
      <c r="K36" s="71">
        <f>[1]Slutanvändning!$U$201</f>
        <v>0</v>
      </c>
      <c r="L36" s="71">
        <f>[1]Slutanvändning!$V$201</f>
        <v>0</v>
      </c>
      <c r="M36" s="71">
        <v>0</v>
      </c>
      <c r="N36" s="71">
        <v>0</v>
      </c>
      <c r="O36" s="71"/>
      <c r="P36" s="71">
        <f t="shared" si="4"/>
        <v>16566</v>
      </c>
      <c r="Q36" s="73"/>
      <c r="R36" s="58" t="str">
        <f>N30</f>
        <v>Metanol</v>
      </c>
      <c r="S36" s="41" t="str">
        <f>ROUND(N43/1000,0) &amp;" GWh"</f>
        <v>0 GWh</v>
      </c>
      <c r="T36" s="29">
        <f>N$44</f>
        <v>0</v>
      </c>
      <c r="U36" s="23"/>
    </row>
    <row r="37" spans="1:47">
      <c r="A37" s="3" t="s">
        <v>35</v>
      </c>
      <c r="B37" s="131">
        <f>[1]Slutanvändning!$N$215</f>
        <v>2949</v>
      </c>
      <c r="C37" s="131">
        <f>[1]Slutanvändning!$N$216</f>
        <v>34716</v>
      </c>
      <c r="D37" s="71">
        <f>[1]Slutanvändning!$N$209</f>
        <v>206</v>
      </c>
      <c r="E37" s="71">
        <f>[1]Slutanvändning!$Q$210</f>
        <v>0</v>
      </c>
      <c r="F37" s="71">
        <f>[1]Slutanvändning!$N$211</f>
        <v>0</v>
      </c>
      <c r="G37" s="131">
        <f>[1]Slutanvändning!$N$212</f>
        <v>0</v>
      </c>
      <c r="H37" s="131">
        <f>[1]Slutanvändning!$N$213</f>
        <v>9917</v>
      </c>
      <c r="I37" s="71">
        <f>[1]Slutanvändning!$N$214</f>
        <v>0</v>
      </c>
      <c r="J37" s="71">
        <v>0</v>
      </c>
      <c r="K37" s="71">
        <f>[1]Slutanvändning!$U$210</f>
        <v>0</v>
      </c>
      <c r="L37" s="71">
        <f>[1]Slutanvändning!$V$210</f>
        <v>0</v>
      </c>
      <c r="M37" s="71">
        <v>0</v>
      </c>
      <c r="N37" s="71">
        <v>0</v>
      </c>
      <c r="O37" s="71"/>
      <c r="P37" s="71">
        <f t="shared" si="4"/>
        <v>47788</v>
      </c>
      <c r="Q37" s="73"/>
      <c r="R37" s="57" t="str">
        <f>O30</f>
        <v>Övrigt</v>
      </c>
      <c r="S37" s="41" t="str">
        <f>ROUND(O43/1000,0) &amp;" GWh"</f>
        <v>0 GWh</v>
      </c>
      <c r="T37" s="29">
        <f>O$44</f>
        <v>0</v>
      </c>
      <c r="U37" s="23"/>
    </row>
    <row r="38" spans="1:47">
      <c r="A38" s="3" t="s">
        <v>36</v>
      </c>
      <c r="B38" s="131">
        <f>[1]Slutanvändning!$N$224</f>
        <v>14780</v>
      </c>
      <c r="C38" s="131">
        <f>[1]Slutanvändning!$N$225</f>
        <v>2569</v>
      </c>
      <c r="D38" s="71">
        <f>[1]Slutanvändning!$N$218</f>
        <v>0</v>
      </c>
      <c r="E38" s="71">
        <f>[1]Slutanvändning!$Q$219</f>
        <v>0</v>
      </c>
      <c r="F38" s="71">
        <f>[1]Slutanvändning!$N$220</f>
        <v>0</v>
      </c>
      <c r="G38" s="131">
        <f>[1]Slutanvändning!$N$221</f>
        <v>0</v>
      </c>
      <c r="H38" s="131">
        <f>[1]Slutanvändning!$N$222</f>
        <v>0</v>
      </c>
      <c r="I38" s="71">
        <f>[1]Slutanvändning!$N$223</f>
        <v>0</v>
      </c>
      <c r="J38" s="71">
        <v>0</v>
      </c>
      <c r="K38" s="71">
        <f>[1]Slutanvändning!$U$219</f>
        <v>0</v>
      </c>
      <c r="L38" s="71">
        <f>[1]Slutanvändning!$V$219</f>
        <v>0</v>
      </c>
      <c r="M38" s="71">
        <v>0</v>
      </c>
      <c r="N38" s="71">
        <v>0</v>
      </c>
      <c r="O38" s="71"/>
      <c r="P38" s="71">
        <f t="shared" si="4"/>
        <v>17349</v>
      </c>
      <c r="Q38" s="73"/>
      <c r="R38" s="23"/>
      <c r="S38" s="16"/>
      <c r="T38" s="27"/>
      <c r="U38" s="23"/>
    </row>
    <row r="39" spans="1:47">
      <c r="A39" s="3" t="s">
        <v>37</v>
      </c>
      <c r="B39" s="131">
        <f>[1]Slutanvändning!$N$233</f>
        <v>0</v>
      </c>
      <c r="C39" s="131">
        <f>[1]Slutanvändning!$N$234</f>
        <v>4400</v>
      </c>
      <c r="D39" s="71">
        <f>[1]Slutanvändning!$N$227</f>
        <v>0</v>
      </c>
      <c r="E39" s="71">
        <f>[1]Slutanvändning!$Q$228</f>
        <v>0</v>
      </c>
      <c r="F39" s="71">
        <f>[1]Slutanvändning!$N$229</f>
        <v>0</v>
      </c>
      <c r="G39" s="131">
        <f>[1]Slutanvändning!$N$230</f>
        <v>0</v>
      </c>
      <c r="H39" s="131">
        <f>[1]Slutanvändning!$N$231</f>
        <v>0</v>
      </c>
      <c r="I39" s="71">
        <f>[1]Slutanvändning!$N$232</f>
        <v>0</v>
      </c>
      <c r="J39" s="71">
        <v>0</v>
      </c>
      <c r="K39" s="71">
        <f>[1]Slutanvändning!$U$228</f>
        <v>0</v>
      </c>
      <c r="L39" s="71">
        <f>[1]Slutanvändning!$V$228</f>
        <v>0</v>
      </c>
      <c r="M39" s="71">
        <v>0</v>
      </c>
      <c r="N39" s="71">
        <v>0</v>
      </c>
      <c r="O39" s="71"/>
      <c r="P39" s="71">
        <f>SUM(B39:N39)</f>
        <v>4400</v>
      </c>
      <c r="Q39" s="73"/>
      <c r="R39" s="59"/>
      <c r="S39" s="7"/>
      <c r="T39" s="43"/>
    </row>
    <row r="40" spans="1:47">
      <c r="A40" s="3" t="s">
        <v>13</v>
      </c>
      <c r="B40" s="71">
        <f>SUM(B32:B39)</f>
        <v>25157</v>
      </c>
      <c r="C40" s="157">
        <f t="shared" ref="C40:O40" si="5">SUM(C32:C39)</f>
        <v>302859.64917325665</v>
      </c>
      <c r="D40" s="71">
        <f t="shared" si="5"/>
        <v>60278</v>
      </c>
      <c r="E40" s="71">
        <f t="shared" si="5"/>
        <v>0</v>
      </c>
      <c r="F40" s="142">
        <f>SUM(F32:F39)</f>
        <v>0</v>
      </c>
      <c r="G40" s="71">
        <f t="shared" si="5"/>
        <v>8663</v>
      </c>
      <c r="H40" s="151">
        <f t="shared" si="5"/>
        <v>206939</v>
      </c>
      <c r="I40" s="71">
        <f t="shared" si="5"/>
        <v>0</v>
      </c>
      <c r="J40" s="71">
        <f t="shared" si="5"/>
        <v>2986549</v>
      </c>
      <c r="K40" s="71">
        <f t="shared" si="5"/>
        <v>0</v>
      </c>
      <c r="L40" s="71">
        <f t="shared" si="5"/>
        <v>0</v>
      </c>
      <c r="M40" s="151">
        <f t="shared" si="5"/>
        <v>243486</v>
      </c>
      <c r="N40" s="71">
        <f t="shared" si="5"/>
        <v>0</v>
      </c>
      <c r="O40" s="71">
        <f t="shared" si="5"/>
        <v>0</v>
      </c>
      <c r="P40" s="142">
        <f>SUM(B40:N40)</f>
        <v>3833931.6491732569</v>
      </c>
      <c r="Q40" s="73"/>
      <c r="R40" s="59"/>
      <c r="S40" s="7" t="s">
        <v>24</v>
      </c>
      <c r="T40" s="43" t="s">
        <v>25</v>
      </c>
    </row>
    <row r="41" spans="1:47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2"/>
      <c r="R41" s="59" t="s">
        <v>38</v>
      </c>
      <c r="S41" s="44" t="str">
        <f>ROUND((B46+C46)/1000,0) &amp;" GWh"</f>
        <v>26 GWh</v>
      </c>
      <c r="T41" s="43"/>
    </row>
    <row r="42" spans="1:47">
      <c r="A42" s="33" t="s">
        <v>41</v>
      </c>
      <c r="B42" s="134">
        <f>B39+B38+B37</f>
        <v>17729</v>
      </c>
      <c r="C42" s="134">
        <f>C39+C38+C37</f>
        <v>41685</v>
      </c>
      <c r="D42" s="134">
        <f>D39+D38+D37</f>
        <v>206</v>
      </c>
      <c r="E42" s="134">
        <f t="shared" ref="E42:P42" si="6">E39+E38+E37</f>
        <v>0</v>
      </c>
      <c r="F42" s="135">
        <f t="shared" si="6"/>
        <v>0</v>
      </c>
      <c r="G42" s="134">
        <f t="shared" si="6"/>
        <v>0</v>
      </c>
      <c r="H42" s="134">
        <f t="shared" si="6"/>
        <v>9917</v>
      </c>
      <c r="I42" s="135">
        <f t="shared" si="6"/>
        <v>0</v>
      </c>
      <c r="J42" s="134">
        <f t="shared" si="6"/>
        <v>0</v>
      </c>
      <c r="K42" s="134">
        <f t="shared" si="6"/>
        <v>0</v>
      </c>
      <c r="L42" s="134">
        <f t="shared" si="6"/>
        <v>0</v>
      </c>
      <c r="M42" s="134">
        <f t="shared" si="6"/>
        <v>0</v>
      </c>
      <c r="N42" s="134">
        <f t="shared" si="6"/>
        <v>0</v>
      </c>
      <c r="O42" s="134">
        <f t="shared" si="6"/>
        <v>0</v>
      </c>
      <c r="P42" s="134">
        <f t="shared" si="6"/>
        <v>69537</v>
      </c>
      <c r="Q42" s="73"/>
      <c r="R42" s="59" t="s">
        <v>39</v>
      </c>
      <c r="S42" s="8" t="str">
        <f>ROUND(P42/1000,0) &amp;" GWh"</f>
        <v>70 GWh</v>
      </c>
      <c r="T42" s="29">
        <f>P42/P40</f>
        <v>1.8137256050194544E-2</v>
      </c>
    </row>
    <row r="43" spans="1:47">
      <c r="A43" s="34" t="s">
        <v>43</v>
      </c>
      <c r="B43" s="136"/>
      <c r="C43" s="137">
        <f>C40+C24-C7-C6+C46</f>
        <v>97363.421107117174</v>
      </c>
      <c r="D43" s="137">
        <f t="shared" ref="D43:O43" si="7">D11+D24+D40</f>
        <v>60328</v>
      </c>
      <c r="E43" s="137">
        <f t="shared" si="7"/>
        <v>0</v>
      </c>
      <c r="F43" s="137">
        <f t="shared" si="7"/>
        <v>0</v>
      </c>
      <c r="G43" s="137">
        <f t="shared" si="7"/>
        <v>8663</v>
      </c>
      <c r="H43" s="137">
        <f t="shared" si="7"/>
        <v>210621</v>
      </c>
      <c r="I43" s="137">
        <f t="shared" si="7"/>
        <v>0</v>
      </c>
      <c r="J43" s="137">
        <f t="shared" si="7"/>
        <v>3271036</v>
      </c>
      <c r="K43" s="137">
        <f t="shared" si="7"/>
        <v>0</v>
      </c>
      <c r="L43" s="137">
        <f t="shared" si="7"/>
        <v>0</v>
      </c>
      <c r="M43" s="137">
        <f t="shared" si="7"/>
        <v>243486</v>
      </c>
      <c r="N43" s="137">
        <f t="shared" si="7"/>
        <v>0</v>
      </c>
      <c r="O43" s="137">
        <f t="shared" si="7"/>
        <v>0</v>
      </c>
      <c r="P43" s="138">
        <f>SUM(C43:O43)</f>
        <v>3891497.4211071171</v>
      </c>
      <c r="Q43" s="73"/>
      <c r="R43" s="59" t="s">
        <v>40</v>
      </c>
      <c r="S43" s="8" t="str">
        <f>ROUND(P36/1000,0) &amp;" GWh"</f>
        <v>17 GWh</v>
      </c>
      <c r="T43" s="42">
        <f>P36/P40</f>
        <v>4.3208908024148698E-3</v>
      </c>
    </row>
    <row r="44" spans="1:47">
      <c r="A44" s="34" t="s">
        <v>44</v>
      </c>
      <c r="B44" s="102"/>
      <c r="C44" s="105">
        <f>C43/$P$43</f>
        <v>2.5019526051598316E-2</v>
      </c>
      <c r="D44" s="105">
        <f t="shared" ref="D44:P44" si="8">D43/$P$43</f>
        <v>1.5502515734119876E-2</v>
      </c>
      <c r="E44" s="105">
        <f t="shared" si="8"/>
        <v>0</v>
      </c>
      <c r="F44" s="105">
        <f t="shared" si="8"/>
        <v>0</v>
      </c>
      <c r="G44" s="105">
        <f t="shared" si="8"/>
        <v>2.2261353567941998E-3</v>
      </c>
      <c r="H44" s="105">
        <f t="shared" si="8"/>
        <v>5.4123381621072504E-2</v>
      </c>
      <c r="I44" s="105">
        <f t="shared" si="8"/>
        <v>0</v>
      </c>
      <c r="J44" s="105">
        <f t="shared" si="8"/>
        <v>0.84055972445419269</v>
      </c>
      <c r="K44" s="105">
        <f t="shared" si="8"/>
        <v>0</v>
      </c>
      <c r="L44" s="105">
        <f t="shared" si="8"/>
        <v>0</v>
      </c>
      <c r="M44" s="105">
        <f t="shared" si="8"/>
        <v>6.2568716782222381E-2</v>
      </c>
      <c r="N44" s="105">
        <f t="shared" si="8"/>
        <v>0</v>
      </c>
      <c r="O44" s="105">
        <f t="shared" si="8"/>
        <v>0</v>
      </c>
      <c r="P44" s="105">
        <f t="shared" si="8"/>
        <v>1</v>
      </c>
      <c r="Q44" s="21"/>
      <c r="R44" s="28" t="s">
        <v>42</v>
      </c>
      <c r="S44" s="8" t="str">
        <f>ROUND(P34/1000,0) &amp;" GWh"</f>
        <v>24 GWh</v>
      </c>
      <c r="T44" s="29">
        <f>P34/P40</f>
        <v>6.2891053379106211E-3</v>
      </c>
      <c r="U44" s="23"/>
    </row>
    <row r="45" spans="1:47">
      <c r="A45" s="35"/>
      <c r="B45" s="106"/>
      <c r="C45" s="102"/>
      <c r="D45" s="102"/>
      <c r="E45" s="102"/>
      <c r="F45" s="99"/>
      <c r="G45" s="102"/>
      <c r="H45" s="102"/>
      <c r="I45" s="99"/>
      <c r="J45" s="102"/>
      <c r="K45" s="102"/>
      <c r="L45" s="102"/>
      <c r="M45" s="102"/>
      <c r="N45" s="99"/>
      <c r="O45" s="99"/>
      <c r="P45" s="99"/>
      <c r="Q45" s="21"/>
      <c r="R45" s="28" t="s">
        <v>29</v>
      </c>
      <c r="S45" s="8" t="str">
        <f>ROUND(P32/1000,0) &amp;" GWh"</f>
        <v>1 GWh</v>
      </c>
      <c r="T45" s="29">
        <f>P32/P40</f>
        <v>1.6640880912354746E-4</v>
      </c>
      <c r="U45" s="23"/>
    </row>
    <row r="46" spans="1:47">
      <c r="A46" s="35" t="s">
        <v>47</v>
      </c>
      <c r="B46" s="104">
        <f>B24-B40</f>
        <v>1799</v>
      </c>
      <c r="C46" s="104">
        <f>(C40+C24)*0.08</f>
        <v>24228.771933860531</v>
      </c>
      <c r="D46" s="102"/>
      <c r="E46" s="102"/>
      <c r="F46" s="99"/>
      <c r="G46" s="102"/>
      <c r="H46" s="102"/>
      <c r="I46" s="99"/>
      <c r="J46" s="102"/>
      <c r="K46" s="102"/>
      <c r="L46" s="102"/>
      <c r="M46" s="102"/>
      <c r="N46" s="99"/>
      <c r="O46" s="99"/>
      <c r="P46" s="88"/>
      <c r="Q46" s="21"/>
      <c r="R46" s="28" t="s">
        <v>45</v>
      </c>
      <c r="S46" s="8" t="str">
        <f>ROUND(P33/1000,0) &amp;" GWh"</f>
        <v>3666 GWh</v>
      </c>
      <c r="T46" s="42">
        <f>P33/P40</f>
        <v>0.95626144007825031</v>
      </c>
      <c r="U46" s="23"/>
    </row>
    <row r="47" spans="1:47">
      <c r="A47" s="35" t="s">
        <v>49</v>
      </c>
      <c r="B47" s="107">
        <f>B46/B24</f>
        <v>6.6738388484938418E-2</v>
      </c>
      <c r="C47" s="107">
        <f>C46/(C40+C24)</f>
        <v>0.08</v>
      </c>
      <c r="D47" s="102"/>
      <c r="E47" s="102"/>
      <c r="F47" s="99"/>
      <c r="G47" s="102"/>
      <c r="H47" s="102"/>
      <c r="I47" s="99"/>
      <c r="J47" s="102"/>
      <c r="K47" s="102"/>
      <c r="L47" s="102"/>
      <c r="M47" s="102"/>
      <c r="N47" s="99"/>
      <c r="O47" s="99"/>
      <c r="P47" s="99"/>
      <c r="Q47" s="21"/>
      <c r="R47" s="28" t="s">
        <v>46</v>
      </c>
      <c r="S47" s="8" t="str">
        <f>ROUND(P35/1000,0) &amp;" GWh"</f>
        <v>57 GWh</v>
      </c>
      <c r="T47" s="42">
        <f>P35/P40</f>
        <v>1.4824898922105988E-2</v>
      </c>
    </row>
    <row r="48" spans="1:47" ht="15" thickBot="1">
      <c r="A48" s="10"/>
      <c r="B48" s="108"/>
      <c r="C48" s="110"/>
      <c r="D48" s="110"/>
      <c r="E48" s="110"/>
      <c r="F48" s="111"/>
      <c r="G48" s="110"/>
      <c r="H48" s="110"/>
      <c r="I48" s="111"/>
      <c r="J48" s="110"/>
      <c r="K48" s="110"/>
      <c r="L48" s="110"/>
      <c r="M48" s="110"/>
      <c r="N48" s="111"/>
      <c r="O48" s="111"/>
      <c r="P48" s="111"/>
      <c r="Q48" s="55"/>
      <c r="R48" s="46" t="s">
        <v>48</v>
      </c>
      <c r="S48" s="8" t="str">
        <f>ROUND(P40/1000,0) &amp;" GWh"</f>
        <v>3834 GWh</v>
      </c>
      <c r="T48" s="47">
        <f>SUM(T42:T47)</f>
        <v>0.99999999999999989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18"/>
      <c r="C49" s="114"/>
      <c r="D49" s="115"/>
      <c r="E49" s="115"/>
      <c r="F49" s="116"/>
      <c r="G49" s="115"/>
      <c r="H49" s="115"/>
      <c r="I49" s="116"/>
      <c r="J49" s="115"/>
      <c r="K49" s="115"/>
      <c r="L49" s="115"/>
      <c r="M49" s="114"/>
      <c r="N49" s="117"/>
      <c r="O49" s="117"/>
      <c r="P49" s="117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18"/>
      <c r="C50" s="119"/>
      <c r="D50" s="115"/>
      <c r="E50" s="115"/>
      <c r="F50" s="116"/>
      <c r="G50" s="115"/>
      <c r="H50" s="115"/>
      <c r="I50" s="116"/>
      <c r="J50" s="115"/>
      <c r="K50" s="115"/>
      <c r="L50" s="115"/>
      <c r="M50" s="114"/>
      <c r="N50" s="117"/>
      <c r="O50" s="117"/>
      <c r="P50" s="117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18"/>
      <c r="C51" s="114"/>
      <c r="D51" s="115"/>
      <c r="E51" s="115"/>
      <c r="F51" s="116"/>
      <c r="G51" s="115"/>
      <c r="H51" s="115"/>
      <c r="I51" s="116"/>
      <c r="J51" s="115"/>
      <c r="K51" s="115"/>
      <c r="L51" s="115"/>
      <c r="M51" s="114"/>
      <c r="N51" s="117"/>
      <c r="O51" s="117"/>
      <c r="P51" s="117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18"/>
      <c r="C52" s="114"/>
      <c r="D52" s="115"/>
      <c r="E52" s="115"/>
      <c r="F52" s="116"/>
      <c r="G52" s="115"/>
      <c r="H52" s="115"/>
      <c r="I52" s="116"/>
      <c r="J52" s="115"/>
      <c r="K52" s="115"/>
      <c r="L52" s="115"/>
      <c r="M52" s="114"/>
      <c r="N52" s="117"/>
      <c r="O52" s="117"/>
      <c r="P52" s="117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18"/>
      <c r="C53" s="114"/>
      <c r="D53" s="115"/>
      <c r="E53" s="115"/>
      <c r="F53" s="116"/>
      <c r="G53" s="115"/>
      <c r="H53" s="115"/>
      <c r="I53" s="116"/>
      <c r="J53" s="115"/>
      <c r="K53" s="115"/>
      <c r="L53" s="115"/>
      <c r="M53" s="114"/>
      <c r="N53" s="117"/>
      <c r="O53" s="117"/>
      <c r="P53" s="117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18"/>
      <c r="C54" s="114"/>
      <c r="D54" s="115"/>
      <c r="E54" s="115"/>
      <c r="F54" s="116"/>
      <c r="G54" s="115"/>
      <c r="H54" s="115"/>
      <c r="I54" s="116"/>
      <c r="J54" s="115"/>
      <c r="K54" s="115"/>
      <c r="L54" s="115"/>
      <c r="M54" s="114"/>
      <c r="N54" s="117"/>
      <c r="O54" s="117"/>
      <c r="P54" s="117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18"/>
      <c r="C55" s="114"/>
      <c r="D55" s="115"/>
      <c r="E55" s="115"/>
      <c r="F55" s="116"/>
      <c r="G55" s="115"/>
      <c r="H55" s="115"/>
      <c r="I55" s="116"/>
      <c r="J55" s="115"/>
      <c r="K55" s="115"/>
      <c r="L55" s="115"/>
      <c r="M55" s="114"/>
      <c r="N55" s="117"/>
      <c r="O55" s="117"/>
      <c r="P55" s="117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18"/>
      <c r="C56" s="114"/>
      <c r="D56" s="115"/>
      <c r="E56" s="115"/>
      <c r="F56" s="116"/>
      <c r="G56" s="115"/>
      <c r="H56" s="115"/>
      <c r="I56" s="116"/>
      <c r="J56" s="115"/>
      <c r="K56" s="115"/>
      <c r="L56" s="115"/>
      <c r="M56" s="114"/>
      <c r="N56" s="117"/>
      <c r="O56" s="117"/>
      <c r="P56" s="117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18"/>
      <c r="C57" s="114"/>
      <c r="D57" s="115"/>
      <c r="E57" s="115"/>
      <c r="F57" s="116"/>
      <c r="G57" s="115"/>
      <c r="H57" s="115"/>
      <c r="I57" s="116"/>
      <c r="J57" s="115"/>
      <c r="K57" s="115"/>
      <c r="L57" s="115"/>
      <c r="M57" s="114"/>
      <c r="N57" s="117"/>
      <c r="O57" s="117"/>
      <c r="P57" s="117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20"/>
      <c r="C58" s="121"/>
      <c r="D58" s="122"/>
      <c r="E58" s="122"/>
      <c r="F58" s="123"/>
      <c r="G58" s="122"/>
      <c r="H58" s="122"/>
      <c r="I58" s="123"/>
      <c r="J58" s="122"/>
      <c r="K58" s="122"/>
      <c r="L58" s="122"/>
      <c r="M58" s="124"/>
      <c r="N58" s="125"/>
      <c r="O58" s="125"/>
      <c r="P58" s="126"/>
      <c r="Q58" s="7"/>
      <c r="R58" s="7"/>
      <c r="S58" s="32"/>
      <c r="T58" s="36"/>
    </row>
    <row r="59" spans="1:47" ht="15.6">
      <c r="A59" s="7"/>
      <c r="B59" s="120"/>
      <c r="C59" s="121"/>
      <c r="D59" s="122"/>
      <c r="E59" s="122"/>
      <c r="F59" s="123"/>
      <c r="G59" s="122"/>
      <c r="H59" s="122"/>
      <c r="I59" s="123"/>
      <c r="J59" s="122"/>
      <c r="K59" s="122"/>
      <c r="L59" s="122"/>
      <c r="M59" s="124"/>
      <c r="N59" s="125"/>
      <c r="O59" s="125"/>
      <c r="P59" s="126"/>
      <c r="Q59" s="7"/>
      <c r="R59" s="7"/>
      <c r="S59" s="12"/>
      <c r="T59" s="13"/>
    </row>
    <row r="60" spans="1:47" ht="15.6">
      <c r="A60" s="7"/>
      <c r="B60" s="120"/>
      <c r="C60" s="121"/>
      <c r="D60" s="122"/>
      <c r="E60" s="122"/>
      <c r="F60" s="123"/>
      <c r="G60" s="122"/>
      <c r="H60" s="122"/>
      <c r="I60" s="123"/>
      <c r="J60" s="122"/>
      <c r="K60" s="122"/>
      <c r="L60" s="122"/>
      <c r="M60" s="124"/>
      <c r="N60" s="125"/>
      <c r="O60" s="125"/>
      <c r="P60" s="126"/>
      <c r="Q60" s="7"/>
      <c r="R60" s="7"/>
      <c r="S60" s="7"/>
      <c r="T60" s="32"/>
    </row>
    <row r="61" spans="1:47" ht="15.6">
      <c r="A61" s="6"/>
      <c r="B61" s="120"/>
      <c r="C61" s="121"/>
      <c r="D61" s="122"/>
      <c r="E61" s="122"/>
      <c r="F61" s="123"/>
      <c r="G61" s="122"/>
      <c r="H61" s="122"/>
      <c r="I61" s="123"/>
      <c r="J61" s="122"/>
      <c r="K61" s="122"/>
      <c r="L61" s="122"/>
      <c r="M61" s="124"/>
      <c r="N61" s="125"/>
      <c r="O61" s="125"/>
      <c r="P61" s="126"/>
      <c r="Q61" s="7"/>
      <c r="R61" s="7"/>
      <c r="S61" s="49"/>
      <c r="T61" s="50"/>
    </row>
    <row r="62" spans="1:47" ht="15.6">
      <c r="A62" s="7"/>
      <c r="B62" s="120"/>
      <c r="C62" s="121"/>
      <c r="D62" s="120"/>
      <c r="E62" s="120"/>
      <c r="F62" s="127"/>
      <c r="G62" s="120"/>
      <c r="H62" s="120"/>
      <c r="I62" s="127"/>
      <c r="J62" s="120"/>
      <c r="K62" s="120"/>
      <c r="L62" s="120"/>
      <c r="M62" s="124"/>
      <c r="N62" s="125"/>
      <c r="O62" s="125"/>
      <c r="P62" s="126"/>
      <c r="Q62" s="7"/>
      <c r="R62" s="7"/>
      <c r="S62" s="32"/>
      <c r="T62" s="36"/>
    </row>
    <row r="63" spans="1:47" ht="15.6">
      <c r="A63" s="7"/>
      <c r="B63" s="120"/>
      <c r="C63" s="128"/>
      <c r="D63" s="120"/>
      <c r="E63" s="120"/>
      <c r="F63" s="127"/>
      <c r="G63" s="120"/>
      <c r="H63" s="120"/>
      <c r="I63" s="127"/>
      <c r="J63" s="120"/>
      <c r="K63" s="120"/>
      <c r="L63" s="120"/>
      <c r="M63" s="128"/>
      <c r="N63" s="126"/>
      <c r="O63" s="126"/>
      <c r="P63" s="126"/>
      <c r="Q63" s="7"/>
      <c r="R63" s="7"/>
      <c r="S63" s="32"/>
      <c r="T63" s="36"/>
    </row>
    <row r="64" spans="1:47" ht="15.6">
      <c r="A64" s="7"/>
      <c r="B64" s="120"/>
      <c r="C64" s="128"/>
      <c r="D64" s="120"/>
      <c r="E64" s="120"/>
      <c r="F64" s="127"/>
      <c r="G64" s="120"/>
      <c r="H64" s="120"/>
      <c r="I64" s="127"/>
      <c r="J64" s="120"/>
      <c r="K64" s="120"/>
      <c r="L64" s="120"/>
      <c r="M64" s="128"/>
      <c r="N64" s="126"/>
      <c r="O64" s="126"/>
      <c r="P64" s="126"/>
      <c r="Q64" s="7"/>
      <c r="R64" s="7"/>
      <c r="S64" s="32"/>
      <c r="T64" s="36"/>
    </row>
    <row r="65" spans="1:20" ht="15.6">
      <c r="A65" s="7"/>
      <c r="B65" s="102"/>
      <c r="C65" s="128"/>
      <c r="D65" s="102"/>
      <c r="E65" s="102"/>
      <c r="F65" s="99"/>
      <c r="G65" s="102"/>
      <c r="H65" s="102"/>
      <c r="I65" s="99"/>
      <c r="J65" s="102"/>
      <c r="K65" s="120"/>
      <c r="L65" s="120"/>
      <c r="M65" s="128"/>
      <c r="N65" s="126"/>
      <c r="O65" s="126"/>
      <c r="P65" s="126"/>
      <c r="Q65" s="7"/>
      <c r="R65" s="7"/>
      <c r="S65" s="32"/>
      <c r="T65" s="36"/>
    </row>
    <row r="66" spans="1:20" ht="15.6">
      <c r="A66" s="7"/>
      <c r="B66" s="102"/>
      <c r="C66" s="128"/>
      <c r="D66" s="102"/>
      <c r="E66" s="102"/>
      <c r="F66" s="99"/>
      <c r="G66" s="102"/>
      <c r="H66" s="102"/>
      <c r="I66" s="99"/>
      <c r="J66" s="102"/>
      <c r="K66" s="120"/>
      <c r="L66" s="120"/>
      <c r="M66" s="128"/>
      <c r="N66" s="126"/>
      <c r="O66" s="126"/>
      <c r="P66" s="126"/>
      <c r="Q66" s="7"/>
      <c r="R66" s="7"/>
      <c r="S66" s="32"/>
      <c r="T66" s="36"/>
    </row>
    <row r="67" spans="1:20" ht="15.6">
      <c r="A67" s="7"/>
      <c r="B67" s="102"/>
      <c r="C67" s="128"/>
      <c r="D67" s="102"/>
      <c r="E67" s="102"/>
      <c r="F67" s="99"/>
      <c r="G67" s="102"/>
      <c r="H67" s="102"/>
      <c r="I67" s="99"/>
      <c r="J67" s="102"/>
      <c r="K67" s="120"/>
      <c r="L67" s="120"/>
      <c r="M67" s="128"/>
      <c r="N67" s="126"/>
      <c r="O67" s="126"/>
      <c r="P67" s="126"/>
      <c r="Q67" s="7"/>
      <c r="R67" s="7"/>
      <c r="S67" s="32"/>
      <c r="T67" s="36"/>
    </row>
    <row r="68" spans="1:20" ht="15.6">
      <c r="A68" s="7"/>
      <c r="B68" s="102"/>
      <c r="C68" s="128"/>
      <c r="D68" s="102"/>
      <c r="E68" s="102"/>
      <c r="F68" s="99"/>
      <c r="G68" s="102"/>
      <c r="H68" s="102"/>
      <c r="I68" s="99"/>
      <c r="J68" s="102"/>
      <c r="K68" s="120"/>
      <c r="L68" s="120"/>
      <c r="M68" s="128"/>
      <c r="N68" s="126"/>
      <c r="O68" s="126"/>
      <c r="P68" s="126"/>
      <c r="Q68" s="7"/>
      <c r="R68" s="37"/>
      <c r="S68" s="12"/>
      <c r="T68" s="14"/>
    </row>
    <row r="69" spans="1:20">
      <c r="A69" s="7"/>
      <c r="B69" s="102"/>
      <c r="C69" s="128"/>
      <c r="D69" s="102"/>
      <c r="E69" s="102"/>
      <c r="F69" s="99"/>
      <c r="G69" s="102"/>
      <c r="H69" s="102"/>
      <c r="I69" s="99"/>
      <c r="J69" s="102"/>
      <c r="K69" s="120"/>
      <c r="L69" s="120"/>
      <c r="M69" s="128"/>
      <c r="N69" s="126"/>
      <c r="O69" s="126"/>
      <c r="P69" s="126"/>
      <c r="Q69" s="7"/>
    </row>
    <row r="70" spans="1:20">
      <c r="A70" s="7"/>
      <c r="B70" s="102"/>
      <c r="C70" s="128"/>
      <c r="D70" s="102"/>
      <c r="E70" s="102"/>
      <c r="F70" s="99"/>
      <c r="G70" s="102"/>
      <c r="H70" s="102"/>
      <c r="I70" s="99"/>
      <c r="J70" s="102"/>
      <c r="K70" s="120"/>
      <c r="L70" s="120"/>
      <c r="M70" s="128"/>
      <c r="N70" s="126"/>
      <c r="O70" s="126"/>
      <c r="P70" s="126"/>
      <c r="Q70" s="7"/>
    </row>
    <row r="71" spans="1:20" ht="15.6">
      <c r="A71" s="7"/>
      <c r="B71" s="129"/>
      <c r="C71" s="128"/>
      <c r="D71" s="129"/>
      <c r="E71" s="129"/>
      <c r="F71" s="130"/>
      <c r="G71" s="129"/>
      <c r="H71" s="129"/>
      <c r="I71" s="130"/>
      <c r="J71" s="129"/>
      <c r="K71" s="120"/>
      <c r="L71" s="120"/>
      <c r="M71" s="128"/>
      <c r="N71" s="126"/>
      <c r="O71" s="126"/>
      <c r="P71" s="126"/>
      <c r="Q71" s="7"/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VSWSDocEstablishBy xmlns="http://schemas.microsoft.com/sharepoint/v3" xsi:nil="true"/>
    <PVSWSDocStatus xmlns="http://schemas.microsoft.com/sharepoint/v3" xsi:nil="true"/>
    <PVSWSDocToolProcess xmlns="http://schemas.microsoft.com/sharepoint/v3" xsi:nil="true"/>
    <PVSWSDocAssignNr xmlns="http://schemas.microsoft.com/sharepoint/v3">10288367</PVSWSDocAssignNr>
    <PVSWSDocAssignmentResponsible xmlns="http://schemas.microsoft.com/sharepoint/v3">Beijer Englund, Ronja</PVSWSDocAssignmentResponsible>
    <PVSWSDocProjName xmlns="http://schemas.microsoft.com/sharepoint/v3">Energistatistik, Kommunal regional energistatistik, KRE</PVSWSDocProjName>
    <PVSWSDocChangeLabel xmlns="http://schemas.microsoft.com/sharepoint/v3" xsi:nil="true"/>
    <PVSWSDocItemVersion xmlns="http://schemas.microsoft.com/sharepoint/v3">0.1</PVSWSDocItemVersion>
    <PVSWSDocToolModifiedBy xmlns="http://schemas.microsoft.com/sharepoint/v3" xsi:nil="true"/>
    <PVSWSDocType xmlns="http://schemas.microsoft.com/sharepoint/v3" xsi:nil="true"/>
    <PVSWSDocLocation xmlns="http://schemas.microsoft.com/sharepoint/v3" xsi:nil="true"/>
    <PVSWSDocRevDate xmlns="http://schemas.microsoft.com/sharepoint/v3" xsi:nil="true"/>
    <PVSWSDocToolName xmlns="http://schemas.microsoft.com/sharepoint/v3" xsi:nil="true"/>
    <PVSWSDocAssign2 xmlns="http://schemas.microsoft.com/sharepoint/v3" xsi:nil="true"/>
    <PVSWSDocAssign3 xmlns="http://schemas.microsoft.com/sharepoint/v3" xsi:nil="true"/>
    <PVSWSDocApproveBy xmlns="http://schemas.microsoft.com/sharepoint/v3" xsi:nil="true"/>
    <PVSWSDocCompany xmlns="http://schemas.microsoft.com/sharepoint/v3">WSP Sverige AB</PVSWSDocCompany>
    <PVSWSDocAssign1 xmlns="http://schemas.microsoft.com/sharepoint/v3" xsi:nil="true"/>
    <PVSWSDocDate xmlns="http://schemas.microsoft.com/sharepoint/v3">2019-06-07T11:53:46+00:00</PVSWSDocDate>
    <PVSWSDocName xmlns="http://schemas.microsoft.com/sharepoint/v3">Energibalans Uppsala län</PVSWSDocName>
    <PVSWSDocAssignment xmlns="http://schemas.microsoft.com/sharepoint/v3">Energistatistik, kommunal och regional energistatistik</PVSWSDocAssignment>
    <PVSWSDocAssign4 xmlns="http://schemas.microsoft.com/sharepoint/v3" xsi:nil="true"/>
    <PVSWSDocRevBy xmlns="http://schemas.microsoft.com/sharepoint/v3" xsi:nil="true"/>
    <PVSWSDocToolResponsible xmlns="http://schemas.microsoft.com/sharepoint/v3" xsi:nil="true"/>
    <PVSWSDocPhase xmlns="http://schemas.microsoft.com/sharepoint/v3" xsi:nil="true"/>
    <PVSWSDocToolVersion xmlns="http://schemas.microsoft.com/sharepoint/v3" xsi:nil="true"/>
    <PVSWSDocToolPublished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tandarddokument" ma:contentTypeID="0x010100F3AFF667EC9D4557811DA86F1C6D7EFB00A394280B47F27144A57240EB8744E34D" ma:contentTypeVersion="0" ma:contentTypeDescription="" ma:contentTypeScope="" ma:versionID="317fbb44ce4ac96b35b17c414ebfc90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afb5be0f03a00811c74f9aa8c21d0a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VSWSDocName" minOccurs="0"/>
                <xsd:element ref="ns1:PVSWSDocAssign1" minOccurs="0"/>
                <xsd:element ref="ns1:PVSWSDocAssign2" minOccurs="0"/>
                <xsd:element ref="ns1:PVSWSDocAssign3" minOccurs="0"/>
                <xsd:element ref="ns1:PVSWSDocAssign4" minOccurs="0"/>
                <xsd:element ref="ns1:PVSWSDocDate" minOccurs="0"/>
                <xsd:element ref="ns1:PVSWSDocEstablishBy" minOccurs="0"/>
                <xsd:element ref="ns1:PVSWSDocType" minOccurs="0"/>
                <xsd:element ref="ns1:PVSWSDocPhase" minOccurs="0"/>
                <xsd:element ref="ns1:PVSWSDocStatus" minOccurs="0"/>
                <xsd:element ref="ns1:PVSWSDocRevBy" minOccurs="0"/>
                <xsd:element ref="ns1:PVSWSDocApproveBy" minOccurs="0"/>
                <xsd:element ref="ns1:PVSWSDocLocation" minOccurs="0"/>
                <xsd:element ref="ns1:PVSWSDocRevDate" minOccurs="0"/>
                <xsd:element ref="ns1:PVSWSDocChangeLabel" minOccurs="0"/>
                <xsd:element ref="ns1:PVSWSDocAssignment" minOccurs="0"/>
                <xsd:element ref="ns1:PVSWSDocAssignNr" minOccurs="0"/>
                <xsd:element ref="ns1:PVSWSDocAssignmentResponsible" minOccurs="0"/>
                <xsd:element ref="ns1:PVSWSDocCompany" minOccurs="0"/>
                <xsd:element ref="ns1:PVSWSDocItemVersion" minOccurs="0"/>
                <xsd:element ref="ns1:PVSWSDocProjName" minOccurs="0"/>
                <xsd:element ref="ns1:PVSWSDocToolName" minOccurs="0"/>
                <xsd:element ref="ns1:PVSWSDocToolVersion" minOccurs="0"/>
                <xsd:element ref="ns1:PVSWSDocToolPublishedDate" minOccurs="0"/>
                <xsd:element ref="ns1:PVSWSDocToolResponsible" minOccurs="0"/>
                <xsd:element ref="ns1:PVSWSDocToolModifiedBy" minOccurs="0"/>
                <xsd:element ref="ns1:PVSWSDocToolPro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VSWSDocName" ma:index="8" nillable="true" ma:displayName="Dokumentnamn" ma:description="" ma:hidden="true" ma:internalName="PVSWSDocName" ma:readOnly="false">
      <xsd:simpleType>
        <xsd:restriction base="dms:Text"/>
      </xsd:simpleType>
    </xsd:element>
    <xsd:element name="PVSWSDocAssign1" ma:index="9" nillable="true" ma:displayName="Titel" ma:description="" ma:internalName="PVSWSDocAssign1" ma:readOnly="false">
      <xsd:simpleType>
        <xsd:restriction base="dms:Text"/>
      </xsd:simpleType>
    </xsd:element>
    <xsd:element name="PVSWSDocAssign2" ma:index="10" nillable="true" ma:displayName="Titel rad 2" ma:description="" ma:internalName="PVSWSDocAssign2" ma:readOnly="false">
      <xsd:simpleType>
        <xsd:restriction base="dms:Text"/>
      </xsd:simpleType>
    </xsd:element>
    <xsd:element name="PVSWSDocAssign3" ma:index="11" nillable="true" ma:displayName="Titel rad 3" ma:description="" ma:internalName="PVSWSDocAssign3" ma:readOnly="false">
      <xsd:simpleType>
        <xsd:restriction base="dms:Text"/>
      </xsd:simpleType>
    </xsd:element>
    <xsd:element name="PVSWSDocAssign4" ma:index="12" nillable="true" ma:displayName="Titel rad 4" ma:description="" ma:internalName="PVSWSDocAssign4" ma:readOnly="false">
      <xsd:simpleType>
        <xsd:restriction base="dms:Text"/>
      </xsd:simpleType>
    </xsd:element>
    <xsd:element name="PVSWSDocDate" ma:index="13" nillable="true" ma:displayName="Datum" ma:default="[today]" ma:description="" ma:format="DateOnly" ma:internalName="PVSWSDocDate">
      <xsd:simpleType>
        <xsd:restriction base="dms:DateTime"/>
      </xsd:simpleType>
    </xsd:element>
    <xsd:element name="PVSWSDocEstablishBy" ma:index="14" nillable="true" ma:displayName="Författare" ma:description="" ma:internalName="PVSWSDocEstablishBy" ma:readOnly="false">
      <xsd:simpleType>
        <xsd:restriction base="dms:Text"/>
      </xsd:simpleType>
    </xsd:element>
    <xsd:element name="PVSWSDocType" ma:index="15" nillable="true" ma:displayName="Dokumenttyp" ma:default="" ma:description="" ma:format="Dropdown" ma:internalName="PVSWSDocType">
      <xsd:simpleType>
        <xsd:restriction base="dms:Choice">
          <xsd:enumeration value="Rapport"/>
          <xsd:enumeration value="Administrativa föreskrifter"/>
          <xsd:enumeration value="Avtal och kontrakt"/>
          <xsd:enumeration value="Beräkningar"/>
          <xsd:enumeration value="Bilder"/>
          <xsd:enumeration value="Korrespondens"/>
          <xsd:enumeration value="Beskrivningar"/>
          <xsd:enumeration value="Ekonomi"/>
          <xsd:enumeration value="Handlingsförteckning"/>
          <xsd:enumeration value="Listor"/>
          <xsd:enumeration value="Mallar och instruktioner"/>
          <xsd:enumeration value="Mängdförteckning"/>
          <xsd:enumeration value="Organisation"/>
          <xsd:enumeration value="PM"/>
          <xsd:enumeration value="Mötesdokument"/>
          <xsd:enumeration value="Ritningsförteckning"/>
          <xsd:enumeration value="Styrande dokument"/>
          <xsd:enumeration value="Skiss"/>
          <xsd:enumeration value="Teknisk beskrivning"/>
          <xsd:enumeration value="Tidplaner"/>
          <xsd:enumeration value="Upphandling"/>
          <xsd:enumeration value="Utlåtanden och granskning"/>
        </xsd:restriction>
      </xsd:simpleType>
    </xsd:element>
    <xsd:element name="PVSWSDocPhase" ma:index="16" nillable="true" ma:displayName="Skede" ma:default="" ma:description="" ma:format="Dropdown" ma:internalName="PVSWSDocPhase">
      <xsd:simpleType>
        <xsd:restriction base="dms:Choice">
          <xsd:enumeration value="Förstudiehandling"/>
          <xsd:enumeration value="Preliminär handling"/>
          <xsd:enumeration value="Programhandling"/>
          <xsd:enumeration value="Informationshandling"/>
          <xsd:enumeration value="Systemhandling"/>
          <xsd:enumeration value="Förfrågningsunderlag"/>
          <xsd:enumeration value="Bygghandling"/>
          <xsd:enumeration value="Relationshandling"/>
          <xsd:enumeration value="Förvaltningshandling"/>
          <xsd:enumeration value="Upphandlingsdokument"/>
        </xsd:restriction>
      </xsd:simpleType>
    </xsd:element>
    <xsd:element name="PVSWSDocStatus" ma:index="17" nillable="true" ma:displayName="Granskningsstatus" ma:default="" ma:description="" ma:format="Dropdown" ma:internalName="PVSWSDocStatus">
      <xsd:simpleType>
        <xsd:restriction base="dms:Choice">
          <xsd:enumeration value="Under arbete"/>
          <xsd:enumeration value="För information"/>
          <xsd:enumeration value="Preliminär"/>
          <xsd:enumeration value="Förhandskopia"/>
          <xsd:enumeration value="För granskning"/>
          <xsd:enumeration value="För godkännande"/>
          <xsd:enumeration value="Godkänd"/>
          <xsd:enumeration value="Ej giltigt"/>
          <xsd:enumeration value="Ersatt"/>
        </xsd:restriction>
      </xsd:simpleType>
    </xsd:element>
    <xsd:element name="PVSWSDocRevBy" ma:index="18" nillable="true" ma:displayName="Granskad av" ma:description="" ma:internalName="PVSWSDocRevBy" ma:readOnly="false">
      <xsd:simpleType>
        <xsd:restriction base="dms:Text"/>
      </xsd:simpleType>
    </xsd:element>
    <xsd:element name="PVSWSDocApproveBy" ma:index="19" nillable="true" ma:displayName="Godkänd av" ma:description="" ma:internalName="PVSWSDocApproveBy" ma:readOnly="false">
      <xsd:simpleType>
        <xsd:restriction base="dms:Text"/>
      </xsd:simpleType>
    </xsd:element>
    <xsd:element name="PVSWSDocLocation" ma:index="20" nillable="true" ma:displayName="Ansvarig part" ma:description="" ma:internalName="PVSWSDocLocation" ma:readOnly="false">
      <xsd:simpleType>
        <xsd:restriction base="dms:Text"/>
      </xsd:simpleType>
    </xsd:element>
    <xsd:element name="PVSWSDocRevDate" ma:index="21" nillable="true" ma:displayName="Ändringsdatum" ma:description="" ma:format="DateOnly" ma:internalName="PVSWSDocRevDate">
      <xsd:simpleType>
        <xsd:restriction base="dms:DateTime"/>
      </xsd:simpleType>
    </xsd:element>
    <xsd:element name="PVSWSDocChangeLabel" ma:index="22" nillable="true" ma:displayName="Ändringsbeteckning" ma:description="Ändringsbeteckning bör vara 2 tecken (siffror eller bokstäver)" ma:internalName="PVSWSDocChangeLabel">
      <xsd:simpleType>
        <xsd:restriction base="dms:Text">
          <xsd:maxLength value="20"/>
        </xsd:restriction>
      </xsd:simpleType>
    </xsd:element>
    <xsd:element name="PVSWSDocAssignment" ma:index="23" nillable="true" ma:displayName="Uppdragsnamn" ma:default="Energistatistik, kommunal och regional energistatistik" ma:description="" ma:internalName="PVSWSDocAssignment" ma:readOnly="false">
      <xsd:simpleType>
        <xsd:restriction base="dms:Text"/>
      </xsd:simpleType>
    </xsd:element>
    <xsd:element name="PVSWSDocAssignNr" ma:index="24" nillable="true" ma:displayName="Uppdragsnummer" ma:default="10288367" ma:description="" ma:internalName="PVSWSDocAssignNr" ma:readOnly="false">
      <xsd:simpleType>
        <xsd:restriction base="dms:Text"/>
      </xsd:simpleType>
    </xsd:element>
    <xsd:element name="PVSWSDocAssignmentResponsible" ma:index="25" nillable="true" ma:displayName="Uppdragsansvarig" ma:internalName="PVSWSDocAssignmentResponsible">
      <xsd:simpleType>
        <xsd:restriction base="dms:Text"/>
      </xsd:simpleType>
    </xsd:element>
    <xsd:element name="PVSWSDocCompany" ma:index="26" nillable="true" ma:displayName="Företag" ma:default="WSP Sverige AB" ma:internalName="PVSWSDocCompany">
      <xsd:simpleType>
        <xsd:restriction base="dms:Text"/>
      </xsd:simpleType>
    </xsd:element>
    <xsd:element name="PVSWSDocItemVersion" ma:index="27" nillable="true" ma:displayName="Version" ma:internalName="PVSWSDocItemVersion">
      <xsd:simpleType>
        <xsd:restriction base="dms:Text"/>
      </xsd:simpleType>
    </xsd:element>
    <xsd:element name="PVSWSDocProjName" ma:index="28" nillable="true" ma:displayName="Projektnamn" ma:description="" ma:internalName="PVSWSDocProjName" ma:readOnly="false">
      <xsd:simpleType>
        <xsd:restriction base="dms:Text"/>
      </xsd:simpleType>
    </xsd:element>
    <xsd:element name="PVSWSDocToolName" ma:index="29" nillable="true" ma:displayName="Mallnamn" ma:description="Namnet på den använda mallen" ma:internalName="PVSWSDocToolName" ma:readOnly="false">
      <xsd:simpleType>
        <xsd:restriction base="dms:Text"/>
      </xsd:simpleType>
    </xsd:element>
    <xsd:element name="PVSWSDocToolVersion" ma:index="30" nillable="true" ma:displayName="Mallversion" ma:description="Versionen på den använda mallen" ma:internalName="PVSWSDocToolVersion" ma:readOnly="false">
      <xsd:simpleType>
        <xsd:restriction base="dms:Text"/>
      </xsd:simpleType>
    </xsd:element>
    <xsd:element name="PVSWSDocToolPublishedDate" ma:index="31" nillable="true" ma:displayName="Mall publicerad" ma:description="Publiceringsdatum för den använda mallen" ma:format="DateOnly" ma:internalName="PVSWSDocToolPublishedDate" ma:readOnly="false">
      <xsd:simpleType>
        <xsd:restriction base="dms:DateTime"/>
      </xsd:simpleType>
    </xsd:element>
    <xsd:element name="PVSWSDocToolResponsible" ma:index="32" nillable="true" ma:displayName="Mallansvarig" ma:description="Den ansvariga för den använda mallen" ma:internalName="PVSWSDocToolResponsible" ma:readOnly="false">
      <xsd:simpleType>
        <xsd:restriction base="dms:Text"/>
      </xsd:simpleType>
    </xsd:element>
    <xsd:element name="PVSWSDocToolModifiedBy" ma:index="33" nillable="true" ma:displayName="Mall ändrad av" ma:description="Personen som ändrade den använda mallen" ma:internalName="PVSWSDocToolModifiedBy" ma:readOnly="false">
      <xsd:simpleType>
        <xsd:restriction base="dms:Text"/>
      </xsd:simpleType>
    </xsd:element>
    <xsd:element name="PVSWSDocToolProcess" ma:index="34" nillable="true" ma:displayName="Uppdragstyp för mall" ma:description="Uppdragstypen för den använda mallen" ma:internalName="PVSWSDocToolProces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Precio.VS.ApplicationLogic.Workplace.EventReceivers.DocumentEventReceiver_ItemAdded_Synchronous</Name>
    <Synchronization>Synchronous</Synchronization>
    <Type>10001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Precio.VS.ApplicationLogic.Workplace.EventReceivers.DocumentEventReceiver_ItemUpdated_Synchronous</Name>
    <Synchronization>Synchronous</Synchronization>
    <Type>10002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Precio.VS.ApplicationLogic.Workplace.EventReceivers.DocumentEventReceiver_ItemDeleted_Synchronous</Name>
    <Synchronization>Synchronous</Synchronization>
    <Type>10003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</spe:Receivers>
</file>

<file path=customXml/itemProps1.xml><?xml version="1.0" encoding="utf-8"?>
<ds:datastoreItem xmlns:ds="http://schemas.openxmlformats.org/officeDocument/2006/customXml" ds:itemID="{26775692-EEB9-457C-9F41-4018AE6E29BE}"/>
</file>

<file path=customXml/itemProps2.xml><?xml version="1.0" encoding="utf-8"?>
<ds:datastoreItem xmlns:ds="http://schemas.openxmlformats.org/officeDocument/2006/customXml" ds:itemID="{70738083-536C-48E5-B091-E0B18A553C06}"/>
</file>

<file path=customXml/itemProps3.xml><?xml version="1.0" encoding="utf-8"?>
<ds:datastoreItem xmlns:ds="http://schemas.openxmlformats.org/officeDocument/2006/customXml" ds:itemID="{89483F7C-B06A-48C2-841B-570528F0586C}"/>
</file>

<file path=customXml/itemProps4.xml><?xml version="1.0" encoding="utf-8"?>
<ds:datastoreItem xmlns:ds="http://schemas.openxmlformats.org/officeDocument/2006/customXml" ds:itemID="{25AA97BB-31D2-41B4-AF2C-8725E13012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INSTRUKTIONER</vt:lpstr>
      <vt:lpstr>Uppsala län</vt:lpstr>
      <vt:lpstr>Enköping</vt:lpstr>
      <vt:lpstr>Heby</vt:lpstr>
      <vt:lpstr>Håbo</vt:lpstr>
      <vt:lpstr>Knivsta</vt:lpstr>
      <vt:lpstr>Tierp</vt:lpstr>
      <vt:lpstr>Uppsala</vt:lpstr>
      <vt:lpstr>Älvkarleby</vt:lpstr>
      <vt:lpstr>Östhammar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Beijer Englund, Ronja</cp:lastModifiedBy>
  <dcterms:created xsi:type="dcterms:W3CDTF">2016-02-06T11:09:18Z</dcterms:created>
  <dcterms:modified xsi:type="dcterms:W3CDTF">2022-11-18T10:34:46Z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0x010100F3AFF667EC9D4557811DA86F1C6D7EFB00A394280B47F27144A57240EB8744E34D</vt:lpwstr>
  </property>
</Properties>
</file>