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threadedComments/threadedComment1.xml" ContentType="application/vnd.ms-excel.threaded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Västmanlands län (10 kommuner)/"/>
    </mc:Choice>
  </mc:AlternateContent>
  <xr:revisionPtr revIDLastSave="0" documentId="13_ncr:1_{57E2047D-D735-4035-80D5-BECB22989A26}" xr6:coauthVersionLast="47" xr6:coauthVersionMax="47" xr10:uidLastSave="{00000000-0000-0000-0000-000000000000}"/>
  <bookViews>
    <workbookView xWindow="-108" yWindow="-108" windowWidth="23256" windowHeight="12576" tabRatio="842" activeTab="2" xr2:uid="{00000000-000D-0000-FFFF-FFFF00000000}"/>
  </bookViews>
  <sheets>
    <sheet name="INSTRUKTIONER" sheetId="54" r:id="rId1"/>
    <sheet name="FV imp-exp" sheetId="40" r:id="rId2"/>
    <sheet name="Västmanlands län" sheetId="37" r:id="rId3"/>
    <sheet name="Köping" sheetId="2" r:id="rId4"/>
    <sheet name="Västerås" sheetId="3" r:id="rId5"/>
    <sheet name="Surahammar" sheetId="51" r:id="rId6"/>
    <sheet name="Arboga" sheetId="41" r:id="rId7"/>
    <sheet name="Norberg" sheetId="42" r:id="rId8"/>
    <sheet name="Hallstahammar" sheetId="43" r:id="rId9"/>
    <sheet name="Skinnskatteberg" sheetId="44" r:id="rId10"/>
    <sheet name="Kungsör" sheetId="52" r:id="rId11"/>
    <sheet name="Sala" sheetId="53" r:id="rId12"/>
    <sheet name="Fagersta" sheetId="45" r:id="rId13"/>
  </sheets>
  <externalReferences>
    <externalReference r:id="rId14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5" l="1"/>
  <c r="C7" i="41"/>
  <c r="C7" i="3" l="1"/>
  <c r="B22" i="42"/>
  <c r="B19" i="42"/>
  <c r="B19" i="3"/>
  <c r="B18" i="3"/>
  <c r="B19" i="44" l="1"/>
  <c r="B26" i="3" l="1"/>
  <c r="G33" i="3" l="1"/>
  <c r="H33" i="3"/>
  <c r="H33" i="42"/>
  <c r="A30" i="45"/>
  <c r="A16" i="45"/>
  <c r="A3" i="45"/>
  <c r="A30" i="53"/>
  <c r="A16" i="53"/>
  <c r="A3" i="53"/>
  <c r="A30" i="52"/>
  <c r="A16" i="52"/>
  <c r="A3" i="52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37"/>
  <c r="A30" i="2"/>
  <c r="A16" i="2"/>
  <c r="A3" i="2"/>
  <c r="A16" i="37"/>
  <c r="C5" i="45"/>
  <c r="C5" i="53"/>
  <c r="C5" i="52"/>
  <c r="C5" i="44"/>
  <c r="C5" i="43"/>
  <c r="C5" i="42"/>
  <c r="C5" i="41"/>
  <c r="C5" i="51"/>
  <c r="C5" i="3"/>
  <c r="C5" i="2"/>
  <c r="D7" i="53"/>
  <c r="D8" i="53"/>
  <c r="D9" i="53"/>
  <c r="D10" i="53"/>
  <c r="D18" i="53"/>
  <c r="D19" i="53"/>
  <c r="D20" i="53"/>
  <c r="D21" i="53"/>
  <c r="D22" i="53"/>
  <c r="D23" i="53"/>
  <c r="D32" i="53"/>
  <c r="D33" i="53"/>
  <c r="D34" i="53"/>
  <c r="D35" i="53"/>
  <c r="D36" i="53"/>
  <c r="D37" i="53"/>
  <c r="D38" i="53"/>
  <c r="D39" i="53"/>
  <c r="C32" i="53"/>
  <c r="C34" i="53"/>
  <c r="C36" i="53"/>
  <c r="C37" i="53"/>
  <c r="C38" i="53"/>
  <c r="C39" i="53"/>
  <c r="C7" i="53"/>
  <c r="L39" i="45"/>
  <c r="K39" i="45"/>
  <c r="I39" i="45"/>
  <c r="H39" i="45"/>
  <c r="G39" i="45"/>
  <c r="F39" i="45"/>
  <c r="E39" i="45"/>
  <c r="D39" i="45"/>
  <c r="C39" i="45"/>
  <c r="B39" i="45"/>
  <c r="L38" i="45"/>
  <c r="K38" i="45"/>
  <c r="I38" i="45"/>
  <c r="H38" i="45"/>
  <c r="G38" i="45"/>
  <c r="F38" i="45"/>
  <c r="E38" i="45"/>
  <c r="D38" i="45"/>
  <c r="B38" i="45"/>
  <c r="L37" i="45"/>
  <c r="K37" i="45"/>
  <c r="I37" i="45"/>
  <c r="H37" i="45"/>
  <c r="G37" i="45"/>
  <c r="F37" i="45"/>
  <c r="E37" i="45"/>
  <c r="D37" i="45"/>
  <c r="B37" i="45"/>
  <c r="L36" i="45"/>
  <c r="K36" i="45"/>
  <c r="I36" i="45"/>
  <c r="H36" i="45"/>
  <c r="G36" i="45"/>
  <c r="F36" i="45"/>
  <c r="E36" i="45"/>
  <c r="D36" i="45"/>
  <c r="C36" i="45"/>
  <c r="B36" i="45"/>
  <c r="L35" i="45"/>
  <c r="K35" i="45"/>
  <c r="I35" i="45"/>
  <c r="H35" i="45"/>
  <c r="G35" i="45"/>
  <c r="F35" i="45"/>
  <c r="E35" i="45"/>
  <c r="D35" i="45"/>
  <c r="C35" i="45"/>
  <c r="B35" i="45"/>
  <c r="L34" i="45"/>
  <c r="K34" i="45"/>
  <c r="I34" i="45"/>
  <c r="H34" i="45"/>
  <c r="G34" i="45"/>
  <c r="F34" i="45"/>
  <c r="E34" i="45"/>
  <c r="D34" i="45"/>
  <c r="C34" i="45"/>
  <c r="B34" i="45"/>
  <c r="N33" i="45"/>
  <c r="N40" i="45" s="1"/>
  <c r="M33" i="45"/>
  <c r="L33" i="45"/>
  <c r="K33" i="45"/>
  <c r="J33" i="45"/>
  <c r="J40" i="45" s="1"/>
  <c r="I33" i="45"/>
  <c r="H33" i="45"/>
  <c r="G33" i="45"/>
  <c r="F33" i="45"/>
  <c r="E33" i="45"/>
  <c r="D33" i="45"/>
  <c r="B33" i="45"/>
  <c r="L32" i="45"/>
  <c r="K32" i="45"/>
  <c r="I32" i="45"/>
  <c r="H32" i="45"/>
  <c r="G32" i="45"/>
  <c r="F32" i="45"/>
  <c r="E32" i="45"/>
  <c r="D32" i="45"/>
  <c r="C32" i="45"/>
  <c r="B32" i="45"/>
  <c r="L23" i="45"/>
  <c r="K23" i="45"/>
  <c r="J23" i="45"/>
  <c r="I23" i="45"/>
  <c r="H23" i="45"/>
  <c r="G23" i="45"/>
  <c r="F23" i="45"/>
  <c r="E23" i="45"/>
  <c r="D23" i="45"/>
  <c r="L22" i="45"/>
  <c r="K22" i="45"/>
  <c r="J22" i="45"/>
  <c r="I22" i="45"/>
  <c r="H22" i="45"/>
  <c r="G22" i="45"/>
  <c r="F22" i="45"/>
  <c r="E22" i="45"/>
  <c r="D22" i="45"/>
  <c r="B22" i="45"/>
  <c r="L21" i="45"/>
  <c r="K21" i="45"/>
  <c r="J21" i="45"/>
  <c r="I21" i="45"/>
  <c r="H21" i="45"/>
  <c r="G21" i="45"/>
  <c r="F21" i="45"/>
  <c r="E21" i="45"/>
  <c r="D21" i="45"/>
  <c r="B21" i="45"/>
  <c r="L20" i="45"/>
  <c r="K20" i="45"/>
  <c r="J20" i="45"/>
  <c r="I20" i="45"/>
  <c r="H20" i="45"/>
  <c r="G20" i="45"/>
  <c r="F20" i="45"/>
  <c r="E20" i="45"/>
  <c r="D20" i="45"/>
  <c r="B20" i="45"/>
  <c r="C20" i="45" s="1"/>
  <c r="C24" i="45" s="1"/>
  <c r="L19" i="45"/>
  <c r="J19" i="45"/>
  <c r="I19" i="45"/>
  <c r="F19" i="45"/>
  <c r="E19" i="45"/>
  <c r="D19" i="45"/>
  <c r="B19" i="45"/>
  <c r="L18" i="45"/>
  <c r="K18" i="45"/>
  <c r="J18" i="45"/>
  <c r="I18" i="45"/>
  <c r="H18" i="45"/>
  <c r="G18" i="45"/>
  <c r="F18" i="45"/>
  <c r="E18" i="45"/>
  <c r="D18" i="45"/>
  <c r="B18" i="45"/>
  <c r="L10" i="45"/>
  <c r="K10" i="45"/>
  <c r="J10" i="45"/>
  <c r="I10" i="45"/>
  <c r="H10" i="45"/>
  <c r="G10" i="45"/>
  <c r="F10" i="45"/>
  <c r="E10" i="45"/>
  <c r="D10" i="45"/>
  <c r="C10" i="45"/>
  <c r="L9" i="45"/>
  <c r="K9" i="45"/>
  <c r="J9" i="45"/>
  <c r="I9" i="45"/>
  <c r="H9" i="45"/>
  <c r="G9" i="45"/>
  <c r="F9" i="45"/>
  <c r="E9" i="45"/>
  <c r="D9" i="45"/>
  <c r="C9" i="45"/>
  <c r="L8" i="45"/>
  <c r="K8" i="45"/>
  <c r="J8" i="45"/>
  <c r="I8" i="45"/>
  <c r="H8" i="45"/>
  <c r="G8" i="45"/>
  <c r="F8" i="45"/>
  <c r="E8" i="45"/>
  <c r="D8" i="45"/>
  <c r="C8" i="45"/>
  <c r="L7" i="45"/>
  <c r="K7" i="45"/>
  <c r="J7" i="45"/>
  <c r="I7" i="45"/>
  <c r="H7" i="45"/>
  <c r="G7" i="45"/>
  <c r="F7" i="45"/>
  <c r="E7" i="45"/>
  <c r="D7" i="45"/>
  <c r="L39" i="53"/>
  <c r="K39" i="53"/>
  <c r="I39" i="53"/>
  <c r="H39" i="53"/>
  <c r="G39" i="53"/>
  <c r="F39" i="53"/>
  <c r="E39" i="53"/>
  <c r="B39" i="53"/>
  <c r="L38" i="53"/>
  <c r="K38" i="53"/>
  <c r="I38" i="53"/>
  <c r="H38" i="53"/>
  <c r="G38" i="53"/>
  <c r="F38" i="53"/>
  <c r="E38" i="53"/>
  <c r="B38" i="53"/>
  <c r="L37" i="53"/>
  <c r="K37" i="53"/>
  <c r="I37" i="53"/>
  <c r="G37" i="53"/>
  <c r="F37" i="53"/>
  <c r="E37" i="53"/>
  <c r="B37" i="53"/>
  <c r="L36" i="53"/>
  <c r="K36" i="53"/>
  <c r="I36" i="53"/>
  <c r="H36" i="53"/>
  <c r="G36" i="53"/>
  <c r="F36" i="53"/>
  <c r="E36" i="53"/>
  <c r="B36" i="53"/>
  <c r="L35" i="53"/>
  <c r="K35" i="53"/>
  <c r="I35" i="53"/>
  <c r="H35" i="53"/>
  <c r="F35" i="53"/>
  <c r="E35" i="53"/>
  <c r="B35" i="53"/>
  <c r="L34" i="53"/>
  <c r="K34" i="53"/>
  <c r="I34" i="53"/>
  <c r="H34" i="53"/>
  <c r="G34" i="53"/>
  <c r="F34" i="53"/>
  <c r="E34" i="53"/>
  <c r="B34" i="53"/>
  <c r="L33" i="53"/>
  <c r="K33" i="53"/>
  <c r="I33" i="53"/>
  <c r="H33" i="53"/>
  <c r="F33" i="53"/>
  <c r="E33" i="53"/>
  <c r="B33" i="53"/>
  <c r="L32" i="53"/>
  <c r="K32" i="53"/>
  <c r="I32" i="53"/>
  <c r="H32" i="53"/>
  <c r="G32" i="53"/>
  <c r="F32" i="53"/>
  <c r="E32" i="53"/>
  <c r="B32" i="53"/>
  <c r="L23" i="53"/>
  <c r="K23" i="53"/>
  <c r="J23" i="53"/>
  <c r="I23" i="53"/>
  <c r="H23" i="53"/>
  <c r="G23" i="53"/>
  <c r="F23" i="53"/>
  <c r="E23" i="53"/>
  <c r="L22" i="53"/>
  <c r="K22" i="53"/>
  <c r="J22" i="53"/>
  <c r="I22" i="53"/>
  <c r="H22" i="53"/>
  <c r="G22" i="53"/>
  <c r="F22" i="53"/>
  <c r="E22" i="53"/>
  <c r="B22" i="53"/>
  <c r="L21" i="53"/>
  <c r="K21" i="53"/>
  <c r="J21" i="53"/>
  <c r="I21" i="53"/>
  <c r="H21" i="53"/>
  <c r="G21" i="53"/>
  <c r="F21" i="53"/>
  <c r="E21" i="53"/>
  <c r="B21" i="53"/>
  <c r="L20" i="53"/>
  <c r="K20" i="53"/>
  <c r="J20" i="53"/>
  <c r="I20" i="53"/>
  <c r="H20" i="53"/>
  <c r="G20" i="53"/>
  <c r="F20" i="53"/>
  <c r="E20" i="53"/>
  <c r="B20" i="53"/>
  <c r="C20" i="53" s="1"/>
  <c r="C24" i="53" s="1"/>
  <c r="L19" i="53"/>
  <c r="K19" i="53"/>
  <c r="J19" i="53"/>
  <c r="I19" i="53"/>
  <c r="H19" i="53"/>
  <c r="G19" i="53"/>
  <c r="F19" i="53"/>
  <c r="E19" i="53"/>
  <c r="B19" i="53"/>
  <c r="L18" i="53"/>
  <c r="K18" i="53"/>
  <c r="J18" i="53"/>
  <c r="F18" i="53"/>
  <c r="E18" i="53"/>
  <c r="B18" i="53"/>
  <c r="L10" i="53"/>
  <c r="K10" i="53"/>
  <c r="J10" i="53"/>
  <c r="I10" i="53"/>
  <c r="H10" i="53"/>
  <c r="G10" i="53"/>
  <c r="F10" i="53"/>
  <c r="E10" i="53"/>
  <c r="C10" i="53"/>
  <c r="L9" i="53"/>
  <c r="K9" i="53"/>
  <c r="J9" i="53"/>
  <c r="I9" i="53"/>
  <c r="H9" i="53"/>
  <c r="G9" i="53"/>
  <c r="F9" i="53"/>
  <c r="E9" i="53"/>
  <c r="C9" i="53"/>
  <c r="L8" i="53"/>
  <c r="K8" i="53"/>
  <c r="J8" i="53"/>
  <c r="I8" i="53"/>
  <c r="H8" i="53"/>
  <c r="G8" i="53"/>
  <c r="F8" i="53"/>
  <c r="E8" i="53"/>
  <c r="C8" i="53"/>
  <c r="L7" i="53"/>
  <c r="K7" i="53"/>
  <c r="J7" i="53"/>
  <c r="I7" i="53"/>
  <c r="H7" i="53"/>
  <c r="G7" i="53"/>
  <c r="F7" i="53"/>
  <c r="E7" i="53"/>
  <c r="L39" i="52"/>
  <c r="K39" i="52"/>
  <c r="I39" i="52"/>
  <c r="H39" i="52"/>
  <c r="G39" i="52"/>
  <c r="F39" i="52"/>
  <c r="E39" i="52"/>
  <c r="D39" i="52"/>
  <c r="B39" i="52"/>
  <c r="L38" i="52"/>
  <c r="K38" i="52"/>
  <c r="I38" i="52"/>
  <c r="H38" i="52"/>
  <c r="G38" i="52"/>
  <c r="F38" i="52"/>
  <c r="E38" i="52"/>
  <c r="D38" i="52"/>
  <c r="C38" i="52"/>
  <c r="B38" i="52"/>
  <c r="L37" i="52"/>
  <c r="K37" i="52"/>
  <c r="I37" i="52"/>
  <c r="H37" i="52"/>
  <c r="G37" i="52"/>
  <c r="F37" i="52"/>
  <c r="E37" i="52"/>
  <c r="D37" i="52"/>
  <c r="B37" i="52"/>
  <c r="L36" i="52"/>
  <c r="K36" i="52"/>
  <c r="I36" i="52"/>
  <c r="H36" i="52"/>
  <c r="G36" i="52"/>
  <c r="F36" i="52"/>
  <c r="E36" i="52"/>
  <c r="D36" i="52"/>
  <c r="C36" i="52"/>
  <c r="B36" i="52"/>
  <c r="L35" i="52"/>
  <c r="K35" i="52"/>
  <c r="I35" i="52"/>
  <c r="H35" i="52"/>
  <c r="G35" i="52"/>
  <c r="F35" i="52"/>
  <c r="E35" i="52"/>
  <c r="D35" i="52"/>
  <c r="C35" i="52"/>
  <c r="B35" i="52"/>
  <c r="L34" i="52"/>
  <c r="K34" i="52"/>
  <c r="I34" i="52"/>
  <c r="H34" i="52"/>
  <c r="G34" i="52"/>
  <c r="F34" i="52"/>
  <c r="E34" i="52"/>
  <c r="D34" i="52"/>
  <c r="C34" i="52"/>
  <c r="B34" i="52"/>
  <c r="L33" i="52"/>
  <c r="K33" i="52"/>
  <c r="I33" i="52"/>
  <c r="H33" i="52"/>
  <c r="G33" i="52"/>
  <c r="F33" i="52"/>
  <c r="E33" i="52"/>
  <c r="D33" i="52"/>
  <c r="C33" i="52"/>
  <c r="B33" i="52"/>
  <c r="L32" i="52"/>
  <c r="K32" i="52"/>
  <c r="I32" i="52"/>
  <c r="H32" i="52"/>
  <c r="G32" i="52"/>
  <c r="F32" i="52"/>
  <c r="E32" i="52"/>
  <c r="D32" i="52"/>
  <c r="B32" i="52"/>
  <c r="L23" i="52"/>
  <c r="K23" i="52"/>
  <c r="J23" i="52"/>
  <c r="I23" i="52"/>
  <c r="H23" i="52"/>
  <c r="G23" i="52"/>
  <c r="F23" i="52"/>
  <c r="E23" i="52"/>
  <c r="D23" i="52"/>
  <c r="L22" i="52"/>
  <c r="K22" i="52"/>
  <c r="J22" i="52"/>
  <c r="I22" i="52"/>
  <c r="H22" i="52"/>
  <c r="G22" i="52"/>
  <c r="F22" i="52"/>
  <c r="E22" i="52"/>
  <c r="D22" i="52"/>
  <c r="B22" i="52"/>
  <c r="L21" i="52"/>
  <c r="K21" i="52"/>
  <c r="J21" i="52"/>
  <c r="I21" i="52"/>
  <c r="H21" i="52"/>
  <c r="G21" i="52"/>
  <c r="F21" i="52"/>
  <c r="E21" i="52"/>
  <c r="D21" i="52"/>
  <c r="B21" i="52"/>
  <c r="L20" i="52"/>
  <c r="K20" i="52"/>
  <c r="J20" i="52"/>
  <c r="I20" i="52"/>
  <c r="H20" i="52"/>
  <c r="G20" i="52"/>
  <c r="F20" i="52"/>
  <c r="E20" i="52"/>
  <c r="D20" i="52"/>
  <c r="B20" i="52"/>
  <c r="L19" i="52"/>
  <c r="K19" i="52"/>
  <c r="J19" i="52"/>
  <c r="I19" i="52"/>
  <c r="G19" i="52"/>
  <c r="F19" i="52"/>
  <c r="E19" i="52"/>
  <c r="D19" i="52"/>
  <c r="B19" i="52"/>
  <c r="L18" i="52"/>
  <c r="K18" i="52"/>
  <c r="J18" i="52"/>
  <c r="I18" i="52"/>
  <c r="H18" i="52"/>
  <c r="G18" i="52"/>
  <c r="F18" i="52"/>
  <c r="E18" i="52"/>
  <c r="D18" i="52"/>
  <c r="B18" i="52"/>
  <c r="L10" i="52"/>
  <c r="K10" i="52"/>
  <c r="J10" i="52"/>
  <c r="I10" i="52"/>
  <c r="H10" i="52"/>
  <c r="G10" i="52"/>
  <c r="F10" i="52"/>
  <c r="E10" i="52"/>
  <c r="D10" i="52"/>
  <c r="C10" i="52"/>
  <c r="L9" i="52"/>
  <c r="K9" i="52"/>
  <c r="J9" i="52"/>
  <c r="I9" i="52"/>
  <c r="H9" i="52"/>
  <c r="G9" i="52"/>
  <c r="F9" i="52"/>
  <c r="E9" i="52"/>
  <c r="D9" i="52"/>
  <c r="C9" i="52"/>
  <c r="L8" i="52"/>
  <c r="K8" i="52"/>
  <c r="J8" i="52"/>
  <c r="I8" i="52"/>
  <c r="H8" i="52"/>
  <c r="G8" i="52"/>
  <c r="F8" i="52"/>
  <c r="E8" i="52"/>
  <c r="D8" i="52"/>
  <c r="C8" i="52"/>
  <c r="L7" i="52"/>
  <c r="K7" i="52"/>
  <c r="J7" i="52"/>
  <c r="I7" i="52"/>
  <c r="H7" i="52"/>
  <c r="G7" i="52"/>
  <c r="F7" i="52"/>
  <c r="E7" i="52"/>
  <c r="D7" i="52"/>
  <c r="C7" i="52"/>
  <c r="L39" i="44"/>
  <c r="K39" i="44"/>
  <c r="I39" i="44"/>
  <c r="H39" i="44"/>
  <c r="G39" i="44"/>
  <c r="F39" i="44"/>
  <c r="E39" i="44"/>
  <c r="D39" i="44"/>
  <c r="C39" i="44"/>
  <c r="B39" i="44"/>
  <c r="L38" i="44"/>
  <c r="K38" i="44"/>
  <c r="I38" i="44"/>
  <c r="H38" i="44"/>
  <c r="G38" i="44"/>
  <c r="F38" i="44"/>
  <c r="E38" i="44"/>
  <c r="D38" i="44"/>
  <c r="C38" i="44"/>
  <c r="B38" i="44"/>
  <c r="L37" i="44"/>
  <c r="K37" i="44"/>
  <c r="I37" i="44"/>
  <c r="H37" i="44"/>
  <c r="G37" i="44"/>
  <c r="F37" i="44"/>
  <c r="E37" i="44"/>
  <c r="D37" i="44"/>
  <c r="C37" i="44"/>
  <c r="B37" i="44"/>
  <c r="L36" i="44"/>
  <c r="K36" i="44"/>
  <c r="I36" i="44"/>
  <c r="H36" i="44"/>
  <c r="G36" i="44"/>
  <c r="F36" i="44"/>
  <c r="E36" i="44"/>
  <c r="D36" i="44"/>
  <c r="C36" i="44"/>
  <c r="B36" i="44"/>
  <c r="L35" i="44"/>
  <c r="K35" i="44"/>
  <c r="I35" i="44"/>
  <c r="H35" i="44"/>
  <c r="G35" i="44"/>
  <c r="F35" i="44"/>
  <c r="E35" i="44"/>
  <c r="D35" i="44"/>
  <c r="B35" i="44"/>
  <c r="L34" i="44"/>
  <c r="K34" i="44"/>
  <c r="I34" i="44"/>
  <c r="H34" i="44"/>
  <c r="G34" i="44"/>
  <c r="F34" i="44"/>
  <c r="E34" i="44"/>
  <c r="D34" i="44"/>
  <c r="C34" i="44"/>
  <c r="B34" i="44"/>
  <c r="L33" i="44"/>
  <c r="K33" i="44"/>
  <c r="I33" i="44"/>
  <c r="H33" i="44"/>
  <c r="G33" i="44"/>
  <c r="F33" i="44"/>
  <c r="E33" i="44"/>
  <c r="D33" i="44"/>
  <c r="B33" i="44"/>
  <c r="L32" i="44"/>
  <c r="K32" i="44"/>
  <c r="I32" i="44"/>
  <c r="H32" i="44"/>
  <c r="G32" i="44"/>
  <c r="F32" i="44"/>
  <c r="E32" i="44"/>
  <c r="D32" i="44"/>
  <c r="C32" i="44"/>
  <c r="B32" i="44"/>
  <c r="L23" i="44"/>
  <c r="K23" i="44"/>
  <c r="J23" i="44"/>
  <c r="I23" i="44"/>
  <c r="H23" i="44"/>
  <c r="G23" i="44"/>
  <c r="F23" i="44"/>
  <c r="E23" i="44"/>
  <c r="D23" i="44"/>
  <c r="B23" i="44"/>
  <c r="L22" i="44"/>
  <c r="K22" i="44"/>
  <c r="J22" i="44"/>
  <c r="I22" i="44"/>
  <c r="H22" i="44"/>
  <c r="G22" i="44"/>
  <c r="F22" i="44"/>
  <c r="E22" i="44"/>
  <c r="D22" i="44"/>
  <c r="B22" i="44"/>
  <c r="L21" i="44"/>
  <c r="K21" i="44"/>
  <c r="J21" i="44"/>
  <c r="I21" i="44"/>
  <c r="H21" i="44"/>
  <c r="G21" i="44"/>
  <c r="F21" i="44"/>
  <c r="E21" i="44"/>
  <c r="D21" i="44"/>
  <c r="B21" i="44"/>
  <c r="L20" i="44"/>
  <c r="K20" i="44"/>
  <c r="J20" i="44"/>
  <c r="I20" i="44"/>
  <c r="H20" i="44"/>
  <c r="G20" i="44"/>
  <c r="F20" i="44"/>
  <c r="E20" i="44"/>
  <c r="D20" i="44"/>
  <c r="B20" i="44"/>
  <c r="L19" i="44"/>
  <c r="K19" i="44"/>
  <c r="J19" i="44"/>
  <c r="I19" i="44"/>
  <c r="H19" i="44"/>
  <c r="G19" i="44"/>
  <c r="F19" i="44"/>
  <c r="E19" i="44"/>
  <c r="D19" i="44"/>
  <c r="L18" i="44"/>
  <c r="K18" i="44"/>
  <c r="J18" i="44"/>
  <c r="I18" i="44"/>
  <c r="H18" i="44"/>
  <c r="G18" i="44"/>
  <c r="F18" i="44"/>
  <c r="E18" i="44"/>
  <c r="D18" i="44"/>
  <c r="B18" i="44"/>
  <c r="L10" i="44"/>
  <c r="K10" i="44"/>
  <c r="J10" i="44"/>
  <c r="I10" i="44"/>
  <c r="H10" i="44"/>
  <c r="G10" i="44"/>
  <c r="F10" i="44"/>
  <c r="E10" i="44"/>
  <c r="D10" i="44"/>
  <c r="C10" i="44"/>
  <c r="L9" i="44"/>
  <c r="K9" i="44"/>
  <c r="J9" i="44"/>
  <c r="I9" i="44"/>
  <c r="H9" i="44"/>
  <c r="G9" i="44"/>
  <c r="F9" i="44"/>
  <c r="E9" i="44"/>
  <c r="D9" i="44"/>
  <c r="C9" i="44"/>
  <c r="L8" i="44"/>
  <c r="K8" i="44"/>
  <c r="J8" i="44"/>
  <c r="I8" i="44"/>
  <c r="H8" i="44"/>
  <c r="G8" i="44"/>
  <c r="F8" i="44"/>
  <c r="E8" i="44"/>
  <c r="D8" i="44"/>
  <c r="C8" i="44"/>
  <c r="L7" i="44"/>
  <c r="K7" i="44"/>
  <c r="J7" i="44"/>
  <c r="I7" i="44"/>
  <c r="H7" i="44"/>
  <c r="G7" i="44"/>
  <c r="F7" i="44"/>
  <c r="E7" i="44"/>
  <c r="D7" i="44"/>
  <c r="C7" i="44"/>
  <c r="L39" i="43"/>
  <c r="K39" i="43"/>
  <c r="I39" i="43"/>
  <c r="H39" i="43"/>
  <c r="G39" i="43"/>
  <c r="F39" i="43"/>
  <c r="E39" i="43"/>
  <c r="D39" i="43"/>
  <c r="C39" i="43"/>
  <c r="B39" i="43"/>
  <c r="L38" i="43"/>
  <c r="K38" i="43"/>
  <c r="I38" i="43"/>
  <c r="H38" i="43"/>
  <c r="G38" i="43"/>
  <c r="F38" i="43"/>
  <c r="E38" i="43"/>
  <c r="D38" i="43"/>
  <c r="C38" i="43"/>
  <c r="B38" i="43"/>
  <c r="L37" i="43"/>
  <c r="K37" i="43"/>
  <c r="I37" i="43"/>
  <c r="H37" i="43"/>
  <c r="G37" i="43"/>
  <c r="F37" i="43"/>
  <c r="E37" i="43"/>
  <c r="D37" i="43"/>
  <c r="C37" i="43"/>
  <c r="B37" i="43"/>
  <c r="L36" i="43"/>
  <c r="K36" i="43"/>
  <c r="I36" i="43"/>
  <c r="H36" i="43"/>
  <c r="G36" i="43"/>
  <c r="F36" i="43"/>
  <c r="E36" i="43"/>
  <c r="D36" i="43"/>
  <c r="C36" i="43"/>
  <c r="B36" i="43"/>
  <c r="L35" i="43"/>
  <c r="K35" i="43"/>
  <c r="I35" i="43"/>
  <c r="H35" i="43"/>
  <c r="G35" i="43"/>
  <c r="F35" i="43"/>
  <c r="E35" i="43"/>
  <c r="D35" i="43"/>
  <c r="C35" i="43"/>
  <c r="B35" i="43"/>
  <c r="L34" i="43"/>
  <c r="K34" i="43"/>
  <c r="I34" i="43"/>
  <c r="H34" i="43"/>
  <c r="G34" i="43"/>
  <c r="F34" i="43"/>
  <c r="E34" i="43"/>
  <c r="D34" i="43"/>
  <c r="C34" i="43"/>
  <c r="B34" i="43"/>
  <c r="L33" i="43"/>
  <c r="K33" i="43"/>
  <c r="I33" i="43"/>
  <c r="H33" i="43"/>
  <c r="G33" i="43"/>
  <c r="F33" i="43"/>
  <c r="E33" i="43"/>
  <c r="D33" i="43"/>
  <c r="C33" i="43"/>
  <c r="B33" i="43"/>
  <c r="L32" i="43"/>
  <c r="K32" i="43"/>
  <c r="I32" i="43"/>
  <c r="H32" i="43"/>
  <c r="G32" i="43"/>
  <c r="F32" i="43"/>
  <c r="E32" i="43"/>
  <c r="D32" i="43"/>
  <c r="C32" i="43"/>
  <c r="B32" i="43"/>
  <c r="L23" i="43"/>
  <c r="K23" i="43"/>
  <c r="J23" i="43"/>
  <c r="I23" i="43"/>
  <c r="H23" i="43"/>
  <c r="G23" i="43"/>
  <c r="F23" i="43"/>
  <c r="E23" i="43"/>
  <c r="D23" i="43"/>
  <c r="B23" i="43"/>
  <c r="L22" i="43"/>
  <c r="K22" i="43"/>
  <c r="J22" i="43"/>
  <c r="I22" i="43"/>
  <c r="H22" i="43"/>
  <c r="G22" i="43"/>
  <c r="F22" i="43"/>
  <c r="E22" i="43"/>
  <c r="D22" i="43"/>
  <c r="B22" i="43"/>
  <c r="L21" i="43"/>
  <c r="K21" i="43"/>
  <c r="J21" i="43"/>
  <c r="I21" i="43"/>
  <c r="H21" i="43"/>
  <c r="G21" i="43"/>
  <c r="F21" i="43"/>
  <c r="E21" i="43"/>
  <c r="D21" i="43"/>
  <c r="B21" i="43"/>
  <c r="L20" i="43"/>
  <c r="K20" i="43"/>
  <c r="J20" i="43"/>
  <c r="I20" i="43"/>
  <c r="H20" i="43"/>
  <c r="G20" i="43"/>
  <c r="F20" i="43"/>
  <c r="E20" i="43"/>
  <c r="D20" i="43"/>
  <c r="B20" i="43"/>
  <c r="L19" i="43"/>
  <c r="K19" i="43"/>
  <c r="J19" i="43"/>
  <c r="I19" i="43"/>
  <c r="H19" i="43"/>
  <c r="G19" i="43"/>
  <c r="F19" i="43"/>
  <c r="E19" i="43"/>
  <c r="D19" i="43"/>
  <c r="B19" i="43"/>
  <c r="L18" i="43"/>
  <c r="K18" i="43"/>
  <c r="J18" i="43"/>
  <c r="I18" i="43"/>
  <c r="H18" i="43"/>
  <c r="G18" i="43"/>
  <c r="F18" i="43"/>
  <c r="E18" i="43"/>
  <c r="D18" i="43"/>
  <c r="B18" i="43"/>
  <c r="L10" i="43"/>
  <c r="K10" i="43"/>
  <c r="J10" i="43"/>
  <c r="I10" i="43"/>
  <c r="H10" i="43"/>
  <c r="G10" i="43"/>
  <c r="F10" i="43"/>
  <c r="E10" i="43"/>
  <c r="D10" i="43"/>
  <c r="C10" i="43"/>
  <c r="L9" i="43"/>
  <c r="K9" i="43"/>
  <c r="J9" i="43"/>
  <c r="I9" i="43"/>
  <c r="H9" i="43"/>
  <c r="G9" i="43"/>
  <c r="F9" i="43"/>
  <c r="E9" i="43"/>
  <c r="D9" i="43"/>
  <c r="C9" i="43"/>
  <c r="L8" i="43"/>
  <c r="K8" i="43"/>
  <c r="J8" i="43"/>
  <c r="I8" i="43"/>
  <c r="H8" i="43"/>
  <c r="G8" i="43"/>
  <c r="F8" i="43"/>
  <c r="E8" i="43"/>
  <c r="D8" i="43"/>
  <c r="C8" i="43"/>
  <c r="L7" i="43"/>
  <c r="K7" i="43"/>
  <c r="J7" i="43"/>
  <c r="I7" i="43"/>
  <c r="H7" i="43"/>
  <c r="G7" i="43"/>
  <c r="F7" i="43"/>
  <c r="E7" i="43"/>
  <c r="D7" i="43"/>
  <c r="C7" i="43"/>
  <c r="L39" i="42"/>
  <c r="K39" i="42"/>
  <c r="I39" i="42"/>
  <c r="H39" i="42"/>
  <c r="G39" i="42"/>
  <c r="F39" i="42"/>
  <c r="E39" i="42"/>
  <c r="D39" i="42"/>
  <c r="C39" i="42"/>
  <c r="B39" i="42"/>
  <c r="L38" i="42"/>
  <c r="K38" i="42"/>
  <c r="I38" i="42"/>
  <c r="H38" i="42"/>
  <c r="G38" i="42"/>
  <c r="F38" i="42"/>
  <c r="E38" i="42"/>
  <c r="D38" i="42"/>
  <c r="C38" i="42"/>
  <c r="B38" i="42"/>
  <c r="L37" i="42"/>
  <c r="K37" i="42"/>
  <c r="I37" i="42"/>
  <c r="H37" i="42"/>
  <c r="G37" i="42"/>
  <c r="F37" i="42"/>
  <c r="E37" i="42"/>
  <c r="D37" i="42"/>
  <c r="C37" i="42"/>
  <c r="B37" i="42"/>
  <c r="L36" i="42"/>
  <c r="K36" i="42"/>
  <c r="I36" i="42"/>
  <c r="H36" i="42"/>
  <c r="G36" i="42"/>
  <c r="F36" i="42"/>
  <c r="E36" i="42"/>
  <c r="D36" i="42"/>
  <c r="C36" i="42"/>
  <c r="B36" i="42"/>
  <c r="L35" i="42"/>
  <c r="K35" i="42"/>
  <c r="I35" i="42"/>
  <c r="H35" i="42"/>
  <c r="G35" i="42"/>
  <c r="F35" i="42"/>
  <c r="E35" i="42"/>
  <c r="D35" i="42"/>
  <c r="C35" i="42"/>
  <c r="B35" i="42"/>
  <c r="L34" i="42"/>
  <c r="K34" i="42"/>
  <c r="I34" i="42"/>
  <c r="H34" i="42"/>
  <c r="G34" i="42"/>
  <c r="F34" i="42"/>
  <c r="E34" i="42"/>
  <c r="D34" i="42"/>
  <c r="C34" i="42"/>
  <c r="B34" i="42"/>
  <c r="L33" i="42"/>
  <c r="K33" i="42"/>
  <c r="I33" i="42"/>
  <c r="G33" i="42"/>
  <c r="F33" i="42"/>
  <c r="E33" i="42"/>
  <c r="B33" i="42"/>
  <c r="L32" i="42"/>
  <c r="K32" i="42"/>
  <c r="I32" i="42"/>
  <c r="H32" i="42"/>
  <c r="G32" i="42"/>
  <c r="F32" i="42"/>
  <c r="E32" i="42"/>
  <c r="D32" i="42"/>
  <c r="C32" i="42"/>
  <c r="B32" i="42"/>
  <c r="L23" i="42"/>
  <c r="K23" i="42"/>
  <c r="J23" i="42"/>
  <c r="I23" i="42"/>
  <c r="H23" i="42"/>
  <c r="G23" i="42"/>
  <c r="F23" i="42"/>
  <c r="E23" i="42"/>
  <c r="D23" i="42"/>
  <c r="L22" i="42"/>
  <c r="K22" i="42"/>
  <c r="J22" i="42"/>
  <c r="I22" i="42"/>
  <c r="H22" i="42"/>
  <c r="G22" i="42"/>
  <c r="F22" i="42"/>
  <c r="E22" i="42"/>
  <c r="D22" i="42"/>
  <c r="L21" i="42"/>
  <c r="K21" i="42"/>
  <c r="J21" i="42"/>
  <c r="I21" i="42"/>
  <c r="H21" i="42"/>
  <c r="G21" i="42"/>
  <c r="F21" i="42"/>
  <c r="E21" i="42"/>
  <c r="D21" i="42"/>
  <c r="B21" i="42"/>
  <c r="L20" i="42"/>
  <c r="K20" i="42"/>
  <c r="J20" i="42"/>
  <c r="I20" i="42"/>
  <c r="H20" i="42"/>
  <c r="G20" i="42"/>
  <c r="F20" i="42"/>
  <c r="E20" i="42"/>
  <c r="D20" i="42"/>
  <c r="B20" i="42"/>
  <c r="L19" i="42"/>
  <c r="K19" i="42"/>
  <c r="J19" i="42"/>
  <c r="I19" i="42"/>
  <c r="H19" i="42"/>
  <c r="G19" i="42"/>
  <c r="F19" i="42"/>
  <c r="E19" i="42"/>
  <c r="D19" i="42"/>
  <c r="L18" i="42"/>
  <c r="K18" i="42"/>
  <c r="J18" i="42"/>
  <c r="I18" i="42"/>
  <c r="H18" i="42"/>
  <c r="G18" i="42"/>
  <c r="F18" i="42"/>
  <c r="E18" i="42"/>
  <c r="D18" i="42"/>
  <c r="L10" i="42"/>
  <c r="K10" i="42"/>
  <c r="J10" i="42"/>
  <c r="I10" i="42"/>
  <c r="H10" i="42"/>
  <c r="G10" i="42"/>
  <c r="F10" i="42"/>
  <c r="E10" i="42"/>
  <c r="D10" i="42"/>
  <c r="C10" i="42"/>
  <c r="L9" i="42"/>
  <c r="K9" i="42"/>
  <c r="J9" i="42"/>
  <c r="I9" i="42"/>
  <c r="H9" i="42"/>
  <c r="G9" i="42"/>
  <c r="F9" i="42"/>
  <c r="E9" i="42"/>
  <c r="D9" i="42"/>
  <c r="C9" i="42"/>
  <c r="L8" i="42"/>
  <c r="K8" i="42"/>
  <c r="J8" i="42"/>
  <c r="I8" i="42"/>
  <c r="H8" i="42"/>
  <c r="G8" i="42"/>
  <c r="F8" i="42"/>
  <c r="E8" i="42"/>
  <c r="D8" i="42"/>
  <c r="C8" i="42"/>
  <c r="L7" i="42"/>
  <c r="K7" i="42"/>
  <c r="J7" i="42"/>
  <c r="I7" i="42"/>
  <c r="H7" i="42"/>
  <c r="G7" i="42"/>
  <c r="F7" i="42"/>
  <c r="E7" i="42"/>
  <c r="D7" i="42"/>
  <c r="C7" i="42"/>
  <c r="L39" i="41"/>
  <c r="K39" i="41"/>
  <c r="I39" i="41"/>
  <c r="H39" i="41"/>
  <c r="G39" i="41"/>
  <c r="F39" i="41"/>
  <c r="E39" i="41"/>
  <c r="D39" i="41"/>
  <c r="B39" i="41"/>
  <c r="L38" i="41"/>
  <c r="K38" i="41"/>
  <c r="I38" i="41"/>
  <c r="H38" i="41"/>
  <c r="G38" i="41"/>
  <c r="F38" i="41"/>
  <c r="E38" i="41"/>
  <c r="D38" i="41"/>
  <c r="B38" i="41"/>
  <c r="L37" i="41"/>
  <c r="K37" i="41"/>
  <c r="I37" i="41"/>
  <c r="H37" i="41"/>
  <c r="G37" i="41"/>
  <c r="F37" i="41"/>
  <c r="E37" i="41"/>
  <c r="D37" i="41"/>
  <c r="C37" i="41"/>
  <c r="B37" i="41"/>
  <c r="L36" i="41"/>
  <c r="K36" i="41"/>
  <c r="I36" i="41"/>
  <c r="H36" i="41"/>
  <c r="G36" i="41"/>
  <c r="F36" i="41"/>
  <c r="E36" i="41"/>
  <c r="D36" i="41"/>
  <c r="C36" i="41"/>
  <c r="B36" i="41"/>
  <c r="L35" i="41"/>
  <c r="K35" i="41"/>
  <c r="I35" i="41"/>
  <c r="H35" i="41"/>
  <c r="G35" i="41"/>
  <c r="F35" i="41"/>
  <c r="E35" i="41"/>
  <c r="D35" i="41"/>
  <c r="C35" i="41"/>
  <c r="B35" i="41"/>
  <c r="L34" i="41"/>
  <c r="K34" i="41"/>
  <c r="I34" i="41"/>
  <c r="H34" i="41"/>
  <c r="G34" i="41"/>
  <c r="F34" i="41"/>
  <c r="E34" i="41"/>
  <c r="D34" i="41"/>
  <c r="C34" i="41"/>
  <c r="B34" i="41"/>
  <c r="M33" i="41"/>
  <c r="M40" i="41" s="1"/>
  <c r="L33" i="41"/>
  <c r="K33" i="41"/>
  <c r="J33" i="41"/>
  <c r="J40" i="41" s="1"/>
  <c r="I33" i="41"/>
  <c r="H33" i="41"/>
  <c r="G33" i="41"/>
  <c r="F33" i="41"/>
  <c r="E33" i="41"/>
  <c r="D33" i="41"/>
  <c r="C33" i="41"/>
  <c r="B33" i="41"/>
  <c r="L32" i="41"/>
  <c r="K32" i="41"/>
  <c r="I32" i="41"/>
  <c r="H32" i="41"/>
  <c r="G32" i="41"/>
  <c r="F32" i="41"/>
  <c r="E32" i="41"/>
  <c r="D32" i="41"/>
  <c r="B32" i="41"/>
  <c r="L23" i="41"/>
  <c r="K23" i="41"/>
  <c r="J23" i="41"/>
  <c r="I23" i="41"/>
  <c r="H23" i="41"/>
  <c r="G23" i="41"/>
  <c r="F23" i="41"/>
  <c r="E23" i="41"/>
  <c r="D23" i="41"/>
  <c r="L22" i="41"/>
  <c r="K22" i="41"/>
  <c r="J22" i="41"/>
  <c r="I22" i="41"/>
  <c r="H22" i="41"/>
  <c r="G22" i="41"/>
  <c r="F22" i="41"/>
  <c r="E22" i="41"/>
  <c r="D22" i="41"/>
  <c r="B22" i="41"/>
  <c r="L21" i="41"/>
  <c r="K21" i="41"/>
  <c r="J21" i="41"/>
  <c r="I21" i="41"/>
  <c r="H21" i="41"/>
  <c r="G21" i="41"/>
  <c r="F21" i="41"/>
  <c r="E21" i="41"/>
  <c r="D21" i="41"/>
  <c r="B21" i="41"/>
  <c r="L20" i="41"/>
  <c r="K20" i="41"/>
  <c r="J20" i="41"/>
  <c r="I20" i="41"/>
  <c r="H20" i="41"/>
  <c r="G20" i="41"/>
  <c r="F20" i="41"/>
  <c r="E20" i="41"/>
  <c r="D20" i="41"/>
  <c r="B20" i="41"/>
  <c r="M19" i="41"/>
  <c r="M24" i="41" s="1"/>
  <c r="L19" i="41"/>
  <c r="K19" i="41"/>
  <c r="J19" i="41"/>
  <c r="I19" i="41"/>
  <c r="F19" i="41"/>
  <c r="E19" i="41"/>
  <c r="D19" i="41"/>
  <c r="B19" i="41"/>
  <c r="L18" i="41"/>
  <c r="K18" i="41"/>
  <c r="J18" i="41"/>
  <c r="I18" i="41"/>
  <c r="H18" i="41"/>
  <c r="G18" i="41"/>
  <c r="F18" i="41"/>
  <c r="E18" i="41"/>
  <c r="D18" i="41"/>
  <c r="B18" i="41"/>
  <c r="L10" i="41"/>
  <c r="K10" i="41"/>
  <c r="J10" i="41"/>
  <c r="I10" i="41"/>
  <c r="H10" i="41"/>
  <c r="G10" i="41"/>
  <c r="F10" i="41"/>
  <c r="E10" i="41"/>
  <c r="D10" i="41"/>
  <c r="C10" i="41"/>
  <c r="L9" i="41"/>
  <c r="K9" i="41"/>
  <c r="J9" i="41"/>
  <c r="I9" i="41"/>
  <c r="H9" i="41"/>
  <c r="G9" i="41"/>
  <c r="F9" i="41"/>
  <c r="E9" i="41"/>
  <c r="D9" i="41"/>
  <c r="C9" i="41"/>
  <c r="L8" i="41"/>
  <c r="K8" i="41"/>
  <c r="J8" i="41"/>
  <c r="I8" i="41"/>
  <c r="H8" i="41"/>
  <c r="G8" i="41"/>
  <c r="F8" i="41"/>
  <c r="E8" i="41"/>
  <c r="D8" i="41"/>
  <c r="C8" i="41"/>
  <c r="L7" i="41"/>
  <c r="K7" i="41"/>
  <c r="J7" i="41"/>
  <c r="I7" i="41"/>
  <c r="G7" i="41"/>
  <c r="F7" i="41"/>
  <c r="E7" i="41"/>
  <c r="J6" i="41"/>
  <c r="J6" i="37" s="1"/>
  <c r="H6" i="41"/>
  <c r="H6" i="37" s="1"/>
  <c r="D6" i="41"/>
  <c r="D6" i="37" s="1"/>
  <c r="C6" i="37"/>
  <c r="L39" i="51"/>
  <c r="K39" i="51"/>
  <c r="I39" i="51"/>
  <c r="H39" i="51"/>
  <c r="G39" i="51"/>
  <c r="F39" i="51"/>
  <c r="E39" i="51"/>
  <c r="D39" i="51"/>
  <c r="C39" i="51"/>
  <c r="B39" i="51"/>
  <c r="L38" i="51"/>
  <c r="K38" i="51"/>
  <c r="I38" i="51"/>
  <c r="H38" i="51"/>
  <c r="G38" i="51"/>
  <c r="F38" i="51"/>
  <c r="E38" i="51"/>
  <c r="D38" i="51"/>
  <c r="C38" i="51"/>
  <c r="B38" i="51"/>
  <c r="L37" i="51"/>
  <c r="K37" i="51"/>
  <c r="I37" i="51"/>
  <c r="H37" i="51"/>
  <c r="G37" i="51"/>
  <c r="F37" i="51"/>
  <c r="E37" i="51"/>
  <c r="D37" i="51"/>
  <c r="C37" i="51"/>
  <c r="B37" i="51"/>
  <c r="L36" i="51"/>
  <c r="K36" i="51"/>
  <c r="I36" i="51"/>
  <c r="H36" i="51"/>
  <c r="G36" i="51"/>
  <c r="F36" i="51"/>
  <c r="E36" i="51"/>
  <c r="D36" i="51"/>
  <c r="C36" i="51"/>
  <c r="B36" i="51"/>
  <c r="L35" i="51"/>
  <c r="K35" i="51"/>
  <c r="I35" i="51"/>
  <c r="H35" i="51"/>
  <c r="G35" i="51"/>
  <c r="F35" i="51"/>
  <c r="E35" i="51"/>
  <c r="D35" i="51"/>
  <c r="B35" i="51"/>
  <c r="L34" i="51"/>
  <c r="K34" i="51"/>
  <c r="I34" i="51"/>
  <c r="H34" i="51"/>
  <c r="G34" i="51"/>
  <c r="F34" i="51"/>
  <c r="E34" i="51"/>
  <c r="D34" i="51"/>
  <c r="C34" i="51"/>
  <c r="B34" i="51"/>
  <c r="L33" i="51"/>
  <c r="K33" i="51"/>
  <c r="I33" i="51"/>
  <c r="H33" i="51"/>
  <c r="G33" i="51"/>
  <c r="F33" i="51"/>
  <c r="E33" i="51"/>
  <c r="D33" i="51"/>
  <c r="B33" i="51"/>
  <c r="L32" i="51"/>
  <c r="K32" i="51"/>
  <c r="I32" i="51"/>
  <c r="H32" i="51"/>
  <c r="G32" i="51"/>
  <c r="F32" i="51"/>
  <c r="E32" i="51"/>
  <c r="D32" i="51"/>
  <c r="C32" i="51"/>
  <c r="B32" i="51"/>
  <c r="L23" i="51"/>
  <c r="K23" i="51"/>
  <c r="J23" i="51"/>
  <c r="I23" i="51"/>
  <c r="H23" i="51"/>
  <c r="G23" i="51"/>
  <c r="F23" i="51"/>
  <c r="E23" i="51"/>
  <c r="D23" i="51"/>
  <c r="L22" i="51"/>
  <c r="K22" i="51"/>
  <c r="J22" i="51"/>
  <c r="I22" i="51"/>
  <c r="H22" i="51"/>
  <c r="G22" i="51"/>
  <c r="F22" i="51"/>
  <c r="E22" i="51"/>
  <c r="D22" i="51"/>
  <c r="B22" i="51"/>
  <c r="L21" i="51"/>
  <c r="K21" i="51"/>
  <c r="J21" i="51"/>
  <c r="I21" i="51"/>
  <c r="H21" i="51"/>
  <c r="G21" i="51"/>
  <c r="F21" i="51"/>
  <c r="E21" i="51"/>
  <c r="D21" i="51"/>
  <c r="B21" i="51"/>
  <c r="L20" i="51"/>
  <c r="K20" i="51"/>
  <c r="J20" i="51"/>
  <c r="I20" i="51"/>
  <c r="H20" i="51"/>
  <c r="G20" i="51"/>
  <c r="F20" i="51"/>
  <c r="E20" i="51"/>
  <c r="D20" i="51"/>
  <c r="B20" i="51"/>
  <c r="C20" i="51" s="1"/>
  <c r="L19" i="51"/>
  <c r="K19" i="51"/>
  <c r="J19" i="51"/>
  <c r="I19" i="51"/>
  <c r="H19" i="51"/>
  <c r="G19" i="51"/>
  <c r="F19" i="51"/>
  <c r="E19" i="51"/>
  <c r="D19" i="51"/>
  <c r="B19" i="51"/>
  <c r="L18" i="51"/>
  <c r="K18" i="51"/>
  <c r="J18" i="51"/>
  <c r="I18" i="51"/>
  <c r="H18" i="51"/>
  <c r="G18" i="51"/>
  <c r="F18" i="51"/>
  <c r="E18" i="51"/>
  <c r="D18" i="51"/>
  <c r="B18" i="51"/>
  <c r="L10" i="51"/>
  <c r="K10" i="51"/>
  <c r="J10" i="51"/>
  <c r="I10" i="51"/>
  <c r="H10" i="51"/>
  <c r="G10" i="51"/>
  <c r="F10" i="51"/>
  <c r="E10" i="51"/>
  <c r="D10" i="51"/>
  <c r="C10" i="51"/>
  <c r="L9" i="51"/>
  <c r="K9" i="51"/>
  <c r="J9" i="51"/>
  <c r="I9" i="51"/>
  <c r="H9" i="51"/>
  <c r="G9" i="51"/>
  <c r="F9" i="51"/>
  <c r="E9" i="51"/>
  <c r="D9" i="51"/>
  <c r="C9" i="51"/>
  <c r="L8" i="51"/>
  <c r="K8" i="51"/>
  <c r="J8" i="51"/>
  <c r="I8" i="51"/>
  <c r="H8" i="51"/>
  <c r="G8" i="51"/>
  <c r="F8" i="51"/>
  <c r="E8" i="51"/>
  <c r="D8" i="51"/>
  <c r="C8" i="51"/>
  <c r="L7" i="51"/>
  <c r="K7" i="51"/>
  <c r="J7" i="51"/>
  <c r="I7" i="51"/>
  <c r="H7" i="51"/>
  <c r="G7" i="51"/>
  <c r="F7" i="51"/>
  <c r="E7" i="51"/>
  <c r="D7" i="51"/>
  <c r="C7" i="51"/>
  <c r="L39" i="3"/>
  <c r="K39" i="3"/>
  <c r="I39" i="3"/>
  <c r="H39" i="3"/>
  <c r="G39" i="3"/>
  <c r="F39" i="3"/>
  <c r="E39" i="3"/>
  <c r="D39" i="3"/>
  <c r="C39" i="3"/>
  <c r="B39" i="3"/>
  <c r="L38" i="3"/>
  <c r="K38" i="3"/>
  <c r="I38" i="3"/>
  <c r="H38" i="3"/>
  <c r="G38" i="3"/>
  <c r="F38" i="3"/>
  <c r="E38" i="3"/>
  <c r="D38" i="3"/>
  <c r="C38" i="3"/>
  <c r="B38" i="3"/>
  <c r="L37" i="3"/>
  <c r="K37" i="3"/>
  <c r="I37" i="3"/>
  <c r="H37" i="3"/>
  <c r="G37" i="3"/>
  <c r="F37" i="3"/>
  <c r="E37" i="3"/>
  <c r="D37" i="3"/>
  <c r="C37" i="3"/>
  <c r="B37" i="3"/>
  <c r="L36" i="3"/>
  <c r="K36" i="3"/>
  <c r="I36" i="3"/>
  <c r="H36" i="3"/>
  <c r="G36" i="3"/>
  <c r="F36" i="3"/>
  <c r="E36" i="3"/>
  <c r="D36" i="3"/>
  <c r="C36" i="3"/>
  <c r="B36" i="3"/>
  <c r="L35" i="3"/>
  <c r="K35" i="3"/>
  <c r="I35" i="3"/>
  <c r="H35" i="3"/>
  <c r="G35" i="3"/>
  <c r="F35" i="3"/>
  <c r="E35" i="3"/>
  <c r="D35" i="3"/>
  <c r="B35" i="3"/>
  <c r="L34" i="3"/>
  <c r="K34" i="3"/>
  <c r="I34" i="3"/>
  <c r="H34" i="3"/>
  <c r="G34" i="3"/>
  <c r="F34" i="3"/>
  <c r="E34" i="3"/>
  <c r="D34" i="3"/>
  <c r="C34" i="3"/>
  <c r="B34" i="3"/>
  <c r="N33" i="3"/>
  <c r="N40" i="3" s="1"/>
  <c r="N43" i="3" s="1"/>
  <c r="S36" i="3" s="1"/>
  <c r="M33" i="3"/>
  <c r="M40" i="3" s="1"/>
  <c r="M43" i="3" s="1"/>
  <c r="S35" i="3" s="1"/>
  <c r="L33" i="3"/>
  <c r="K33" i="3"/>
  <c r="J33" i="3"/>
  <c r="I33" i="3"/>
  <c r="F33" i="3"/>
  <c r="E33" i="3"/>
  <c r="D33" i="3"/>
  <c r="B33" i="3"/>
  <c r="L32" i="3"/>
  <c r="K32" i="3"/>
  <c r="I32" i="3"/>
  <c r="H32" i="3"/>
  <c r="G32" i="3"/>
  <c r="F32" i="3"/>
  <c r="E32" i="3"/>
  <c r="D32" i="3"/>
  <c r="C32" i="3"/>
  <c r="B32" i="3"/>
  <c r="M23" i="3"/>
  <c r="M23" i="37" s="1"/>
  <c r="L23" i="3"/>
  <c r="K23" i="3"/>
  <c r="J23" i="3"/>
  <c r="I23" i="3"/>
  <c r="H23" i="3"/>
  <c r="G23" i="3"/>
  <c r="F23" i="3"/>
  <c r="E23" i="3"/>
  <c r="D23" i="3"/>
  <c r="M22" i="3"/>
  <c r="M22" i="37" s="1"/>
  <c r="L22" i="3"/>
  <c r="K22" i="3"/>
  <c r="J22" i="3"/>
  <c r="I22" i="3"/>
  <c r="H22" i="3"/>
  <c r="G22" i="3"/>
  <c r="F22" i="3"/>
  <c r="E22" i="3"/>
  <c r="D22" i="3"/>
  <c r="B22" i="3"/>
  <c r="M21" i="3"/>
  <c r="M21" i="37" s="1"/>
  <c r="L21" i="3"/>
  <c r="K21" i="3"/>
  <c r="J21" i="3"/>
  <c r="I21" i="3"/>
  <c r="H21" i="3"/>
  <c r="G21" i="3"/>
  <c r="F21" i="3"/>
  <c r="E21" i="3"/>
  <c r="D21" i="3"/>
  <c r="B21" i="3"/>
  <c r="C21" i="3" s="1"/>
  <c r="C21" i="37" s="1"/>
  <c r="M20" i="3"/>
  <c r="M20" i="37" s="1"/>
  <c r="L20" i="3"/>
  <c r="K20" i="3"/>
  <c r="J20" i="3"/>
  <c r="I20" i="3"/>
  <c r="H20" i="3"/>
  <c r="G20" i="3"/>
  <c r="F20" i="3"/>
  <c r="E20" i="3"/>
  <c r="D20" i="3"/>
  <c r="B20" i="3"/>
  <c r="C20" i="3" s="1"/>
  <c r="M19" i="3"/>
  <c r="L19" i="3"/>
  <c r="K19" i="3"/>
  <c r="J19" i="3"/>
  <c r="I19" i="3"/>
  <c r="H19" i="3"/>
  <c r="F19" i="3"/>
  <c r="E19" i="3"/>
  <c r="D19" i="3"/>
  <c r="M18" i="3"/>
  <c r="K18" i="3"/>
  <c r="J18" i="3"/>
  <c r="I18" i="3"/>
  <c r="F18" i="3"/>
  <c r="E18" i="3"/>
  <c r="L10" i="3"/>
  <c r="K10" i="3"/>
  <c r="J10" i="3"/>
  <c r="I10" i="3"/>
  <c r="H10" i="3"/>
  <c r="G10" i="3"/>
  <c r="F10" i="3"/>
  <c r="E10" i="3"/>
  <c r="D10" i="3"/>
  <c r="C10" i="3"/>
  <c r="L9" i="3"/>
  <c r="K9" i="3"/>
  <c r="J9" i="3"/>
  <c r="I9" i="3"/>
  <c r="H9" i="3"/>
  <c r="G9" i="3"/>
  <c r="F9" i="3"/>
  <c r="E9" i="3"/>
  <c r="D9" i="3"/>
  <c r="C9" i="3"/>
  <c r="L8" i="3"/>
  <c r="K8" i="3"/>
  <c r="J8" i="3"/>
  <c r="I8" i="3"/>
  <c r="H8" i="3"/>
  <c r="G8" i="3"/>
  <c r="F8" i="3"/>
  <c r="E8" i="3"/>
  <c r="D8" i="3"/>
  <c r="C8" i="3"/>
  <c r="L7" i="3"/>
  <c r="K7" i="3"/>
  <c r="J7" i="3"/>
  <c r="I7" i="3"/>
  <c r="H7" i="3"/>
  <c r="G7" i="3"/>
  <c r="F7" i="3"/>
  <c r="E7" i="3"/>
  <c r="D7" i="3"/>
  <c r="L39" i="2"/>
  <c r="K39" i="2"/>
  <c r="I39" i="2"/>
  <c r="H39" i="2"/>
  <c r="G39" i="2"/>
  <c r="F39" i="2"/>
  <c r="E39" i="2"/>
  <c r="D39" i="2"/>
  <c r="C39" i="2"/>
  <c r="B39" i="2"/>
  <c r="L38" i="2"/>
  <c r="K38" i="2"/>
  <c r="I38" i="2"/>
  <c r="H38" i="2"/>
  <c r="G38" i="2"/>
  <c r="F38" i="2"/>
  <c r="E38" i="2"/>
  <c r="D38" i="2"/>
  <c r="C38" i="2"/>
  <c r="B38" i="2"/>
  <c r="L37" i="2"/>
  <c r="K37" i="2"/>
  <c r="I37" i="2"/>
  <c r="H37" i="2"/>
  <c r="G37" i="2"/>
  <c r="F37" i="2"/>
  <c r="E37" i="2"/>
  <c r="D37" i="2"/>
  <c r="C37" i="2"/>
  <c r="B37" i="2"/>
  <c r="L36" i="2"/>
  <c r="K36" i="2"/>
  <c r="I36" i="2"/>
  <c r="H36" i="2"/>
  <c r="G36" i="2"/>
  <c r="F36" i="2"/>
  <c r="E36" i="2"/>
  <c r="D36" i="2"/>
  <c r="C36" i="2"/>
  <c r="B36" i="2"/>
  <c r="L35" i="2"/>
  <c r="K35" i="2"/>
  <c r="I35" i="2"/>
  <c r="H35" i="2"/>
  <c r="F35" i="2"/>
  <c r="E35" i="2"/>
  <c r="D35" i="2"/>
  <c r="B35" i="2"/>
  <c r="L34" i="2"/>
  <c r="K34" i="2"/>
  <c r="I34" i="2"/>
  <c r="H34" i="2"/>
  <c r="G34" i="2"/>
  <c r="F34" i="2"/>
  <c r="E34" i="2"/>
  <c r="D34" i="2"/>
  <c r="C34" i="2"/>
  <c r="B34" i="2"/>
  <c r="L33" i="2"/>
  <c r="K33" i="2"/>
  <c r="I33" i="2"/>
  <c r="F33" i="2"/>
  <c r="E33" i="2"/>
  <c r="B33" i="2"/>
  <c r="L32" i="2"/>
  <c r="K32" i="2"/>
  <c r="I32" i="2"/>
  <c r="H32" i="2"/>
  <c r="G32" i="2"/>
  <c r="F32" i="2"/>
  <c r="E32" i="2"/>
  <c r="D32" i="2"/>
  <c r="C32" i="2"/>
  <c r="B32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B22" i="2"/>
  <c r="L21" i="2"/>
  <c r="K21" i="2"/>
  <c r="J21" i="2"/>
  <c r="I21" i="2"/>
  <c r="H21" i="2"/>
  <c r="G21" i="2"/>
  <c r="F21" i="2"/>
  <c r="E21" i="2"/>
  <c r="D21" i="2"/>
  <c r="B21" i="2"/>
  <c r="L20" i="2"/>
  <c r="K20" i="2"/>
  <c r="J20" i="2"/>
  <c r="I20" i="2"/>
  <c r="H20" i="2"/>
  <c r="G20" i="2"/>
  <c r="F20" i="2"/>
  <c r="E20" i="2"/>
  <c r="D20" i="2"/>
  <c r="B20" i="2"/>
  <c r="K19" i="2"/>
  <c r="J19" i="2"/>
  <c r="I19" i="2"/>
  <c r="F19" i="2"/>
  <c r="E19" i="2"/>
  <c r="D19" i="2"/>
  <c r="B19" i="2"/>
  <c r="L18" i="2"/>
  <c r="K18" i="2"/>
  <c r="J18" i="2"/>
  <c r="I18" i="2"/>
  <c r="H18" i="2"/>
  <c r="G18" i="2"/>
  <c r="F18" i="2"/>
  <c r="E18" i="2"/>
  <c r="D18" i="2"/>
  <c r="B18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C24" i="41"/>
  <c r="C24" i="2"/>
  <c r="J40" i="53"/>
  <c r="M40" i="53"/>
  <c r="N40" i="53"/>
  <c r="J40" i="52"/>
  <c r="M40" i="52"/>
  <c r="N40" i="52"/>
  <c r="J40" i="44"/>
  <c r="M40" i="44"/>
  <c r="N40" i="44"/>
  <c r="J40" i="43"/>
  <c r="M40" i="43"/>
  <c r="N40" i="43"/>
  <c r="J40" i="42"/>
  <c r="M40" i="42"/>
  <c r="N40" i="42"/>
  <c r="N40" i="41"/>
  <c r="N43" i="41" s="1"/>
  <c r="S36" i="41" s="1"/>
  <c r="J40" i="51"/>
  <c r="M40" i="51"/>
  <c r="N40" i="51"/>
  <c r="O40" i="3"/>
  <c r="J40" i="2"/>
  <c r="M40" i="2"/>
  <c r="N40" i="2"/>
  <c r="O40" i="2"/>
  <c r="O40" i="51"/>
  <c r="O40" i="41"/>
  <c r="O40" i="42"/>
  <c r="O40" i="43"/>
  <c r="O40" i="44"/>
  <c r="O40" i="52"/>
  <c r="O40" i="53"/>
  <c r="O40" i="45"/>
  <c r="J35" i="37"/>
  <c r="M35" i="37"/>
  <c r="N35" i="37"/>
  <c r="O35" i="37"/>
  <c r="N24" i="3"/>
  <c r="O24" i="3"/>
  <c r="C24" i="42"/>
  <c r="C24" i="43"/>
  <c r="C24" i="44"/>
  <c r="C24" i="52"/>
  <c r="N24" i="41"/>
  <c r="M24" i="53"/>
  <c r="M11" i="53"/>
  <c r="M24" i="45"/>
  <c r="M11" i="45"/>
  <c r="M11" i="2"/>
  <c r="M24" i="2"/>
  <c r="M11" i="51"/>
  <c r="M24" i="51"/>
  <c r="M11" i="42"/>
  <c r="M24" i="42"/>
  <c r="M11" i="43"/>
  <c r="M24" i="43"/>
  <c r="M11" i="44"/>
  <c r="M24" i="44"/>
  <c r="M11" i="52"/>
  <c r="M24" i="52"/>
  <c r="N11" i="45"/>
  <c r="N24" i="45"/>
  <c r="N11" i="2"/>
  <c r="N24" i="2"/>
  <c r="N11" i="51"/>
  <c r="N24" i="51"/>
  <c r="N11" i="42"/>
  <c r="N24" i="42"/>
  <c r="N11" i="43"/>
  <c r="N24" i="43"/>
  <c r="N11" i="44"/>
  <c r="N24" i="44"/>
  <c r="N11" i="52"/>
  <c r="N24" i="52"/>
  <c r="N11" i="53"/>
  <c r="N24" i="53"/>
  <c r="O11" i="2"/>
  <c r="O24" i="2"/>
  <c r="O11" i="51"/>
  <c r="O24" i="51"/>
  <c r="O11" i="41"/>
  <c r="O24" i="41"/>
  <c r="O11" i="42"/>
  <c r="O24" i="42"/>
  <c r="O11" i="43"/>
  <c r="O24" i="43"/>
  <c r="O11" i="44"/>
  <c r="O24" i="44"/>
  <c r="O11" i="52"/>
  <c r="O24" i="52"/>
  <c r="O11" i="53"/>
  <c r="O24" i="53"/>
  <c r="O11" i="45"/>
  <c r="O24" i="45"/>
  <c r="O11" i="3"/>
  <c r="M11" i="3"/>
  <c r="N11" i="3"/>
  <c r="E6" i="37"/>
  <c r="F6" i="37"/>
  <c r="G6" i="37"/>
  <c r="I6" i="37"/>
  <c r="K6" i="37"/>
  <c r="L6" i="37"/>
  <c r="M6" i="37"/>
  <c r="N6" i="37"/>
  <c r="O6" i="37"/>
  <c r="P6" i="2"/>
  <c r="P6" i="3"/>
  <c r="P6" i="51"/>
  <c r="P6" i="42"/>
  <c r="P6" i="43"/>
  <c r="P6" i="44"/>
  <c r="P6" i="52"/>
  <c r="P6" i="53"/>
  <c r="P6" i="45"/>
  <c r="M11" i="41"/>
  <c r="N11" i="41"/>
  <c r="P5" i="45"/>
  <c r="P5" i="53"/>
  <c r="P5" i="52"/>
  <c r="P5" i="44"/>
  <c r="P5" i="43"/>
  <c r="P5" i="42"/>
  <c r="P5" i="41"/>
  <c r="P5" i="51"/>
  <c r="P5" i="3"/>
  <c r="P5" i="2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37" i="37"/>
  <c r="O42" i="37"/>
  <c r="O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M39" i="37"/>
  <c r="J32" i="37"/>
  <c r="M32" i="37"/>
  <c r="N32" i="37"/>
  <c r="O32" i="37"/>
  <c r="C19" i="37"/>
  <c r="N19" i="37"/>
  <c r="O19" i="37"/>
  <c r="N20" i="37"/>
  <c r="O20" i="37"/>
  <c r="N21" i="37"/>
  <c r="O21" i="37"/>
  <c r="C22" i="37"/>
  <c r="N22" i="37"/>
  <c r="O22" i="37"/>
  <c r="C23" i="37"/>
  <c r="N23" i="37"/>
  <c r="O23" i="37"/>
  <c r="C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O42" i="53"/>
  <c r="N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45"/>
  <c r="N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O42" i="3"/>
  <c r="N42" i="3"/>
  <c r="M42" i="3"/>
  <c r="J42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M42" i="37"/>
  <c r="A29" i="37"/>
  <c r="A15" i="37"/>
  <c r="J42" i="37"/>
  <c r="P5" i="37"/>
  <c r="F35" i="37" l="1"/>
  <c r="I35" i="37"/>
  <c r="C24" i="3"/>
  <c r="M19" i="37"/>
  <c r="M43" i="53"/>
  <c r="S35" i="53" s="1"/>
  <c r="N43" i="42"/>
  <c r="S36" i="42" s="1"/>
  <c r="N43" i="52"/>
  <c r="S36" i="52" s="1"/>
  <c r="N43" i="51"/>
  <c r="S36" i="51" s="1"/>
  <c r="M43" i="44"/>
  <c r="S35" i="44" s="1"/>
  <c r="O43" i="43"/>
  <c r="S37" i="43" s="1"/>
  <c r="O43" i="53"/>
  <c r="S37" i="53" s="1"/>
  <c r="L11" i="42"/>
  <c r="M43" i="43"/>
  <c r="S35" i="43" s="1"/>
  <c r="I40" i="53"/>
  <c r="B42" i="53"/>
  <c r="O43" i="42"/>
  <c r="S37" i="42" s="1"/>
  <c r="N43" i="53"/>
  <c r="S36" i="53" s="1"/>
  <c r="M11" i="37"/>
  <c r="M43" i="52"/>
  <c r="S35" i="52" s="1"/>
  <c r="C11" i="45"/>
  <c r="O43" i="41"/>
  <c r="S37" i="41" s="1"/>
  <c r="M43" i="51"/>
  <c r="S35" i="51" s="1"/>
  <c r="N43" i="43"/>
  <c r="S36" i="43" s="1"/>
  <c r="M43" i="2"/>
  <c r="S35" i="2" s="1"/>
  <c r="I24" i="45"/>
  <c r="N43" i="44"/>
  <c r="S36" i="44" s="1"/>
  <c r="O24" i="37"/>
  <c r="O11" i="37"/>
  <c r="M43" i="42"/>
  <c r="S35" i="42" s="1"/>
  <c r="N24" i="37"/>
  <c r="O43" i="45"/>
  <c r="S37" i="45" s="1"/>
  <c r="O40" i="37"/>
  <c r="L11" i="52"/>
  <c r="O43" i="44"/>
  <c r="S37" i="44" s="1"/>
  <c r="N11" i="37"/>
  <c r="O43" i="52"/>
  <c r="S37" i="52" s="1"/>
  <c r="N43" i="2"/>
  <c r="S36" i="2" s="1"/>
  <c r="J23" i="37"/>
  <c r="D8" i="37"/>
  <c r="P10" i="42"/>
  <c r="G11" i="53"/>
  <c r="P21" i="45"/>
  <c r="D24" i="53"/>
  <c r="E9" i="37"/>
  <c r="J8" i="37"/>
  <c r="G11" i="41"/>
  <c r="D24" i="43"/>
  <c r="F11" i="44"/>
  <c r="H11" i="44"/>
  <c r="D11" i="45"/>
  <c r="K22" i="37"/>
  <c r="L11" i="53"/>
  <c r="C11" i="53"/>
  <c r="I8" i="37"/>
  <c r="K24" i="41"/>
  <c r="P19" i="44"/>
  <c r="P10" i="52"/>
  <c r="K24" i="53"/>
  <c r="P7" i="45"/>
  <c r="D24" i="45"/>
  <c r="E11" i="2"/>
  <c r="K11" i="2"/>
  <c r="B24" i="2"/>
  <c r="E11" i="3"/>
  <c r="K11" i="3"/>
  <c r="I11" i="3"/>
  <c r="B24" i="3"/>
  <c r="F11" i="51"/>
  <c r="J24" i="51"/>
  <c r="H24" i="51"/>
  <c r="L11" i="41"/>
  <c r="H11" i="41"/>
  <c r="H11" i="42"/>
  <c r="D11" i="42"/>
  <c r="H24" i="42"/>
  <c r="E11" i="43"/>
  <c r="K11" i="43"/>
  <c r="I11" i="43"/>
  <c r="E24" i="43"/>
  <c r="B24" i="43"/>
  <c r="K24" i="43"/>
  <c r="I24" i="43"/>
  <c r="G24" i="43"/>
  <c r="B23" i="37"/>
  <c r="I11" i="44"/>
  <c r="G11" i="44"/>
  <c r="E11" i="44"/>
  <c r="I24" i="44"/>
  <c r="G24" i="44"/>
  <c r="E11" i="52"/>
  <c r="C11" i="52"/>
  <c r="K11" i="52"/>
  <c r="I11" i="52"/>
  <c r="E24" i="52"/>
  <c r="B24" i="52"/>
  <c r="K24" i="52"/>
  <c r="J11" i="53"/>
  <c r="K11" i="45"/>
  <c r="I11" i="45"/>
  <c r="G11" i="45"/>
  <c r="B24" i="45"/>
  <c r="G11" i="2"/>
  <c r="E24" i="2"/>
  <c r="C11" i="41"/>
  <c r="C24" i="51"/>
  <c r="C20" i="37"/>
  <c r="D20" i="37"/>
  <c r="H23" i="37"/>
  <c r="P10" i="51"/>
  <c r="L10" i="37"/>
  <c r="F24" i="51"/>
  <c r="P21" i="51"/>
  <c r="I23" i="37"/>
  <c r="P8" i="41"/>
  <c r="P9" i="41"/>
  <c r="F24" i="41"/>
  <c r="D24" i="41"/>
  <c r="L24" i="41"/>
  <c r="I24" i="41"/>
  <c r="P21" i="41"/>
  <c r="E22" i="37"/>
  <c r="P23" i="41"/>
  <c r="L23" i="37"/>
  <c r="F8" i="37"/>
  <c r="L9" i="37"/>
  <c r="P19" i="42"/>
  <c r="P22" i="42"/>
  <c r="G23" i="37"/>
  <c r="P22" i="43"/>
  <c r="C10" i="37"/>
  <c r="K10" i="37"/>
  <c r="P20" i="44"/>
  <c r="K21" i="37"/>
  <c r="P23" i="44"/>
  <c r="I24" i="52"/>
  <c r="P23" i="52"/>
  <c r="P10" i="53"/>
  <c r="P20" i="53"/>
  <c r="P21" i="53"/>
  <c r="B24" i="53"/>
  <c r="L22" i="37"/>
  <c r="P10" i="45"/>
  <c r="P22" i="45"/>
  <c r="C11" i="43"/>
  <c r="I10" i="37"/>
  <c r="F23" i="37"/>
  <c r="P21" i="3"/>
  <c r="H7" i="37"/>
  <c r="D9" i="37"/>
  <c r="J10" i="37"/>
  <c r="F19" i="37"/>
  <c r="H22" i="37"/>
  <c r="F24" i="3"/>
  <c r="I20" i="37"/>
  <c r="F21" i="37"/>
  <c r="I24" i="51"/>
  <c r="I11" i="41"/>
  <c r="J24" i="41"/>
  <c r="I11" i="42"/>
  <c r="C11" i="42"/>
  <c r="E20" i="37"/>
  <c r="F11" i="43"/>
  <c r="D11" i="43"/>
  <c r="J11" i="43"/>
  <c r="P23" i="43"/>
  <c r="P10" i="44"/>
  <c r="L11" i="44"/>
  <c r="H24" i="44"/>
  <c r="L24" i="44"/>
  <c r="P23" i="53"/>
  <c r="L11" i="45"/>
  <c r="H11" i="45"/>
  <c r="L24" i="45"/>
  <c r="G7" i="37"/>
  <c r="G10" i="37"/>
  <c r="J24" i="3"/>
  <c r="J22" i="37"/>
  <c r="F11" i="53"/>
  <c r="J24" i="53"/>
  <c r="I21" i="37"/>
  <c r="C9" i="37"/>
  <c r="G22" i="37"/>
  <c r="E24" i="3"/>
  <c r="C11" i="2"/>
  <c r="K7" i="37"/>
  <c r="G9" i="37"/>
  <c r="E10" i="37"/>
  <c r="E21" i="37"/>
  <c r="I7" i="37"/>
  <c r="P20" i="3"/>
  <c r="F22" i="37"/>
  <c r="D23" i="37"/>
  <c r="P7" i="51"/>
  <c r="E23" i="37"/>
  <c r="P20" i="41"/>
  <c r="P7" i="42"/>
  <c r="L24" i="42"/>
  <c r="G11" i="43"/>
  <c r="P20" i="43"/>
  <c r="P18" i="44"/>
  <c r="P22" i="44"/>
  <c r="K40" i="53"/>
  <c r="G42" i="53"/>
  <c r="F40" i="53"/>
  <c r="K42" i="53"/>
  <c r="I42" i="53"/>
  <c r="I42" i="42"/>
  <c r="F42" i="52"/>
  <c r="I42" i="45"/>
  <c r="E42" i="45"/>
  <c r="F42" i="53"/>
  <c r="G42" i="51"/>
  <c r="K42" i="41"/>
  <c r="C42" i="43"/>
  <c r="C42" i="44"/>
  <c r="H42" i="52"/>
  <c r="G42" i="45"/>
  <c r="L42" i="45"/>
  <c r="K42" i="2"/>
  <c r="B42" i="3"/>
  <c r="K40" i="41"/>
  <c r="E42" i="44"/>
  <c r="L42" i="44"/>
  <c r="B40" i="52"/>
  <c r="B42" i="52"/>
  <c r="K42" i="52"/>
  <c r="D42" i="2"/>
  <c r="B42" i="2"/>
  <c r="E42" i="51"/>
  <c r="E42" i="42"/>
  <c r="C42" i="42"/>
  <c r="I42" i="43"/>
  <c r="D42" i="45"/>
  <c r="H42" i="41"/>
  <c r="E42" i="2"/>
  <c r="B40" i="3"/>
  <c r="J33" i="37"/>
  <c r="I42" i="41"/>
  <c r="F42" i="42"/>
  <c r="B42" i="43"/>
  <c r="K42" i="43"/>
  <c r="F42" i="44"/>
  <c r="L42" i="52"/>
  <c r="G42" i="41"/>
  <c r="H42" i="43"/>
  <c r="D42" i="44"/>
  <c r="I42" i="52"/>
  <c r="C42" i="2"/>
  <c r="B33" i="37"/>
  <c r="K33" i="37"/>
  <c r="H38" i="37"/>
  <c r="H42" i="3"/>
  <c r="I42" i="51"/>
  <c r="G42" i="42"/>
  <c r="H42" i="42"/>
  <c r="K40" i="44"/>
  <c r="G42" i="52"/>
  <c r="E42" i="53"/>
  <c r="G32" i="37"/>
  <c r="L34" i="37"/>
  <c r="L40" i="52"/>
  <c r="E40" i="53"/>
  <c r="B34" i="37"/>
  <c r="E35" i="37"/>
  <c r="C36" i="37"/>
  <c r="I37" i="37"/>
  <c r="G42" i="2"/>
  <c r="E34" i="37"/>
  <c r="L35" i="37"/>
  <c r="I36" i="37"/>
  <c r="G42" i="3"/>
  <c r="E42" i="3"/>
  <c r="L39" i="37"/>
  <c r="F40" i="51"/>
  <c r="D40" i="51"/>
  <c r="H35" i="37"/>
  <c r="F36" i="37"/>
  <c r="D37" i="37"/>
  <c r="P38" i="51"/>
  <c r="K38" i="37"/>
  <c r="H39" i="37"/>
  <c r="I40" i="41"/>
  <c r="G40" i="41"/>
  <c r="L40" i="41"/>
  <c r="L38" i="37"/>
  <c r="K40" i="42"/>
  <c r="H40" i="42"/>
  <c r="P37" i="42"/>
  <c r="K42" i="42"/>
  <c r="P38" i="42"/>
  <c r="H40" i="43"/>
  <c r="F40" i="43"/>
  <c r="D40" i="43"/>
  <c r="P35" i="43"/>
  <c r="S47" i="43" s="1"/>
  <c r="H36" i="37"/>
  <c r="P37" i="43"/>
  <c r="P38" i="43"/>
  <c r="D40" i="44"/>
  <c r="H40" i="44"/>
  <c r="P37" i="44"/>
  <c r="K42" i="44"/>
  <c r="H42" i="44"/>
  <c r="I40" i="52"/>
  <c r="G40" i="52"/>
  <c r="E40" i="52"/>
  <c r="E42" i="52"/>
  <c r="L42" i="53"/>
  <c r="G40" i="45"/>
  <c r="E40" i="45"/>
  <c r="M33" i="37"/>
  <c r="P34" i="45"/>
  <c r="S44" i="45" s="1"/>
  <c r="D40" i="45"/>
  <c r="K42" i="45"/>
  <c r="H42" i="45"/>
  <c r="P39" i="45"/>
  <c r="C42" i="53"/>
  <c r="D42" i="53"/>
  <c r="L40" i="2"/>
  <c r="L36" i="37"/>
  <c r="D40" i="3"/>
  <c r="E32" i="37"/>
  <c r="K36" i="37"/>
  <c r="F42" i="3"/>
  <c r="L40" i="51"/>
  <c r="C42" i="51"/>
  <c r="L42" i="51"/>
  <c r="B40" i="41"/>
  <c r="D34" i="37"/>
  <c r="K35" i="37"/>
  <c r="F42" i="41"/>
  <c r="D42" i="41"/>
  <c r="L33" i="37"/>
  <c r="L42" i="42"/>
  <c r="G42" i="43"/>
  <c r="E42" i="43"/>
  <c r="L42" i="43"/>
  <c r="G42" i="44"/>
  <c r="K40" i="52"/>
  <c r="D40" i="52"/>
  <c r="P36" i="52"/>
  <c r="S43" i="52" s="1"/>
  <c r="D42" i="52"/>
  <c r="P36" i="53"/>
  <c r="S43" i="53" s="1"/>
  <c r="P38" i="53"/>
  <c r="F40" i="45"/>
  <c r="E33" i="37"/>
  <c r="E37" i="37"/>
  <c r="L42" i="2"/>
  <c r="I42" i="2"/>
  <c r="L37" i="37"/>
  <c r="I42" i="3"/>
  <c r="P39" i="51"/>
  <c r="E42" i="41"/>
  <c r="P35" i="42"/>
  <c r="S47" i="42" s="1"/>
  <c r="P34" i="44"/>
  <c r="S44" i="44" s="1"/>
  <c r="L32" i="37"/>
  <c r="P20" i="45"/>
  <c r="M40" i="45"/>
  <c r="M43" i="45" s="1"/>
  <c r="S35" i="45" s="1"/>
  <c r="J21" i="37"/>
  <c r="D10" i="37"/>
  <c r="I19" i="37"/>
  <c r="I32" i="37"/>
  <c r="H34" i="37"/>
  <c r="D36" i="37"/>
  <c r="G36" i="37"/>
  <c r="D42" i="43"/>
  <c r="H42" i="51"/>
  <c r="I9" i="37"/>
  <c r="N33" i="37"/>
  <c r="P8" i="42"/>
  <c r="P7" i="52"/>
  <c r="P20" i="52"/>
  <c r="O43" i="51"/>
  <c r="S37" i="51" s="1"/>
  <c r="I22" i="37"/>
  <c r="I34" i="37"/>
  <c r="E36" i="37"/>
  <c r="I38" i="37"/>
  <c r="G39" i="37"/>
  <c r="D22" i="37"/>
  <c r="F42" i="51"/>
  <c r="J24" i="42"/>
  <c r="D42" i="42"/>
  <c r="I40" i="45"/>
  <c r="B22" i="37"/>
  <c r="L20" i="37"/>
  <c r="B37" i="37"/>
  <c r="C5" i="37"/>
  <c r="E7" i="37"/>
  <c r="J18" i="37"/>
  <c r="C11" i="44"/>
  <c r="B42" i="42"/>
  <c r="F42" i="45"/>
  <c r="F11" i="42"/>
  <c r="D11" i="41"/>
  <c r="L40" i="53"/>
  <c r="F42" i="43"/>
  <c r="E38" i="37"/>
  <c r="P7" i="53"/>
  <c r="P22" i="53"/>
  <c r="P39" i="44"/>
  <c r="B42" i="44"/>
  <c r="H32" i="37"/>
  <c r="P9" i="42"/>
  <c r="F9" i="37"/>
  <c r="P20" i="51"/>
  <c r="P39" i="43"/>
  <c r="C7" i="37"/>
  <c r="G21" i="37"/>
  <c r="E19" i="37"/>
  <c r="L42" i="41"/>
  <c r="O43" i="2"/>
  <c r="E24" i="44"/>
  <c r="C34" i="37"/>
  <c r="G37" i="37"/>
  <c r="P9" i="52"/>
  <c r="F20" i="37"/>
  <c r="P7" i="43"/>
  <c r="P21" i="43"/>
  <c r="K8" i="37"/>
  <c r="P9" i="51"/>
  <c r="P9" i="44"/>
  <c r="P9" i="45"/>
  <c r="E24" i="42"/>
  <c r="B19" i="37"/>
  <c r="B42" i="45"/>
  <c r="D42" i="51"/>
  <c r="E39" i="37"/>
  <c r="P8" i="44"/>
  <c r="P8" i="45"/>
  <c r="P18" i="52"/>
  <c r="B40" i="42"/>
  <c r="D11" i="2"/>
  <c r="J11" i="2"/>
  <c r="P23" i="2"/>
  <c r="K32" i="37"/>
  <c r="H42" i="2"/>
  <c r="L11" i="3"/>
  <c r="J11" i="3"/>
  <c r="F10" i="37"/>
  <c r="J19" i="37"/>
  <c r="G20" i="37"/>
  <c r="D21" i="37"/>
  <c r="L21" i="37"/>
  <c r="P22" i="3"/>
  <c r="P23" i="3"/>
  <c r="I40" i="3"/>
  <c r="H40" i="3"/>
  <c r="F37" i="37"/>
  <c r="P38" i="3"/>
  <c r="P39" i="3"/>
  <c r="K39" i="37"/>
  <c r="I11" i="51"/>
  <c r="G11" i="51"/>
  <c r="E11" i="51"/>
  <c r="G24" i="51"/>
  <c r="E24" i="51"/>
  <c r="I40" i="51"/>
  <c r="K11" i="41"/>
  <c r="P10" i="41"/>
  <c r="B24" i="41"/>
  <c r="H40" i="41"/>
  <c r="G11" i="42"/>
  <c r="E11" i="42"/>
  <c r="K11" i="42"/>
  <c r="K24" i="42"/>
  <c r="P23" i="42"/>
  <c r="L40" i="42"/>
  <c r="I40" i="42"/>
  <c r="G40" i="42"/>
  <c r="L11" i="43"/>
  <c r="P8" i="43"/>
  <c r="L24" i="43"/>
  <c r="J24" i="43"/>
  <c r="H24" i="43"/>
  <c r="F24" i="43"/>
  <c r="G40" i="43"/>
  <c r="L40" i="43"/>
  <c r="D11" i="44"/>
  <c r="F24" i="44"/>
  <c r="D24" i="44"/>
  <c r="L40" i="44"/>
  <c r="I40" i="44"/>
  <c r="G40" i="44"/>
  <c r="I42" i="44"/>
  <c r="D11" i="52"/>
  <c r="J11" i="52"/>
  <c r="H11" i="52"/>
  <c r="F11" i="52"/>
  <c r="J24" i="52"/>
  <c r="H40" i="52"/>
  <c r="H11" i="53"/>
  <c r="J11" i="45"/>
  <c r="F11" i="45"/>
  <c r="F24" i="45"/>
  <c r="L40" i="45"/>
  <c r="F11" i="2"/>
  <c r="F7" i="37"/>
  <c r="P7" i="2"/>
  <c r="L8" i="37"/>
  <c r="L11" i="2"/>
  <c r="P10" i="2"/>
  <c r="H10" i="37"/>
  <c r="F24" i="2"/>
  <c r="F18" i="37"/>
  <c r="P18" i="2"/>
  <c r="D24" i="2"/>
  <c r="J24" i="2"/>
  <c r="J20" i="37"/>
  <c r="P21" i="2"/>
  <c r="H21" i="37"/>
  <c r="P22" i="2"/>
  <c r="P32" i="2"/>
  <c r="B40" i="2"/>
  <c r="B32" i="37"/>
  <c r="F40" i="2"/>
  <c r="P34" i="2"/>
  <c r="F34" i="37"/>
  <c r="D35" i="37"/>
  <c r="N43" i="45"/>
  <c r="N40" i="37"/>
  <c r="K24" i="2"/>
  <c r="K20" i="37"/>
  <c r="I40" i="2"/>
  <c r="I33" i="37"/>
  <c r="G34" i="37"/>
  <c r="C11" i="3"/>
  <c r="C8" i="37"/>
  <c r="H11" i="2"/>
  <c r="K40" i="2"/>
  <c r="B20" i="37"/>
  <c r="K9" i="37"/>
  <c r="G38" i="37"/>
  <c r="P8" i="2"/>
  <c r="E8" i="37"/>
  <c r="D19" i="37"/>
  <c r="J9" i="37"/>
  <c r="P8" i="3"/>
  <c r="P36" i="2"/>
  <c r="F38" i="37"/>
  <c r="P38" i="2"/>
  <c r="P39" i="2"/>
  <c r="D11" i="3"/>
  <c r="P7" i="3"/>
  <c r="H11" i="3"/>
  <c r="H9" i="37"/>
  <c r="M24" i="3"/>
  <c r="M18" i="37"/>
  <c r="P32" i="3"/>
  <c r="L40" i="3"/>
  <c r="P34" i="3"/>
  <c r="P23" i="51"/>
  <c r="E40" i="51"/>
  <c r="P32" i="51"/>
  <c r="P36" i="51"/>
  <c r="P37" i="51"/>
  <c r="J11" i="41"/>
  <c r="E24" i="41"/>
  <c r="P22" i="41"/>
  <c r="F40" i="41"/>
  <c r="P33" i="41"/>
  <c r="P34" i="41"/>
  <c r="P36" i="41"/>
  <c r="P37" i="41"/>
  <c r="G24" i="42"/>
  <c r="P18" i="42"/>
  <c r="P32" i="42"/>
  <c r="P36" i="42"/>
  <c r="P39" i="42"/>
  <c r="H11" i="43"/>
  <c r="P9" i="43"/>
  <c r="P10" i="43"/>
  <c r="P18" i="43"/>
  <c r="P33" i="43"/>
  <c r="C40" i="43"/>
  <c r="P34" i="43"/>
  <c r="P7" i="44"/>
  <c r="P32" i="44"/>
  <c r="P36" i="44"/>
  <c r="D24" i="52"/>
  <c r="P21" i="52"/>
  <c r="P22" i="52"/>
  <c r="P34" i="52"/>
  <c r="P35" i="52"/>
  <c r="K11" i="53"/>
  <c r="P19" i="53"/>
  <c r="K24" i="3"/>
  <c r="H20" i="37"/>
  <c r="J11" i="51"/>
  <c r="J7" i="37"/>
  <c r="H11" i="51"/>
  <c r="H8" i="37"/>
  <c r="B40" i="51"/>
  <c r="P34" i="51"/>
  <c r="K40" i="51"/>
  <c r="K34" i="37"/>
  <c r="E11" i="41"/>
  <c r="P7" i="41"/>
  <c r="D24" i="42"/>
  <c r="P20" i="42"/>
  <c r="B40" i="44"/>
  <c r="P37" i="2"/>
  <c r="J40" i="3"/>
  <c r="J40" i="37" s="1"/>
  <c r="P9" i="2"/>
  <c r="P20" i="2"/>
  <c r="D32" i="37"/>
  <c r="K37" i="37"/>
  <c r="F39" i="37"/>
  <c r="F11" i="3"/>
  <c r="I24" i="3"/>
  <c r="E40" i="3"/>
  <c r="K40" i="3"/>
  <c r="P36" i="3"/>
  <c r="C11" i="51"/>
  <c r="K11" i="51"/>
  <c r="B24" i="51"/>
  <c r="K24" i="51"/>
  <c r="G40" i="51"/>
  <c r="I39" i="37"/>
  <c r="F11" i="41"/>
  <c r="D40" i="41"/>
  <c r="P35" i="41"/>
  <c r="I24" i="42"/>
  <c r="E40" i="42"/>
  <c r="P19" i="43"/>
  <c r="E40" i="44"/>
  <c r="P39" i="53"/>
  <c r="P9" i="53"/>
  <c r="D39" i="37"/>
  <c r="I11" i="2"/>
  <c r="G8" i="37"/>
  <c r="I24" i="2"/>
  <c r="B21" i="37"/>
  <c r="E40" i="2"/>
  <c r="G11" i="3"/>
  <c r="F40" i="3"/>
  <c r="F32" i="37"/>
  <c r="G40" i="3"/>
  <c r="D11" i="51"/>
  <c r="L11" i="51"/>
  <c r="D24" i="51"/>
  <c r="L24" i="51"/>
  <c r="P22" i="51"/>
  <c r="K23" i="37"/>
  <c r="H40" i="51"/>
  <c r="F33" i="37"/>
  <c r="E40" i="41"/>
  <c r="J11" i="42"/>
  <c r="P21" i="42"/>
  <c r="F40" i="42"/>
  <c r="P34" i="42"/>
  <c r="B40" i="43"/>
  <c r="P32" i="43"/>
  <c r="K40" i="43"/>
  <c r="P36" i="43"/>
  <c r="K11" i="44"/>
  <c r="B24" i="44"/>
  <c r="K24" i="44"/>
  <c r="F40" i="44"/>
  <c r="P8" i="53"/>
  <c r="E11" i="45"/>
  <c r="P18" i="45"/>
  <c r="K40" i="45"/>
  <c r="B35" i="37"/>
  <c r="D7" i="37"/>
  <c r="F42" i="2"/>
  <c r="C42" i="3"/>
  <c r="K42" i="3"/>
  <c r="B42" i="41"/>
  <c r="K18" i="37"/>
  <c r="D38" i="37"/>
  <c r="P8" i="52"/>
  <c r="P18" i="51"/>
  <c r="P19" i="51"/>
  <c r="P6" i="41"/>
  <c r="P6" i="37" s="1"/>
  <c r="P37" i="3"/>
  <c r="M43" i="41"/>
  <c r="E40" i="43"/>
  <c r="P32" i="45"/>
  <c r="D42" i="3"/>
  <c r="L42" i="3"/>
  <c r="B42" i="51"/>
  <c r="K42" i="51"/>
  <c r="B39" i="37"/>
  <c r="P10" i="3"/>
  <c r="P18" i="41"/>
  <c r="P8" i="51"/>
  <c r="F24" i="42"/>
  <c r="E18" i="37"/>
  <c r="L7" i="37"/>
  <c r="B38" i="37"/>
  <c r="B36" i="37"/>
  <c r="P9" i="3"/>
  <c r="I40" i="43"/>
  <c r="J11" i="44"/>
  <c r="J24" i="44"/>
  <c r="P21" i="44"/>
  <c r="F24" i="52"/>
  <c r="E11" i="53"/>
  <c r="B40" i="53"/>
  <c r="P32" i="53"/>
  <c r="P34" i="53"/>
  <c r="H40" i="45"/>
  <c r="P38" i="44"/>
  <c r="G11" i="52"/>
  <c r="G24" i="52"/>
  <c r="P23" i="45"/>
  <c r="B40" i="45"/>
  <c r="E24" i="45"/>
  <c r="D11" i="53"/>
  <c r="D40" i="53"/>
  <c r="L24" i="52"/>
  <c r="F40" i="52"/>
  <c r="P33" i="52"/>
  <c r="P38" i="52"/>
  <c r="I11" i="53"/>
  <c r="F24" i="53"/>
  <c r="E24" i="53"/>
  <c r="L24" i="53"/>
  <c r="J24" i="45"/>
  <c r="P35" i="45"/>
  <c r="P36" i="45"/>
  <c r="B46" i="51" l="1"/>
  <c r="B47" i="51" s="1"/>
  <c r="B46" i="45"/>
  <c r="B47" i="45" s="1"/>
  <c r="C24" i="37"/>
  <c r="B46" i="3"/>
  <c r="B47" i="3" s="1"/>
  <c r="B46" i="41"/>
  <c r="B47" i="41" s="1"/>
  <c r="B46" i="44"/>
  <c r="B47" i="44" s="1"/>
  <c r="B46" i="43"/>
  <c r="B47" i="43" s="1"/>
  <c r="E43" i="42"/>
  <c r="S27" i="42" s="1"/>
  <c r="E43" i="52"/>
  <c r="S27" i="52" s="1"/>
  <c r="L43" i="45"/>
  <c r="S34" i="45" s="1"/>
  <c r="I43" i="45"/>
  <c r="S31" i="45" s="1"/>
  <c r="D43" i="45"/>
  <c r="S26" i="45" s="1"/>
  <c r="J43" i="51"/>
  <c r="S32" i="51" s="1"/>
  <c r="E43" i="2"/>
  <c r="S27" i="2" s="1"/>
  <c r="J43" i="41"/>
  <c r="S32" i="41" s="1"/>
  <c r="K43" i="41"/>
  <c r="S33" i="41" s="1"/>
  <c r="L43" i="42"/>
  <c r="S34" i="42" s="1"/>
  <c r="L43" i="44"/>
  <c r="S34" i="44" s="1"/>
  <c r="J43" i="43"/>
  <c r="S32" i="43" s="1"/>
  <c r="I43" i="43"/>
  <c r="S31" i="43" s="1"/>
  <c r="B46" i="2"/>
  <c r="B47" i="2" s="1"/>
  <c r="D43" i="41"/>
  <c r="S26" i="41" s="1"/>
  <c r="E43" i="43"/>
  <c r="S27" i="43" s="1"/>
  <c r="B46" i="52"/>
  <c r="B47" i="52" s="1"/>
  <c r="I43" i="44"/>
  <c r="S31" i="44" s="1"/>
  <c r="J43" i="53"/>
  <c r="S32" i="53" s="1"/>
  <c r="L43" i="41"/>
  <c r="S34" i="41" s="1"/>
  <c r="H43" i="44"/>
  <c r="S30" i="44" s="1"/>
  <c r="K43" i="53"/>
  <c r="S33" i="53" s="1"/>
  <c r="P11" i="41"/>
  <c r="I43" i="52"/>
  <c r="S31" i="52" s="1"/>
  <c r="H43" i="42"/>
  <c r="S30" i="42" s="1"/>
  <c r="I43" i="41"/>
  <c r="S31" i="41" s="1"/>
  <c r="F43" i="51"/>
  <c r="S28" i="51" s="1"/>
  <c r="K43" i="43"/>
  <c r="S33" i="43" s="1"/>
  <c r="G43" i="44"/>
  <c r="S29" i="44" s="1"/>
  <c r="K43" i="52"/>
  <c r="S33" i="52" s="1"/>
  <c r="E43" i="3"/>
  <c r="S27" i="3" s="1"/>
  <c r="F43" i="42"/>
  <c r="S28" i="42" s="1"/>
  <c r="J24" i="37"/>
  <c r="D43" i="44"/>
  <c r="S26" i="44" s="1"/>
  <c r="G43" i="52"/>
  <c r="S29" i="52" s="1"/>
  <c r="G43" i="43"/>
  <c r="S29" i="43" s="1"/>
  <c r="D43" i="52"/>
  <c r="S26" i="52" s="1"/>
  <c r="K43" i="42"/>
  <c r="S33" i="42" s="1"/>
  <c r="E43" i="44"/>
  <c r="S27" i="44" s="1"/>
  <c r="P24" i="43"/>
  <c r="D43" i="43"/>
  <c r="S26" i="43" s="1"/>
  <c r="F43" i="44"/>
  <c r="S28" i="44" s="1"/>
  <c r="C11" i="37"/>
  <c r="F43" i="53"/>
  <c r="S28" i="53" s="1"/>
  <c r="L43" i="53"/>
  <c r="S34" i="53" s="1"/>
  <c r="H43" i="43"/>
  <c r="S30" i="43" s="1"/>
  <c r="L42" i="37"/>
  <c r="L43" i="52"/>
  <c r="S34" i="52" s="1"/>
  <c r="I43" i="3"/>
  <c r="S31" i="3" s="1"/>
  <c r="P42" i="43"/>
  <c r="S42" i="43" s="1"/>
  <c r="M40" i="37"/>
  <c r="F43" i="52"/>
  <c r="S28" i="52" s="1"/>
  <c r="P42" i="42"/>
  <c r="S42" i="42" s="1"/>
  <c r="P42" i="3"/>
  <c r="S42" i="3" s="1"/>
  <c r="I43" i="51"/>
  <c r="S31" i="51" s="1"/>
  <c r="P42" i="44"/>
  <c r="S42" i="44" s="1"/>
  <c r="K43" i="3"/>
  <c r="S33" i="3" s="1"/>
  <c r="F42" i="37"/>
  <c r="K42" i="37"/>
  <c r="E42" i="37"/>
  <c r="P42" i="51"/>
  <c r="S42" i="51" s="1"/>
  <c r="I43" i="42"/>
  <c r="S31" i="42" s="1"/>
  <c r="I40" i="37"/>
  <c r="G43" i="51"/>
  <c r="S29" i="51" s="1"/>
  <c r="J43" i="45"/>
  <c r="S32" i="45" s="1"/>
  <c r="P24" i="44"/>
  <c r="K43" i="44"/>
  <c r="S33" i="44" s="1"/>
  <c r="J43" i="42"/>
  <c r="S32" i="42" s="1"/>
  <c r="D42" i="37"/>
  <c r="F43" i="3"/>
  <c r="S28" i="3" s="1"/>
  <c r="E43" i="51"/>
  <c r="S27" i="51" s="1"/>
  <c r="S37" i="2"/>
  <c r="O43" i="37"/>
  <c r="G43" i="42"/>
  <c r="S29" i="42" s="1"/>
  <c r="P23" i="37"/>
  <c r="P11" i="43"/>
  <c r="G11" i="37"/>
  <c r="L40" i="37"/>
  <c r="G42" i="37"/>
  <c r="F43" i="43"/>
  <c r="S28" i="43" s="1"/>
  <c r="K43" i="2"/>
  <c r="S33" i="2" s="1"/>
  <c r="I42" i="37"/>
  <c r="F43" i="45"/>
  <c r="S28" i="45" s="1"/>
  <c r="J43" i="52"/>
  <c r="S32" i="52" s="1"/>
  <c r="L43" i="43"/>
  <c r="S34" i="43" s="1"/>
  <c r="S45" i="44"/>
  <c r="H11" i="37"/>
  <c r="E24" i="37"/>
  <c r="P10" i="37"/>
  <c r="F11" i="37"/>
  <c r="F43" i="2"/>
  <c r="S45" i="53"/>
  <c r="J43" i="44"/>
  <c r="M43" i="37"/>
  <c r="S35" i="41"/>
  <c r="E43" i="45"/>
  <c r="P11" i="45"/>
  <c r="S45" i="43"/>
  <c r="L43" i="51"/>
  <c r="E40" i="37"/>
  <c r="B40" i="37"/>
  <c r="J11" i="37"/>
  <c r="S45" i="2"/>
  <c r="J43" i="2"/>
  <c r="S43" i="43"/>
  <c r="S44" i="52"/>
  <c r="S36" i="45"/>
  <c r="S44" i="51"/>
  <c r="B46" i="53"/>
  <c r="P40" i="43"/>
  <c r="T46" i="43" s="1"/>
  <c r="P11" i="51"/>
  <c r="D43" i="51"/>
  <c r="S43" i="3"/>
  <c r="P24" i="42"/>
  <c r="P36" i="37"/>
  <c r="S43" i="2"/>
  <c r="P8" i="37"/>
  <c r="P11" i="2"/>
  <c r="E43" i="53"/>
  <c r="S44" i="42"/>
  <c r="F43" i="41"/>
  <c r="H43" i="51"/>
  <c r="S44" i="43"/>
  <c r="S43" i="42"/>
  <c r="S44" i="3"/>
  <c r="P22" i="37"/>
  <c r="L11" i="37"/>
  <c r="M24" i="37"/>
  <c r="K40" i="37"/>
  <c r="B42" i="37"/>
  <c r="P42" i="2"/>
  <c r="S46" i="52"/>
  <c r="S44" i="53"/>
  <c r="P24" i="51"/>
  <c r="S47" i="41"/>
  <c r="K43" i="51"/>
  <c r="K11" i="37"/>
  <c r="D43" i="53"/>
  <c r="P11" i="53"/>
  <c r="N43" i="37"/>
  <c r="P11" i="52"/>
  <c r="C46" i="43"/>
  <c r="C47" i="43" s="1"/>
  <c r="S45" i="42"/>
  <c r="S43" i="41"/>
  <c r="J43" i="3"/>
  <c r="P11" i="44"/>
  <c r="S43" i="45"/>
  <c r="F40" i="37"/>
  <c r="I11" i="37"/>
  <c r="I43" i="2"/>
  <c r="P20" i="37"/>
  <c r="E43" i="41"/>
  <c r="S43" i="44"/>
  <c r="S46" i="43"/>
  <c r="S44" i="41"/>
  <c r="S43" i="51"/>
  <c r="S45" i="3"/>
  <c r="E11" i="37"/>
  <c r="P34" i="37"/>
  <c r="S44" i="2"/>
  <c r="P21" i="37"/>
  <c r="S47" i="45"/>
  <c r="S45" i="45"/>
  <c r="P9" i="37"/>
  <c r="S47" i="52"/>
  <c r="S46" i="41"/>
  <c r="S45" i="51"/>
  <c r="P11" i="3"/>
  <c r="D11" i="37"/>
  <c r="P11" i="42"/>
  <c r="F24" i="37"/>
  <c r="P7" i="37"/>
  <c r="S37" i="37" l="1"/>
  <c r="C43" i="43"/>
  <c r="S25" i="43" s="1"/>
  <c r="S41" i="43"/>
  <c r="E43" i="37"/>
  <c r="T44" i="43"/>
  <c r="T43" i="43"/>
  <c r="S30" i="51"/>
  <c r="J43" i="37"/>
  <c r="S32" i="2"/>
  <c r="S35" i="37"/>
  <c r="S36" i="37"/>
  <c r="S26" i="53"/>
  <c r="S28" i="41"/>
  <c r="S27" i="53"/>
  <c r="S48" i="43"/>
  <c r="T42" i="43"/>
  <c r="T47" i="43"/>
  <c r="S43" i="37"/>
  <c r="S44" i="37"/>
  <c r="B47" i="53"/>
  <c r="T45" i="43"/>
  <c r="S34" i="51"/>
  <c r="S32" i="44"/>
  <c r="S31" i="2"/>
  <c r="S32" i="3"/>
  <c r="S33" i="51"/>
  <c r="S27" i="41"/>
  <c r="S42" i="2"/>
  <c r="P11" i="37"/>
  <c r="S27" i="45"/>
  <c r="S28" i="2"/>
  <c r="S26" i="51"/>
  <c r="F43" i="37"/>
  <c r="S27" i="37" l="1"/>
  <c r="P43" i="43"/>
  <c r="D44" i="43" s="1"/>
  <c r="T26" i="43" s="1"/>
  <c r="T48" i="43"/>
  <c r="S32" i="37"/>
  <c r="S28" i="37"/>
  <c r="L44" i="43" l="1"/>
  <c r="T34" i="43" s="1"/>
  <c r="H44" i="43"/>
  <c r="T30" i="43" s="1"/>
  <c r="N44" i="43"/>
  <c r="T36" i="43" s="1"/>
  <c r="E44" i="43"/>
  <c r="T27" i="43" s="1"/>
  <c r="O44" i="43"/>
  <c r="T37" i="43" s="1"/>
  <c r="F44" i="43"/>
  <c r="T28" i="43" s="1"/>
  <c r="S22" i="43"/>
  <c r="I44" i="43"/>
  <c r="T31" i="43" s="1"/>
  <c r="K44" i="43"/>
  <c r="T33" i="43" s="1"/>
  <c r="C44" i="43"/>
  <c r="T25" i="43" s="1"/>
  <c r="P44" i="43"/>
  <c r="M44" i="43"/>
  <c r="T35" i="43" s="1"/>
  <c r="J44" i="43"/>
  <c r="T32" i="43" s="1"/>
  <c r="G44" i="43"/>
  <c r="T29" i="43" s="1"/>
  <c r="D33" i="42" l="1"/>
  <c r="D40" i="42" s="1"/>
  <c r="D43" i="42" s="1"/>
  <c r="H37" i="53"/>
  <c r="C39" i="41"/>
  <c r="C32" i="52"/>
  <c r="C35" i="51"/>
  <c r="P35" i="51" s="1"/>
  <c r="C35" i="44"/>
  <c r="P35" i="44" s="1"/>
  <c r="G33" i="53"/>
  <c r="S47" i="51" l="1"/>
  <c r="P39" i="41"/>
  <c r="P32" i="52"/>
  <c r="H42" i="53"/>
  <c r="H37" i="37"/>
  <c r="H40" i="53"/>
  <c r="P37" i="53"/>
  <c r="P42" i="53" s="1"/>
  <c r="S26" i="42"/>
  <c r="S47" i="44"/>
  <c r="D33" i="2"/>
  <c r="C32" i="41"/>
  <c r="G33" i="2"/>
  <c r="C39" i="52"/>
  <c r="P39" i="52" s="1"/>
  <c r="C33" i="42"/>
  <c r="G35" i="53"/>
  <c r="G40" i="53" s="1"/>
  <c r="H42" i="37" l="1"/>
  <c r="C40" i="42"/>
  <c r="P33" i="42"/>
  <c r="S45" i="52"/>
  <c r="D33" i="37"/>
  <c r="D40" i="2"/>
  <c r="G33" i="37"/>
  <c r="C39" i="37"/>
  <c r="S42" i="53"/>
  <c r="P39" i="37"/>
  <c r="P32" i="41"/>
  <c r="C32" i="37"/>
  <c r="C37" i="52"/>
  <c r="C38" i="41"/>
  <c r="H33" i="2"/>
  <c r="G35" i="2"/>
  <c r="G35" i="37" s="1"/>
  <c r="P38" i="41" l="1"/>
  <c r="C42" i="41"/>
  <c r="C40" i="41"/>
  <c r="G40" i="2"/>
  <c r="S46" i="42"/>
  <c r="S45" i="41"/>
  <c r="P32" i="37"/>
  <c r="P40" i="42"/>
  <c r="T46" i="42" s="1"/>
  <c r="C46" i="42"/>
  <c r="C42" i="52"/>
  <c r="P37" i="52"/>
  <c r="P42" i="52" s="1"/>
  <c r="C40" i="52"/>
  <c r="D40" i="37"/>
  <c r="D43" i="2"/>
  <c r="H40" i="2"/>
  <c r="H33" i="37"/>
  <c r="C33" i="2"/>
  <c r="C38" i="45"/>
  <c r="C37" i="45"/>
  <c r="P37" i="45" s="1"/>
  <c r="C33" i="53"/>
  <c r="C35" i="2"/>
  <c r="P37" i="37" l="1"/>
  <c r="P40" i="52"/>
  <c r="T42" i="52" s="1"/>
  <c r="C46" i="52"/>
  <c r="C42" i="45"/>
  <c r="P38" i="45"/>
  <c r="P42" i="45" s="1"/>
  <c r="S42" i="52"/>
  <c r="G40" i="37"/>
  <c r="P33" i="2"/>
  <c r="C40" i="2"/>
  <c r="C46" i="41"/>
  <c r="P40" i="41"/>
  <c r="C43" i="42"/>
  <c r="C47" i="42"/>
  <c r="C37" i="37"/>
  <c r="T44" i="42"/>
  <c r="T47" i="42"/>
  <c r="T43" i="42"/>
  <c r="T45" i="42"/>
  <c r="S48" i="42"/>
  <c r="T42" i="42"/>
  <c r="C38" i="37"/>
  <c r="P35" i="2"/>
  <c r="S47" i="2" s="1"/>
  <c r="H40" i="37"/>
  <c r="P33" i="53"/>
  <c r="S26" i="2"/>
  <c r="S45" i="37"/>
  <c r="P42" i="41"/>
  <c r="C35" i="53"/>
  <c r="P35" i="53" s="1"/>
  <c r="C33" i="45"/>
  <c r="P38" i="37" l="1"/>
  <c r="T48" i="42"/>
  <c r="C40" i="53"/>
  <c r="S25" i="42"/>
  <c r="P43" i="42"/>
  <c r="S42" i="41"/>
  <c r="P42" i="37"/>
  <c r="T42" i="41"/>
  <c r="S46" i="53"/>
  <c r="T45" i="41"/>
  <c r="T44" i="41"/>
  <c r="T43" i="41"/>
  <c r="T46" i="41"/>
  <c r="S48" i="41"/>
  <c r="T47" i="41"/>
  <c r="C43" i="41"/>
  <c r="C47" i="41"/>
  <c r="S41" i="41"/>
  <c r="S42" i="45"/>
  <c r="P33" i="45"/>
  <c r="S46" i="45" s="1"/>
  <c r="C40" i="45"/>
  <c r="C46" i="2"/>
  <c r="P40" i="2"/>
  <c r="T46" i="2" s="1"/>
  <c r="C43" i="52"/>
  <c r="S41" i="52"/>
  <c r="C47" i="52"/>
  <c r="S47" i="53"/>
  <c r="C42" i="37"/>
  <c r="S46" i="2"/>
  <c r="S48" i="52"/>
  <c r="T44" i="52"/>
  <c r="T47" i="52"/>
  <c r="T43" i="52"/>
  <c r="T46" i="52"/>
  <c r="T45" i="52"/>
  <c r="C35" i="3"/>
  <c r="T48" i="52" l="1"/>
  <c r="P40" i="53"/>
  <c r="C46" i="53"/>
  <c r="T48" i="41"/>
  <c r="S25" i="52"/>
  <c r="S42" i="37"/>
  <c r="C43" i="2"/>
  <c r="C47" i="2"/>
  <c r="S41" i="2"/>
  <c r="C46" i="45"/>
  <c r="P40" i="45"/>
  <c r="M44" i="42"/>
  <c r="T35" i="42" s="1"/>
  <c r="H44" i="42"/>
  <c r="T30" i="42" s="1"/>
  <c r="L44" i="42"/>
  <c r="T34" i="42" s="1"/>
  <c r="J44" i="42"/>
  <c r="T32" i="42" s="1"/>
  <c r="E44" i="42"/>
  <c r="T27" i="42" s="1"/>
  <c r="N44" i="42"/>
  <c r="T36" i="42" s="1"/>
  <c r="G44" i="42"/>
  <c r="T29" i="42" s="1"/>
  <c r="S22" i="42"/>
  <c r="O44" i="42"/>
  <c r="T37" i="42" s="1"/>
  <c r="F44" i="42"/>
  <c r="T28" i="42" s="1"/>
  <c r="K44" i="42"/>
  <c r="T33" i="42" s="1"/>
  <c r="P44" i="42"/>
  <c r="I44" i="42"/>
  <c r="T31" i="42" s="1"/>
  <c r="D44" i="42"/>
  <c r="T26" i="42" s="1"/>
  <c r="P35" i="3"/>
  <c r="C35" i="37"/>
  <c r="T47" i="2"/>
  <c r="S48" i="2"/>
  <c r="T42" i="2"/>
  <c r="T44" i="2"/>
  <c r="T45" i="2"/>
  <c r="T43" i="2"/>
  <c r="S25" i="41"/>
  <c r="C44" i="42"/>
  <c r="T25" i="42" s="1"/>
  <c r="C33" i="3"/>
  <c r="P35" i="37" l="1"/>
  <c r="S47" i="37" s="1"/>
  <c r="C47" i="53"/>
  <c r="S41" i="53"/>
  <c r="P33" i="3"/>
  <c r="C40" i="3"/>
  <c r="S25" i="2"/>
  <c r="T43" i="53"/>
  <c r="T45" i="53"/>
  <c r="S48" i="53"/>
  <c r="T44" i="53"/>
  <c r="T42" i="53"/>
  <c r="T47" i="53"/>
  <c r="T46" i="53"/>
  <c r="T46" i="45"/>
  <c r="T44" i="45"/>
  <c r="T45" i="45"/>
  <c r="S48" i="45"/>
  <c r="T43" i="45"/>
  <c r="T47" i="45"/>
  <c r="T42" i="45"/>
  <c r="C43" i="53"/>
  <c r="S47" i="3"/>
  <c r="C43" i="45"/>
  <c r="S41" i="45"/>
  <c r="C47" i="45"/>
  <c r="T48" i="2"/>
  <c r="T48" i="45" l="1"/>
  <c r="T48" i="53"/>
  <c r="P40" i="3"/>
  <c r="T46" i="3" s="1"/>
  <c r="C46" i="3"/>
  <c r="C43" i="3" s="1"/>
  <c r="S25" i="53"/>
  <c r="S25" i="45"/>
  <c r="S46" i="3"/>
  <c r="S25" i="3" l="1"/>
  <c r="C47" i="3"/>
  <c r="S41" i="3"/>
  <c r="S48" i="3"/>
  <c r="T43" i="3"/>
  <c r="T44" i="3"/>
  <c r="T42" i="3"/>
  <c r="T45" i="3"/>
  <c r="T47" i="3"/>
  <c r="T48" i="3" l="1"/>
  <c r="C33" i="44" l="1"/>
  <c r="P33" i="44" l="1"/>
  <c r="C40" i="44"/>
  <c r="C33" i="51"/>
  <c r="C40" i="51" l="1"/>
  <c r="P33" i="51"/>
  <c r="C33" i="37"/>
  <c r="C46" i="44"/>
  <c r="P40" i="44"/>
  <c r="T46" i="44" s="1"/>
  <c r="C43" i="44"/>
  <c r="S46" i="44"/>
  <c r="T44" i="44" l="1"/>
  <c r="S48" i="44"/>
  <c r="T45" i="44"/>
  <c r="T43" i="44"/>
  <c r="T42" i="44"/>
  <c r="T47" i="44"/>
  <c r="C46" i="51"/>
  <c r="C43" i="51" s="1"/>
  <c r="P40" i="51"/>
  <c r="T46" i="51" s="1"/>
  <c r="C40" i="37"/>
  <c r="S25" i="44"/>
  <c r="P43" i="44"/>
  <c r="S41" i="44"/>
  <c r="C47" i="44"/>
  <c r="S46" i="51"/>
  <c r="P33" i="37"/>
  <c r="P40" i="37" l="1"/>
  <c r="T42" i="37" s="1"/>
  <c r="P43" i="51"/>
  <c r="C44" i="51" s="1"/>
  <c r="T25" i="51" s="1"/>
  <c r="S25" i="51"/>
  <c r="C43" i="37"/>
  <c r="T48" i="44"/>
  <c r="C44" i="44"/>
  <c r="T25" i="44" s="1"/>
  <c r="E44" i="44"/>
  <c r="T27" i="44" s="1"/>
  <c r="N44" i="44"/>
  <c r="T36" i="44" s="1"/>
  <c r="K44" i="44"/>
  <c r="T33" i="44" s="1"/>
  <c r="S22" i="44"/>
  <c r="F44" i="44"/>
  <c r="T28" i="44" s="1"/>
  <c r="M44" i="44"/>
  <c r="T35" i="44" s="1"/>
  <c r="L44" i="44"/>
  <c r="T34" i="44" s="1"/>
  <c r="P44" i="44"/>
  <c r="J44" i="44"/>
  <c r="T32" i="44" s="1"/>
  <c r="H44" i="44"/>
  <c r="T30" i="44" s="1"/>
  <c r="G44" i="44"/>
  <c r="T29" i="44" s="1"/>
  <c r="D44" i="44"/>
  <c r="T26" i="44" s="1"/>
  <c r="O44" i="44"/>
  <c r="T37" i="44" s="1"/>
  <c r="I44" i="44"/>
  <c r="T31" i="44" s="1"/>
  <c r="S41" i="51"/>
  <c r="C47" i="51"/>
  <c r="C46" i="37"/>
  <c r="T44" i="37"/>
  <c r="T45" i="37"/>
  <c r="S46" i="37"/>
  <c r="T43" i="51"/>
  <c r="T45" i="51"/>
  <c r="T44" i="51"/>
  <c r="S48" i="51"/>
  <c r="T42" i="51"/>
  <c r="T47" i="51"/>
  <c r="T43" i="37" l="1"/>
  <c r="S48" i="37"/>
  <c r="T46" i="37"/>
  <c r="T48" i="37" s="1"/>
  <c r="T47" i="37"/>
  <c r="C47" i="37"/>
  <c r="T48" i="51"/>
  <c r="S25" i="37"/>
  <c r="H44" i="51"/>
  <c r="T30" i="51" s="1"/>
  <c r="I44" i="51"/>
  <c r="T31" i="51" s="1"/>
  <c r="E44" i="51"/>
  <c r="T27" i="51" s="1"/>
  <c r="F44" i="51"/>
  <c r="T28" i="51" s="1"/>
  <c r="L44" i="51"/>
  <c r="T34" i="51" s="1"/>
  <c r="K44" i="51"/>
  <c r="T33" i="51" s="1"/>
  <c r="O44" i="51"/>
  <c r="T37" i="51" s="1"/>
  <c r="N44" i="51"/>
  <c r="T36" i="51" s="1"/>
  <c r="M44" i="51"/>
  <c r="T35" i="51" s="1"/>
  <c r="S22" i="51"/>
  <c r="J44" i="51"/>
  <c r="T32" i="51" s="1"/>
  <c r="G44" i="51"/>
  <c r="T29" i="51" s="1"/>
  <c r="D44" i="51"/>
  <c r="T26" i="51" s="1"/>
  <c r="P44" i="51"/>
  <c r="G18" i="3" l="1"/>
  <c r="H19" i="41" l="1"/>
  <c r="H24" i="41" s="1"/>
  <c r="H43" i="41" s="1"/>
  <c r="B18" i="42" l="1"/>
  <c r="G19" i="41"/>
  <c r="S30" i="41"/>
  <c r="L19" i="2" l="1"/>
  <c r="L24" i="2" s="1"/>
  <c r="L43" i="2" s="1"/>
  <c r="B24" i="42"/>
  <c r="B18" i="37"/>
  <c r="P19" i="41"/>
  <c r="G24" i="41"/>
  <c r="H19" i="2"/>
  <c r="L19" i="37" l="1"/>
  <c r="B46" i="42"/>
  <c r="B24" i="37"/>
  <c r="H24" i="2"/>
  <c r="P24" i="41"/>
  <c r="G43" i="41"/>
  <c r="B47" i="42" l="1"/>
  <c r="B46" i="37"/>
  <c r="S41" i="42"/>
  <c r="S34" i="2"/>
  <c r="S29" i="41"/>
  <c r="P43" i="41"/>
  <c r="H43" i="2"/>
  <c r="B47" i="37" l="1"/>
  <c r="S41" i="37"/>
  <c r="C44" i="41"/>
  <c r="T25" i="41" s="1"/>
  <c r="S22" i="41"/>
  <c r="I44" i="41"/>
  <c r="T31" i="41" s="1"/>
  <c r="K44" i="41"/>
  <c r="T33" i="41" s="1"/>
  <c r="J44" i="41"/>
  <c r="T32" i="41" s="1"/>
  <c r="E44" i="41"/>
  <c r="T27" i="41" s="1"/>
  <c r="O44" i="41"/>
  <c r="T37" i="41" s="1"/>
  <c r="D44" i="41"/>
  <c r="T26" i="41" s="1"/>
  <c r="L44" i="41"/>
  <c r="T34" i="41" s="1"/>
  <c r="N44" i="41"/>
  <c r="T36" i="41" s="1"/>
  <c r="P44" i="41"/>
  <c r="F44" i="41"/>
  <c r="T28" i="41" s="1"/>
  <c r="M44" i="41"/>
  <c r="T35" i="41" s="1"/>
  <c r="H44" i="41"/>
  <c r="T30" i="41" s="1"/>
  <c r="S30" i="2"/>
  <c r="G44" i="41"/>
  <c r="T29" i="41" s="1"/>
  <c r="G19" i="2" l="1"/>
  <c r="G19" i="3"/>
  <c r="P19" i="3" l="1"/>
  <c r="G24" i="3"/>
  <c r="G43" i="3" s="1"/>
  <c r="G24" i="2"/>
  <c r="P19" i="2"/>
  <c r="P24" i="2" l="1"/>
  <c r="G43" i="2"/>
  <c r="S29" i="3"/>
  <c r="S29" i="2" l="1"/>
  <c r="P43" i="2"/>
  <c r="G44" i="2" s="1"/>
  <c r="T29" i="2" s="1"/>
  <c r="K19" i="45"/>
  <c r="H19" i="45"/>
  <c r="H24" i="45" s="1"/>
  <c r="H43" i="45" s="1"/>
  <c r="G19" i="45"/>
  <c r="H19" i="52"/>
  <c r="K24" i="45" l="1"/>
  <c r="K19" i="37"/>
  <c r="P19" i="45"/>
  <c r="G24" i="45"/>
  <c r="G19" i="37"/>
  <c r="C44" i="2"/>
  <c r="T25" i="2" s="1"/>
  <c r="K44" i="2"/>
  <c r="T33" i="2" s="1"/>
  <c r="M44" i="2"/>
  <c r="T35" i="2" s="1"/>
  <c r="F44" i="2"/>
  <c r="T28" i="2" s="1"/>
  <c r="E44" i="2"/>
  <c r="T27" i="2" s="1"/>
  <c r="P44" i="2"/>
  <c r="I44" i="2"/>
  <c r="T31" i="2" s="1"/>
  <c r="N44" i="2"/>
  <c r="T36" i="2" s="1"/>
  <c r="J44" i="2"/>
  <c r="T32" i="2" s="1"/>
  <c r="D44" i="2"/>
  <c r="T26" i="2" s="1"/>
  <c r="O44" i="2"/>
  <c r="T37" i="2" s="1"/>
  <c r="S22" i="2"/>
  <c r="L44" i="2"/>
  <c r="T34" i="2" s="1"/>
  <c r="H44" i="2"/>
  <c r="T30" i="2" s="1"/>
  <c r="S30" i="45"/>
  <c r="P19" i="52"/>
  <c r="P19" i="37" s="1"/>
  <c r="H24" i="52"/>
  <c r="H19" i="37"/>
  <c r="K43" i="45" l="1"/>
  <c r="K24" i="37"/>
  <c r="P24" i="52"/>
  <c r="H43" i="52"/>
  <c r="G43" i="45"/>
  <c r="P24" i="45"/>
  <c r="S33" i="45" l="1"/>
  <c r="K43" i="37"/>
  <c r="S29" i="45"/>
  <c r="P43" i="45"/>
  <c r="G44" i="45" s="1"/>
  <c r="T29" i="45" s="1"/>
  <c r="S30" i="52"/>
  <c r="P43" i="52"/>
  <c r="H44" i="52" s="1"/>
  <c r="T30" i="52" s="1"/>
  <c r="S33" i="37" l="1"/>
  <c r="C44" i="52"/>
  <c r="T25" i="52" s="1"/>
  <c r="P44" i="52"/>
  <c r="K44" i="52"/>
  <c r="T33" i="52" s="1"/>
  <c r="O44" i="52"/>
  <c r="T37" i="52" s="1"/>
  <c r="L44" i="52"/>
  <c r="T34" i="52" s="1"/>
  <c r="S22" i="52"/>
  <c r="G44" i="52"/>
  <c r="T29" i="52" s="1"/>
  <c r="J44" i="52"/>
  <c r="T32" i="52" s="1"/>
  <c r="F44" i="52"/>
  <c r="T28" i="52" s="1"/>
  <c r="E44" i="52"/>
  <c r="T27" i="52" s="1"/>
  <c r="M44" i="52"/>
  <c r="T35" i="52" s="1"/>
  <c r="D44" i="52"/>
  <c r="T26" i="52" s="1"/>
  <c r="I44" i="52"/>
  <c r="T31" i="52" s="1"/>
  <c r="N44" i="52"/>
  <c r="T36" i="52" s="1"/>
  <c r="C44" i="45"/>
  <c r="T25" i="45" s="1"/>
  <c r="E44" i="45"/>
  <c r="T27" i="45" s="1"/>
  <c r="K44" i="45"/>
  <c r="T33" i="45" s="1"/>
  <c r="S22" i="45"/>
  <c r="I44" i="45"/>
  <c r="T31" i="45" s="1"/>
  <c r="L44" i="45"/>
  <c r="T34" i="45" s="1"/>
  <c r="F44" i="45"/>
  <c r="T28" i="45" s="1"/>
  <c r="J44" i="45"/>
  <c r="T32" i="45" s="1"/>
  <c r="M44" i="45"/>
  <c r="T35" i="45" s="1"/>
  <c r="N44" i="45"/>
  <c r="T36" i="45" s="1"/>
  <c r="P44" i="45"/>
  <c r="D44" i="45"/>
  <c r="T26" i="45" s="1"/>
  <c r="O44" i="45"/>
  <c r="T37" i="45" s="1"/>
  <c r="H44" i="45"/>
  <c r="T30" i="45" s="1"/>
  <c r="I18" i="53" l="1"/>
  <c r="G18" i="53"/>
  <c r="H18" i="53"/>
  <c r="H24" i="53" s="1"/>
  <c r="H43" i="53" s="1"/>
  <c r="I24" i="53" l="1"/>
  <c r="I18" i="37"/>
  <c r="P18" i="53"/>
  <c r="G24" i="53"/>
  <c r="G18" i="37"/>
  <c r="S30" i="53"/>
  <c r="D18" i="3"/>
  <c r="D24" i="3" l="1"/>
  <c r="D18" i="37"/>
  <c r="P24" i="53"/>
  <c r="G43" i="53"/>
  <c r="G24" i="37"/>
  <c r="I43" i="53"/>
  <c r="I24" i="37"/>
  <c r="I43" i="37" l="1"/>
  <c r="L18" i="3"/>
  <c r="L24" i="3" s="1"/>
  <c r="H18" i="3"/>
  <c r="D24" i="37"/>
  <c r="D43" i="3"/>
  <c r="S29" i="53"/>
  <c r="P43" i="53"/>
  <c r="I44" i="53" s="1"/>
  <c r="T31" i="53" s="1"/>
  <c r="G43" i="37"/>
  <c r="S31" i="37"/>
  <c r="S31" i="53"/>
  <c r="L24" i="37" l="1"/>
  <c r="L43" i="3"/>
  <c r="L18" i="37"/>
  <c r="S26" i="3"/>
  <c r="D43" i="37"/>
  <c r="H24" i="3"/>
  <c r="H18" i="37"/>
  <c r="P18" i="3"/>
  <c r="P18" i="37" s="1"/>
  <c r="S29" i="37"/>
  <c r="G44" i="53"/>
  <c r="T29" i="53" s="1"/>
  <c r="S22" i="53"/>
  <c r="P44" i="53"/>
  <c r="F44" i="53"/>
  <c r="T28" i="53" s="1"/>
  <c r="K44" i="53"/>
  <c r="T33" i="53" s="1"/>
  <c r="J44" i="53"/>
  <c r="T32" i="53" s="1"/>
  <c r="L44" i="53"/>
  <c r="T34" i="53" s="1"/>
  <c r="M44" i="53"/>
  <c r="T35" i="53" s="1"/>
  <c r="N44" i="53"/>
  <c r="T36" i="53" s="1"/>
  <c r="C44" i="53"/>
  <c r="T25" i="53" s="1"/>
  <c r="D44" i="53"/>
  <c r="T26" i="53" s="1"/>
  <c r="O44" i="53"/>
  <c r="T37" i="53" s="1"/>
  <c r="E44" i="53"/>
  <c r="T27" i="53" s="1"/>
  <c r="H44" i="53"/>
  <c r="T30" i="53" s="1"/>
  <c r="S34" i="3" l="1"/>
  <c r="L43" i="37"/>
  <c r="S34" i="37" s="1"/>
  <c r="H43" i="3"/>
  <c r="H24" i="37"/>
  <c r="P24" i="3"/>
  <c r="P24" i="37" s="1"/>
  <c r="S26" i="37"/>
  <c r="S30" i="3" l="1"/>
  <c r="H43" i="37"/>
  <c r="P43" i="3"/>
  <c r="S30" i="37" l="1"/>
  <c r="P43" i="37"/>
  <c r="D44" i="3"/>
  <c r="T26" i="3" s="1"/>
  <c r="E44" i="3"/>
  <c r="T27" i="3" s="1"/>
  <c r="J44" i="3"/>
  <c r="T32" i="3" s="1"/>
  <c r="P44" i="3"/>
  <c r="I44" i="3"/>
  <c r="T31" i="3" s="1"/>
  <c r="S22" i="3"/>
  <c r="N44" i="3"/>
  <c r="T36" i="3" s="1"/>
  <c r="C44" i="3"/>
  <c r="T25" i="3" s="1"/>
  <c r="K44" i="3"/>
  <c r="T33" i="3" s="1"/>
  <c r="F44" i="3"/>
  <c r="T28" i="3" s="1"/>
  <c r="L44" i="3"/>
  <c r="T34" i="3" s="1"/>
  <c r="M44" i="3"/>
  <c r="T35" i="3" s="1"/>
  <c r="G44" i="3"/>
  <c r="T29" i="3" s="1"/>
  <c r="H44" i="3"/>
  <c r="T30" i="3" s="1"/>
  <c r="J44" i="37" l="1"/>
  <c r="M44" i="37"/>
  <c r="S22" i="37"/>
  <c r="F44" i="37"/>
  <c r="K44" i="37"/>
  <c r="P44" i="37"/>
  <c r="C44" i="37"/>
  <c r="N44" i="37"/>
  <c r="O44" i="37"/>
  <c r="E44" i="37"/>
  <c r="L44" i="37"/>
  <c r="I44" i="37"/>
  <c r="G44" i="37"/>
  <c r="D44" i="37"/>
  <c r="H44" i="37"/>
  <c r="T29" i="37" l="1"/>
  <c r="T33" i="37"/>
  <c r="T31" i="37"/>
  <c r="T28" i="37"/>
  <c r="T30" i="37"/>
  <c r="T34" i="37"/>
  <c r="T27" i="37"/>
  <c r="T35" i="37"/>
  <c r="T36" i="37"/>
  <c r="T25" i="37"/>
  <c r="T26" i="37"/>
  <c r="T37" i="37"/>
  <c r="T3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Ejektroolja och metanolkondensat, samt metanol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0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Ejektroolja och metanolkondensat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tc={AE1AF38A-184F-4FB6-9409-8C027E9418CD}</author>
    <author>tc={D11EA0AD-81EF-418A-871C-132B18A75E80}</author>
    <author>www.statistikdatabasen.scb.se</author>
  </authors>
  <commentList>
    <comment ref="B19" authorId="0" shapeId="0" xr:uid="{AE1AF38A-184F-4FB6-9409-8C027E9418CD}">
      <text>
        <t>[Threaded comment]
Your version of Excel allows you to read this threaded comment; however, any edits to it will get removed if the file is opened in a newer version of Excel. Learn more: https://go.microsoft.com/fwlink/?linkid=870924
Comment:
    Tillagt</t>
      </text>
    </comment>
    <comment ref="H19" authorId="1" shapeId="0" xr:uid="{D11EA0AD-81EF-418A-871C-132B18A75E80}">
      <text>
        <t>[Threaded comment]
Your version of Excel allows you to read this threaded comment; however, any edits to it will get removed if the file is opened in a newer version of Excel. Learn more: https://go.microsoft.com/fwlink/?linkid=870924
Comment:
    Tillagt</t>
      </text>
    </comment>
    <comment ref="A20" authorId="2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2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<sst xmlns="http://schemas.openxmlformats.org/spreadsheetml/2006/main" count="1217" uniqueCount="108">
  <si>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</si>
  <si>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</si>
  <si>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</si>
  <si>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</si>
  <si>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</si>
  <si>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</si>
  <si>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</si>
  <si>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</si>
  <si>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</si>
  <si>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</si>
  <si>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</si>
  <si>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</si>
  <si>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</si>
  <si>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</si>
  <si>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</si>
  <si>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</si>
  <si>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</si>
  <si>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</si>
  <si>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</si>
  <si>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</si>
  <si>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</si>
  <si>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</si>
  <si>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</si>
  <si>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</si>
  <si>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</si>
  <si>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</si>
  <si>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</si>
  <si>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</si>
  <si>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</si>
  <si>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</si>
  <si>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</si>
  <si>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</si>
  <si>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</si>
  <si>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</si>
  <si>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</si>
  <si>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</si>
  <si>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</si>
  <si>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</si>
  <si>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</si>
  <si>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</si>
  <si>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</si>
  <si>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</si>
  <si>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</si>
  <si>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</si>
  <si>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</si>
  <si>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</si>
  <si>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</si>
  <si>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</si>
  <si>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</si>
  <si>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</si>
  <si>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</si>
  <si>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</si>
  <si>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</si>
  <si>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</si>
  <si>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</si>
  <si>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</si>
  <si>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</si>
  <si>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</si>
  <si>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</si>
  <si>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</si>
  <si>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</si>
  <si>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</si>
  <si>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</si>
  <si>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</si>
  <si>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</si>
  <si>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</si>
  <si>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</si>
  <si>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</si>
  <si>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</si>
  <si>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</si>
  <si>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</si>
  <si>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flytande (förnybara)</t>
  </si>
  <si>
    <t>Beckolja</t>
  </si>
  <si>
    <t>Metanol</t>
  </si>
  <si>
    <t>Ånga</t>
  </si>
  <si>
    <t>industriellt mottryck</t>
  </si>
  <si>
    <t>solceller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</si>
  <si>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</si>
  <si>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</si>
  <si>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</si>
  <si>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</si>
  <si>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</si>
  <si>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</si>
  <si>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</si>
  <si>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</si>
  <si>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1983 Köping</t>
  </si>
  <si>
    <t>Västmanlands län</t>
  </si>
  <si>
    <t>1980 Västerås</t>
  </si>
  <si>
    <t>1907 Surahammar</t>
  </si>
  <si>
    <t>1984 Arboga</t>
  </si>
  <si>
    <t>1962 Norberg</t>
  </si>
  <si>
    <t>1961 Hallstahammar</t>
  </si>
  <si>
    <t>1904 Skinnskatteberg</t>
  </si>
  <si>
    <t>1960 Kungsör</t>
  </si>
  <si>
    <t>1981 Sala</t>
  </si>
  <si>
    <t>1982 Fagersta</t>
  </si>
  <si>
    <t>Juni 2022</t>
  </si>
  <si>
    <t>Ronja Beijer Englund, Cristofer Kindgren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</si>
  <si>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</si>
  <si>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Export</t>
  </si>
  <si>
    <t>Import</t>
  </si>
  <si>
    <t xml:space="preserve">Västerås </t>
  </si>
  <si>
    <t xml:space="preserve">Surahammar </t>
  </si>
  <si>
    <t>Hallstahammar</t>
  </si>
  <si>
    <t xml:space="preserve">kraftvärmeverk + industriellt mottryck </t>
  </si>
  <si>
    <t>2022-10-21</t>
  </si>
  <si>
    <t>jan.vanderhorst@lansstyrelsen.se</t>
  </si>
  <si>
    <t>Jan van der Horst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</si>
</sst>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5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u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2">
    <xf numFmtId="0" fontId="0" fillId="0" borderId="0" xfId="0"/>
    <xf numFmtId="3" fontId="0" fillId="0" borderId="0" xfId="0" applyNumberFormat="1"/>
    <xf numFmtId="0" fontId="17" fillId="0" borderId="0" xfId="0" applyFont="1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2" fillId="0" borderId="1" xfId="1" applyFont="1" applyFill="1" applyBorder="1" applyProtection="1"/>
    <xf numFmtId="0" fontId="21" fillId="0" borderId="1" xfId="1" applyFont="1" applyFill="1" applyBorder="1" applyProtection="1"/>
    <xf numFmtId="0" fontId="23" fillId="0" borderId="1" xfId="0" applyFont="1" applyFill="1" applyBorder="1" applyProtection="1"/>
    <xf numFmtId="0" fontId="6" fillId="0" borderId="2" xfId="1" applyFont="1" applyBorder="1"/>
    <xf numFmtId="0" fontId="23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1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1" fillId="0" borderId="9" xfId="1" applyFont="1" applyFill="1" applyBorder="1" applyProtection="1"/>
    <xf numFmtId="0" fontId="4" fillId="0" borderId="8" xfId="1" applyFont="1" applyBorder="1"/>
    <xf numFmtId="165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4" fillId="0" borderId="1" xfId="1" applyFont="1" applyBorder="1"/>
    <xf numFmtId="3" fontId="24" fillId="0" borderId="1" xfId="1" applyNumberFormat="1" applyFont="1" applyBorder="1"/>
    <xf numFmtId="3" fontId="8" fillId="0" borderId="1" xfId="1" applyNumberFormat="1" applyFont="1" applyBorder="1"/>
    <xf numFmtId="165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0" fontId="25" fillId="0" borderId="1" xfId="1" applyFont="1" applyFill="1" applyBorder="1" applyAlignment="1" applyProtection="1">
      <alignment horizontal="center"/>
    </xf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164" fontId="4" fillId="0" borderId="1" xfId="1" applyNumberFormat="1" applyFont="1" applyBorder="1"/>
    <xf numFmtId="0" fontId="4" fillId="0" borderId="9" xfId="1" applyFont="1" applyBorder="1"/>
    <xf numFmtId="166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2" fontId="4" fillId="0" borderId="11" xfId="1" applyNumberFormat="1" applyFont="1" applyBorder="1"/>
    <xf numFmtId="165" fontId="4" fillId="0" borderId="12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20" fillId="0" borderId="1" xfId="0" applyFont="1" applyFill="1" applyBorder="1" applyProtection="1"/>
    <xf numFmtId="0" fontId="22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0" fontId="27" fillId="0" borderId="1" xfId="0" applyFont="1" applyFill="1" applyBorder="1" applyProtection="1"/>
    <xf numFmtId="0" fontId="26" fillId="0" borderId="1" xfId="1" applyFont="1" applyFill="1" applyBorder="1" applyProtection="1"/>
    <xf numFmtId="3" fontId="25" fillId="0" borderId="1" xfId="1" applyNumberFormat="1" applyFont="1" applyFill="1" applyBorder="1" applyAlignment="1" applyProtection="1">
      <alignment horizontal="center"/>
    </xf>
    <xf numFmtId="165" fontId="4" fillId="0" borderId="9" xfId="243" applyNumberFormat="1" applyFont="1" applyBorder="1"/>
    <xf numFmtId="3" fontId="28" fillId="0" borderId="1" xfId="1" applyNumberFormat="1" applyFont="1" applyFill="1" applyBorder="1" applyAlignment="1" applyProtection="1">
      <alignment horizontal="center"/>
    </xf>
    <xf numFmtId="3" fontId="31" fillId="0" borderId="1" xfId="1" applyNumberFormat="1" applyFont="1" applyFill="1" applyBorder="1" applyAlignment="1" applyProtection="1">
      <alignment horizontal="center"/>
    </xf>
    <xf numFmtId="0" fontId="33" fillId="0" borderId="1" xfId="0" applyFont="1" applyFill="1" applyBorder="1" applyProtection="1"/>
    <xf numFmtId="0" fontId="0" fillId="0" borderId="0" xfId="0" applyAlignment="1">
      <alignment horizontal="left"/>
    </xf>
    <xf numFmtId="0" fontId="0" fillId="0" borderId="13" xfId="0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5" borderId="16" xfId="0" applyFill="1" applyBorder="1"/>
    <xf numFmtId="0" fontId="0" fillId="5" borderId="18" xfId="0" applyFill="1" applyBorder="1"/>
    <xf numFmtId="0" fontId="12" fillId="0" borderId="0" xfId="244"/>
    <xf numFmtId="0" fontId="42" fillId="0" borderId="0" xfId="0" applyFont="1" applyAlignment="1">
      <alignment vertical="center"/>
    </xf>
    <xf numFmtId="14" fontId="0" fillId="0" borderId="14" xfId="0" quotePrefix="1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6" xfId="244" applyBorder="1" applyAlignment="1">
      <alignment horizontal="left"/>
    </xf>
    <xf numFmtId="0" fontId="0" fillId="0" borderId="15" xfId="0" applyBorder="1"/>
    <xf numFmtId="0" fontId="25" fillId="0" borderId="1" xfId="1" applyFont="1" applyFill="1" applyBorder="1" applyProtection="1"/>
    <xf numFmtId="3" fontId="25" fillId="0" borderId="1" xfId="1" applyNumberFormat="1" applyFont="1" applyBorder="1" applyAlignment="1">
      <alignment horizontal="center" wrapText="1"/>
    </xf>
    <xf numFmtId="3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 wrapText="1"/>
    </xf>
    <xf numFmtId="0" fontId="44" fillId="0" borderId="1" xfId="1" applyFont="1" applyFill="1" applyBorder="1" applyProtection="1"/>
    <xf numFmtId="3" fontId="44" fillId="4" borderId="1" xfId="1" applyNumberFormat="1" applyFont="1" applyFill="1" applyBorder="1" applyAlignment="1">
      <alignment horizontal="center" wrapText="1"/>
    </xf>
    <xf numFmtId="3" fontId="44" fillId="0" borderId="1" xfId="1" applyNumberFormat="1" applyFont="1" applyBorder="1" applyAlignment="1">
      <alignment horizontal="center" wrapText="1"/>
    </xf>
    <xf numFmtId="3" fontId="44" fillId="0" borderId="1" xfId="1" applyNumberFormat="1" applyFont="1" applyFill="1" applyBorder="1" applyAlignment="1">
      <alignment horizontal="center" wrapText="1"/>
    </xf>
    <xf numFmtId="0" fontId="44" fillId="4" borderId="1" xfId="1" applyFont="1" applyFill="1" applyBorder="1" applyAlignment="1">
      <alignment horizontal="center" wrapText="1"/>
    </xf>
    <xf numFmtId="3" fontId="45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>
      <alignment horizontal="center"/>
    </xf>
    <xf numFmtId="3" fontId="44" fillId="4" borderId="1" xfId="1" applyNumberFormat="1" applyFont="1" applyFill="1" applyBorder="1" applyAlignment="1">
      <alignment horizontal="center"/>
    </xf>
    <xf numFmtId="3" fontId="46" fillId="0" borderId="1" xfId="0" applyNumberFormat="1" applyFont="1" applyFill="1" applyBorder="1" applyAlignment="1" applyProtection="1">
      <alignment horizontal="center"/>
    </xf>
    <xf numFmtId="3" fontId="25" fillId="0" borderId="1" xfId="1" applyNumberFormat="1" applyFont="1" applyBorder="1" applyAlignment="1">
      <alignment horizontal="center"/>
    </xf>
    <xf numFmtId="3" fontId="47" fillId="0" borderId="1" xfId="1" applyNumberFormat="1" applyFont="1" applyBorder="1" applyAlignment="1">
      <alignment horizontal="center"/>
    </xf>
    <xf numFmtId="3" fontId="25" fillId="2" borderId="1" xfId="1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9" fontId="25" fillId="3" borderId="1" xfId="233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/>
    <xf numFmtId="3" fontId="31" fillId="0" borderId="1" xfId="0" applyNumberFormat="1" applyFont="1" applyBorder="1"/>
    <xf numFmtId="0" fontId="25" fillId="0" borderId="1" xfId="1" applyFont="1" applyBorder="1" applyAlignment="1">
      <alignment horizontal="center"/>
    </xf>
    <xf numFmtId="165" fontId="47" fillId="0" borderId="1" xfId="2" applyNumberFormat="1" applyFont="1" applyBorder="1"/>
    <xf numFmtId="1" fontId="25" fillId="0" borderId="1" xfId="1" applyNumberFormat="1" applyFont="1" applyBorder="1" applyAlignment="1">
      <alignment horizontal="center"/>
    </xf>
    <xf numFmtId="1" fontId="25" fillId="0" borderId="1" xfId="1" applyNumberFormat="1" applyFont="1" applyFill="1" applyBorder="1" applyAlignment="1">
      <alignment horizontal="center"/>
    </xf>
    <xf numFmtId="3" fontId="25" fillId="0" borderId="1" xfId="1" applyNumberFormat="1" applyFont="1" applyBorder="1"/>
    <xf numFmtId="3" fontId="25" fillId="0" borderId="1" xfId="1" applyNumberFormat="1" applyFont="1" applyFill="1" applyBorder="1"/>
    <xf numFmtId="0" fontId="25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25" fillId="0" borderId="1" xfId="1" applyFont="1" applyBorder="1"/>
    <xf numFmtId="3" fontId="49" fillId="0" borderId="1" xfId="1" applyNumberFormat="1" applyFont="1" applyBorder="1" applyAlignment="1">
      <alignment horizontal="center"/>
    </xf>
    <xf numFmtId="3" fontId="49" fillId="0" borderId="1" xfId="1" applyNumberFormat="1" applyFont="1" applyFill="1" applyBorder="1" applyAlignment="1">
      <alignment horizontal="center"/>
    </xf>
    <xf numFmtId="3" fontId="44" fillId="0" borderId="1" xfId="1" applyNumberFormat="1" applyFont="1" applyBorder="1" applyAlignment="1">
      <alignment horizontal="center"/>
    </xf>
    <xf numFmtId="3" fontId="31" fillId="0" borderId="1" xfId="0" applyNumberFormat="1" applyFont="1" applyFill="1" applyBorder="1" applyAlignment="1" applyProtection="1">
      <alignment horizontal="center"/>
    </xf>
    <xf numFmtId="3" fontId="25" fillId="5" borderId="1" xfId="1" applyNumberFormat="1" applyFont="1" applyFill="1" applyBorder="1" applyAlignment="1">
      <alignment horizontal="center"/>
    </xf>
    <xf numFmtId="3" fontId="33" fillId="0" borderId="1" xfId="1" applyNumberFormat="1" applyFont="1" applyFill="1" applyBorder="1" applyAlignment="1">
      <alignment horizontal="center"/>
    </xf>
    <xf numFmtId="9" fontId="31" fillId="3" borderId="1" xfId="233" applyNumberFormat="1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9" fontId="31" fillId="0" borderId="1" xfId="243" applyFont="1" applyFill="1" applyBorder="1" applyAlignment="1" applyProtection="1">
      <alignment horizontal="center"/>
    </xf>
    <xf numFmtId="3" fontId="31" fillId="0" borderId="1" xfId="1" applyNumberFormat="1" applyFont="1" applyBorder="1" applyAlignment="1">
      <alignment horizontal="center"/>
    </xf>
    <xf numFmtId="3" fontId="31" fillId="0" borderId="1" xfId="1" applyNumberFormat="1" applyFont="1" applyFill="1" applyBorder="1" applyAlignment="1">
      <alignment horizontal="center"/>
    </xf>
    <xf numFmtId="3" fontId="31" fillId="5" borderId="1" xfId="1" applyNumberFormat="1" applyFont="1" applyFill="1" applyBorder="1" applyAlignment="1">
      <alignment horizontal="center"/>
    </xf>
    <xf numFmtId="3" fontId="31" fillId="2" borderId="1" xfId="1" applyNumberFormat="1" applyFont="1" applyFill="1" applyBorder="1" applyAlignment="1">
      <alignment horizontal="center"/>
    </xf>
    <xf numFmtId="3" fontId="48" fillId="0" borderId="1" xfId="1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25" fillId="0" borderId="1" xfId="0" applyFont="1" applyBorder="1"/>
    <xf numFmtId="0" fontId="25" fillId="0" borderId="1" xfId="0" applyFont="1" applyFill="1" applyBorder="1"/>
    <xf numFmtId="3" fontId="50" fillId="0" borderId="1" xfId="1" applyNumberFormat="1" applyFont="1" applyFill="1" applyBorder="1" applyAlignment="1" applyProtection="1">
      <alignment horizontal="center"/>
    </xf>
    <xf numFmtId="0" fontId="8" fillId="6" borderId="1" xfId="1" applyFont="1" applyFill="1" applyBorder="1" applyProtection="1"/>
    <xf numFmtId="3" fontId="31" fillId="6" borderId="1" xfId="0" applyNumberFormat="1" applyFont="1" applyFill="1" applyBorder="1" applyAlignment="1" applyProtection="1">
      <alignment horizontal="center"/>
    </xf>
    <xf numFmtId="0" fontId="4" fillId="6" borderId="1" xfId="1" applyFont="1" applyFill="1" applyBorder="1" applyAlignment="1" applyProtection="1">
      <alignment horizontal="right"/>
    </xf>
    <xf numFmtId="3" fontId="52" fillId="6" borderId="1" xfId="0" applyNumberFormat="1" applyFont="1" applyFill="1" applyBorder="1" applyAlignment="1" applyProtection="1">
      <alignment horizontal="center"/>
    </xf>
    <xf numFmtId="1" fontId="51" fillId="6" borderId="1" xfId="243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26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1" fillId="5" borderId="1" xfId="1" applyNumberFormat="1" applyFont="1" applyFill="1" applyBorder="1" applyAlignment="1" applyProtection="1">
      <alignment horizontal="center"/>
    </xf>
    <xf numFmtId="3" fontId="25" fillId="5" borderId="1" xfId="0" applyNumberFormat="1" applyFont="1" applyFill="1" applyBorder="1" applyAlignment="1" applyProtection="1">
      <alignment horizontal="center"/>
    </xf>
    <xf numFmtId="3" fontId="25" fillId="5" borderId="1" xfId="1" applyNumberFormat="1" applyFont="1" applyFill="1" applyBorder="1" applyAlignment="1" applyProtection="1">
      <alignment horizontal="center"/>
    </xf>
    <xf numFmtId="14" fontId="0" fillId="0" borderId="16" xfId="0" quotePrefix="1" applyNumberFormat="1" applyFill="1" applyBorder="1" applyAlignment="1">
      <alignment horizontal="left"/>
    </xf>
    <xf numFmtId="0" fontId="31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12" fillId="0" borderId="18" xfId="244" applyFill="1" applyBorder="1"/>
    <xf numFmtId="0" fontId="37" fillId="5" borderId="15" xfId="0" applyFont="1" applyFill="1" applyBorder="1"/>
    <xf numFmtId="0" fontId="12" fillId="5" borderId="17" xfId="244" applyFill="1" applyBorder="1"/>
    <xf numFmtId="0" fontId="35" fillId="5" borderId="13" xfId="0" applyFont="1" applyFill="1" applyBorder="1" applyAlignment="1">
      <alignment vertical="center" wrapText="1"/>
    </xf>
    <xf numFmtId="0" fontId="35" fillId="5" borderId="14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5" fillId="0" borderId="21" xfId="0" applyFont="1" applyBorder="1" applyAlignment="1">
      <alignment vertical="center" wrapText="1"/>
    </xf>
    <xf numFmtId="0" fontId="35" fillId="0" borderId="22" xfId="0" applyFont="1" applyBorder="1" applyAlignment="1"/>
  </cellXfs>
  <cellStyles count="245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" xfId="243" builtinId="5"/>
    <cellStyle name="Percent 2" xfId="2" xr:uid="{00000000-0005-0000-0000-0000F2000000}"/>
    <cellStyle name="Percent 3" xfId="231" xr:uid="{00000000-0005-0000-0000-0000F3000000}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V&#228;stmanland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Biogasproduktion och fordonsgas"/>
      <sheetName val="Solceller"/>
      <sheetName val="Vindkraftproduktion"/>
      <sheetName val="Länsstyrelsen 2020"/>
      <sheetName val="MiljörapporterOCHLänsstyrelsen"/>
      <sheetName val="Gas hushåll"/>
      <sheetName val="Mindre vattenkraft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10623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26516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1432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59749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350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421912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4352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6377.75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3">
          <cell r="N293">
            <v>0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28.25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U324"/>
          <cell r="V324"/>
        </row>
        <row r="325">
          <cell r="N325">
            <v>0</v>
          </cell>
        </row>
        <row r="327">
          <cell r="S327"/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U332"/>
          <cell r="V332"/>
        </row>
        <row r="333">
          <cell r="N333">
            <v>0</v>
          </cell>
        </row>
        <row r="335">
          <cell r="S335"/>
        </row>
        <row r="336">
          <cell r="N336">
            <v>0</v>
          </cell>
        </row>
        <row r="338">
          <cell r="N338">
            <v>26986</v>
          </cell>
        </row>
        <row r="339">
          <cell r="N339">
            <v>0</v>
          </cell>
        </row>
        <row r="340">
          <cell r="U340"/>
          <cell r="V340"/>
        </row>
        <row r="341">
          <cell r="N341">
            <v>0</v>
          </cell>
        </row>
        <row r="343">
          <cell r="S343"/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U348"/>
          <cell r="V348"/>
        </row>
        <row r="349">
          <cell r="N349">
            <v>0</v>
          </cell>
        </row>
        <row r="351">
          <cell r="S351"/>
        </row>
        <row r="352">
          <cell r="N352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13512</v>
          </cell>
        </row>
        <row r="379">
          <cell r="N379">
            <v>0</v>
          </cell>
        </row>
        <row r="380"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U388"/>
          <cell r="V388"/>
        </row>
        <row r="389">
          <cell r="N389">
            <v>0</v>
          </cell>
        </row>
        <row r="390">
          <cell r="R390"/>
          <cell r="T390"/>
        </row>
        <row r="391">
          <cell r="S391"/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12701</v>
          </cell>
        </row>
        <row r="419">
          <cell r="N419">
            <v>0</v>
          </cell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0</v>
          </cell>
          <cell r="Z66">
            <v>14300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>
            <v>14300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/>
          <cell r="U116"/>
          <cell r="V116"/>
        </row>
        <row r="117">
          <cell r="N117">
            <v>0</v>
          </cell>
        </row>
        <row r="118">
          <cell r="R118"/>
          <cell r="T118"/>
        </row>
        <row r="119">
          <cell r="S119"/>
        </row>
        <row r="120">
          <cell r="N120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35344</v>
          </cell>
        </row>
        <row r="179">
          <cell r="N179">
            <v>199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>
            <v>39872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3396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/>
          <cell r="T238"/>
        </row>
        <row r="239">
          <cell r="S239"/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  <cell r="Z282">
            <v>1228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>
            <v>200</v>
          </cell>
          <cell r="T286"/>
        </row>
        <row r="287">
          <cell r="S287">
            <v>1100</v>
          </cell>
        </row>
        <row r="288">
          <cell r="N288">
            <v>0</v>
          </cell>
        </row>
        <row r="290">
          <cell r="Z290">
            <v>17772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</row>
        <row r="320">
          <cell r="N320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8">
          <cell r="N338">
            <v>1300927</v>
          </cell>
        </row>
        <row r="339">
          <cell r="N339">
            <v>10274</v>
          </cell>
        </row>
        <row r="340">
          <cell r="Q340">
            <v>15.12</v>
          </cell>
          <cell r="U340">
            <v>15020.5</v>
          </cell>
          <cell r="V340">
            <v>435207.38</v>
          </cell>
        </row>
        <row r="341">
          <cell r="N341">
            <v>0</v>
          </cell>
        </row>
        <row r="342">
          <cell r="R342"/>
          <cell r="T342"/>
        </row>
        <row r="343">
          <cell r="S343">
            <v>1089243.3383333334</v>
          </cell>
          <cell r="V343">
            <v>471474.66166666674</v>
          </cell>
        </row>
        <row r="344">
          <cell r="N344">
            <v>0</v>
          </cell>
        </row>
        <row r="346">
          <cell r="N346">
            <v>7701</v>
          </cell>
        </row>
        <row r="347">
          <cell r="N347">
            <v>154</v>
          </cell>
        </row>
        <row r="349">
          <cell r="N349">
            <v>0</v>
          </cell>
        </row>
        <row r="350">
          <cell r="R350">
            <v>1938</v>
          </cell>
        </row>
        <row r="352">
          <cell r="N352">
            <v>6731</v>
          </cell>
        </row>
        <row r="354">
          <cell r="N354">
            <v>129</v>
          </cell>
        </row>
        <row r="355">
          <cell r="N355">
            <v>0</v>
          </cell>
        </row>
        <row r="357">
          <cell r="N357">
            <v>0</v>
          </cell>
        </row>
        <row r="360">
          <cell r="N360">
            <v>0</v>
          </cell>
        </row>
        <row r="362">
          <cell r="N362">
            <v>5286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223584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94">
          <cell r="N394">
            <v>90918</v>
          </cell>
        </row>
        <row r="395">
          <cell r="N395">
            <v>0</v>
          </cell>
        </row>
        <row r="397">
          <cell r="N397">
            <v>0</v>
          </cell>
        </row>
        <row r="398">
          <cell r="R398">
            <v>2291</v>
          </cell>
        </row>
        <row r="399">
          <cell r="S399">
            <v>115564</v>
          </cell>
        </row>
        <row r="400">
          <cell r="N400">
            <v>330</v>
          </cell>
        </row>
        <row r="402">
          <cell r="N402">
            <v>6620</v>
          </cell>
        </row>
        <row r="403">
          <cell r="N403">
            <v>0</v>
          </cell>
        </row>
        <row r="405">
          <cell r="N405">
            <v>0</v>
          </cell>
        </row>
        <row r="408">
          <cell r="N408">
            <v>0</v>
          </cell>
        </row>
        <row r="410">
          <cell r="N410">
            <v>5259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1036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34">
          <cell r="N434">
            <v>10857</v>
          </cell>
        </row>
        <row r="435">
          <cell r="N435">
            <v>0</v>
          </cell>
        </row>
        <row r="437">
          <cell r="N437">
            <v>0</v>
          </cell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3">
          <cell r="N453">
            <v>0</v>
          </cell>
        </row>
        <row r="456">
          <cell r="N456">
            <v>0</v>
          </cell>
        </row>
        <row r="458">
          <cell r="N458">
            <v>63850</v>
          </cell>
        </row>
        <row r="459">
          <cell r="N459">
            <v>129</v>
          </cell>
        </row>
        <row r="460">
          <cell r="U460">
            <v>1026</v>
          </cell>
        </row>
        <row r="461">
          <cell r="N461">
            <v>0</v>
          </cell>
        </row>
        <row r="462">
          <cell r="R462">
            <v>4110</v>
          </cell>
        </row>
        <row r="463">
          <cell r="S463">
            <v>75628</v>
          </cell>
        </row>
        <row r="464">
          <cell r="N464">
            <v>0</v>
          </cell>
        </row>
        <row r="466">
          <cell r="N466">
            <v>244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7">
          <cell r="N477">
            <v>0</v>
          </cell>
        </row>
        <row r="480">
          <cell r="N480">
            <v>0</v>
          </cell>
        </row>
        <row r="482">
          <cell r="N482">
            <v>14789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14500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506">
          <cell r="N506">
            <v>0</v>
          </cell>
        </row>
        <row r="507">
          <cell r="N507">
            <v>0</v>
          </cell>
        </row>
        <row r="509">
          <cell r="N509">
            <v>0</v>
          </cell>
        </row>
        <row r="512">
          <cell r="N512">
            <v>0</v>
          </cell>
        </row>
        <row r="514">
          <cell r="N514">
            <v>82916</v>
          </cell>
        </row>
        <row r="515">
          <cell r="N515">
            <v>0</v>
          </cell>
        </row>
        <row r="516">
          <cell r="Q516"/>
          <cell r="V516">
            <v>32379</v>
          </cell>
        </row>
        <row r="517">
          <cell r="N517">
            <v>0</v>
          </cell>
        </row>
        <row r="518">
          <cell r="R518">
            <v>2310</v>
          </cell>
        </row>
        <row r="519">
          <cell r="S519">
            <v>24196.75</v>
          </cell>
          <cell r="V519">
            <v>35077.25</v>
          </cell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5">
          <cell r="N525">
            <v>0</v>
          </cell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3">
          <cell r="N533">
            <v>0</v>
          </cell>
        </row>
        <row r="536">
          <cell r="N536">
            <v>0</v>
          </cell>
        </row>
        <row r="538">
          <cell r="N538">
            <v>123243</v>
          </cell>
        </row>
        <row r="539">
          <cell r="N539">
            <v>0</v>
          </cell>
        </row>
        <row r="541">
          <cell r="N541">
            <v>0</v>
          </cell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9">
          <cell r="N549">
            <v>0</v>
          </cell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5">
          <cell r="N565">
            <v>0</v>
          </cell>
        </row>
        <row r="568">
          <cell r="N568">
            <v>0</v>
          </cell>
        </row>
        <row r="570">
          <cell r="N570">
            <v>62906</v>
          </cell>
        </row>
        <row r="571">
          <cell r="N571">
            <v>0</v>
          </cell>
        </row>
        <row r="573">
          <cell r="N573">
            <v>0</v>
          </cell>
        </row>
        <row r="574">
          <cell r="R574">
            <v>280</v>
          </cell>
        </row>
        <row r="575">
          <cell r="S575">
            <v>74836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1">
          <cell r="N581">
            <v>0</v>
          </cell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9">
          <cell r="N589">
            <v>0</v>
          </cell>
        </row>
        <row r="592">
          <cell r="N592">
            <v>0</v>
          </cell>
        </row>
        <row r="594">
          <cell r="N594">
            <v>32780</v>
          </cell>
        </row>
        <row r="595">
          <cell r="N595">
            <v>0</v>
          </cell>
        </row>
        <row r="597">
          <cell r="N597">
            <v>0</v>
          </cell>
        </row>
        <row r="600">
          <cell r="N600">
            <v>0</v>
          </cell>
        </row>
        <row r="602">
          <cell r="N602">
            <v>11367</v>
          </cell>
        </row>
        <row r="603">
          <cell r="N603">
            <v>0</v>
          </cell>
        </row>
        <row r="605">
          <cell r="N605">
            <v>0</v>
          </cell>
        </row>
        <row r="608">
          <cell r="N608">
            <v>0</v>
          </cell>
        </row>
      </sheetData>
      <sheetData sheetId="2">
        <row r="83">
          <cell r="N83">
            <v>2222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N86">
            <v>546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1705</v>
          </cell>
        </row>
        <row r="92">
          <cell r="N92">
            <v>1587</v>
          </cell>
        </row>
        <row r="93">
          <cell r="Q93"/>
          <cell r="U93"/>
          <cell r="V93"/>
        </row>
        <row r="94">
          <cell r="N94">
            <v>895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2204</v>
          </cell>
        </row>
        <row r="99">
          <cell r="N99">
            <v>22523.255566171338</v>
          </cell>
        </row>
        <row r="101">
          <cell r="N101">
            <v>0</v>
          </cell>
        </row>
        <row r="102">
          <cell r="Q102"/>
          <cell r="U102"/>
          <cell r="V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4725</v>
          </cell>
        </row>
        <row r="108">
          <cell r="N108">
            <v>6660</v>
          </cell>
        </row>
        <row r="110">
          <cell r="N110">
            <v>5733</v>
          </cell>
        </row>
        <row r="111">
          <cell r="Q111"/>
          <cell r="U111"/>
          <cell r="V111"/>
        </row>
        <row r="112">
          <cell r="N112">
            <v>0</v>
          </cell>
        </row>
        <row r="113">
          <cell r="N113">
            <v>1310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7</v>
          </cell>
        </row>
        <row r="119">
          <cell r="N119">
            <v>69</v>
          </cell>
        </row>
        <row r="120">
          <cell r="Q120"/>
          <cell r="U120"/>
          <cell r="V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890</v>
          </cell>
        </row>
        <row r="126">
          <cell r="N126">
            <v>6556</v>
          </cell>
        </row>
        <row r="128">
          <cell r="N128">
            <v>147</v>
          </cell>
        </row>
        <row r="129">
          <cell r="Q129"/>
          <cell r="U129"/>
          <cell r="V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13678</v>
          </cell>
        </row>
        <row r="133">
          <cell r="N133">
            <v>0</v>
          </cell>
        </row>
        <row r="134">
          <cell r="N134">
            <v>23</v>
          </cell>
        </row>
        <row r="135">
          <cell r="N135">
            <v>16175</v>
          </cell>
        </row>
        <row r="137">
          <cell r="N137">
            <v>0</v>
          </cell>
        </row>
        <row r="138">
          <cell r="Q138"/>
          <cell r="U138"/>
          <cell r="V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5498</v>
          </cell>
        </row>
        <row r="144">
          <cell r="N144">
            <v>1426</v>
          </cell>
        </row>
        <row r="146">
          <cell r="N146">
            <v>0</v>
          </cell>
        </row>
        <row r="147">
          <cell r="Q147"/>
          <cell r="U147"/>
          <cell r="V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5797</v>
          </cell>
        </row>
        <row r="164">
          <cell r="N164">
            <v>1137</v>
          </cell>
        </row>
        <row r="165">
          <cell r="Q165"/>
          <cell r="U165"/>
          <cell r="V165"/>
        </row>
        <row r="166">
          <cell r="N166">
            <v>0</v>
          </cell>
        </row>
        <row r="167">
          <cell r="N167">
            <v>279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1331</v>
          </cell>
        </row>
        <row r="173">
          <cell r="N173">
            <v>228</v>
          </cell>
        </row>
        <row r="174">
          <cell r="Q174"/>
          <cell r="U174"/>
          <cell r="V174"/>
        </row>
        <row r="175">
          <cell r="N175">
            <v>15719</v>
          </cell>
        </row>
        <row r="176">
          <cell r="N176">
            <v>0</v>
          </cell>
        </row>
        <row r="177">
          <cell r="N177">
            <v>546</v>
          </cell>
        </row>
        <row r="178">
          <cell r="N178">
            <v>0</v>
          </cell>
        </row>
        <row r="179">
          <cell r="N179">
            <v>1850</v>
          </cell>
        </row>
        <row r="180">
          <cell r="N180">
            <v>193038.74443382875</v>
          </cell>
        </row>
        <row r="182">
          <cell r="N182">
            <v>0</v>
          </cell>
        </row>
        <row r="183">
          <cell r="Q183"/>
          <cell r="U183"/>
          <cell r="V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6222</v>
          </cell>
        </row>
        <row r="189">
          <cell r="N189">
            <v>7181</v>
          </cell>
        </row>
        <row r="191">
          <cell r="N191">
            <v>106772</v>
          </cell>
        </row>
        <row r="192">
          <cell r="Q192"/>
          <cell r="U192"/>
          <cell r="V192"/>
        </row>
        <row r="193">
          <cell r="N193">
            <v>0</v>
          </cell>
        </row>
        <row r="194">
          <cell r="N194">
            <v>17732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17</v>
          </cell>
        </row>
        <row r="200">
          <cell r="N200">
            <v>253</v>
          </cell>
        </row>
        <row r="201">
          <cell r="Q201"/>
          <cell r="U201"/>
          <cell r="V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1732</v>
          </cell>
        </row>
        <row r="207">
          <cell r="N207">
            <v>12417</v>
          </cell>
        </row>
        <row r="209">
          <cell r="N209">
            <v>82</v>
          </cell>
        </row>
        <row r="210">
          <cell r="Q210"/>
          <cell r="U210"/>
          <cell r="V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10006</v>
          </cell>
        </row>
        <row r="214">
          <cell r="N214">
            <v>0</v>
          </cell>
        </row>
        <row r="215">
          <cell r="N215">
            <v>8570</v>
          </cell>
        </row>
        <row r="216">
          <cell r="N216">
            <v>34020</v>
          </cell>
        </row>
        <row r="218">
          <cell r="N218">
            <v>0</v>
          </cell>
        </row>
        <row r="219">
          <cell r="Q219"/>
          <cell r="U219"/>
          <cell r="V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18144</v>
          </cell>
        </row>
        <row r="225">
          <cell r="N225">
            <v>2607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1428</v>
          </cell>
        </row>
        <row r="245">
          <cell r="N245">
            <v>4161</v>
          </cell>
        </row>
        <row r="246">
          <cell r="Q246"/>
          <cell r="U246"/>
          <cell r="V246"/>
        </row>
        <row r="247">
          <cell r="N247">
            <v>0</v>
          </cell>
        </row>
        <row r="248">
          <cell r="N248">
            <v>1023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3596</v>
          </cell>
        </row>
        <row r="254">
          <cell r="N254">
            <v>2522</v>
          </cell>
        </row>
        <row r="255">
          <cell r="Q255"/>
          <cell r="U255"/>
          <cell r="V255"/>
        </row>
        <row r="256">
          <cell r="N256">
            <v>26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7464</v>
          </cell>
        </row>
        <row r="261">
          <cell r="N261">
            <v>24412</v>
          </cell>
        </row>
        <row r="263">
          <cell r="N263">
            <v>0</v>
          </cell>
        </row>
        <row r="264">
          <cell r="Q264"/>
          <cell r="U264"/>
          <cell r="V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7548</v>
          </cell>
        </row>
        <row r="270">
          <cell r="N270">
            <v>8542</v>
          </cell>
        </row>
        <row r="272">
          <cell r="N272">
            <v>35287</v>
          </cell>
        </row>
        <row r="273">
          <cell r="Q273"/>
          <cell r="U273"/>
          <cell r="V273"/>
        </row>
        <row r="274">
          <cell r="N274">
            <v>0</v>
          </cell>
        </row>
        <row r="275">
          <cell r="N275">
            <v>5686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87</v>
          </cell>
        </row>
        <row r="281">
          <cell r="N281">
            <v>1791</v>
          </cell>
        </row>
        <row r="282">
          <cell r="Q282"/>
          <cell r="U282"/>
          <cell r="V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666</v>
          </cell>
        </row>
        <row r="288">
          <cell r="N288">
            <v>8419</v>
          </cell>
        </row>
        <row r="290">
          <cell r="N290">
            <v>78</v>
          </cell>
        </row>
        <row r="291">
          <cell r="Q291"/>
          <cell r="U291"/>
          <cell r="V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8156</v>
          </cell>
        </row>
        <row r="295">
          <cell r="N295">
            <v>0</v>
          </cell>
        </row>
        <row r="296">
          <cell r="N296">
            <v>4359</v>
          </cell>
        </row>
        <row r="297">
          <cell r="N297">
            <v>30745.5</v>
          </cell>
        </row>
        <row r="299">
          <cell r="N299">
            <v>14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13763</v>
          </cell>
        </row>
        <row r="306">
          <cell r="N306">
            <v>2603</v>
          </cell>
        </row>
        <row r="308">
          <cell r="N308">
            <v>0</v>
          </cell>
        </row>
        <row r="309">
          <cell r="Q309"/>
          <cell r="U309"/>
          <cell r="V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2217.5</v>
          </cell>
        </row>
        <row r="326">
          <cell r="N326">
            <v>2635</v>
          </cell>
        </row>
        <row r="327">
          <cell r="Q327"/>
          <cell r="U327"/>
          <cell r="V327"/>
        </row>
        <row r="328">
          <cell r="N328">
            <v>0</v>
          </cell>
        </row>
        <row r="329">
          <cell r="N329">
            <v>647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2092</v>
          </cell>
        </row>
        <row r="335">
          <cell r="N335">
            <v>5751</v>
          </cell>
        </row>
        <row r="336">
          <cell r="Q336"/>
          <cell r="U336"/>
          <cell r="V336"/>
        </row>
        <row r="337">
          <cell r="N337">
            <v>5007</v>
          </cell>
        </row>
        <row r="338">
          <cell r="N338">
            <v>72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15112</v>
          </cell>
        </row>
        <row r="342">
          <cell r="N342">
            <v>107365</v>
          </cell>
        </row>
        <row r="344">
          <cell r="N344">
            <v>0</v>
          </cell>
        </row>
        <row r="345">
          <cell r="Q345"/>
          <cell r="U345"/>
          <cell r="V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14584</v>
          </cell>
        </row>
        <row r="351">
          <cell r="N351">
            <v>15676</v>
          </cell>
        </row>
        <row r="353">
          <cell r="N353">
            <v>70148</v>
          </cell>
        </row>
        <row r="354">
          <cell r="Q354"/>
          <cell r="U354"/>
          <cell r="V354"/>
        </row>
        <row r="355">
          <cell r="N355">
            <v>0</v>
          </cell>
        </row>
        <row r="356">
          <cell r="N356">
            <v>10540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167</v>
          </cell>
        </row>
        <row r="362">
          <cell r="N362">
            <v>39</v>
          </cell>
        </row>
        <row r="363">
          <cell r="Q363"/>
          <cell r="U363"/>
          <cell r="V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10968</v>
          </cell>
        </row>
        <row r="369">
          <cell r="N369">
            <v>26069</v>
          </cell>
        </row>
        <row r="371">
          <cell r="N371">
            <v>10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12966</v>
          </cell>
        </row>
        <row r="376">
          <cell r="N376">
            <v>0</v>
          </cell>
        </row>
        <row r="377">
          <cell r="N377">
            <v>16375</v>
          </cell>
        </row>
        <row r="378">
          <cell r="N378">
            <v>47692</v>
          </cell>
        </row>
        <row r="380">
          <cell r="N380">
            <v>3188</v>
          </cell>
        </row>
        <row r="381">
          <cell r="Q381"/>
          <cell r="U381"/>
          <cell r="V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33195</v>
          </cell>
        </row>
        <row r="387">
          <cell r="N387">
            <v>7945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1216</v>
          </cell>
        </row>
        <row r="407">
          <cell r="N407">
            <v>995</v>
          </cell>
        </row>
        <row r="408">
          <cell r="Q408"/>
          <cell r="U408"/>
          <cell r="V408"/>
        </row>
        <row r="409">
          <cell r="N409">
            <v>0</v>
          </cell>
        </row>
        <row r="410">
          <cell r="N410">
            <v>182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1019</v>
          </cell>
        </row>
        <row r="416">
          <cell r="N416">
            <v>604</v>
          </cell>
        </row>
        <row r="417">
          <cell r="Q417"/>
          <cell r="U417"/>
          <cell r="V417"/>
        </row>
        <row r="418">
          <cell r="N418">
            <v>0</v>
          </cell>
        </row>
        <row r="419">
          <cell r="N419">
            <v>215</v>
          </cell>
        </row>
        <row r="420">
          <cell r="N420">
            <v>75762</v>
          </cell>
        </row>
        <row r="421">
          <cell r="N421">
            <v>0</v>
          </cell>
        </row>
        <row r="422">
          <cell r="N422">
            <v>1843</v>
          </cell>
        </row>
        <row r="423">
          <cell r="N423">
            <v>37383</v>
          </cell>
        </row>
        <row r="425">
          <cell r="N425">
            <v>0</v>
          </cell>
        </row>
        <row r="426">
          <cell r="Q426"/>
          <cell r="U426"/>
          <cell r="V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132</v>
          </cell>
        </row>
        <row r="432">
          <cell r="N432">
            <v>9690</v>
          </cell>
        </row>
        <row r="434">
          <cell r="N434">
            <v>27136</v>
          </cell>
        </row>
        <row r="435">
          <cell r="Q435"/>
          <cell r="U435"/>
          <cell r="V435"/>
        </row>
        <row r="436">
          <cell r="N436">
            <v>0</v>
          </cell>
        </row>
        <row r="437">
          <cell r="N437">
            <v>4157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3">
          <cell r="N443">
            <v>40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36</v>
          </cell>
        </row>
        <row r="450">
          <cell r="N450">
            <v>6272</v>
          </cell>
        </row>
        <row r="452">
          <cell r="N452">
            <v>77</v>
          </cell>
        </row>
        <row r="453">
          <cell r="Q453"/>
          <cell r="U453"/>
          <cell r="V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10446</v>
          </cell>
        </row>
        <row r="457">
          <cell r="N457">
            <v>0</v>
          </cell>
        </row>
        <row r="458">
          <cell r="N458">
            <v>75</v>
          </cell>
        </row>
        <row r="459">
          <cell r="N459">
            <v>18785</v>
          </cell>
        </row>
        <row r="461">
          <cell r="N461">
            <v>0</v>
          </cell>
        </row>
        <row r="462">
          <cell r="Q462"/>
          <cell r="U462"/>
          <cell r="V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14629</v>
          </cell>
        </row>
        <row r="468">
          <cell r="N468">
            <v>2923</v>
          </cell>
        </row>
        <row r="470">
          <cell r="N470">
            <v>0</v>
          </cell>
        </row>
        <row r="471">
          <cell r="Q471"/>
          <cell r="U471"/>
          <cell r="V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2502</v>
          </cell>
        </row>
        <row r="488">
          <cell r="N488">
            <v>21415</v>
          </cell>
        </row>
        <row r="489">
          <cell r="Q489"/>
          <cell r="U489"/>
          <cell r="V489"/>
        </row>
        <row r="490">
          <cell r="N490">
            <v>0</v>
          </cell>
        </row>
        <row r="491">
          <cell r="N491">
            <v>4815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23972</v>
          </cell>
        </row>
        <row r="497">
          <cell r="N497">
            <v>7866</v>
          </cell>
        </row>
        <row r="499">
          <cell r="N499">
            <v>2503</v>
          </cell>
        </row>
        <row r="500">
          <cell r="N500">
            <v>140</v>
          </cell>
          <cell r="T500"/>
        </row>
        <row r="501">
          <cell r="N501">
            <v>592</v>
          </cell>
        </row>
        <row r="502">
          <cell r="N502">
            <v>0</v>
          </cell>
        </row>
        <row r="503">
          <cell r="M503">
            <v>87334</v>
          </cell>
        </row>
        <row r="504">
          <cell r="N504">
            <v>201252.2379999999</v>
          </cell>
        </row>
        <row r="506">
          <cell r="N506">
            <v>49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156713</v>
          </cell>
        </row>
        <row r="513">
          <cell r="N513">
            <v>165908</v>
          </cell>
        </row>
        <row r="515">
          <cell r="N515">
            <v>971014</v>
          </cell>
        </row>
        <row r="517">
          <cell r="N517">
            <v>0</v>
          </cell>
        </row>
        <row r="518">
          <cell r="N518">
            <v>183328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66898.762000000104</v>
          </cell>
        </row>
        <row r="524">
          <cell r="N524">
            <v>283541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162764</v>
          </cell>
        </row>
        <row r="531">
          <cell r="N531">
            <v>349416</v>
          </cell>
        </row>
        <row r="533">
          <cell r="N533">
            <v>254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38885</v>
          </cell>
        </row>
        <row r="538">
          <cell r="N538">
            <v>0</v>
          </cell>
        </row>
        <row r="539">
          <cell r="N539">
            <v>225354</v>
          </cell>
        </row>
        <row r="540">
          <cell r="N540">
            <v>215813</v>
          </cell>
        </row>
        <row r="542">
          <cell r="N542">
            <v>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530794</v>
          </cell>
        </row>
        <row r="549">
          <cell r="N549">
            <v>104870</v>
          </cell>
        </row>
        <row r="551">
          <cell r="N551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20413</v>
          </cell>
        </row>
        <row r="569">
          <cell r="N569">
            <v>17145</v>
          </cell>
        </row>
        <row r="571">
          <cell r="N571">
            <v>0</v>
          </cell>
        </row>
        <row r="572">
          <cell r="N572">
            <v>4131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15484</v>
          </cell>
        </row>
        <row r="578">
          <cell r="N578">
            <v>1762</v>
          </cell>
        </row>
        <row r="580">
          <cell r="N580">
            <v>0</v>
          </cell>
        </row>
        <row r="581">
          <cell r="N581">
            <v>273.72587729227985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5838</v>
          </cell>
        </row>
        <row r="585">
          <cell r="N585">
            <v>20499.512122707732</v>
          </cell>
        </row>
        <row r="587">
          <cell r="N587">
            <v>96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21963</v>
          </cell>
        </row>
        <row r="594">
          <cell r="N594">
            <v>20914</v>
          </cell>
        </row>
        <row r="596">
          <cell r="N596">
            <v>103302</v>
          </cell>
        </row>
        <row r="598">
          <cell r="N598">
            <v>0</v>
          </cell>
        </row>
        <row r="599">
          <cell r="N599">
            <v>16707.27412270772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117.72587729227962</v>
          </cell>
        </row>
        <row r="605">
          <cell r="N605">
            <v>0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14748</v>
          </cell>
        </row>
        <row r="612">
          <cell r="N612">
            <v>44638</v>
          </cell>
        </row>
        <row r="614">
          <cell r="N614">
            <v>175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54607.762000000002</v>
          </cell>
        </row>
        <row r="619">
          <cell r="N619">
            <v>0</v>
          </cell>
        </row>
        <row r="620">
          <cell r="N620">
            <v>15135</v>
          </cell>
        </row>
        <row r="621">
          <cell r="N621">
            <v>64074</v>
          </cell>
        </row>
        <row r="623">
          <cell r="N623">
            <v>108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43392</v>
          </cell>
        </row>
        <row r="630">
          <cell r="N630">
            <v>7683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7302</v>
          </cell>
        </row>
        <row r="650">
          <cell r="N650">
            <v>1361</v>
          </cell>
        </row>
        <row r="652">
          <cell r="N652">
            <v>0</v>
          </cell>
        </row>
        <row r="653">
          <cell r="N653">
            <v>329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829</v>
          </cell>
        </row>
        <row r="659">
          <cell r="N659">
            <v>1812</v>
          </cell>
        </row>
        <row r="661">
          <cell r="N661">
            <v>31361</v>
          </cell>
        </row>
        <row r="663">
          <cell r="N663">
            <v>50</v>
          </cell>
        </row>
        <row r="664">
          <cell r="N664">
            <v>0</v>
          </cell>
        </row>
        <row r="665">
          <cell r="N665">
            <v>14491</v>
          </cell>
        </row>
        <row r="666">
          <cell r="N666">
            <v>135321.76199999999</v>
          </cell>
        </row>
        <row r="668">
          <cell r="N668">
            <v>30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13487</v>
          </cell>
        </row>
        <row r="675">
          <cell r="N675">
            <v>14078</v>
          </cell>
        </row>
        <row r="677">
          <cell r="N677">
            <v>86600</v>
          </cell>
        </row>
        <row r="679">
          <cell r="N679">
            <v>0</v>
          </cell>
        </row>
        <row r="680">
          <cell r="N680">
            <v>18215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191</v>
          </cell>
        </row>
        <row r="686">
          <cell r="N686">
            <v>18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9080</v>
          </cell>
        </row>
        <row r="693">
          <cell r="N693">
            <v>24783</v>
          </cell>
        </row>
        <row r="695">
          <cell r="N695">
            <v>77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11643</v>
          </cell>
        </row>
        <row r="700">
          <cell r="N700">
            <v>0</v>
          </cell>
        </row>
        <row r="701">
          <cell r="N701">
            <v>3653</v>
          </cell>
        </row>
        <row r="702">
          <cell r="N702">
            <v>35476.738000000012</v>
          </cell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41333</v>
          </cell>
        </row>
        <row r="711">
          <cell r="N711">
            <v>4953.5</v>
          </cell>
        </row>
        <row r="713">
          <cell r="N713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5098</v>
          </cell>
        </row>
        <row r="731">
          <cell r="N731">
            <v>7248</v>
          </cell>
        </row>
        <row r="733">
          <cell r="N733">
            <v>0</v>
          </cell>
        </row>
        <row r="734">
          <cell r="N734">
            <v>1722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10424</v>
          </cell>
        </row>
        <row r="740">
          <cell r="N740">
            <v>82233</v>
          </cell>
        </row>
        <row r="741">
          <cell r="Q741">
            <v>216251</v>
          </cell>
        </row>
        <row r="742">
          <cell r="N742">
            <v>26611</v>
          </cell>
        </row>
        <row r="743">
          <cell r="N743">
            <v>271.27412270772015</v>
          </cell>
        </row>
        <row r="744">
          <cell r="N744">
            <v>5145.2379999999976</v>
          </cell>
        </row>
        <row r="745">
          <cell r="N745">
            <v>0</v>
          </cell>
        </row>
        <row r="746">
          <cell r="N746">
            <v>28500</v>
          </cell>
        </row>
        <row r="747">
          <cell r="N747">
            <v>213351.48787729233</v>
          </cell>
        </row>
        <row r="749">
          <cell r="N749">
            <v>0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22160</v>
          </cell>
        </row>
        <row r="756">
          <cell r="N756">
            <v>27232</v>
          </cell>
        </row>
        <row r="758">
          <cell r="N758">
            <v>149646</v>
          </cell>
        </row>
        <row r="760">
          <cell r="N760">
            <v>0</v>
          </cell>
        </row>
        <row r="761">
          <cell r="N761">
            <v>25028.72587729228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291.27412270772038</v>
          </cell>
        </row>
        <row r="767">
          <cell r="N767">
            <v>949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23879</v>
          </cell>
        </row>
        <row r="774">
          <cell r="N774">
            <v>46218</v>
          </cell>
        </row>
        <row r="776">
          <cell r="N776">
            <v>105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24076</v>
          </cell>
        </row>
        <row r="781">
          <cell r="N781">
            <v>0</v>
          </cell>
        </row>
        <row r="782">
          <cell r="N782">
            <v>23630</v>
          </cell>
        </row>
        <row r="783">
          <cell r="N783">
            <v>53211</v>
          </cell>
        </row>
        <row r="785">
          <cell r="N785">
            <v>162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86721</v>
          </cell>
        </row>
        <row r="792">
          <cell r="N792">
            <v>12008</v>
          </cell>
        </row>
        <row r="794">
          <cell r="N794">
            <v>0</v>
          </cell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6630</v>
          </cell>
        </row>
        <row r="812">
          <cell r="N812">
            <v>3057</v>
          </cell>
        </row>
        <row r="814">
          <cell r="N814">
            <v>0</v>
          </cell>
        </row>
        <row r="815">
          <cell r="N815">
            <v>712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4947</v>
          </cell>
        </row>
        <row r="821">
          <cell r="N821">
            <v>1452</v>
          </cell>
        </row>
        <row r="823">
          <cell r="N823">
            <v>0</v>
          </cell>
        </row>
        <row r="825">
          <cell r="N825">
            <v>385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N828">
            <v>27344</v>
          </cell>
        </row>
        <row r="830">
          <cell r="N830">
            <v>0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10787</v>
          </cell>
        </row>
        <row r="837">
          <cell r="N837">
            <v>15308</v>
          </cell>
        </row>
        <row r="839">
          <cell r="N839">
            <v>173356</v>
          </cell>
        </row>
        <row r="841">
          <cell r="N841">
            <v>0</v>
          </cell>
        </row>
        <row r="842">
          <cell r="N842">
            <v>29871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320</v>
          </cell>
        </row>
        <row r="848">
          <cell r="N848">
            <v>191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20978</v>
          </cell>
        </row>
        <row r="855">
          <cell r="N855">
            <v>25211</v>
          </cell>
        </row>
        <row r="857">
          <cell r="N857">
            <v>108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15498</v>
          </cell>
        </row>
        <row r="862">
          <cell r="N862">
            <v>0</v>
          </cell>
        </row>
        <row r="863">
          <cell r="N863">
            <v>10272</v>
          </cell>
        </row>
        <row r="864">
          <cell r="N864">
            <v>38695</v>
          </cell>
        </row>
        <row r="866">
          <cell r="N866">
            <v>0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40757</v>
          </cell>
        </row>
        <row r="873">
          <cell r="N873">
            <v>7006.5</v>
          </cell>
        </row>
        <row r="875">
          <cell r="N875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4134.5</v>
          </cell>
        </row>
      </sheetData>
      <sheetData sheetId="3">
        <row r="35">
          <cell r="B35">
            <v>66.671000000000006</v>
          </cell>
        </row>
        <row r="36">
          <cell r="B36">
            <v>2.2989999999999999</v>
          </cell>
        </row>
        <row r="37">
          <cell r="B37">
            <v>0.27929999999999999</v>
          </cell>
        </row>
        <row r="38">
          <cell r="B38">
            <v>1.6166</v>
          </cell>
        </row>
      </sheetData>
      <sheetData sheetId="4">
        <row r="5">
          <cell r="E5">
            <v>608</v>
          </cell>
        </row>
        <row r="6">
          <cell r="E6">
            <v>665</v>
          </cell>
        </row>
        <row r="7">
          <cell r="E7">
            <v>703</v>
          </cell>
        </row>
        <row r="8">
          <cell r="E8">
            <v>2375</v>
          </cell>
        </row>
        <row r="9">
          <cell r="E9">
            <v>513</v>
          </cell>
        </row>
        <row r="10">
          <cell r="E10">
            <v>19465.5</v>
          </cell>
        </row>
        <row r="11">
          <cell r="E11">
            <v>4332</v>
          </cell>
        </row>
        <row r="12">
          <cell r="E12">
            <v>836</v>
          </cell>
        </row>
        <row r="13">
          <cell r="E13">
            <v>4037.5</v>
          </cell>
        </row>
        <row r="14">
          <cell r="E14">
            <v>2555.5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rgström, Malin" id="{1B890672-668F-4708-A924-0D85C35AF113}" userId="S::malin.bergstrom@wsp.com::87554293-e0b2-4356-a1a7-37a994389a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2-10-11T09:48:58.99" personId="{1B890672-668F-4708-A924-0D85C35AF113}" id="{AE1AF38A-184F-4FB6-9409-8C027E9418CD}">
    <text>Tillagt</text>
  </threadedComment>
  <threadedComment ref="H19" dT="2022-10-11T09:49:18.07" personId="{1B890672-668F-4708-A924-0D85C35AF113}" id="{D11EA0AD-81EF-418A-871C-132B18A75E80}">
    <text>Tillagt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n.vanderhorst@lansstyrelsen.se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11" sqref="B11:C11"/>
    </sheetView>
  </sheetViews>
  <sheetFormatPr defaultRowHeight="15.6"/>
  <cols>
    <col min="2" max="2" width="56.3984375" bestFit="1" customWidth="1"/>
    <col min="3" max="3" width="56" customWidth="1"/>
    <col min="5" max="5" width="85.3984375" customWidth="1"/>
  </cols>
  <sheetData>
    <row r="1" spans="2:5" ht="16.2" thickBot="1">
      <c r="C1" s="67"/>
    </row>
    <row r="2" spans="2:5">
      <c r="B2" s="68" t="s">
        <v>77</v>
      </c>
      <c r="C2" s="75" t="s">
        <v>96</v>
      </c>
    </row>
    <row r="3" spans="2:5">
      <c r="B3" s="69" t="s">
        <v>78</v>
      </c>
      <c r="C3" s="148" t="s">
        <v>105</v>
      </c>
    </row>
    <row r="4" spans="2:5">
      <c r="B4" s="70" t="s">
        <v>79</v>
      </c>
      <c r="C4" s="76" t="s">
        <v>97</v>
      </c>
    </row>
    <row r="5" spans="2:5">
      <c r="B5" s="70" t="s">
        <v>80</v>
      </c>
      <c r="C5" s="77" t="s">
        <v>81</v>
      </c>
    </row>
    <row r="6" spans="2:5">
      <c r="B6" s="149" t="s">
        <v>82</v>
      </c>
      <c r="C6" s="150" t="s">
        <v>107</v>
      </c>
    </row>
    <row r="7" spans="2:5" ht="16.2" thickBot="1">
      <c r="B7" s="151" t="s">
        <v>80</v>
      </c>
      <c r="C7" s="152" t="s">
        <v>106</v>
      </c>
    </row>
    <row r="10" spans="2:5" ht="16.2" thickBot="1"/>
    <row r="11" spans="2:5" ht="155.25" customHeight="1">
      <c r="B11" s="155" t="s">
        <v>98</v>
      </c>
      <c r="C11" s="156"/>
      <c r="E11" s="157" t="s">
        <v>83</v>
      </c>
    </row>
    <row r="12" spans="2:5">
      <c r="B12" s="78"/>
      <c r="C12" s="71"/>
      <c r="E12" s="158"/>
    </row>
    <row r="13" spans="2:5">
      <c r="B13" s="153"/>
      <c r="C13" s="71"/>
      <c r="E13" s="158"/>
    </row>
    <row r="14" spans="2:5" ht="16.2" thickBot="1">
      <c r="B14" s="154"/>
      <c r="C14" s="72"/>
      <c r="E14" s="158"/>
    </row>
    <row r="15" spans="2:5">
      <c r="E15" s="158"/>
    </row>
    <row r="16" spans="2:5" ht="16.2" thickBot="1">
      <c r="B16" s="73"/>
      <c r="E16" s="158"/>
    </row>
    <row r="17" spans="2:5" ht="154.5" customHeight="1" thickBot="1">
      <c r="B17" s="160" t="s">
        <v>84</v>
      </c>
      <c r="C17" s="161"/>
      <c r="E17" s="158"/>
    </row>
    <row r="18" spans="2:5">
      <c r="B18" s="74"/>
      <c r="E18" s="158"/>
    </row>
    <row r="19" spans="2:5">
      <c r="E19" s="158"/>
    </row>
    <row r="20" spans="2:5">
      <c r="E20" s="158"/>
    </row>
    <row r="21" spans="2:5">
      <c r="E21" s="158"/>
    </row>
    <row r="22" spans="2:5">
      <c r="E22" s="158"/>
    </row>
    <row r="23" spans="2:5" ht="16.2" thickBot="1">
      <c r="E23" s="159"/>
    </row>
  </sheetData>
  <mergeCells count="3">
    <mergeCell ref="B11:C11"/>
    <mergeCell ref="E11:E23"/>
    <mergeCell ref="B17:C17"/>
  </mergeCells>
  <hyperlinks>
    <hyperlink ref="C5" r:id="rId1" xr:uid="{EF47E625-08E8-4D09-910F-7BD8008334BF}"/>
    <hyperlink ref="C7" r:id="rId2" xr:uid="{31317539-09B1-4C5F-868C-31365A8D92B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zoomScale="70" zoomScaleNormal="70" workbookViewId="0">
      <selection activeCell="C8" sqref="C8"/>
    </sheetView>
  </sheetViews>
  <sheetFormatPr defaultColWidth="8.59765625" defaultRowHeight="14.4"/>
  <cols>
    <col min="1" max="1" width="49.5" style="11" customWidth="1"/>
    <col min="2" max="2" width="17.59765625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92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[1]Solceller!$E$5</f>
        <v>608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B7" s="62"/>
      <c r="C7" s="62">
        <f>[1]Elproduktion!$N$42</f>
        <v>0</v>
      </c>
      <c r="D7" s="62">
        <f>[1]Elproduktion!$N$43</f>
        <v>0</v>
      </c>
      <c r="E7" s="62">
        <f>[1]Elproduktion!$Q$44</f>
        <v>0</v>
      </c>
      <c r="F7" s="62">
        <f>[1]Elproduktion!$N$45</f>
        <v>0</v>
      </c>
      <c r="G7" s="62">
        <f>[1]Elproduktion!$R$46</f>
        <v>0</v>
      </c>
      <c r="H7" s="62">
        <f>[1]Elproduktion!$S$47</f>
        <v>0</v>
      </c>
      <c r="I7" s="62">
        <f>[1]Elproduktion!$N$48</f>
        <v>0</v>
      </c>
      <c r="J7" s="62">
        <f>[1]Elproduktion!$T$46</f>
        <v>0</v>
      </c>
      <c r="K7" s="62">
        <f>[1]Elproduktion!U44</f>
        <v>0</v>
      </c>
      <c r="L7" s="62">
        <f>[1]Elproduktion!V44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62">
        <f>[1]Elproduktion!$N$50</f>
        <v>0</v>
      </c>
      <c r="D8" s="62">
        <f>[1]Elproduktion!$N$51</f>
        <v>0</v>
      </c>
      <c r="E8" s="62">
        <f>[1]Elproduktion!$Q$52</f>
        <v>0</v>
      </c>
      <c r="F8" s="62">
        <f>[1]Elproduktion!$N$53</f>
        <v>0</v>
      </c>
      <c r="G8" s="62">
        <f>[1]Elproduktion!$R$54</f>
        <v>0</v>
      </c>
      <c r="H8" s="62">
        <f>[1]Elproduktion!$S$55</f>
        <v>0</v>
      </c>
      <c r="I8" s="62">
        <f>[1]Elproduktion!$N$56</f>
        <v>0</v>
      </c>
      <c r="J8" s="62">
        <f>[1]Elproduktion!$T$54</f>
        <v>0</v>
      </c>
      <c r="K8" s="62">
        <f>[1]Elproduktion!U52</f>
        <v>0</v>
      </c>
      <c r="L8" s="62">
        <f>[1]Elproduktion!V52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62">
        <f>[1]Elproduktion!$N$58</f>
        <v>10623</v>
      </c>
      <c r="D9" s="62">
        <f>[1]Elproduktion!$N$59</f>
        <v>0</v>
      </c>
      <c r="E9" s="62">
        <f>[1]Elproduktion!$Q$60</f>
        <v>0</v>
      </c>
      <c r="F9" s="62">
        <f>[1]Elproduktion!$N$61</f>
        <v>0</v>
      </c>
      <c r="G9" s="62">
        <f>[1]Elproduktion!$R$62</f>
        <v>0</v>
      </c>
      <c r="H9" s="62">
        <f>[1]Elproduktion!$S$63</f>
        <v>0</v>
      </c>
      <c r="I9" s="62">
        <f>[1]Elproduktion!$N$64</f>
        <v>0</v>
      </c>
      <c r="J9" s="62">
        <f>[1]Elproduktion!$T$62</f>
        <v>0</v>
      </c>
      <c r="K9" s="62">
        <f>[1]Elproduktion!U60</f>
        <v>0</v>
      </c>
      <c r="L9" s="62">
        <f>[1]Elproduktion!V60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62">
        <f>[1]Elproduktion!$N$66</f>
        <v>0</v>
      </c>
      <c r="D10" s="62">
        <f>[1]Elproduktion!$N$67</f>
        <v>0</v>
      </c>
      <c r="E10" s="62">
        <f>[1]Elproduktion!$Q$68</f>
        <v>0</v>
      </c>
      <c r="F10" s="62">
        <f>[1]Elproduktion!$N$69</f>
        <v>0</v>
      </c>
      <c r="G10" s="62">
        <f>[1]Elproduktion!$R$70</f>
        <v>0</v>
      </c>
      <c r="H10" s="62">
        <f>[1]Elproduktion!$S$71</f>
        <v>0</v>
      </c>
      <c r="I10" s="62">
        <f>[1]Elproduktion!$N$72</f>
        <v>0</v>
      </c>
      <c r="J10" s="62">
        <f>[1]Elproduktion!$T$70</f>
        <v>0</v>
      </c>
      <c r="K10" s="62">
        <f>[1]Elproduktion!U68</f>
        <v>0</v>
      </c>
      <c r="L10" s="62">
        <f>[1]Elproduktion!V68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11231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1904 Skinnskatteberg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[1]Fjärrvärmeproduktion!$N$58</f>
        <v>0</v>
      </c>
      <c r="C18" s="65"/>
      <c r="D18" s="116">
        <f>[1]Fjärrvärmeproduktion!$N$59</f>
        <v>0</v>
      </c>
      <c r="E18" s="65">
        <f>[1]Fjärrvärmeproduktion!$Q$60</f>
        <v>0</v>
      </c>
      <c r="F18" s="65">
        <f>[1]Fjärrvärmeproduktion!$N$61</f>
        <v>0</v>
      </c>
      <c r="G18" s="65">
        <f>[1]Fjärrvärmeproduktion!$R$62</f>
        <v>0</v>
      </c>
      <c r="H18" s="65">
        <f>[1]Fjärrvärmeproduktion!$S$63</f>
        <v>0</v>
      </c>
      <c r="I18" s="65">
        <f>[1]Fjärrvärmeproduktion!$N$64</f>
        <v>0</v>
      </c>
      <c r="J18" s="65">
        <f>[1]Fjärrvärmeproduktion!$T$62</f>
        <v>0</v>
      </c>
      <c r="K18" s="65">
        <f>[1]Fjärrvärmeproduktion!U60</f>
        <v>0</v>
      </c>
      <c r="L18" s="65">
        <f>[1]Fjärrvärmeproduktion!V60</f>
        <v>0</v>
      </c>
      <c r="M18" s="65"/>
      <c r="N18" s="65"/>
      <c r="O18" s="65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139">
        <f>[1]Fjärrvärmeproduktion!$N$66+[1]Fjärrvärmeproduktion!$Z$66</f>
        <v>14300</v>
      </c>
      <c r="C19" s="65"/>
      <c r="D19" s="116">
        <f>[1]Fjärrvärmeproduktion!$N$67</f>
        <v>0</v>
      </c>
      <c r="E19" s="65">
        <f>[1]Fjärrvärmeproduktion!$Q$68</f>
        <v>0</v>
      </c>
      <c r="F19" s="65">
        <f>[1]Fjärrvärmeproduktion!$N$69</f>
        <v>0</v>
      </c>
      <c r="G19" s="65">
        <f>[1]Fjärrvärmeproduktion!$R$70</f>
        <v>0</v>
      </c>
      <c r="H19" s="140">
        <f>[1]Fjärrvärmeproduktion!$S$71</f>
        <v>14300</v>
      </c>
      <c r="I19" s="65">
        <f>[1]Fjärrvärmeproduktion!$N$72</f>
        <v>0</v>
      </c>
      <c r="J19" s="65">
        <f>[1]Fjärrvärmeproduktion!$T$70</f>
        <v>0</v>
      </c>
      <c r="K19" s="65">
        <f>[1]Fjärrvärmeproduktion!U68</f>
        <v>0</v>
      </c>
      <c r="L19" s="65">
        <f>[1]Fjärrvärmeproduktion!V68</f>
        <v>0</v>
      </c>
      <c r="M19" s="65"/>
      <c r="N19" s="65"/>
      <c r="O19" s="65"/>
      <c r="P19" s="65">
        <f t="shared" ref="P19:P24" si="2">SUM(C19:O19)</f>
        <v>14300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[1]Fjärrvärmeproduktion!$N$74</f>
        <v>0</v>
      </c>
      <c r="C20" s="65"/>
      <c r="D20" s="116">
        <f>[1]Fjärrvärmeproduktion!$N$75</f>
        <v>0</v>
      </c>
      <c r="E20" s="65">
        <f>[1]Fjärrvärmeproduktion!$Q$76</f>
        <v>0</v>
      </c>
      <c r="F20" s="65">
        <f>[1]Fjärrvärmeproduktion!$N$77</f>
        <v>0</v>
      </c>
      <c r="G20" s="65">
        <f>[1]Fjärrvärmeproduktion!$R$78</f>
        <v>0</v>
      </c>
      <c r="H20" s="65">
        <f>[1]Fjärrvärmeproduktion!$S$79</f>
        <v>0</v>
      </c>
      <c r="I20" s="65">
        <f>[1]Fjärrvärmeproduktion!$N$80</f>
        <v>0</v>
      </c>
      <c r="J20" s="65">
        <f>[1]Fjärrvärmeproduktion!$T$78</f>
        <v>0</v>
      </c>
      <c r="K20" s="65">
        <f>[1]Fjärrvärmeproduktion!U76</f>
        <v>0</v>
      </c>
      <c r="L20" s="65">
        <f>[1]Fjärrvärmeproduktion!V76</f>
        <v>0</v>
      </c>
      <c r="M20" s="65"/>
      <c r="N20" s="65"/>
      <c r="O20" s="65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[1]Fjärrvärmeproduktion!$N$82</f>
        <v>0</v>
      </c>
      <c r="C21" s="65"/>
      <c r="D21" s="116">
        <f>[1]Fjärrvärmeproduktion!$N$83</f>
        <v>0</v>
      </c>
      <c r="E21" s="65">
        <f>[1]Fjärrvärmeproduktion!$Q$84</f>
        <v>0</v>
      </c>
      <c r="F21" s="65">
        <f>[1]Fjärrvärmeproduktion!$N$85</f>
        <v>0</v>
      </c>
      <c r="G21" s="65">
        <f>[1]Fjärrvärmeproduktion!$R$86</f>
        <v>0</v>
      </c>
      <c r="H21" s="65">
        <f>[1]Fjärrvärmeproduktion!$S$87</f>
        <v>0</v>
      </c>
      <c r="I21" s="65">
        <f>[1]Fjärrvärmeproduktion!$N$88</f>
        <v>0</v>
      </c>
      <c r="J21" s="65">
        <f>[1]Fjärrvärmeproduktion!$T$86</f>
        <v>0</v>
      </c>
      <c r="K21" s="65">
        <f>[1]Fjärrvärmeproduktion!U84</f>
        <v>0</v>
      </c>
      <c r="L21" s="65">
        <f>[1]Fjärrvärmeproduktion!V84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[1]Fjärrvärmeproduktion!$N$90</f>
        <v>0</v>
      </c>
      <c r="C22" s="65"/>
      <c r="D22" s="116">
        <f>[1]Fjärrvärmeproduktion!$N$91</f>
        <v>0</v>
      </c>
      <c r="E22" s="65">
        <f>[1]Fjärrvärmeproduktion!$Q$92</f>
        <v>0</v>
      </c>
      <c r="F22" s="65">
        <f>[1]Fjärrvärmeproduktion!$N$93</f>
        <v>0</v>
      </c>
      <c r="G22" s="65">
        <f>[1]Fjärrvärmeproduktion!$R$94</f>
        <v>0</v>
      </c>
      <c r="H22" s="65">
        <f>[1]Fjärrvärmeproduktion!$S$95</f>
        <v>0</v>
      </c>
      <c r="I22" s="65">
        <f>[1]Fjärrvärmeproduktion!$N$96</f>
        <v>0</v>
      </c>
      <c r="J22" s="65">
        <f>[1]Fjärrvärmeproduktion!$T$94</f>
        <v>0</v>
      </c>
      <c r="K22" s="65">
        <f>[1]Fjärrvärmeproduktion!U92</f>
        <v>0</v>
      </c>
      <c r="L22" s="65">
        <f>[1]Fjärrvärmeproduktion!V92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106,204196011465 GWh</v>
      </c>
      <c r="T22" s="27"/>
      <c r="U22" s="25"/>
    </row>
    <row r="23" spans="1:34" ht="15.6">
      <c r="A23" s="5" t="s">
        <v>23</v>
      </c>
      <c r="B23" s="116">
        <f>[1]Fjärrvärmeproduktion!$N$98</f>
        <v>0</v>
      </c>
      <c r="C23" s="65"/>
      <c r="D23" s="116">
        <f>[1]Fjärrvärmeproduktion!$N$99</f>
        <v>0</v>
      </c>
      <c r="E23" s="65">
        <f>[1]Fjärrvärmeproduktion!$Q$100</f>
        <v>0</v>
      </c>
      <c r="F23" s="65">
        <f>[1]Fjärrvärmeproduktion!$N$101</f>
        <v>0</v>
      </c>
      <c r="G23" s="65">
        <f>[1]Fjärrvärmeproduktion!$R$102</f>
        <v>0</v>
      </c>
      <c r="H23" s="65">
        <f>[1]Fjärrvärmeproduktion!$S$103</f>
        <v>0</v>
      </c>
      <c r="I23" s="65">
        <f>[1]Fjärrvärmeproduktion!$N$104</f>
        <v>0</v>
      </c>
      <c r="J23" s="65">
        <f>[1]Fjärrvärmeproduktion!$T$102</f>
        <v>0</v>
      </c>
      <c r="K23" s="65">
        <f>[1]Fjärrvärmeproduktion!U100</f>
        <v>0</v>
      </c>
      <c r="L23" s="65">
        <f>[1]Fjärrvärmeproduktion!V100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14300</v>
      </c>
      <c r="C24" s="65">
        <f t="shared" ref="C24:O24" si="3">SUM(C18:C23)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14300</v>
      </c>
      <c r="I24" s="65">
        <f t="shared" si="3"/>
        <v>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14300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65,717196011465 GWh</v>
      </c>
      <c r="T25" s="31">
        <f>C$44</f>
        <v>0.61878154046164702</v>
      </c>
      <c r="U25" s="25"/>
    </row>
    <row r="26" spans="1:34" ht="15.6">
      <c r="A26" s="6" t="s">
        <v>100</v>
      </c>
      <c r="B26" s="11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0"/>
      <c r="R26" s="57" t="str">
        <f>D30</f>
        <v>Oljeprodukter</v>
      </c>
      <c r="S26" s="43" t="str">
        <f>D43/1000 &amp;" GWh"</f>
        <v>9,758 GWh</v>
      </c>
      <c r="T26" s="31">
        <f>D$44</f>
        <v>9.1879608965229551E-2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0,895 GWh</v>
      </c>
      <c r="T28" s="31">
        <f>F$44</f>
        <v>8.427162330793242E-3</v>
      </c>
      <c r="U28" s="25"/>
    </row>
    <row r="29" spans="1:34" ht="15.6">
      <c r="A29" s="54" t="str">
        <f>A2</f>
        <v>1904 Skinnskatteberg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1,856 GWh</v>
      </c>
      <c r="T29" s="31">
        <f>G$44</f>
        <v>1.7475769034583526E-2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27,978 GWh</v>
      </c>
      <c r="T30" s="31">
        <f>H$44</f>
        <v>0.26343591920774673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116">
        <f>[1]Slutanvändning!$N$89</f>
        <v>0</v>
      </c>
      <c r="C32" s="116">
        <f>[1]Slutanvändning!$N$90</f>
        <v>1705</v>
      </c>
      <c r="D32" s="116">
        <f>[1]Slutanvändning!$N$83</f>
        <v>2222</v>
      </c>
      <c r="E32" s="65">
        <f>[1]Slutanvändning!$Q$84</f>
        <v>0</v>
      </c>
      <c r="F32" s="65">
        <f>[1]Slutanvändning!$N$85</f>
        <v>0</v>
      </c>
      <c r="G32" s="65">
        <f>[1]Slutanvändning!$N$86</f>
        <v>546</v>
      </c>
      <c r="H32" s="116">
        <f>[1]Slutanvändning!$N$87</f>
        <v>0</v>
      </c>
      <c r="I32" s="65">
        <f>[1]Slutanvändning!$N$88</f>
        <v>0</v>
      </c>
      <c r="J32" s="65"/>
      <c r="K32" s="65">
        <f>[1]Slutanvändning!U84</f>
        <v>0</v>
      </c>
      <c r="L32" s="65">
        <f>[1]Slutanvändning!V84</f>
        <v>0</v>
      </c>
      <c r="M32" s="65"/>
      <c r="N32" s="65"/>
      <c r="O32" s="65"/>
      <c r="P32" s="65">
        <f t="shared" ref="P32:P38" si="4">SUM(B32:N32)</f>
        <v>4473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116">
        <f>[1]Slutanvändning!$N$98</f>
        <v>2204</v>
      </c>
      <c r="C33" s="144">
        <f>[1]Slutanvändning!$N$99</f>
        <v>22523.255566171338</v>
      </c>
      <c r="D33" s="116">
        <f>[1]Slutanvändning!$N$92</f>
        <v>1587</v>
      </c>
      <c r="E33" s="65">
        <f>[1]Slutanvändning!$Q$93</f>
        <v>0</v>
      </c>
      <c r="F33" s="65">
        <f>[1]Slutanvändning!$N$94</f>
        <v>895</v>
      </c>
      <c r="G33" s="65">
        <f>[1]Slutanvändning!$N$95</f>
        <v>0</v>
      </c>
      <c r="H33" s="116">
        <f>[1]Slutanvändning!$N$96</f>
        <v>0</v>
      </c>
      <c r="I33" s="65">
        <f>[1]Slutanvändning!$N$97</f>
        <v>0</v>
      </c>
      <c r="J33" s="65"/>
      <c r="K33" s="65">
        <f>[1]Slutanvändning!U93</f>
        <v>0</v>
      </c>
      <c r="L33" s="65">
        <f>[1]Slutanvändning!V93</f>
        <v>0</v>
      </c>
      <c r="M33" s="65"/>
      <c r="N33" s="65"/>
      <c r="O33" s="65"/>
      <c r="P33" s="133">
        <f t="shared" si="4"/>
        <v>27209.255566171338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116">
        <f>[1]Slutanvändning!$N$107</f>
        <v>4725</v>
      </c>
      <c r="C34" s="116">
        <f>[1]Slutanvändning!$N$108</f>
        <v>6660</v>
      </c>
      <c r="D34" s="116">
        <f>[1]Slutanvändning!$N$101</f>
        <v>0</v>
      </c>
      <c r="E34" s="65">
        <f>[1]Slutanvändning!$Q$102</f>
        <v>0</v>
      </c>
      <c r="F34" s="65">
        <f>[1]Slutanvändning!$N$103</f>
        <v>0</v>
      </c>
      <c r="G34" s="65">
        <f>[1]Slutanvändning!$N$104</f>
        <v>0</v>
      </c>
      <c r="H34" s="116">
        <f>[1]Slutanvändning!$N$105</f>
        <v>0</v>
      </c>
      <c r="I34" s="65">
        <f>[1]Slutanvändning!$N$106</f>
        <v>0</v>
      </c>
      <c r="J34" s="65"/>
      <c r="K34" s="65">
        <f>[1]Slutanvändning!U102</f>
        <v>0</v>
      </c>
      <c r="L34" s="65">
        <f>[1]Slutanvändning!V102</f>
        <v>0</v>
      </c>
      <c r="M34" s="65"/>
      <c r="N34" s="65"/>
      <c r="O34" s="65"/>
      <c r="P34" s="65">
        <f t="shared" si="4"/>
        <v>11385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116">
        <f>[1]Slutanvändning!$N$116</f>
        <v>0</v>
      </c>
      <c r="C35" s="144">
        <f>[1]Slutanvändning!$N$117</f>
        <v>7</v>
      </c>
      <c r="D35" s="116">
        <f>[1]Slutanvändning!$N$110</f>
        <v>5733</v>
      </c>
      <c r="E35" s="65">
        <f>[1]Slutanvändning!$Q$111</f>
        <v>0</v>
      </c>
      <c r="F35" s="65">
        <f>[1]Slutanvändning!$N$112</f>
        <v>0</v>
      </c>
      <c r="G35" s="65">
        <f>[1]Slutanvändning!$N$113</f>
        <v>1310</v>
      </c>
      <c r="H35" s="116">
        <f>[1]Slutanvändning!$N$114</f>
        <v>0</v>
      </c>
      <c r="I35" s="65">
        <f>[1]Slutanvändning!$N$115</f>
        <v>0</v>
      </c>
      <c r="J35" s="65"/>
      <c r="K35" s="65">
        <f>[1]Slutanvändning!U111</f>
        <v>0</v>
      </c>
      <c r="L35" s="65">
        <f>[1]Slutanvändning!V111</f>
        <v>0</v>
      </c>
      <c r="M35" s="65"/>
      <c r="N35" s="65"/>
      <c r="O35" s="65"/>
      <c r="P35" s="133">
        <f>SUM(B35:N35)</f>
        <v>7050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116">
        <f>[1]Slutanvändning!$N$125</f>
        <v>890</v>
      </c>
      <c r="C36" s="116">
        <f>[1]Slutanvändning!$N$126</f>
        <v>6556</v>
      </c>
      <c r="D36" s="116">
        <f>[1]Slutanvändning!$N$119</f>
        <v>69</v>
      </c>
      <c r="E36" s="65">
        <f>[1]Slutanvändning!$Q$120</f>
        <v>0</v>
      </c>
      <c r="F36" s="65">
        <f>[1]Slutanvändning!$N$121</f>
        <v>0</v>
      </c>
      <c r="G36" s="65">
        <f>[1]Slutanvändning!$N$122</f>
        <v>0</v>
      </c>
      <c r="H36" s="116">
        <f>[1]Slutanvändning!$N$123</f>
        <v>0</v>
      </c>
      <c r="I36" s="65">
        <f>[1]Slutanvändning!$N$124</f>
        <v>0</v>
      </c>
      <c r="J36" s="65"/>
      <c r="K36" s="65">
        <f>[1]Slutanvändning!U120</f>
        <v>0</v>
      </c>
      <c r="L36" s="65">
        <f>[1]Slutanvändning!V120</f>
        <v>0</v>
      </c>
      <c r="M36" s="65"/>
      <c r="N36" s="65"/>
      <c r="O36" s="65"/>
      <c r="P36" s="65">
        <f t="shared" si="4"/>
        <v>7515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116">
        <f>[1]Slutanvändning!$N$134</f>
        <v>23</v>
      </c>
      <c r="C37" s="116">
        <f>[1]Slutanvändning!$N$135</f>
        <v>16175</v>
      </c>
      <c r="D37" s="116">
        <f>[1]Slutanvändning!$N$128</f>
        <v>147</v>
      </c>
      <c r="E37" s="65">
        <f>[1]Slutanvändning!$Q$129</f>
        <v>0</v>
      </c>
      <c r="F37" s="65">
        <f>[1]Slutanvändning!$N$130</f>
        <v>0</v>
      </c>
      <c r="G37" s="65">
        <f>[1]Slutanvändning!$N$131</f>
        <v>0</v>
      </c>
      <c r="H37" s="116">
        <f>[1]Slutanvändning!$N$132</f>
        <v>13678</v>
      </c>
      <c r="I37" s="65">
        <f>[1]Slutanvändning!$N$133</f>
        <v>0</v>
      </c>
      <c r="J37" s="65"/>
      <c r="K37" s="65">
        <f>[1]Slutanvändning!U129</f>
        <v>0</v>
      </c>
      <c r="L37" s="65">
        <f>[1]Slutanvändning!V129</f>
        <v>0</v>
      </c>
      <c r="M37" s="65"/>
      <c r="N37" s="65"/>
      <c r="O37" s="65"/>
      <c r="P37" s="65">
        <f t="shared" si="4"/>
        <v>30023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116">
        <f>[1]Slutanvändning!$N$143</f>
        <v>5498</v>
      </c>
      <c r="C38" s="116">
        <f>[1]Slutanvändning!$N$144</f>
        <v>1426</v>
      </c>
      <c r="D38" s="116">
        <f>[1]Slutanvändning!$N$137</f>
        <v>0</v>
      </c>
      <c r="E38" s="65">
        <f>[1]Slutanvändning!$Q$138</f>
        <v>0</v>
      </c>
      <c r="F38" s="65">
        <f>[1]Slutanvändning!$N$139</f>
        <v>0</v>
      </c>
      <c r="G38" s="65">
        <f>[1]Slutanvändning!$N$140</f>
        <v>0</v>
      </c>
      <c r="H38" s="116">
        <f>[1]Slutanvändning!$N$141</f>
        <v>0</v>
      </c>
      <c r="I38" s="65">
        <f>[1]Slutanvändning!$N$142</f>
        <v>0</v>
      </c>
      <c r="J38" s="65"/>
      <c r="K38" s="65">
        <f>[1]Slutanvändning!U138</f>
        <v>0</v>
      </c>
      <c r="L38" s="65">
        <f>[1]Slutanvändning!V138</f>
        <v>0</v>
      </c>
      <c r="M38" s="65"/>
      <c r="N38" s="65"/>
      <c r="O38" s="65"/>
      <c r="P38" s="65">
        <f t="shared" si="4"/>
        <v>6924</v>
      </c>
      <c r="Q38" s="22"/>
      <c r="R38" s="33"/>
      <c r="S38" s="18"/>
      <c r="T38" s="29"/>
      <c r="U38" s="25"/>
    </row>
    <row r="39" spans="1:47" ht="15.6">
      <c r="A39" s="5" t="s">
        <v>39</v>
      </c>
      <c r="B39" s="116">
        <f>[1]Slutanvändning!$N$152</f>
        <v>0</v>
      </c>
      <c r="C39" s="116">
        <f>[1]Slutanvändning!$N$153</f>
        <v>5797</v>
      </c>
      <c r="D39" s="116">
        <f>[1]Slutanvändning!$N$146</f>
        <v>0</v>
      </c>
      <c r="E39" s="65">
        <f>[1]Slutanvändning!$Q$147</f>
        <v>0</v>
      </c>
      <c r="F39" s="65">
        <f>[1]Slutanvändning!$N$148</f>
        <v>0</v>
      </c>
      <c r="G39" s="65">
        <f>[1]Slutanvändning!$N$149</f>
        <v>0</v>
      </c>
      <c r="H39" s="116">
        <f>[1]Slutanvändning!$N$150</f>
        <v>0</v>
      </c>
      <c r="I39" s="65">
        <f>[1]Slutanvändning!$N$151</f>
        <v>0</v>
      </c>
      <c r="J39" s="65"/>
      <c r="K39" s="65">
        <f>[1]Slutanvändning!U147</f>
        <v>0</v>
      </c>
      <c r="L39" s="65">
        <f>[1]Slutanvändning!V147</f>
        <v>0</v>
      </c>
      <c r="M39" s="65"/>
      <c r="N39" s="65"/>
      <c r="O39" s="65"/>
      <c r="P39" s="65">
        <f>SUM(B39:N39)</f>
        <v>5797</v>
      </c>
      <c r="Q39" s="22"/>
      <c r="R39" s="30"/>
      <c r="S39" s="9"/>
      <c r="T39" s="46"/>
    </row>
    <row r="40" spans="1:47" ht="15.6">
      <c r="A40" s="5" t="s">
        <v>14</v>
      </c>
      <c r="B40" s="65">
        <f>SUM(B32:B39)</f>
        <v>13340</v>
      </c>
      <c r="C40" s="133">
        <f t="shared" ref="C40:O40" si="5">SUM(C32:C39)</f>
        <v>60849.255566171341</v>
      </c>
      <c r="D40" s="65">
        <f t="shared" si="5"/>
        <v>9758</v>
      </c>
      <c r="E40" s="65">
        <f t="shared" si="5"/>
        <v>0</v>
      </c>
      <c r="F40" s="65">
        <f>SUM(F32:F39)</f>
        <v>895</v>
      </c>
      <c r="G40" s="65">
        <f t="shared" si="5"/>
        <v>1856</v>
      </c>
      <c r="H40" s="65">
        <f t="shared" si="5"/>
        <v>13678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133">
        <f>SUM(B40:N40)</f>
        <v>100376.25556617134</v>
      </c>
      <c r="Q40" s="22"/>
      <c r="R40" s="30"/>
      <c r="S40" s="9" t="s">
        <v>25</v>
      </c>
      <c r="T40" s="46" t="s">
        <v>26</v>
      </c>
    </row>
    <row r="41" spans="1:4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8"/>
      <c r="R41" s="30" t="s">
        <v>40</v>
      </c>
      <c r="S41" s="47" t="str">
        <f>(B46+C46)/1000 &amp;" GWh"</f>
        <v>5,82794044529371 GWh</v>
      </c>
      <c r="T41" s="63"/>
    </row>
    <row r="42" spans="1:47">
      <c r="A42" s="35" t="s">
        <v>43</v>
      </c>
      <c r="B42" s="122">
        <f>B39+B38+B37</f>
        <v>5521</v>
      </c>
      <c r="C42" s="122">
        <f>C39+C38+C37</f>
        <v>23398</v>
      </c>
      <c r="D42" s="122">
        <f>D39+D38+D37</f>
        <v>147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13678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42744</v>
      </c>
      <c r="Q42" s="23"/>
      <c r="R42" s="30" t="s">
        <v>41</v>
      </c>
      <c r="S42" s="10" t="str">
        <f>P42/1000 &amp;" GWh"</f>
        <v>42,744 GWh</v>
      </c>
      <c r="T42" s="31">
        <f>P42/P40</f>
        <v>0.42583776171867405</v>
      </c>
    </row>
    <row r="43" spans="1:47">
      <c r="A43" s="36" t="s">
        <v>45</v>
      </c>
      <c r="B43" s="124"/>
      <c r="C43" s="125">
        <f>C40+C24-C7+C46</f>
        <v>65717.196011465043</v>
      </c>
      <c r="D43" s="125">
        <f t="shared" ref="D43:O43" si="7">D11+D24+D40</f>
        <v>9758</v>
      </c>
      <c r="E43" s="125">
        <f t="shared" si="7"/>
        <v>0</v>
      </c>
      <c r="F43" s="125">
        <f t="shared" si="7"/>
        <v>895</v>
      </c>
      <c r="G43" s="125">
        <f t="shared" si="7"/>
        <v>1856</v>
      </c>
      <c r="H43" s="125">
        <f t="shared" si="7"/>
        <v>27978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</f>
        <v>106204.19601146504</v>
      </c>
      <c r="Q43" s="23"/>
      <c r="R43" s="30" t="s">
        <v>42</v>
      </c>
      <c r="S43" s="10" t="str">
        <f>P36/1000 &amp;" GWh"</f>
        <v>7,515 GWh</v>
      </c>
      <c r="T43" s="44">
        <f>P36/P40</f>
        <v>7.4868303839505781E-2</v>
      </c>
    </row>
    <row r="44" spans="1:47">
      <c r="A44" s="36" t="s">
        <v>46</v>
      </c>
      <c r="B44" s="92"/>
      <c r="C44" s="95">
        <f>C43/$P$43</f>
        <v>0.61878154046164702</v>
      </c>
      <c r="D44" s="95">
        <f t="shared" ref="D44:P44" si="8">D43/$P$43</f>
        <v>9.1879608965229551E-2</v>
      </c>
      <c r="E44" s="95">
        <f t="shared" si="8"/>
        <v>0</v>
      </c>
      <c r="F44" s="95">
        <f t="shared" si="8"/>
        <v>8.427162330793242E-3</v>
      </c>
      <c r="G44" s="95">
        <f t="shared" si="8"/>
        <v>1.7475769034583526E-2</v>
      </c>
      <c r="H44" s="95">
        <f t="shared" si="8"/>
        <v>0.26343591920774673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11,385 GWh</v>
      </c>
      <c r="T44" s="31">
        <f>P34/P40</f>
        <v>0.11342323875086804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4,473 GWh</v>
      </c>
      <c r="T45" s="31">
        <f>P32/P40</f>
        <v>4.4562331746388475E-2</v>
      </c>
      <c r="U45" s="25"/>
    </row>
    <row r="46" spans="1:47">
      <c r="A46" s="37" t="s">
        <v>49</v>
      </c>
      <c r="B46" s="94">
        <f>B24+B26-B40</f>
        <v>960</v>
      </c>
      <c r="C46" s="94">
        <f>(C40+C24)*0.08</f>
        <v>4867.9404452937079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27,2092555661713 GWh</v>
      </c>
      <c r="T46" s="44">
        <f>P33/P40</f>
        <v>0.27107262980370989</v>
      </c>
      <c r="U46" s="25"/>
    </row>
    <row r="47" spans="1:47">
      <c r="A47" s="37" t="s">
        <v>51</v>
      </c>
      <c r="B47" s="97">
        <f>B46/(B24+B26)</f>
        <v>6.7132867132867133E-2</v>
      </c>
      <c r="C47" s="97">
        <f>C46/(C40+C24)</f>
        <v>8.0000000000000016E-2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7,05 GWh</v>
      </c>
      <c r="T47" s="44">
        <f>P35/P40</f>
        <v>7.0235734140853739E-2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100,376255566171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zoomScale="70" zoomScaleNormal="70" workbookViewId="0">
      <selection activeCell="C8" sqref="C8"/>
    </sheetView>
  </sheetViews>
  <sheetFormatPr defaultColWidth="8.59765625" defaultRowHeight="14.4"/>
  <cols>
    <col min="1" max="1" width="49.5" style="11" customWidth="1"/>
    <col min="2" max="2" width="17.59765625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93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[1]Solceller!$E$7</f>
        <v>703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B7" s="62"/>
      <c r="C7" s="62">
        <f>[1]Elproduktion!$N$122</f>
        <v>0</v>
      </c>
      <c r="D7" s="62">
        <f>[1]Elproduktion!$N$123</f>
        <v>0</v>
      </c>
      <c r="E7" s="62">
        <f>[1]Elproduktion!$Q$124</f>
        <v>0</v>
      </c>
      <c r="F7" s="62">
        <f>[1]Elproduktion!$N$125</f>
        <v>0</v>
      </c>
      <c r="G7" s="62">
        <f>[1]Elproduktion!$R$126</f>
        <v>0</v>
      </c>
      <c r="H7" s="62">
        <f>[1]Elproduktion!$S$127</f>
        <v>0</v>
      </c>
      <c r="I7" s="62">
        <f>[1]Elproduktion!$N$128</f>
        <v>0</v>
      </c>
      <c r="J7" s="62">
        <f>[1]Elproduktion!$T$126</f>
        <v>0</v>
      </c>
      <c r="K7" s="62">
        <f>[1]Elproduktion!U124</f>
        <v>0</v>
      </c>
      <c r="L7" s="62">
        <f>[1]Elproduktion!V124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62">
        <f>[1]Elproduktion!$N$130</f>
        <v>0</v>
      </c>
      <c r="D8" s="62">
        <f>[1]Elproduktion!$N$131</f>
        <v>0</v>
      </c>
      <c r="E8" s="62">
        <f>[1]Elproduktion!$Q$132</f>
        <v>0</v>
      </c>
      <c r="F8" s="62">
        <f>[1]Elproduktion!$N$133</f>
        <v>0</v>
      </c>
      <c r="G8" s="62">
        <f>[1]Elproduktion!$R$134</f>
        <v>0</v>
      </c>
      <c r="H8" s="62">
        <f>[1]Elproduktion!$S$135</f>
        <v>0</v>
      </c>
      <c r="I8" s="62">
        <f>[1]Elproduktion!$N$136</f>
        <v>0</v>
      </c>
      <c r="J8" s="62">
        <f>[1]Elproduktion!$T$134</f>
        <v>0</v>
      </c>
      <c r="K8" s="62">
        <f>[1]Elproduktion!U132</f>
        <v>0</v>
      </c>
      <c r="L8" s="62">
        <f>[1]Elproduktion!V132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62">
        <f>[1]Elproduktion!$N$138</f>
        <v>1432</v>
      </c>
      <c r="D9" s="62">
        <f>[1]Elproduktion!$N$139</f>
        <v>0</v>
      </c>
      <c r="E9" s="62">
        <f>[1]Elproduktion!$Q$140</f>
        <v>0</v>
      </c>
      <c r="F9" s="62">
        <f>[1]Elproduktion!$N$141</f>
        <v>0</v>
      </c>
      <c r="G9" s="62">
        <f>[1]Elproduktion!$R$142</f>
        <v>0</v>
      </c>
      <c r="H9" s="62">
        <f>[1]Elproduktion!$S$143</f>
        <v>0</v>
      </c>
      <c r="I9" s="62">
        <f>[1]Elproduktion!$N$144</f>
        <v>0</v>
      </c>
      <c r="J9" s="62">
        <f>[1]Elproduktion!$T$142</f>
        <v>0</v>
      </c>
      <c r="K9" s="62">
        <f>[1]Elproduktion!U140</f>
        <v>0</v>
      </c>
      <c r="L9" s="62">
        <f>[1]Elproduktion!V140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62">
        <f>[1]Elproduktion!$N$146</f>
        <v>0</v>
      </c>
      <c r="D10" s="62">
        <f>[1]Elproduktion!$N$147</f>
        <v>0</v>
      </c>
      <c r="E10" s="62">
        <f>[1]Elproduktion!$Q$148</f>
        <v>0</v>
      </c>
      <c r="F10" s="62">
        <f>[1]Elproduktion!$N$149</f>
        <v>0</v>
      </c>
      <c r="G10" s="62">
        <f>[1]Elproduktion!$R$150</f>
        <v>0</v>
      </c>
      <c r="H10" s="62">
        <f>[1]Elproduktion!$S$151</f>
        <v>0</v>
      </c>
      <c r="I10" s="62">
        <f>[1]Elproduktion!$N$152</f>
        <v>0</v>
      </c>
      <c r="J10" s="62">
        <f>[1]Elproduktion!$T$150</f>
        <v>0</v>
      </c>
      <c r="K10" s="62">
        <f>[1]Elproduktion!U148</f>
        <v>0</v>
      </c>
      <c r="L10" s="62">
        <f>[1]Elproduktion!V148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2135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1960 Kungsör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[1]Fjärrvärmeproduktion!$N$170</f>
        <v>0</v>
      </c>
      <c r="C18" s="65"/>
      <c r="D18" s="65">
        <f>[1]Fjärrvärmeproduktion!$N$171</f>
        <v>0</v>
      </c>
      <c r="E18" s="65">
        <f>[1]Fjärrvärmeproduktion!$Q$172</f>
        <v>0</v>
      </c>
      <c r="F18" s="65">
        <f>[1]Fjärrvärmeproduktion!$N$173</f>
        <v>0</v>
      </c>
      <c r="G18" s="65">
        <f>[1]Fjärrvärmeproduktion!$R$174</f>
        <v>0</v>
      </c>
      <c r="H18" s="65">
        <f>[1]Fjärrvärmeproduktion!$S$175</f>
        <v>0</v>
      </c>
      <c r="I18" s="65">
        <f>[1]Fjärrvärmeproduktion!$N$176</f>
        <v>0</v>
      </c>
      <c r="J18" s="65">
        <f>[1]Fjärrvärmeproduktion!$T$174</f>
        <v>0</v>
      </c>
      <c r="K18" s="65">
        <f>[1]Fjärrvärmeproduktion!U172</f>
        <v>0</v>
      </c>
      <c r="L18" s="65">
        <f>[1]Fjärrvärmeproduktion!V172</f>
        <v>0</v>
      </c>
      <c r="M18" s="65"/>
      <c r="N18" s="65"/>
      <c r="O18" s="65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[1]Fjärrvärmeproduktion!$N$178+[1]Fjärrvärmeproduktion!$N$210</f>
        <v>38740</v>
      </c>
      <c r="C19" s="65"/>
      <c r="D19" s="65">
        <f>[1]Fjärrvärmeproduktion!$N$179</f>
        <v>199</v>
      </c>
      <c r="E19" s="65">
        <f>[1]Fjärrvärmeproduktion!$Q$180</f>
        <v>0</v>
      </c>
      <c r="F19" s="65">
        <f>[1]Fjärrvärmeproduktion!$N$181</f>
        <v>0</v>
      </c>
      <c r="G19" s="65">
        <f>[1]Fjärrvärmeproduktion!$R$182</f>
        <v>0</v>
      </c>
      <c r="H19" s="65">
        <f>[1]Fjärrvärmeproduktion!$S$183</f>
        <v>39872</v>
      </c>
      <c r="I19" s="65">
        <f>[1]Fjärrvärmeproduktion!$N$184</f>
        <v>0</v>
      </c>
      <c r="J19" s="65">
        <f>[1]Fjärrvärmeproduktion!$T$182</f>
        <v>0</v>
      </c>
      <c r="K19" s="65">
        <f>[1]Fjärrvärmeproduktion!U180</f>
        <v>0</v>
      </c>
      <c r="L19" s="65">
        <f>[1]Fjärrvärmeproduktion!V180</f>
        <v>0</v>
      </c>
      <c r="M19" s="65"/>
      <c r="N19" s="65"/>
      <c r="O19" s="65"/>
      <c r="P19" s="65">
        <f t="shared" ref="P19:P24" si="2">SUM(C19:O19)</f>
        <v>40071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[1]Fjärrvärmeproduktion!$N$186</f>
        <v>0</v>
      </c>
      <c r="C20" s="65"/>
      <c r="D20" s="65">
        <f>[1]Fjärrvärmeproduktion!$N$187</f>
        <v>0</v>
      </c>
      <c r="E20" s="65">
        <f>[1]Fjärrvärmeproduktion!$Q$188</f>
        <v>0</v>
      </c>
      <c r="F20" s="65">
        <f>[1]Fjärrvärmeproduktion!$N$189</f>
        <v>0</v>
      </c>
      <c r="G20" s="65">
        <f>[1]Fjärrvärmeproduktion!$R$190</f>
        <v>0</v>
      </c>
      <c r="H20" s="65">
        <f>[1]Fjärrvärmeproduktion!$S$191</f>
        <v>0</v>
      </c>
      <c r="I20" s="65">
        <f>[1]Fjärrvärmeproduktion!$N$192</f>
        <v>0</v>
      </c>
      <c r="J20" s="65">
        <f>[1]Fjärrvärmeproduktion!$T$190</f>
        <v>0</v>
      </c>
      <c r="K20" s="65">
        <f>[1]Fjärrvärmeproduktion!U188</f>
        <v>0</v>
      </c>
      <c r="L20" s="65">
        <f>[1]Fjärrvärmeproduktion!V188</f>
        <v>0</v>
      </c>
      <c r="M20" s="65"/>
      <c r="N20" s="65"/>
      <c r="O20" s="65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[1]Fjärrvärmeproduktion!$N$194</f>
        <v>0</v>
      </c>
      <c r="C21" s="65"/>
      <c r="D21" s="65">
        <f>[1]Fjärrvärmeproduktion!$N$195</f>
        <v>0</v>
      </c>
      <c r="E21" s="65">
        <f>[1]Fjärrvärmeproduktion!$Q$196</f>
        <v>0</v>
      </c>
      <c r="F21" s="65">
        <f>[1]Fjärrvärmeproduktion!$N$197</f>
        <v>0</v>
      </c>
      <c r="G21" s="65">
        <f>[1]Fjärrvärmeproduktion!$R$198</f>
        <v>0</v>
      </c>
      <c r="H21" s="65">
        <f>[1]Fjärrvärmeproduktion!$S$199</f>
        <v>0</v>
      </c>
      <c r="I21" s="65">
        <f>[1]Fjärrvärmeproduktion!$N$200</f>
        <v>0</v>
      </c>
      <c r="J21" s="65">
        <f>[1]Fjärrvärmeproduktion!$T$198</f>
        <v>0</v>
      </c>
      <c r="K21" s="65">
        <f>[1]Fjärrvärmeproduktion!U196</f>
        <v>0</v>
      </c>
      <c r="L21" s="65">
        <f>[1]Fjärrvärmeproduktion!V196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[1]Fjärrvärmeproduktion!$N$202</f>
        <v>0</v>
      </c>
      <c r="C22" s="65"/>
      <c r="D22" s="65">
        <f>[1]Fjärrvärmeproduktion!$N$203</f>
        <v>0</v>
      </c>
      <c r="E22" s="65">
        <f>[1]Fjärrvärmeproduktion!$Q$204</f>
        <v>0</v>
      </c>
      <c r="F22" s="65">
        <f>[1]Fjärrvärmeproduktion!$N$205</f>
        <v>0</v>
      </c>
      <c r="G22" s="65">
        <f>[1]Fjärrvärmeproduktion!$R$206</f>
        <v>0</v>
      </c>
      <c r="H22" s="65">
        <f>[1]Fjärrvärmeproduktion!$S$207</f>
        <v>0</v>
      </c>
      <c r="I22" s="65">
        <f>[1]Fjärrvärmeproduktion!$N$208</f>
        <v>0</v>
      </c>
      <c r="J22" s="65">
        <f>[1]Fjärrvärmeproduktion!$T$206</f>
        <v>0</v>
      </c>
      <c r="K22" s="65">
        <f>[1]Fjärrvärmeproduktion!U204</f>
        <v>0</v>
      </c>
      <c r="L22" s="65">
        <f>[1]Fjärrvärmeproduktion!V204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185,88676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65">
        <f>[1]Fjärrvärmeproduktion!$N$211</f>
        <v>0</v>
      </c>
      <c r="E23" s="65">
        <f>[1]Fjärrvärmeproduktion!$Q$212</f>
        <v>0</v>
      </c>
      <c r="F23" s="65">
        <f>[1]Fjärrvärmeproduktion!$N$213</f>
        <v>0</v>
      </c>
      <c r="G23" s="65">
        <f>[1]Fjärrvärmeproduktion!$R$214</f>
        <v>0</v>
      </c>
      <c r="H23" s="65">
        <f>[1]Fjärrvärmeproduktion!$S$215</f>
        <v>0</v>
      </c>
      <c r="I23" s="65">
        <f>[1]Fjärrvärmeproduktion!$N$216</f>
        <v>0</v>
      </c>
      <c r="J23" s="65">
        <f>[1]Fjärrvärmeproduktion!$T$214</f>
        <v>0</v>
      </c>
      <c r="K23" s="65">
        <f>[1]Fjärrvärmeproduktion!U212</f>
        <v>0</v>
      </c>
      <c r="L23" s="65">
        <f>[1]Fjärrvärmeproduktion!V212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38740</v>
      </c>
      <c r="C24" s="65">
        <f t="shared" ref="C24:O24" si="3">SUM(C18:C23)</f>
        <v>0</v>
      </c>
      <c r="D24" s="65">
        <f t="shared" si="3"/>
        <v>199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39872</v>
      </c>
      <c r="I24" s="65">
        <f t="shared" si="3"/>
        <v>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40071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87,07176 GWh</v>
      </c>
      <c r="T25" s="31">
        <f>C$44</f>
        <v>0.46841291977976263</v>
      </c>
      <c r="U25" s="25"/>
    </row>
    <row r="26" spans="1:34" ht="15.6">
      <c r="B26" s="11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0"/>
      <c r="R26" s="57" t="str">
        <f>D30</f>
        <v>Oljeprodukter</v>
      </c>
      <c r="S26" s="43" t="str">
        <f>D43/1000 &amp;" GWh"</f>
        <v>44,052 GWh</v>
      </c>
      <c r="T26" s="31">
        <f>D$44</f>
        <v>0.23698298899824816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0,026 GWh</v>
      </c>
      <c r="T28" s="31">
        <f>F$44</f>
        <v>1.3987010156075666E-4</v>
      </c>
      <c r="U28" s="25"/>
    </row>
    <row r="29" spans="1:34" ht="15.6">
      <c r="A29" s="54" t="str">
        <f>A2</f>
        <v>1960 Kungsör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6,709 GWh</v>
      </c>
      <c r="T29" s="31">
        <f>G$44</f>
        <v>3.6091865821966017E-2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48,028 GWh</v>
      </c>
      <c r="T30" s="31">
        <f>H$44</f>
        <v>0.25837235529846236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62">
        <f>[1]Slutanvändning!$N$251</f>
        <v>0</v>
      </c>
      <c r="C32" s="141">
        <f>[1]Slutanvändning!$N$252</f>
        <v>3596</v>
      </c>
      <c r="D32" s="62">
        <f>[1]Slutanvändning!$N$245</f>
        <v>4161</v>
      </c>
      <c r="E32" s="62">
        <f>[1]Slutanvändning!$Q$246</f>
        <v>0</v>
      </c>
      <c r="F32" s="62">
        <f>[1]Slutanvändning!$N$247</f>
        <v>0</v>
      </c>
      <c r="G32" s="62">
        <f>[1]Slutanvändning!$N$248</f>
        <v>1023</v>
      </c>
      <c r="H32" s="62">
        <f>[1]Slutanvändning!$N$249</f>
        <v>0</v>
      </c>
      <c r="I32" s="62">
        <f>[1]Slutanvändning!$N$250</f>
        <v>0</v>
      </c>
      <c r="J32" s="62"/>
      <c r="K32" s="62">
        <f>[1]Slutanvändning!U246</f>
        <v>0</v>
      </c>
      <c r="L32" s="62">
        <f>[1]Slutanvändning!V246</f>
        <v>0</v>
      </c>
      <c r="M32" s="62"/>
      <c r="N32" s="62"/>
      <c r="O32" s="62"/>
      <c r="P32" s="141">
        <f t="shared" ref="P32:P38" si="4">SUM(B32:N32)</f>
        <v>8780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62">
        <f>[1]Slutanvändning!$N$260</f>
        <v>7464</v>
      </c>
      <c r="C33" s="62">
        <f>[1]Slutanvändning!$N$261</f>
        <v>24412</v>
      </c>
      <c r="D33" s="62">
        <f>[1]Slutanvändning!$N$254</f>
        <v>2522</v>
      </c>
      <c r="E33" s="62">
        <f>[1]Slutanvändning!$Q$255</f>
        <v>0</v>
      </c>
      <c r="F33" s="62">
        <f>[1]Slutanvändning!$N$256</f>
        <v>26</v>
      </c>
      <c r="G33" s="62">
        <f>[1]Slutanvändning!$N$257</f>
        <v>0</v>
      </c>
      <c r="H33" s="62">
        <f>[1]Slutanvändning!$N$258</f>
        <v>0</v>
      </c>
      <c r="I33" s="62">
        <f>[1]Slutanvändning!$N$259</f>
        <v>0</v>
      </c>
      <c r="J33" s="62"/>
      <c r="K33" s="62">
        <f>[1]Slutanvändning!U255</f>
        <v>0</v>
      </c>
      <c r="L33" s="62">
        <f>[1]Slutanvändning!V255</f>
        <v>0</v>
      </c>
      <c r="M33" s="62"/>
      <c r="N33" s="62"/>
      <c r="O33" s="62"/>
      <c r="P33" s="62">
        <f t="shared" si="4"/>
        <v>34424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62">
        <f>[1]Slutanvändning!$N$269</f>
        <v>7548</v>
      </c>
      <c r="C34" s="62">
        <f>[1]Slutanvändning!$N$270</f>
        <v>8542</v>
      </c>
      <c r="D34" s="62">
        <f>[1]Slutanvändning!$N$263</f>
        <v>0</v>
      </c>
      <c r="E34" s="62">
        <f>[1]Slutanvändning!$Q$264</f>
        <v>0</v>
      </c>
      <c r="F34" s="62">
        <f>[1]Slutanvändning!$N$265</f>
        <v>0</v>
      </c>
      <c r="G34" s="62">
        <f>[1]Slutanvändning!$N$266</f>
        <v>0</v>
      </c>
      <c r="H34" s="62">
        <f>[1]Slutanvändning!$N$267</f>
        <v>0</v>
      </c>
      <c r="I34" s="62">
        <f>[1]Slutanvändning!$N$268</f>
        <v>0</v>
      </c>
      <c r="J34" s="62"/>
      <c r="K34" s="62">
        <f>[1]Slutanvändning!U264</f>
        <v>0</v>
      </c>
      <c r="L34" s="62">
        <f>[1]Slutanvändning!V264</f>
        <v>0</v>
      </c>
      <c r="M34" s="62"/>
      <c r="N34" s="62"/>
      <c r="O34" s="62"/>
      <c r="P34" s="62">
        <f t="shared" si="4"/>
        <v>16090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62">
        <f>[1]Slutanvändning!$N$278</f>
        <v>0</v>
      </c>
      <c r="C35" s="62">
        <f>[1]Slutanvändning!$N$279</f>
        <v>87</v>
      </c>
      <c r="D35" s="62">
        <f>[1]Slutanvändning!$N$272</f>
        <v>35287</v>
      </c>
      <c r="E35" s="62">
        <f>[1]Slutanvändning!$Q$273</f>
        <v>0</v>
      </c>
      <c r="F35" s="62">
        <f>[1]Slutanvändning!$N$274</f>
        <v>0</v>
      </c>
      <c r="G35" s="62">
        <f>[1]Slutanvändning!$N$275</f>
        <v>5686</v>
      </c>
      <c r="H35" s="62">
        <f>[1]Slutanvändning!$N$276</f>
        <v>0</v>
      </c>
      <c r="I35" s="62">
        <f>[1]Slutanvändning!$N$277</f>
        <v>0</v>
      </c>
      <c r="J35" s="62"/>
      <c r="K35" s="62">
        <f>[1]Slutanvändning!U273</f>
        <v>0</v>
      </c>
      <c r="L35" s="62">
        <f>[1]Slutanvändning!V273</f>
        <v>0</v>
      </c>
      <c r="M35" s="62"/>
      <c r="N35" s="62"/>
      <c r="O35" s="62"/>
      <c r="P35" s="62">
        <f>SUM(B35:N35)</f>
        <v>41060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62">
        <f>[1]Slutanvändning!$N$287</f>
        <v>666</v>
      </c>
      <c r="C36" s="62">
        <f>[1]Slutanvändning!$N$288</f>
        <v>8419</v>
      </c>
      <c r="D36" s="62">
        <f>[1]Slutanvändning!$N$281</f>
        <v>1791</v>
      </c>
      <c r="E36" s="62">
        <f>[1]Slutanvändning!$Q$282</f>
        <v>0</v>
      </c>
      <c r="F36" s="62">
        <f>[1]Slutanvändning!$N$283</f>
        <v>0</v>
      </c>
      <c r="G36" s="62">
        <f>[1]Slutanvändning!$N$284</f>
        <v>0</v>
      </c>
      <c r="H36" s="62">
        <f>[1]Slutanvändning!$N$285</f>
        <v>0</v>
      </c>
      <c r="I36" s="62">
        <f>[1]Slutanvändning!$N$286</f>
        <v>0</v>
      </c>
      <c r="J36" s="62"/>
      <c r="K36" s="62">
        <f>[1]Slutanvändning!U282</f>
        <v>0</v>
      </c>
      <c r="L36" s="62">
        <f>[1]Slutanvändning!V282</f>
        <v>0</v>
      </c>
      <c r="M36" s="62"/>
      <c r="N36" s="62"/>
      <c r="O36" s="62"/>
      <c r="P36" s="62">
        <f t="shared" si="4"/>
        <v>10876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62">
        <f>[1]Slutanvändning!$N$296</f>
        <v>4359</v>
      </c>
      <c r="C37" s="141">
        <f>[1]Slutanvändning!$N$297</f>
        <v>30745.5</v>
      </c>
      <c r="D37" s="62">
        <f>[1]Slutanvändning!$N$290</f>
        <v>78</v>
      </c>
      <c r="E37" s="62">
        <f>[1]Slutanvändning!$Q$291</f>
        <v>0</v>
      </c>
      <c r="F37" s="62">
        <f>[1]Slutanvändning!$N$292</f>
        <v>0</v>
      </c>
      <c r="G37" s="62">
        <f>[1]Slutanvändning!$N$293</f>
        <v>0</v>
      </c>
      <c r="H37" s="62">
        <f>[1]Slutanvändning!$N$294</f>
        <v>8156</v>
      </c>
      <c r="I37" s="62">
        <f>[1]Slutanvändning!$N$295</f>
        <v>0</v>
      </c>
      <c r="J37" s="62"/>
      <c r="K37" s="62">
        <f>[1]Slutanvändning!U291</f>
        <v>0</v>
      </c>
      <c r="L37" s="62">
        <f>[1]Slutanvändning!V291</f>
        <v>0</v>
      </c>
      <c r="M37" s="62"/>
      <c r="N37" s="62"/>
      <c r="O37" s="62"/>
      <c r="P37" s="141">
        <f t="shared" si="4"/>
        <v>43338.5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62">
        <f>[1]Slutanvändning!$N$305</f>
        <v>13763</v>
      </c>
      <c r="C38" s="62">
        <f>[1]Slutanvändning!$N$306</f>
        <v>2603</v>
      </c>
      <c r="D38" s="62">
        <f>[1]Slutanvändning!$N$299</f>
        <v>14</v>
      </c>
      <c r="E38" s="62">
        <f>[1]Slutanvändning!$Q$300</f>
        <v>0</v>
      </c>
      <c r="F38" s="62">
        <f>[1]Slutanvändning!$N$301</f>
        <v>0</v>
      </c>
      <c r="G38" s="62">
        <f>[1]Slutanvändning!$N$302</f>
        <v>0</v>
      </c>
      <c r="H38" s="62">
        <f>[1]Slutanvändning!$N$303</f>
        <v>0</v>
      </c>
      <c r="I38" s="62">
        <f>[1]Slutanvändning!$N$304</f>
        <v>0</v>
      </c>
      <c r="J38" s="62"/>
      <c r="K38" s="62">
        <f>[1]Slutanvändning!U300</f>
        <v>0</v>
      </c>
      <c r="L38" s="62">
        <f>[1]Slutanvändning!V300</f>
        <v>0</v>
      </c>
      <c r="M38" s="62"/>
      <c r="N38" s="62"/>
      <c r="O38" s="62"/>
      <c r="P38" s="62">
        <f t="shared" si="4"/>
        <v>16380</v>
      </c>
      <c r="Q38" s="22"/>
      <c r="R38" s="33"/>
      <c r="S38" s="18"/>
      <c r="T38" s="29"/>
      <c r="U38" s="25"/>
    </row>
    <row r="39" spans="1:47" ht="15.6">
      <c r="A39" s="5" t="s">
        <v>39</v>
      </c>
      <c r="B39" s="62">
        <f>[1]Slutanvändning!$N$314</f>
        <v>0</v>
      </c>
      <c r="C39" s="141">
        <f>[1]Slutanvändning!$N$315</f>
        <v>2217.5</v>
      </c>
      <c r="D39" s="62">
        <f>[1]Slutanvändning!$N$308</f>
        <v>0</v>
      </c>
      <c r="E39" s="62">
        <f>[1]Slutanvändning!$Q$309</f>
        <v>0</v>
      </c>
      <c r="F39" s="62">
        <f>[1]Slutanvändning!$N$310</f>
        <v>0</v>
      </c>
      <c r="G39" s="62">
        <f>[1]Slutanvändning!$N$311</f>
        <v>0</v>
      </c>
      <c r="H39" s="62">
        <f>[1]Slutanvändning!$N$312</f>
        <v>0</v>
      </c>
      <c r="I39" s="62">
        <f>[1]Slutanvändning!$N$313</f>
        <v>0</v>
      </c>
      <c r="J39" s="62"/>
      <c r="K39" s="62">
        <f>[1]Slutanvändning!U309</f>
        <v>0</v>
      </c>
      <c r="L39" s="62">
        <f>[1]Slutanvändning!V309</f>
        <v>0</v>
      </c>
      <c r="M39" s="62"/>
      <c r="N39" s="62"/>
      <c r="O39" s="62"/>
      <c r="P39" s="141">
        <f>SUM(B39:N39)</f>
        <v>2217.5</v>
      </c>
      <c r="Q39" s="22"/>
      <c r="R39" s="30"/>
      <c r="S39" s="9"/>
      <c r="T39" s="46"/>
    </row>
    <row r="40" spans="1:47" ht="15.6">
      <c r="A40" s="5" t="s">
        <v>14</v>
      </c>
      <c r="B40" s="62">
        <f>SUM(B32:B39)</f>
        <v>33800</v>
      </c>
      <c r="C40" s="62">
        <f t="shared" ref="C40:O40" si="5">SUM(C32:C39)</f>
        <v>80622</v>
      </c>
      <c r="D40" s="62">
        <f t="shared" si="5"/>
        <v>43853</v>
      </c>
      <c r="E40" s="62">
        <f t="shared" si="5"/>
        <v>0</v>
      </c>
      <c r="F40" s="62">
        <f>SUM(F32:F39)</f>
        <v>26</v>
      </c>
      <c r="G40" s="62">
        <f t="shared" si="5"/>
        <v>6709</v>
      </c>
      <c r="H40" s="62">
        <f t="shared" si="5"/>
        <v>8156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173166</v>
      </c>
      <c r="Q40" s="22"/>
      <c r="R40" s="30"/>
      <c r="S40" s="9" t="s">
        <v>25</v>
      </c>
      <c r="T40" s="46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8"/>
      <c r="R41" s="30" t="s">
        <v>40</v>
      </c>
      <c r="S41" s="47" t="str">
        <f>(B46+C46)/1000 &amp;" GWh"</f>
        <v>11,38976 GWh</v>
      </c>
      <c r="T41" s="63"/>
    </row>
    <row r="42" spans="1:47">
      <c r="A42" s="35" t="s">
        <v>43</v>
      </c>
      <c r="B42" s="92">
        <f>B39+B38+B37</f>
        <v>18122</v>
      </c>
      <c r="C42" s="92">
        <f>C39+C38+C37</f>
        <v>35566</v>
      </c>
      <c r="D42" s="92">
        <f>D39+D38+D37</f>
        <v>92</v>
      </c>
      <c r="E42" s="92">
        <f t="shared" ref="E42:P42" si="6">E39+E38+E37</f>
        <v>0</v>
      </c>
      <c r="F42" s="89">
        <f t="shared" si="6"/>
        <v>0</v>
      </c>
      <c r="G42" s="92">
        <f t="shared" si="6"/>
        <v>0</v>
      </c>
      <c r="H42" s="92">
        <f t="shared" si="6"/>
        <v>8156</v>
      </c>
      <c r="I42" s="89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61936</v>
      </c>
      <c r="Q42" s="23"/>
      <c r="R42" s="30" t="s">
        <v>41</v>
      </c>
      <c r="S42" s="10" t="str">
        <f>P42/1000 &amp;" GWh"</f>
        <v>61,936 GWh</v>
      </c>
      <c r="T42" s="31">
        <f>P42/P40</f>
        <v>0.35766836445953593</v>
      </c>
    </row>
    <row r="43" spans="1:47">
      <c r="A43" s="36" t="s">
        <v>45</v>
      </c>
      <c r="B43" s="117"/>
      <c r="C43" s="94">
        <f>C40+C24-C7+C46</f>
        <v>87071.76</v>
      </c>
      <c r="D43" s="94">
        <f t="shared" ref="D43:O43" si="7">D11+D24+D40</f>
        <v>44052</v>
      </c>
      <c r="E43" s="94">
        <f t="shared" si="7"/>
        <v>0</v>
      </c>
      <c r="F43" s="94">
        <f t="shared" si="7"/>
        <v>26</v>
      </c>
      <c r="G43" s="94">
        <f t="shared" si="7"/>
        <v>6709</v>
      </c>
      <c r="H43" s="94">
        <f t="shared" si="7"/>
        <v>48028</v>
      </c>
      <c r="I43" s="94">
        <f t="shared" si="7"/>
        <v>0</v>
      </c>
      <c r="J43" s="94">
        <f t="shared" si="7"/>
        <v>0</v>
      </c>
      <c r="K43" s="94">
        <f t="shared" si="7"/>
        <v>0</v>
      </c>
      <c r="L43" s="94">
        <f t="shared" si="7"/>
        <v>0</v>
      </c>
      <c r="M43" s="94">
        <f t="shared" si="7"/>
        <v>0</v>
      </c>
      <c r="N43" s="94">
        <f t="shared" si="7"/>
        <v>0</v>
      </c>
      <c r="O43" s="94">
        <f t="shared" si="7"/>
        <v>0</v>
      </c>
      <c r="P43" s="118">
        <f>SUM(C43:O43)</f>
        <v>185886.76</v>
      </c>
      <c r="Q43" s="23"/>
      <c r="R43" s="30" t="s">
        <v>42</v>
      </c>
      <c r="S43" s="10" t="str">
        <f>P36/1000 &amp;" GWh"</f>
        <v>10,876 GWh</v>
      </c>
      <c r="T43" s="44">
        <f>P36/P40</f>
        <v>6.2806786551632535E-2</v>
      </c>
    </row>
    <row r="44" spans="1:47">
      <c r="A44" s="36" t="s">
        <v>46</v>
      </c>
      <c r="B44" s="92"/>
      <c r="C44" s="95">
        <f>C43/$P$43</f>
        <v>0.46841291977976263</v>
      </c>
      <c r="D44" s="95">
        <f t="shared" ref="D44:P44" si="8">D43/$P$43</f>
        <v>0.23698298899824816</v>
      </c>
      <c r="E44" s="95">
        <f t="shared" si="8"/>
        <v>0</v>
      </c>
      <c r="F44" s="95">
        <f t="shared" si="8"/>
        <v>1.3987010156075666E-4</v>
      </c>
      <c r="G44" s="95">
        <f t="shared" si="8"/>
        <v>3.6091865821966017E-2</v>
      </c>
      <c r="H44" s="95">
        <f t="shared" si="8"/>
        <v>0.25837235529846236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16,09 GWh</v>
      </c>
      <c r="T44" s="31">
        <f>P34/P40</f>
        <v>9.2916623355624089E-2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8,78 GWh</v>
      </c>
      <c r="T45" s="31">
        <f>P32/P40</f>
        <v>5.0702793850986916E-2</v>
      </c>
      <c r="U45" s="25"/>
    </row>
    <row r="46" spans="1:47">
      <c r="A46" s="37" t="s">
        <v>49</v>
      </c>
      <c r="B46" s="94">
        <f>B24-B40</f>
        <v>4940</v>
      </c>
      <c r="C46" s="94">
        <f>(C40+C24)*0.08</f>
        <v>6449.76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34,424 GWh</v>
      </c>
      <c r="T46" s="44">
        <f>P33/P40</f>
        <v>0.19879191065220655</v>
      </c>
      <c r="U46" s="25"/>
    </row>
    <row r="47" spans="1:47">
      <c r="A47" s="37" t="s">
        <v>51</v>
      </c>
      <c r="B47" s="97">
        <f>B46/B24</f>
        <v>0.12751677852348994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41,06 GWh</v>
      </c>
      <c r="T47" s="44">
        <f>P35/P40</f>
        <v>0.23711352113001397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173,166 GWh</v>
      </c>
      <c r="T48" s="51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zoomScale="70" zoomScaleNormal="70" workbookViewId="0">
      <selection activeCell="G25" sqref="G25"/>
    </sheetView>
  </sheetViews>
  <sheetFormatPr defaultColWidth="8.59765625" defaultRowHeight="14.4"/>
  <cols>
    <col min="1" max="1" width="49.5" style="11" customWidth="1"/>
    <col min="2" max="2" width="18.8984375" style="41" bestFit="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94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68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[1]Solceller!$E$11</f>
        <v>4332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104</v>
      </c>
      <c r="B7" s="62"/>
      <c r="C7" s="64">
        <f>[1]Elproduktion!$N$282</f>
        <v>6377.75</v>
      </c>
      <c r="D7" s="62">
        <f>[1]Elproduktion!$N$283</f>
        <v>0</v>
      </c>
      <c r="E7" s="62">
        <f>[1]Elproduktion!$Q$284</f>
        <v>0</v>
      </c>
      <c r="F7" s="62">
        <f>[1]Elproduktion!$N$285</f>
        <v>0</v>
      </c>
      <c r="G7" s="62">
        <f>[1]Elproduktion!$R$286</f>
        <v>0</v>
      </c>
      <c r="H7" s="62">
        <f>[1]Elproduktion!$S$287</f>
        <v>0</v>
      </c>
      <c r="I7" s="62">
        <f>[1]Elproduktion!$N$288</f>
        <v>0</v>
      </c>
      <c r="J7" s="62">
        <f>[1]Elproduktion!$T$286</f>
        <v>0</v>
      </c>
      <c r="K7" s="62">
        <f>[1]Elproduktion!U284</f>
        <v>0</v>
      </c>
      <c r="L7" s="62">
        <f>[1]Elproduktion!V284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62">
        <f>[1]Elproduktion!$N$290</f>
        <v>0</v>
      </c>
      <c r="D8" s="62">
        <f>[1]Elproduktion!$N$291</f>
        <v>0</v>
      </c>
      <c r="E8" s="62">
        <f>[1]Elproduktion!$Q$292</f>
        <v>0</v>
      </c>
      <c r="F8" s="62">
        <f>[1]Elproduktion!$N$293</f>
        <v>0</v>
      </c>
      <c r="G8" s="62">
        <f>[1]Elproduktion!$R$294</f>
        <v>0</v>
      </c>
      <c r="H8" s="62">
        <f>[1]Elproduktion!$S$295</f>
        <v>0</v>
      </c>
      <c r="I8" s="62">
        <f>[1]Elproduktion!$N$296</f>
        <v>0</v>
      </c>
      <c r="J8" s="62">
        <f>[1]Elproduktion!$T$294</f>
        <v>0</v>
      </c>
      <c r="K8" s="62">
        <f>[1]Elproduktion!U292</f>
        <v>0</v>
      </c>
      <c r="L8" s="62">
        <f>[1]Elproduktion!V292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62">
        <f>[1]Elproduktion!$N$298</f>
        <v>0</v>
      </c>
      <c r="D9" s="62">
        <f>[1]Elproduktion!$N$299</f>
        <v>0</v>
      </c>
      <c r="E9" s="62">
        <f>[1]Elproduktion!$Q$300</f>
        <v>0</v>
      </c>
      <c r="F9" s="62">
        <f>[1]Elproduktion!$N$301</f>
        <v>0</v>
      </c>
      <c r="G9" s="62">
        <f>[1]Elproduktion!$R$302</f>
        <v>0</v>
      </c>
      <c r="H9" s="62">
        <f>[1]Elproduktion!$S$303</f>
        <v>0</v>
      </c>
      <c r="I9" s="62">
        <f>[1]Elproduktion!$N$304</f>
        <v>0</v>
      </c>
      <c r="J9" s="62">
        <f>[1]Elproduktion!$T$302</f>
        <v>0</v>
      </c>
      <c r="K9" s="62">
        <f>[1]Elproduktion!U300</f>
        <v>0</v>
      </c>
      <c r="L9" s="62">
        <f>[1]Elproduktion!V300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141">
        <f>[1]Elproduktion!$N$306</f>
        <v>28.25</v>
      </c>
      <c r="D10" s="62">
        <f>[1]Elproduktion!$N$307</f>
        <v>0</v>
      </c>
      <c r="E10" s="62">
        <f>[1]Elproduktion!$Q$308</f>
        <v>0</v>
      </c>
      <c r="F10" s="62">
        <f>[1]Elproduktion!$N$309</f>
        <v>0</v>
      </c>
      <c r="G10" s="62">
        <f>[1]Elproduktion!$R$310</f>
        <v>0</v>
      </c>
      <c r="H10" s="62">
        <f>[1]Elproduktion!$S$311</f>
        <v>0</v>
      </c>
      <c r="I10" s="62">
        <f>[1]Elproduktion!$N$312</f>
        <v>0</v>
      </c>
      <c r="J10" s="62">
        <f>[1]Elproduktion!$T$310</f>
        <v>0</v>
      </c>
      <c r="K10" s="62">
        <f>[1]Elproduktion!U308</f>
        <v>0</v>
      </c>
      <c r="L10" s="62">
        <f>[1]Elproduktion!V308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142">
        <f>SUM(C5:C10)</f>
        <v>10738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1981 Sala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68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[1]Fjärrvärmeproduktion!$N$394+[1]Fjärrvärmeproduktion!$N$434</f>
        <v>101775</v>
      </c>
      <c r="C18" s="65"/>
      <c r="D18" s="116">
        <f>[1]Fjärrvärmeproduktion!$N$395</f>
        <v>0</v>
      </c>
      <c r="E18" s="65">
        <f>[1]Fjärrvärmeproduktion!$Q$396</f>
        <v>0</v>
      </c>
      <c r="F18" s="65">
        <f>[1]Fjärrvärmeproduktion!$N$397</f>
        <v>0</v>
      </c>
      <c r="G18" s="65">
        <f>[1]Fjärrvärmeproduktion!$R$398</f>
        <v>2291</v>
      </c>
      <c r="H18" s="65">
        <f>[1]Fjärrvärmeproduktion!$S$399+[1]Fjärrvärmeproduktion!$W$399</f>
        <v>115564</v>
      </c>
      <c r="I18" s="65">
        <f>[1]Fjärrvärmeproduktion!$N$400</f>
        <v>330</v>
      </c>
      <c r="J18" s="65">
        <f>[1]Fjärrvärmeproduktion!$T$398</f>
        <v>0</v>
      </c>
      <c r="K18" s="65">
        <f>[1]Fjärrvärmeproduktion!U396</f>
        <v>0</v>
      </c>
      <c r="L18" s="65">
        <f>[1]Fjärrvärmeproduktion!V396</f>
        <v>0</v>
      </c>
      <c r="M18" s="65"/>
      <c r="N18" s="65"/>
      <c r="O18" s="65"/>
      <c r="P18" s="65">
        <f>SUM(C18:O18)</f>
        <v>118185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[1]Fjärrvärmeproduktion!$N$402</f>
        <v>6620</v>
      </c>
      <c r="C19" s="65"/>
      <c r="D19" s="116">
        <f>[1]Fjärrvärmeproduktion!$N$403</f>
        <v>0</v>
      </c>
      <c r="E19" s="65">
        <f>[1]Fjärrvärmeproduktion!$Q$404</f>
        <v>0</v>
      </c>
      <c r="F19" s="65">
        <f>[1]Fjärrvärmeproduktion!$N$405</f>
        <v>0</v>
      </c>
      <c r="G19" s="65">
        <f>[1]Fjärrvärmeproduktion!$R$406</f>
        <v>0</v>
      </c>
      <c r="H19" s="65">
        <f>[1]Fjärrvärmeproduktion!$S$407</f>
        <v>0</v>
      </c>
      <c r="I19" s="65">
        <f>[1]Fjärrvärmeproduktion!$N$408</f>
        <v>0</v>
      </c>
      <c r="J19" s="65">
        <f>[1]Fjärrvärmeproduktion!$T$406</f>
        <v>0</v>
      </c>
      <c r="K19" s="65">
        <f>[1]Fjärrvärmeproduktion!U404</f>
        <v>0</v>
      </c>
      <c r="L19" s="65">
        <f>[1]Fjärrvärmeproduktion!V404</f>
        <v>0</v>
      </c>
      <c r="M19" s="65"/>
      <c r="N19" s="65"/>
      <c r="O19" s="65"/>
      <c r="P19" s="65">
        <f t="shared" ref="P19:P24" si="2">SUM(C19:O19)</f>
        <v>0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[1]Fjärrvärmeproduktion!$N$410</f>
        <v>5259</v>
      </c>
      <c r="C20" s="133">
        <f>B20*1.015</f>
        <v>5337.8849999999993</v>
      </c>
      <c r="D20" s="116">
        <f>[1]Fjärrvärmeproduktion!$N$411</f>
        <v>0</v>
      </c>
      <c r="E20" s="65">
        <f>[1]Fjärrvärmeproduktion!$Q$412</f>
        <v>0</v>
      </c>
      <c r="F20" s="65">
        <f>[1]Fjärrvärmeproduktion!$N$413</f>
        <v>0</v>
      </c>
      <c r="G20" s="65">
        <f>[1]Fjärrvärmeproduktion!$R$414</f>
        <v>0</v>
      </c>
      <c r="H20" s="65">
        <f>[1]Fjärrvärmeproduktion!$S$415</f>
        <v>0</v>
      </c>
      <c r="I20" s="65">
        <f>[1]Fjärrvärmeproduktion!$N$416</f>
        <v>0</v>
      </c>
      <c r="J20" s="65">
        <f>[1]Fjärrvärmeproduktion!$T$414</f>
        <v>0</v>
      </c>
      <c r="K20" s="65">
        <f>[1]Fjärrvärmeproduktion!U412</f>
        <v>0</v>
      </c>
      <c r="L20" s="65">
        <f>[1]Fjärrvärmeproduktion!V412</f>
        <v>0</v>
      </c>
      <c r="M20" s="65"/>
      <c r="N20" s="65"/>
      <c r="O20" s="65"/>
      <c r="P20" s="65">
        <f t="shared" si="2"/>
        <v>5337.8849999999993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[1]Fjärrvärmeproduktion!$N$418</f>
        <v>0</v>
      </c>
      <c r="C21" s="65"/>
      <c r="D21" s="116">
        <f>[1]Fjärrvärmeproduktion!$N$419</f>
        <v>0</v>
      </c>
      <c r="E21" s="65">
        <f>[1]Fjärrvärmeproduktion!$Q$420</f>
        <v>0</v>
      </c>
      <c r="F21" s="65">
        <f>[1]Fjärrvärmeproduktion!$N$421</f>
        <v>0</v>
      </c>
      <c r="G21" s="65">
        <f>[1]Fjärrvärmeproduktion!$R$422</f>
        <v>0</v>
      </c>
      <c r="H21" s="65">
        <f>[1]Fjärrvärmeproduktion!$S$423</f>
        <v>0</v>
      </c>
      <c r="I21" s="65">
        <f>[1]Fjärrvärmeproduktion!$N$424</f>
        <v>0</v>
      </c>
      <c r="J21" s="65">
        <f>[1]Fjärrvärmeproduktion!$T$422</f>
        <v>0</v>
      </c>
      <c r="K21" s="65">
        <f>[1]Fjärrvärmeproduktion!U420</f>
        <v>0</v>
      </c>
      <c r="L21" s="65">
        <f>[1]Fjärrvärmeproduktion!V420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[1]Fjärrvärmeproduktion!$N$426</f>
        <v>1036</v>
      </c>
      <c r="C22" s="65"/>
      <c r="D22" s="116">
        <f>[1]Fjärrvärmeproduktion!$N$427</f>
        <v>0</v>
      </c>
      <c r="E22" s="65">
        <f>[1]Fjärrvärmeproduktion!$Q$428</f>
        <v>0</v>
      </c>
      <c r="F22" s="65">
        <f>[1]Fjärrvärmeproduktion!$N$429</f>
        <v>0</v>
      </c>
      <c r="G22" s="65">
        <f>[1]Fjärrvärmeproduktion!$R$430</f>
        <v>0</v>
      </c>
      <c r="H22" s="65">
        <f>[1]Fjärrvärmeproduktion!$S$431</f>
        <v>0</v>
      </c>
      <c r="I22" s="65">
        <f>[1]Fjärrvärmeproduktion!$N$432</f>
        <v>0</v>
      </c>
      <c r="J22" s="65">
        <f>[1]Fjärrvärmeproduktion!$T$430</f>
        <v>0</v>
      </c>
      <c r="K22" s="65">
        <f>[1]Fjärrvärmeproduktion!U428</f>
        <v>0</v>
      </c>
      <c r="L22" s="65">
        <f>[1]Fjärrvärmeproduktion!V428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511,04914484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116">
        <f>[1]Fjärrvärmeproduktion!$N$435</f>
        <v>0</v>
      </c>
      <c r="E23" s="65">
        <f>[1]Fjärrvärmeproduktion!$Q$436</f>
        <v>0</v>
      </c>
      <c r="F23" s="65">
        <f>[1]Fjärrvärmeproduktion!$N$437</f>
        <v>0</v>
      </c>
      <c r="G23" s="65">
        <f>[1]Fjärrvärmeproduktion!$R$438</f>
        <v>0</v>
      </c>
      <c r="H23" s="65">
        <f>[1]Fjärrvärmeproduktion!$S$439</f>
        <v>0</v>
      </c>
      <c r="I23" s="65">
        <f>[1]Fjärrvärmeproduktion!$N$440</f>
        <v>0</v>
      </c>
      <c r="J23" s="65">
        <f>[1]Fjärrvärmeproduktion!$T$438</f>
        <v>0</v>
      </c>
      <c r="K23" s="65">
        <f>[1]Fjärrvärmeproduktion!U436</f>
        <v>0</v>
      </c>
      <c r="L23" s="65">
        <f>[1]Fjärrvärmeproduktion!V436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114690</v>
      </c>
      <c r="C24" s="133">
        <f t="shared" ref="C24:O24" si="3">SUM(C18:C23)</f>
        <v>5337.8849999999993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2291</v>
      </c>
      <c r="H24" s="65">
        <f t="shared" si="3"/>
        <v>115564</v>
      </c>
      <c r="I24" s="65">
        <f t="shared" si="3"/>
        <v>330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123522.88499999999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194,55638284 GWh</v>
      </c>
      <c r="T25" s="31">
        <f>C$44</f>
        <v>0.38069994794906081</v>
      </c>
      <c r="U25" s="25"/>
    </row>
    <row r="26" spans="1:34" ht="15.6">
      <c r="B26" s="9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7" t="str">
        <f>D30</f>
        <v>Oljeprodukter</v>
      </c>
      <c r="S26" s="43" t="str">
        <f>D43/1000 &amp;" GWh"</f>
        <v>122,588 GWh</v>
      </c>
      <c r="T26" s="31">
        <f>D$44</f>
        <v>0.23987516902778502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0 GWh</v>
      </c>
      <c r="T28" s="31">
        <f>F$44</f>
        <v>0</v>
      </c>
      <c r="U28" s="25"/>
    </row>
    <row r="29" spans="1:34" ht="15.6">
      <c r="A29" s="54" t="str">
        <f>A2</f>
        <v>1981 Sala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23,403 GWh</v>
      </c>
      <c r="T29" s="31">
        <f>G$44</f>
        <v>4.5794030253836042E-2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170,171762 GWh</v>
      </c>
      <c r="T30" s="31">
        <f>H$44</f>
        <v>0.33298512230810523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0,33 GWh</v>
      </c>
      <c r="T31" s="31">
        <f>I$44</f>
        <v>6.4573046121291688E-4</v>
      </c>
      <c r="U31" s="24"/>
      <c r="AG31" s="19"/>
      <c r="AH31" s="19"/>
    </row>
    <row r="32" spans="1:34" ht="15.6">
      <c r="A32" s="5" t="s">
        <v>30</v>
      </c>
      <c r="B32" s="116">
        <f>[1]Slutanvändning!$N$575</f>
        <v>0</v>
      </c>
      <c r="C32" s="116">
        <f>[1]Slutanvändning!$N$576</f>
        <v>15484</v>
      </c>
      <c r="D32" s="65">
        <f>[1]Slutanvändning!$N$569</f>
        <v>17145</v>
      </c>
      <c r="E32" s="65">
        <f>[1]Slutanvändning!$Q$570</f>
        <v>0</v>
      </c>
      <c r="F32" s="116">
        <f>[1]Slutanvändning!$N$571</f>
        <v>0</v>
      </c>
      <c r="G32" s="65">
        <f>[1]Slutanvändning!$N$572</f>
        <v>4131</v>
      </c>
      <c r="H32" s="65">
        <f>[1]Slutanvändning!$N$573</f>
        <v>0</v>
      </c>
      <c r="I32" s="65">
        <f>[1]Slutanvändning!$N$574</f>
        <v>0</v>
      </c>
      <c r="J32" s="65"/>
      <c r="K32" s="65">
        <f>[1]Slutanvändning!U570</f>
        <v>0</v>
      </c>
      <c r="L32" s="65">
        <f>[1]Slutanvändning!V570</f>
        <v>0</v>
      </c>
      <c r="M32" s="65"/>
      <c r="N32" s="65"/>
      <c r="O32" s="65"/>
      <c r="P32" s="65">
        <f t="shared" ref="P32:P38" si="4">SUM(B32:N32)</f>
        <v>36760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116">
        <f>[1]Slutanvändning!$N$584</f>
        <v>5838</v>
      </c>
      <c r="C33" s="144">
        <f>[1]Slutanvändning!$N$585</f>
        <v>20499.512122707732</v>
      </c>
      <c r="D33" s="65">
        <f>[1]Slutanvändning!$N$578</f>
        <v>1762</v>
      </c>
      <c r="E33" s="65">
        <f>[1]Slutanvändning!$Q$579</f>
        <v>0</v>
      </c>
      <c r="F33" s="116">
        <f>[1]Slutanvändning!$N$580</f>
        <v>0</v>
      </c>
      <c r="G33" s="133">
        <f>[1]Slutanvändning!$N$581</f>
        <v>273.72587729227985</v>
      </c>
      <c r="H33" s="133">
        <f>[1]Slutanvändning!$N$582</f>
        <v>0</v>
      </c>
      <c r="I33" s="65">
        <f>[1]Slutanvändning!$N$583</f>
        <v>0</v>
      </c>
      <c r="J33" s="65"/>
      <c r="K33" s="65">
        <f>[1]Slutanvändning!U579</f>
        <v>0</v>
      </c>
      <c r="L33" s="65">
        <f>[1]Slutanvändning!V579</f>
        <v>0</v>
      </c>
      <c r="M33" s="65"/>
      <c r="N33" s="65"/>
      <c r="O33" s="65"/>
      <c r="P33" s="133">
        <f t="shared" si="4"/>
        <v>28373.238000000012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116">
        <f>[1]Slutanvändning!$N$593</f>
        <v>21963</v>
      </c>
      <c r="C34" s="116">
        <f>[1]Slutanvändning!$N$594</f>
        <v>20914</v>
      </c>
      <c r="D34" s="65">
        <f>[1]Slutanvändning!$N$587</f>
        <v>96</v>
      </c>
      <c r="E34" s="65">
        <f>[1]Slutanvändning!$Q$588</f>
        <v>0</v>
      </c>
      <c r="F34" s="116">
        <f>[1]Slutanvändning!$N$589</f>
        <v>0</v>
      </c>
      <c r="G34" s="65">
        <f>[1]Slutanvändning!$N$590</f>
        <v>0</v>
      </c>
      <c r="H34" s="65">
        <f>[1]Slutanvändning!$N$591</f>
        <v>0</v>
      </c>
      <c r="I34" s="65">
        <f>[1]Slutanvändning!$N$592</f>
        <v>0</v>
      </c>
      <c r="J34" s="65"/>
      <c r="K34" s="65">
        <f>[1]Slutanvändning!U588</f>
        <v>0</v>
      </c>
      <c r="L34" s="65">
        <f>[1]Slutanvändning!V588</f>
        <v>0</v>
      </c>
      <c r="M34" s="65"/>
      <c r="N34" s="65"/>
      <c r="O34" s="65"/>
      <c r="P34" s="65">
        <f t="shared" si="4"/>
        <v>42973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116">
        <f>[1]Slutanvändning!$N$602</f>
        <v>0</v>
      </c>
      <c r="C35" s="144">
        <f>[1]Slutanvändning!$N$603</f>
        <v>117.72587729227962</v>
      </c>
      <c r="D35" s="65">
        <f>[1]Slutanvändning!$N$596</f>
        <v>103302</v>
      </c>
      <c r="E35" s="65">
        <f>[1]Slutanvändning!$Q$597</f>
        <v>0</v>
      </c>
      <c r="F35" s="116">
        <f>[1]Slutanvändning!$N$598</f>
        <v>0</v>
      </c>
      <c r="G35" s="133">
        <f>[1]Slutanvändning!$N$599</f>
        <v>16707.27412270772</v>
      </c>
      <c r="H35" s="65">
        <f>[1]Slutanvändning!$N$600</f>
        <v>0</v>
      </c>
      <c r="I35" s="65">
        <f>[1]Slutanvändning!$N$601</f>
        <v>0</v>
      </c>
      <c r="J35" s="65"/>
      <c r="K35" s="65">
        <f>[1]Slutanvändning!U597</f>
        <v>0</v>
      </c>
      <c r="L35" s="65">
        <f>[1]Slutanvändning!V597</f>
        <v>0</v>
      </c>
      <c r="M35" s="65"/>
      <c r="N35" s="65"/>
      <c r="O35" s="65"/>
      <c r="P35" s="65">
        <f>SUM(B35:N35)</f>
        <v>120127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116">
        <f>[1]Slutanvändning!$N$611</f>
        <v>14748</v>
      </c>
      <c r="C36" s="116">
        <f>[1]Slutanvändning!$N$612</f>
        <v>44638</v>
      </c>
      <c r="D36" s="65">
        <f>[1]Slutanvändning!$N$605</f>
        <v>0</v>
      </c>
      <c r="E36" s="65">
        <f>[1]Slutanvändning!$Q$606</f>
        <v>0</v>
      </c>
      <c r="F36" s="116">
        <f>[1]Slutanvändning!$N$607</f>
        <v>0</v>
      </c>
      <c r="G36" s="65">
        <f>[1]Slutanvändning!$N$608</f>
        <v>0</v>
      </c>
      <c r="H36" s="65">
        <f>[1]Slutanvändning!$N$609</f>
        <v>0</v>
      </c>
      <c r="I36" s="65">
        <f>[1]Slutanvändning!$N$610</f>
        <v>0</v>
      </c>
      <c r="J36" s="65"/>
      <c r="K36" s="65">
        <f>[1]Slutanvändning!U606</f>
        <v>0</v>
      </c>
      <c r="L36" s="65">
        <f>[1]Slutanvändning!V606</f>
        <v>0</v>
      </c>
      <c r="M36" s="65"/>
      <c r="N36" s="65"/>
      <c r="O36" s="65"/>
      <c r="P36" s="65">
        <f t="shared" si="4"/>
        <v>59386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116">
        <f>[1]Slutanvändning!$N$620</f>
        <v>15135</v>
      </c>
      <c r="C37" s="116">
        <f>[1]Slutanvändning!$N$621</f>
        <v>64074</v>
      </c>
      <c r="D37" s="65">
        <f>[1]Slutanvändning!$N$614</f>
        <v>175</v>
      </c>
      <c r="E37" s="65">
        <f>[1]Slutanvändning!$Q$615</f>
        <v>0</v>
      </c>
      <c r="F37" s="116">
        <f>[1]Slutanvändning!$N$616</f>
        <v>0</v>
      </c>
      <c r="G37" s="65">
        <f>[1]Slutanvändning!$N$617</f>
        <v>0</v>
      </c>
      <c r="H37" s="133">
        <f>[1]Slutanvändning!$N$618</f>
        <v>54607.762000000002</v>
      </c>
      <c r="I37" s="65">
        <f>[1]Slutanvändning!$N$619</f>
        <v>0</v>
      </c>
      <c r="J37" s="65"/>
      <c r="K37" s="65">
        <f>[1]Slutanvändning!U615</f>
        <v>0</v>
      </c>
      <c r="L37" s="65">
        <f>[1]Slutanvändning!V615</f>
        <v>0</v>
      </c>
      <c r="M37" s="65"/>
      <c r="N37" s="65"/>
      <c r="O37" s="65"/>
      <c r="P37" s="133">
        <f t="shared" si="4"/>
        <v>133991.76199999999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116">
        <f>[1]Slutanvändning!$N$629</f>
        <v>43392</v>
      </c>
      <c r="C38" s="116">
        <f>[1]Slutanvändning!$N$630</f>
        <v>7683</v>
      </c>
      <c r="D38" s="65">
        <f>[1]Slutanvändning!$N$623</f>
        <v>108</v>
      </c>
      <c r="E38" s="65">
        <f>[1]Slutanvändning!$Q$624</f>
        <v>0</v>
      </c>
      <c r="F38" s="116">
        <f>[1]Slutanvändning!$N$625</f>
        <v>0</v>
      </c>
      <c r="G38" s="65">
        <f>[1]Slutanvändning!$N$626</f>
        <v>0</v>
      </c>
      <c r="H38" s="65">
        <f>[1]Slutanvändning!$N$627</f>
        <v>0</v>
      </c>
      <c r="I38" s="65">
        <f>[1]Slutanvändning!$N$628</f>
        <v>0</v>
      </c>
      <c r="J38" s="65"/>
      <c r="K38" s="65">
        <f>[1]Slutanvändning!U624</f>
        <v>0</v>
      </c>
      <c r="L38" s="65">
        <f>[1]Slutanvändning!V624</f>
        <v>0</v>
      </c>
      <c r="M38" s="65"/>
      <c r="N38" s="65"/>
      <c r="O38" s="65"/>
      <c r="P38" s="65">
        <f t="shared" si="4"/>
        <v>51183</v>
      </c>
      <c r="Q38" s="22"/>
      <c r="R38" s="33"/>
      <c r="S38" s="18"/>
      <c r="T38" s="29"/>
      <c r="U38" s="25"/>
    </row>
    <row r="39" spans="1:47" ht="15.6">
      <c r="A39" s="5" t="s">
        <v>39</v>
      </c>
      <c r="B39" s="116">
        <f>[1]Slutanvändning!$N$638</f>
        <v>0</v>
      </c>
      <c r="C39" s="116">
        <f>[1]Slutanvändning!$N$639</f>
        <v>7302</v>
      </c>
      <c r="D39" s="65">
        <f>[1]Slutanvändning!$N$632</f>
        <v>0</v>
      </c>
      <c r="E39" s="65">
        <f>[1]Slutanvändning!$Q$633</f>
        <v>0</v>
      </c>
      <c r="F39" s="116">
        <f>[1]Slutanvändning!$N$634</f>
        <v>0</v>
      </c>
      <c r="G39" s="65">
        <f>[1]Slutanvändning!$N$635</f>
        <v>0</v>
      </c>
      <c r="H39" s="65">
        <f>[1]Slutanvändning!$N$636</f>
        <v>0</v>
      </c>
      <c r="I39" s="65">
        <f>[1]Slutanvändning!$N$637</f>
        <v>0</v>
      </c>
      <c r="J39" s="65"/>
      <c r="K39" s="65">
        <f>[1]Slutanvändning!U633</f>
        <v>0</v>
      </c>
      <c r="L39" s="65">
        <f>[1]Slutanvändning!V633</f>
        <v>0</v>
      </c>
      <c r="M39" s="65"/>
      <c r="N39" s="65"/>
      <c r="O39" s="65"/>
      <c r="P39" s="65">
        <f>SUM(B39:N39)</f>
        <v>7302</v>
      </c>
      <c r="Q39" s="22"/>
      <c r="R39" s="30"/>
      <c r="S39" s="9"/>
      <c r="T39" s="46"/>
    </row>
    <row r="40" spans="1:47" ht="15.6">
      <c r="A40" s="5" t="s">
        <v>14</v>
      </c>
      <c r="B40" s="65">
        <f>SUM(B32:B39)</f>
        <v>101076</v>
      </c>
      <c r="C40" s="133">
        <f t="shared" ref="C40:O40" si="5">SUM(C32:C39)</f>
        <v>180712.23800000001</v>
      </c>
      <c r="D40" s="65">
        <f t="shared" si="5"/>
        <v>122588</v>
      </c>
      <c r="E40" s="65">
        <f t="shared" si="5"/>
        <v>0</v>
      </c>
      <c r="F40" s="65">
        <f>SUM(F32:F39)</f>
        <v>0</v>
      </c>
      <c r="G40" s="65">
        <f t="shared" si="5"/>
        <v>21112</v>
      </c>
      <c r="H40" s="133">
        <f t="shared" si="5"/>
        <v>54607.762000000002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>SUM(B40:N40)</f>
        <v>480096</v>
      </c>
      <c r="Q40" s="22"/>
      <c r="R40" s="30"/>
      <c r="S40" s="9" t="s">
        <v>25</v>
      </c>
      <c r="T40" s="46" t="s">
        <v>26</v>
      </c>
    </row>
    <row r="41" spans="1:4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8"/>
      <c r="R41" s="30" t="s">
        <v>40</v>
      </c>
      <c r="S41" s="47" t="str">
        <f>(B46+C46)/1000 &amp;" GWh"</f>
        <v>28,49800984 GWh</v>
      </c>
      <c r="T41" s="63"/>
    </row>
    <row r="42" spans="1:47">
      <c r="A42" s="35" t="s">
        <v>43</v>
      </c>
      <c r="B42" s="122">
        <f>B39+B38+B37</f>
        <v>58527</v>
      </c>
      <c r="C42" s="122">
        <f>C39+C38+C37</f>
        <v>79059</v>
      </c>
      <c r="D42" s="122">
        <f>D39+D38+D37</f>
        <v>283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54607.762000000002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192476.76199999999</v>
      </c>
      <c r="Q42" s="23"/>
      <c r="R42" s="30" t="s">
        <v>41</v>
      </c>
      <c r="S42" s="10" t="str">
        <f>P42/1000 &amp;" GWh"</f>
        <v>192,476762 GWh</v>
      </c>
      <c r="T42" s="31">
        <f>P42/P40</f>
        <v>0.40091307155235617</v>
      </c>
    </row>
    <row r="43" spans="1:47">
      <c r="A43" s="36" t="s">
        <v>45</v>
      </c>
      <c r="B43" s="124"/>
      <c r="C43" s="125">
        <f>C40+C24-C7+C46</f>
        <v>194556.38284000003</v>
      </c>
      <c r="D43" s="125">
        <f t="shared" ref="D43:O43" si="7">D11+D24+D40</f>
        <v>122588</v>
      </c>
      <c r="E43" s="125">
        <f t="shared" si="7"/>
        <v>0</v>
      </c>
      <c r="F43" s="125">
        <f t="shared" si="7"/>
        <v>0</v>
      </c>
      <c r="G43" s="125">
        <f t="shared" si="7"/>
        <v>23403</v>
      </c>
      <c r="H43" s="125">
        <f t="shared" si="7"/>
        <v>170171.76199999999</v>
      </c>
      <c r="I43" s="125">
        <f t="shared" si="7"/>
        <v>330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</f>
        <v>511049.14484000002</v>
      </c>
      <c r="Q43" s="23"/>
      <c r="R43" s="30" t="s">
        <v>42</v>
      </c>
      <c r="S43" s="10" t="str">
        <f>P36/1000 &amp;" GWh"</f>
        <v>59,386 GWh</v>
      </c>
      <c r="T43" s="44">
        <f>P36/P40</f>
        <v>0.12369609411451044</v>
      </c>
    </row>
    <row r="44" spans="1:47">
      <c r="A44" s="36" t="s">
        <v>46</v>
      </c>
      <c r="B44" s="92"/>
      <c r="C44" s="95">
        <f>C43/$P$43</f>
        <v>0.38069994794906081</v>
      </c>
      <c r="D44" s="95">
        <f>D43/$P$43</f>
        <v>0.23987516902778502</v>
      </c>
      <c r="E44" s="95">
        <f t="shared" ref="E44:P44" si="8">E43/$P$43</f>
        <v>0</v>
      </c>
      <c r="F44" s="95">
        <f t="shared" si="8"/>
        <v>0</v>
      </c>
      <c r="G44" s="95">
        <f t="shared" si="8"/>
        <v>4.5794030253836042E-2</v>
      </c>
      <c r="H44" s="95">
        <f t="shared" si="8"/>
        <v>0.33298512230810523</v>
      </c>
      <c r="I44" s="95">
        <f t="shared" si="8"/>
        <v>6.4573046121291688E-4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42,973 GWh</v>
      </c>
      <c r="T44" s="31">
        <f>P34/P40</f>
        <v>8.9509181497033921E-2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36,76 GWh</v>
      </c>
      <c r="T45" s="31">
        <f>P32/P40</f>
        <v>7.6568019729387454E-2</v>
      </c>
      <c r="U45" s="25"/>
    </row>
    <row r="46" spans="1:47">
      <c r="A46" s="37" t="s">
        <v>49</v>
      </c>
      <c r="B46" s="94">
        <f>B24-B40</f>
        <v>13614</v>
      </c>
      <c r="C46" s="94">
        <f>(C40+C24)*0.08</f>
        <v>14884.009840000002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28,373238 GWh</v>
      </c>
      <c r="T46" s="44">
        <f>P33/P40</f>
        <v>5.9099092681463732E-2</v>
      </c>
      <c r="U46" s="25"/>
    </row>
    <row r="47" spans="1:47">
      <c r="A47" s="37" t="s">
        <v>51</v>
      </c>
      <c r="B47" s="97">
        <f>B46/B24</f>
        <v>0.11870258958932775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120,127 GWh</v>
      </c>
      <c r="T47" s="44">
        <f>P35/P40</f>
        <v>0.25021454042524827</v>
      </c>
    </row>
    <row r="48" spans="1:47" ht="15" thickBot="1">
      <c r="A48" s="12"/>
      <c r="B48" s="127"/>
      <c r="C48" s="131"/>
      <c r="D48" s="128"/>
      <c r="E48" s="128"/>
      <c r="F48" s="129"/>
      <c r="G48" s="128"/>
      <c r="H48" s="128"/>
      <c r="I48" s="129"/>
      <c r="J48" s="128"/>
      <c r="K48" s="128"/>
      <c r="L48" s="128"/>
      <c r="M48" s="131"/>
      <c r="N48" s="132"/>
      <c r="O48" s="132"/>
      <c r="P48" s="132"/>
      <c r="Q48" s="58"/>
      <c r="R48" s="49" t="s">
        <v>50</v>
      </c>
      <c r="S48" s="50" t="str">
        <f>P40/1000 &amp;" GWh"</f>
        <v>480,096 GWh</v>
      </c>
      <c r="T48" s="51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27"/>
      <c r="C49" s="131"/>
      <c r="D49" s="128"/>
      <c r="E49" s="128"/>
      <c r="F49" s="129"/>
      <c r="G49" s="128"/>
      <c r="H49" s="128"/>
      <c r="I49" s="129"/>
      <c r="J49" s="128"/>
      <c r="K49" s="128"/>
      <c r="L49" s="128"/>
      <c r="M49" s="131"/>
      <c r="N49" s="132"/>
      <c r="O49" s="132"/>
      <c r="P49" s="13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pageSetup paperSize="9" orientation="portrait" horizont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zoomScale="70" zoomScaleNormal="70" workbookViewId="0">
      <selection activeCell="C7" sqref="C7"/>
    </sheetView>
  </sheetViews>
  <sheetFormatPr defaultColWidth="8.59765625" defaultRowHeight="14.4"/>
  <cols>
    <col min="1" max="1" width="49.5" style="11" customWidth="1"/>
    <col min="2" max="2" width="18.8984375" style="41" bestFit="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95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[1]Solceller!$E$12</f>
        <v>836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C6" s="96"/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104</v>
      </c>
      <c r="B7" s="62"/>
      <c r="C7" s="62">
        <f>[1]Elproduktion!$N$322</f>
        <v>0</v>
      </c>
      <c r="D7" s="96">
        <f>[1]Elproduktion!$N$323</f>
        <v>0</v>
      </c>
      <c r="E7" s="62">
        <f>[1]Elproduktion!$Q$324</f>
        <v>0</v>
      </c>
      <c r="F7" s="62">
        <f>[1]Elproduktion!$N$325</f>
        <v>0</v>
      </c>
      <c r="G7" s="62">
        <f>[1]Elproduktion!$R$326</f>
        <v>0</v>
      </c>
      <c r="H7" s="62">
        <f>[1]Elproduktion!$S$327</f>
        <v>0</v>
      </c>
      <c r="I7" s="62">
        <f>[1]Elproduktion!$N$328</f>
        <v>0</v>
      </c>
      <c r="J7" s="62">
        <f>[1]Elproduktion!$T$326</f>
        <v>0</v>
      </c>
      <c r="K7" s="62">
        <f>[1]Elproduktion!U324</f>
        <v>0</v>
      </c>
      <c r="L7" s="62">
        <f>[1]Elproduktion!V324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96">
        <f>[1]Elproduktion!$N$330</f>
        <v>0</v>
      </c>
      <c r="D8" s="96">
        <f>[1]Elproduktion!$N$331</f>
        <v>0</v>
      </c>
      <c r="E8" s="62">
        <f>[1]Elproduktion!$Q$332</f>
        <v>0</v>
      </c>
      <c r="F8" s="62">
        <f>[1]Elproduktion!$N$333</f>
        <v>0</v>
      </c>
      <c r="G8" s="62">
        <f>[1]Elproduktion!$R$334</f>
        <v>0</v>
      </c>
      <c r="H8" s="62">
        <f>[1]Elproduktion!$S$335</f>
        <v>0</v>
      </c>
      <c r="I8" s="62">
        <f>[1]Elproduktion!$N$336</f>
        <v>0</v>
      </c>
      <c r="J8" s="62">
        <f>[1]Elproduktion!$T$334</f>
        <v>0</v>
      </c>
      <c r="K8" s="62">
        <f>[1]Elproduktion!U332</f>
        <v>0</v>
      </c>
      <c r="L8" s="62">
        <f>[1]Elproduktion!V332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96">
        <f>[1]Elproduktion!$N$338</f>
        <v>26986</v>
      </c>
      <c r="D9" s="96">
        <f>[1]Elproduktion!$N$339</f>
        <v>0</v>
      </c>
      <c r="E9" s="62">
        <f>[1]Elproduktion!$Q$340</f>
        <v>0</v>
      </c>
      <c r="F9" s="62">
        <f>[1]Elproduktion!$N$341</f>
        <v>0</v>
      </c>
      <c r="G9" s="62">
        <f>[1]Elproduktion!$R$342</f>
        <v>0</v>
      </c>
      <c r="H9" s="62">
        <f>[1]Elproduktion!$S$343</f>
        <v>0</v>
      </c>
      <c r="I9" s="62">
        <f>[1]Elproduktion!$N$344</f>
        <v>0</v>
      </c>
      <c r="J9" s="62">
        <f>[1]Elproduktion!$T$342</f>
        <v>0</v>
      </c>
      <c r="K9" s="62">
        <f>[1]Elproduktion!U340</f>
        <v>0</v>
      </c>
      <c r="L9" s="62">
        <f>[1]Elproduktion!V340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96">
        <f>[1]Elproduktion!$N$346</f>
        <v>0</v>
      </c>
      <c r="D10" s="96">
        <f>[1]Elproduktion!$N$347</f>
        <v>0</v>
      </c>
      <c r="E10" s="62">
        <f>[1]Elproduktion!$Q$348</f>
        <v>0</v>
      </c>
      <c r="F10" s="62">
        <f>[1]Elproduktion!$N$349</f>
        <v>0</v>
      </c>
      <c r="G10" s="62">
        <f>[1]Elproduktion!$R$350</f>
        <v>0</v>
      </c>
      <c r="H10" s="62">
        <f>[1]Elproduktion!$S$351</f>
        <v>0</v>
      </c>
      <c r="I10" s="62">
        <f>[1]Elproduktion!$N$352</f>
        <v>0</v>
      </c>
      <c r="J10" s="62">
        <f>[1]Elproduktion!$T$350</f>
        <v>0</v>
      </c>
      <c r="K10" s="62">
        <f>[1]Elproduktion!U348</f>
        <v>0</v>
      </c>
      <c r="L10" s="62">
        <f>[1]Elproduktion!V348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27822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1982 Fagersta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[1]Fjärrvärmeproduktion!$N$450+[1]Fjärrvärmeproduktion!$N$490*([1]Fjärrvärmeproduktion!$N$450/([1]Fjärrvärmeproduktion!$N$450+[1]Fjärrvärmeproduktion!$N$458))</f>
        <v>0</v>
      </c>
      <c r="C18" s="65"/>
      <c r="D18" s="65">
        <f>[1]Fjärrvärmeproduktion!$N$451</f>
        <v>0</v>
      </c>
      <c r="E18" s="65">
        <f>[1]Fjärrvärmeproduktion!$Q$452</f>
        <v>0</v>
      </c>
      <c r="F18" s="65">
        <f>[1]Fjärrvärmeproduktion!$N$453</f>
        <v>0</v>
      </c>
      <c r="G18" s="65">
        <f>[1]Fjärrvärmeproduktion!$R$454</f>
        <v>0</v>
      </c>
      <c r="H18" s="65">
        <f>[1]Fjärrvärmeproduktion!$S$455+[1]Fjärrvärmeproduktion!$W$455</f>
        <v>0</v>
      </c>
      <c r="I18" s="65">
        <f>[1]Fjärrvärmeproduktion!$N$456</f>
        <v>0</v>
      </c>
      <c r="J18" s="65">
        <f>[1]Fjärrvärmeproduktion!$T$454</f>
        <v>0</v>
      </c>
      <c r="K18" s="65">
        <f>[1]Fjärrvärmeproduktion!U452</f>
        <v>0</v>
      </c>
      <c r="L18" s="65">
        <f>[1]Fjärrvärmeproduktion!V452</f>
        <v>0</v>
      </c>
      <c r="M18" s="65"/>
      <c r="N18" s="65"/>
      <c r="O18" s="65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[1]Fjärrvärmeproduktion!$N$458+[1]Fjärrvärmeproduktion!$N$490*([1]Fjärrvärmeproduktion!$N$458/([1]Fjärrvärmeproduktion!$N$458+[1]Fjärrvärmeproduktion!$N$450))</f>
        <v>78350</v>
      </c>
      <c r="C19" s="65"/>
      <c r="D19" s="65">
        <f>[1]Fjärrvärmeproduktion!$N$459</f>
        <v>129</v>
      </c>
      <c r="E19" s="65">
        <f>[1]Fjärrvärmeproduktion!$Q$460</f>
        <v>0</v>
      </c>
      <c r="F19" s="65">
        <f>[1]Fjärrvärmeproduktion!$N$461</f>
        <v>0</v>
      </c>
      <c r="G19" s="65">
        <f>[1]Fjärrvärmeproduktion!$R$462</f>
        <v>4110</v>
      </c>
      <c r="H19" s="65">
        <f>[1]Fjärrvärmeproduktion!$S$463</f>
        <v>75628</v>
      </c>
      <c r="I19" s="65">
        <f>[1]Fjärrvärmeproduktion!$N$464</f>
        <v>0</v>
      </c>
      <c r="J19" s="65">
        <f>[1]Fjärrvärmeproduktion!$T$462</f>
        <v>0</v>
      </c>
      <c r="K19" s="65">
        <f>[1]Fjärrvärmeproduktion!$U$460</f>
        <v>1026</v>
      </c>
      <c r="L19" s="65">
        <f>[1]Fjärrvärmeproduktion!V460</f>
        <v>0</v>
      </c>
      <c r="M19" s="65"/>
      <c r="N19" s="65"/>
      <c r="O19" s="65"/>
      <c r="P19" s="65">
        <f t="shared" ref="P19:P24" si="2">SUM(C19:O19)</f>
        <v>80893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[1]Fjärrvärmeproduktion!$N$466</f>
        <v>244</v>
      </c>
      <c r="C20" s="133">
        <f>B20*1.015</f>
        <v>247.65999999999997</v>
      </c>
      <c r="D20" s="65">
        <f>[1]Fjärrvärmeproduktion!$N$467</f>
        <v>0</v>
      </c>
      <c r="E20" s="65">
        <f>[1]Fjärrvärmeproduktion!$Q$468</f>
        <v>0</v>
      </c>
      <c r="F20" s="65">
        <f>[1]Fjärrvärmeproduktion!$N$469</f>
        <v>0</v>
      </c>
      <c r="G20" s="65">
        <f>[1]Fjärrvärmeproduktion!$R$470</f>
        <v>0</v>
      </c>
      <c r="H20" s="65">
        <f>[1]Fjärrvärmeproduktion!$S$471</f>
        <v>0</v>
      </c>
      <c r="I20" s="65">
        <f>[1]Fjärrvärmeproduktion!$N$472</f>
        <v>0</v>
      </c>
      <c r="J20" s="65">
        <f>[1]Fjärrvärmeproduktion!$T$470</f>
        <v>0</v>
      </c>
      <c r="K20" s="65">
        <f>[1]Fjärrvärmeproduktion!U468</f>
        <v>0</v>
      </c>
      <c r="L20" s="65">
        <f>[1]Fjärrvärmeproduktion!V468</f>
        <v>0</v>
      </c>
      <c r="M20" s="65"/>
      <c r="N20" s="65"/>
      <c r="O20" s="65"/>
      <c r="P20" s="65">
        <f t="shared" si="2"/>
        <v>247.65999999999997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[1]Fjärrvärmeproduktion!$N$474</f>
        <v>0</v>
      </c>
      <c r="C21" s="65"/>
      <c r="D21" s="65">
        <f>[1]Fjärrvärmeproduktion!$N$475</f>
        <v>0</v>
      </c>
      <c r="E21" s="65">
        <f>[1]Fjärrvärmeproduktion!$Q$476</f>
        <v>0</v>
      </c>
      <c r="F21" s="65">
        <f>[1]Fjärrvärmeproduktion!$N$477</f>
        <v>0</v>
      </c>
      <c r="G21" s="65">
        <f>[1]Fjärrvärmeproduktion!$R$478</f>
        <v>0</v>
      </c>
      <c r="H21" s="65">
        <f>[1]Fjärrvärmeproduktion!$S$479</f>
        <v>0</v>
      </c>
      <c r="I21" s="65">
        <f>[1]Fjärrvärmeproduktion!$N$480</f>
        <v>0</v>
      </c>
      <c r="J21" s="65">
        <f>[1]Fjärrvärmeproduktion!$T$478</f>
        <v>0</v>
      </c>
      <c r="K21" s="65">
        <f>[1]Fjärrvärmeproduktion!U476</f>
        <v>0</v>
      </c>
      <c r="L21" s="65">
        <f>[1]Fjärrvärmeproduktion!V476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[1]Fjärrvärmeproduktion!$N$482</f>
        <v>14789</v>
      </c>
      <c r="C22" s="65"/>
      <c r="D22" s="65">
        <f>[1]Fjärrvärmeproduktion!$N$483</f>
        <v>0</v>
      </c>
      <c r="E22" s="65">
        <f>[1]Fjärrvärmeproduktion!$Q$484</f>
        <v>0</v>
      </c>
      <c r="F22" s="65">
        <f>[1]Fjärrvärmeproduktion!$N$485</f>
        <v>0</v>
      </c>
      <c r="G22" s="65">
        <f>[1]Fjärrvärmeproduktion!$R$486</f>
        <v>0</v>
      </c>
      <c r="H22" s="65">
        <f>[1]Fjärrvärmeproduktion!$S$487</f>
        <v>0</v>
      </c>
      <c r="I22" s="65">
        <f>[1]Fjärrvärmeproduktion!$N$488</f>
        <v>0</v>
      </c>
      <c r="J22" s="65">
        <f>[1]Fjärrvärmeproduktion!$T$486</f>
        <v>0</v>
      </c>
      <c r="K22" s="65">
        <f>[1]Fjärrvärmeproduktion!U484</f>
        <v>0</v>
      </c>
      <c r="L22" s="65">
        <f>[1]Fjärrvärmeproduktion!V484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471,0459528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65">
        <f>[1]Fjärrvärmeproduktion!$N$491</f>
        <v>0</v>
      </c>
      <c r="E23" s="65">
        <f>[1]Fjärrvärmeproduktion!$Q$492</f>
        <v>0</v>
      </c>
      <c r="F23" s="65">
        <f>[1]Fjärrvärmeproduktion!$N$493</f>
        <v>0</v>
      </c>
      <c r="G23" s="65">
        <f>[1]Fjärrvärmeproduktion!$R$494</f>
        <v>0</v>
      </c>
      <c r="H23" s="65">
        <f>[1]Fjärrvärmeproduktion!$S$495</f>
        <v>0</v>
      </c>
      <c r="I23" s="65">
        <f>[1]Fjärrvärmeproduktion!$N$496</f>
        <v>0</v>
      </c>
      <c r="J23" s="65">
        <f>[1]Fjärrvärmeproduktion!$T$494</f>
        <v>0</v>
      </c>
      <c r="K23" s="65">
        <f>[1]Fjärrvärmeproduktion!U492</f>
        <v>0</v>
      </c>
      <c r="L23" s="65">
        <f>[1]Fjärrvärmeproduktion!V492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93383</v>
      </c>
      <c r="C24" s="133">
        <f t="shared" ref="C24:O24" si="3">SUM(C18:C23)</f>
        <v>247.65999999999997</v>
      </c>
      <c r="D24" s="65">
        <f t="shared" si="3"/>
        <v>129</v>
      </c>
      <c r="E24" s="65">
        <f t="shared" si="3"/>
        <v>0</v>
      </c>
      <c r="F24" s="65">
        <f t="shared" si="3"/>
        <v>0</v>
      </c>
      <c r="G24" s="65">
        <f t="shared" si="3"/>
        <v>4110</v>
      </c>
      <c r="H24" s="65">
        <f t="shared" si="3"/>
        <v>75628</v>
      </c>
      <c r="I24" s="65">
        <f t="shared" si="3"/>
        <v>0</v>
      </c>
      <c r="J24" s="65">
        <f t="shared" si="3"/>
        <v>0</v>
      </c>
      <c r="K24" s="65">
        <f t="shared" si="3"/>
        <v>1026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81140.66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238,6569528 GWh</v>
      </c>
      <c r="T25" s="31">
        <f>C$44</f>
        <v>0.50665322858920869</v>
      </c>
      <c r="U25" s="25"/>
    </row>
    <row r="26" spans="1:34" ht="15.6">
      <c r="B26" s="9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7" t="str">
        <f>D30</f>
        <v>Oljeprodukter</v>
      </c>
      <c r="S26" s="43" t="str">
        <f>D43/1000 &amp;" GWh"</f>
        <v>90,027 GWh</v>
      </c>
      <c r="T26" s="31">
        <f>D$44</f>
        <v>0.19112148074908586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31,361 GWh</v>
      </c>
      <c r="T28" s="31">
        <f>F$44</f>
        <v>6.6577368542460394E-2</v>
      </c>
      <c r="U28" s="25"/>
    </row>
    <row r="29" spans="1:34" ht="15.6">
      <c r="A29" s="54" t="str">
        <f>A2</f>
        <v>1982 Fagersta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22,654 GWh</v>
      </c>
      <c r="T29" s="31">
        <f>G$44</f>
        <v>4.8092972384837784E-2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87,321 GWh</v>
      </c>
      <c r="T30" s="31">
        <f>H$44</f>
        <v>0.18537681829330008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62">
        <f>[1]Slutanvändning!$N$656</f>
        <v>0</v>
      </c>
      <c r="C32" s="96">
        <f>[1]Slutanvändning!$N$657</f>
        <v>829</v>
      </c>
      <c r="D32" s="62">
        <f>[1]Slutanvändning!$N$650</f>
        <v>1361</v>
      </c>
      <c r="E32" s="62">
        <f>[1]Slutanvändning!$Q$651</f>
        <v>0</v>
      </c>
      <c r="F32" s="96">
        <f>[1]Slutanvändning!$N$652</f>
        <v>0</v>
      </c>
      <c r="G32" s="96">
        <f>[1]Slutanvändning!$N$653</f>
        <v>329</v>
      </c>
      <c r="H32" s="96">
        <f>[1]Slutanvändning!$N$654</f>
        <v>0</v>
      </c>
      <c r="I32" s="62">
        <f>[1]Slutanvändning!$N$655</f>
        <v>0</v>
      </c>
      <c r="J32" s="62"/>
      <c r="K32" s="62">
        <f>[1]Slutanvändning!U651</f>
        <v>0</v>
      </c>
      <c r="L32" s="62">
        <f>[1]Slutanvändning!V651</f>
        <v>0</v>
      </c>
      <c r="M32" s="62"/>
      <c r="N32" s="62"/>
      <c r="O32" s="62"/>
      <c r="P32" s="62">
        <f t="shared" ref="P32:P38" si="4">SUM(B32:N32)</f>
        <v>2519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62">
        <f>[1]Slutanvändning!$N$665</f>
        <v>14491</v>
      </c>
      <c r="C33" s="143">
        <f>[1]Slutanvändning!$N$666</f>
        <v>135321.76199999999</v>
      </c>
      <c r="D33" s="62">
        <f>[1]Slutanvändning!$N$659</f>
        <v>1812</v>
      </c>
      <c r="E33" s="62">
        <f>[1]Slutanvändning!$Q$660</f>
        <v>0</v>
      </c>
      <c r="F33" s="96">
        <f>[1]Slutanvändning!$N$661</f>
        <v>31361</v>
      </c>
      <c r="G33" s="96">
        <f>[1]Slutanvändning!$R$662</f>
        <v>0</v>
      </c>
      <c r="H33" s="96">
        <f>[1]Slutanvändning!$N$663</f>
        <v>50</v>
      </c>
      <c r="I33" s="62">
        <f>[1]Slutanvändning!$N$664</f>
        <v>0</v>
      </c>
      <c r="J33" s="62">
        <f>[1]Slutanvändning!$T$662</f>
        <v>0</v>
      </c>
      <c r="K33" s="62">
        <f>[1]Slutanvändning!U660</f>
        <v>0</v>
      </c>
      <c r="L33" s="62">
        <f>[1]Slutanvändning!V660</f>
        <v>0</v>
      </c>
      <c r="M33" s="62">
        <f>[1]Slutanvändning!$W$662</f>
        <v>0</v>
      </c>
      <c r="N33" s="62">
        <f>[1]Slutanvändning!$X$662</f>
        <v>0</v>
      </c>
      <c r="O33" s="62"/>
      <c r="P33" s="141">
        <f t="shared" si="4"/>
        <v>183035.76199999999</v>
      </c>
      <c r="Q33" s="22"/>
      <c r="R33" s="56" t="str">
        <f>K30</f>
        <v>Torv</v>
      </c>
      <c r="S33" s="43" t="str">
        <f>K43/1000&amp;" GWh"</f>
        <v>1,026 GWh</v>
      </c>
      <c r="T33" s="31">
        <f>K$44</f>
        <v>2.1781314411072465E-3</v>
      </c>
      <c r="U33" s="25"/>
    </row>
    <row r="34" spans="1:47" ht="15.6">
      <c r="A34" s="5" t="s">
        <v>34</v>
      </c>
      <c r="B34" s="62">
        <f>[1]Slutanvändning!$N$674</f>
        <v>13487</v>
      </c>
      <c r="C34" s="96">
        <f>[1]Slutanvändning!$N$675</f>
        <v>14078</v>
      </c>
      <c r="D34" s="62">
        <f>[1]Slutanvändning!$N$668</f>
        <v>30</v>
      </c>
      <c r="E34" s="62">
        <f>[1]Slutanvändning!$Q$669</f>
        <v>0</v>
      </c>
      <c r="F34" s="96">
        <f>[1]Slutanvändning!$N$670</f>
        <v>0</v>
      </c>
      <c r="G34" s="96">
        <f>[1]Slutanvändning!$N$671</f>
        <v>0</v>
      </c>
      <c r="H34" s="96">
        <f>[1]Slutanvändning!$N$672</f>
        <v>0</v>
      </c>
      <c r="I34" s="62">
        <f>[1]Slutanvändning!$N$673</f>
        <v>0</v>
      </c>
      <c r="J34" s="62"/>
      <c r="K34" s="62">
        <f>[1]Slutanvändning!U669</f>
        <v>0</v>
      </c>
      <c r="L34" s="62">
        <f>[1]Slutanvändning!V669</f>
        <v>0</v>
      </c>
      <c r="M34" s="62"/>
      <c r="N34" s="62"/>
      <c r="O34" s="62"/>
      <c r="P34" s="62">
        <f t="shared" si="4"/>
        <v>27595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62">
        <f>[1]Slutanvändning!$N$683</f>
        <v>0</v>
      </c>
      <c r="C35" s="96">
        <f>[1]Slutanvändning!$N$684</f>
        <v>191</v>
      </c>
      <c r="D35" s="62">
        <f>[1]Slutanvändning!$N$677</f>
        <v>86600</v>
      </c>
      <c r="E35" s="62">
        <f>[1]Slutanvändning!$Q$678</f>
        <v>0</v>
      </c>
      <c r="F35" s="96">
        <f>[1]Slutanvändning!$N$679</f>
        <v>0</v>
      </c>
      <c r="G35" s="96">
        <f>[1]Slutanvändning!$N$680</f>
        <v>18215</v>
      </c>
      <c r="H35" s="96">
        <f>[1]Slutanvändning!$N$681</f>
        <v>0</v>
      </c>
      <c r="I35" s="62">
        <f>[1]Slutanvändning!$N$682</f>
        <v>0</v>
      </c>
      <c r="J35" s="62"/>
      <c r="K35" s="62">
        <f>[1]Slutanvändning!U678</f>
        <v>0</v>
      </c>
      <c r="L35" s="62">
        <f>[1]Slutanvändning!V678</f>
        <v>0</v>
      </c>
      <c r="M35" s="62"/>
      <c r="N35" s="62"/>
      <c r="O35" s="62"/>
      <c r="P35" s="62">
        <f>SUM(B35:N35)</f>
        <v>105006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62">
        <f>[1]Slutanvändning!$N$692</f>
        <v>9080</v>
      </c>
      <c r="C36" s="96">
        <f>[1]Slutanvändning!$N$693</f>
        <v>24783</v>
      </c>
      <c r="D36" s="62">
        <f>[1]Slutanvändning!$N$686</f>
        <v>18</v>
      </c>
      <c r="E36" s="62">
        <f>[1]Slutanvändning!$Q$687</f>
        <v>0</v>
      </c>
      <c r="F36" s="96">
        <f>[1]Slutanvändning!$N$688</f>
        <v>0</v>
      </c>
      <c r="G36" s="96">
        <f>[1]Slutanvändning!$N$689</f>
        <v>0</v>
      </c>
      <c r="H36" s="96">
        <f>[1]Slutanvändning!$N$690</f>
        <v>0</v>
      </c>
      <c r="I36" s="62">
        <f>[1]Slutanvändning!$N$691</f>
        <v>0</v>
      </c>
      <c r="J36" s="62"/>
      <c r="K36" s="62">
        <f>[1]Slutanvändning!U687</f>
        <v>0</v>
      </c>
      <c r="L36" s="62">
        <f>[1]Slutanvändning!V687</f>
        <v>0</v>
      </c>
      <c r="M36" s="62"/>
      <c r="N36" s="62"/>
      <c r="O36" s="62"/>
      <c r="P36" s="62">
        <f t="shared" si="4"/>
        <v>33881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62">
        <f>[1]Slutanvändning!$N$701</f>
        <v>3653</v>
      </c>
      <c r="C37" s="143">
        <f>[1]Slutanvändning!$N$702</f>
        <v>35476.738000000012</v>
      </c>
      <c r="D37" s="62">
        <f>[1]Slutanvändning!$N$695</f>
        <v>77</v>
      </c>
      <c r="E37" s="62">
        <f>[1]Slutanvändning!$Q$696</f>
        <v>0</v>
      </c>
      <c r="F37" s="96">
        <f>[1]Slutanvändning!$N$697</f>
        <v>0</v>
      </c>
      <c r="G37" s="96">
        <f>[1]Slutanvändning!$N$698</f>
        <v>0</v>
      </c>
      <c r="H37" s="96">
        <f>[1]Slutanvändning!$N$699</f>
        <v>11643</v>
      </c>
      <c r="I37" s="62">
        <f>[1]Slutanvändning!$N$700</f>
        <v>0</v>
      </c>
      <c r="J37" s="62"/>
      <c r="K37" s="62">
        <f>[1]Slutanvändning!U696</f>
        <v>0</v>
      </c>
      <c r="L37" s="62">
        <f>[1]Slutanvändning!V696</f>
        <v>0</v>
      </c>
      <c r="M37" s="62"/>
      <c r="N37" s="62"/>
      <c r="O37" s="62"/>
      <c r="P37" s="141">
        <f t="shared" si="4"/>
        <v>50849.738000000012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62">
        <f>[1]Slutanvändning!$N$710</f>
        <v>41333</v>
      </c>
      <c r="C38" s="143">
        <f>[1]Slutanvändning!$N$711</f>
        <v>4953.5</v>
      </c>
      <c r="D38" s="62">
        <f>[1]Slutanvändning!$N$704</f>
        <v>0</v>
      </c>
      <c r="E38" s="62">
        <f>[1]Slutanvändning!$Q$705</f>
        <v>0</v>
      </c>
      <c r="F38" s="96">
        <f>[1]Slutanvändning!$N$706</f>
        <v>0</v>
      </c>
      <c r="G38" s="96">
        <f>[1]Slutanvändning!$N$707</f>
        <v>0</v>
      </c>
      <c r="H38" s="96">
        <f>[1]Slutanvändning!$N$708</f>
        <v>0</v>
      </c>
      <c r="I38" s="62">
        <f>[1]Slutanvändning!$N$709</f>
        <v>0</v>
      </c>
      <c r="J38" s="62"/>
      <c r="K38" s="62">
        <f>[1]Slutanvändning!U705</f>
        <v>0</v>
      </c>
      <c r="L38" s="62">
        <f>[1]Slutanvändning!V705</f>
        <v>0</v>
      </c>
      <c r="M38" s="62"/>
      <c r="N38" s="62"/>
      <c r="O38" s="62"/>
      <c r="P38" s="141">
        <f t="shared" si="4"/>
        <v>46286.5</v>
      </c>
      <c r="Q38" s="22"/>
      <c r="R38" s="33"/>
      <c r="S38" s="18"/>
      <c r="T38" s="29"/>
      <c r="U38" s="25"/>
    </row>
    <row r="39" spans="1:47" ht="15.6">
      <c r="A39" s="5" t="s">
        <v>39</v>
      </c>
      <c r="B39" s="62">
        <f>[1]Slutanvändning!$N$719</f>
        <v>0</v>
      </c>
      <c r="C39" s="96">
        <f>[1]Slutanvändning!$N$720</f>
        <v>5098</v>
      </c>
      <c r="D39" s="62">
        <f>[1]Slutanvändning!$N$713</f>
        <v>0</v>
      </c>
      <c r="E39" s="62">
        <f>[1]Slutanvändning!$Q$714</f>
        <v>0</v>
      </c>
      <c r="F39" s="96">
        <f>[1]Slutanvändning!$N$715</f>
        <v>0</v>
      </c>
      <c r="G39" s="96">
        <f>[1]Slutanvändning!$N$716</f>
        <v>0</v>
      </c>
      <c r="H39" s="96">
        <f>[1]Slutanvändning!$N$717</f>
        <v>0</v>
      </c>
      <c r="I39" s="62">
        <f>[1]Slutanvändning!$N$718</f>
        <v>0</v>
      </c>
      <c r="J39" s="62"/>
      <c r="K39" s="62">
        <f>[1]Slutanvändning!U714</f>
        <v>0</v>
      </c>
      <c r="L39" s="62">
        <f>[1]Slutanvändning!V714</f>
        <v>0</v>
      </c>
      <c r="M39" s="62"/>
      <c r="N39" s="62"/>
      <c r="O39" s="62"/>
      <c r="P39" s="62">
        <f>SUM(B39:N39)</f>
        <v>5098</v>
      </c>
      <c r="Q39" s="22"/>
      <c r="R39" s="30"/>
      <c r="S39" s="9"/>
      <c r="T39" s="46"/>
    </row>
    <row r="40" spans="1:47" ht="15.6">
      <c r="A40" s="5" t="s">
        <v>14</v>
      </c>
      <c r="B40" s="62">
        <f>SUM(B32:B39)</f>
        <v>82044</v>
      </c>
      <c r="C40" s="62">
        <f t="shared" ref="C40:O40" si="5">SUM(C32:C39)</f>
        <v>220731</v>
      </c>
      <c r="D40" s="62">
        <f t="shared" si="5"/>
        <v>89898</v>
      </c>
      <c r="E40" s="62">
        <f t="shared" si="5"/>
        <v>0</v>
      </c>
      <c r="F40" s="62">
        <f>SUM(F32:F39)</f>
        <v>31361</v>
      </c>
      <c r="G40" s="62">
        <f t="shared" si="5"/>
        <v>18544</v>
      </c>
      <c r="H40" s="62">
        <f t="shared" si="5"/>
        <v>11693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454271</v>
      </c>
      <c r="Q40" s="22"/>
      <c r="R40" s="30"/>
      <c r="S40" s="9" t="s">
        <v>25</v>
      </c>
      <c r="T40" s="46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8"/>
      <c r="R41" s="30" t="s">
        <v>40</v>
      </c>
      <c r="S41" s="47" t="str">
        <f>(B46+C46)/1000 &amp;" GWh"</f>
        <v>29,0172928 GWh</v>
      </c>
      <c r="T41" s="63"/>
    </row>
    <row r="42" spans="1:47">
      <c r="A42" s="35" t="s">
        <v>43</v>
      </c>
      <c r="B42" s="92">
        <f>B39+B38+B37</f>
        <v>44986</v>
      </c>
      <c r="C42" s="92">
        <f>C39+C38+C37</f>
        <v>45528.238000000012</v>
      </c>
      <c r="D42" s="92">
        <f>D39+D38+D37</f>
        <v>77</v>
      </c>
      <c r="E42" s="92">
        <f t="shared" ref="E42:P42" si="6">E39+E38+E37</f>
        <v>0</v>
      </c>
      <c r="F42" s="89">
        <f t="shared" si="6"/>
        <v>0</v>
      </c>
      <c r="G42" s="92">
        <f t="shared" si="6"/>
        <v>0</v>
      </c>
      <c r="H42" s="92">
        <f t="shared" si="6"/>
        <v>11643</v>
      </c>
      <c r="I42" s="89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102234.23800000001</v>
      </c>
      <c r="Q42" s="23"/>
      <c r="R42" s="30" t="s">
        <v>41</v>
      </c>
      <c r="S42" s="10" t="str">
        <f>P42/1000 &amp;" GWh"</f>
        <v>102,234238 GWh</v>
      </c>
      <c r="T42" s="31">
        <f>P42/P40</f>
        <v>0.22505120952030838</v>
      </c>
    </row>
    <row r="43" spans="1:47">
      <c r="A43" s="36" t="s">
        <v>45</v>
      </c>
      <c r="B43" s="117"/>
      <c r="C43" s="94">
        <f>C40+C24-C7+C46</f>
        <v>238656.9528</v>
      </c>
      <c r="D43" s="94">
        <f t="shared" ref="D43:O43" si="7">D11+D24+D40</f>
        <v>90027</v>
      </c>
      <c r="E43" s="94">
        <f t="shared" si="7"/>
        <v>0</v>
      </c>
      <c r="F43" s="94">
        <f t="shared" si="7"/>
        <v>31361</v>
      </c>
      <c r="G43" s="94">
        <f t="shared" si="7"/>
        <v>22654</v>
      </c>
      <c r="H43" s="94">
        <f t="shared" si="7"/>
        <v>87321</v>
      </c>
      <c r="I43" s="94">
        <f t="shared" si="7"/>
        <v>0</v>
      </c>
      <c r="J43" s="94">
        <f t="shared" si="7"/>
        <v>0</v>
      </c>
      <c r="K43" s="94">
        <f t="shared" si="7"/>
        <v>1026</v>
      </c>
      <c r="L43" s="94">
        <f t="shared" si="7"/>
        <v>0</v>
      </c>
      <c r="M43" s="94">
        <f t="shared" si="7"/>
        <v>0</v>
      </c>
      <c r="N43" s="94">
        <f t="shared" si="7"/>
        <v>0</v>
      </c>
      <c r="O43" s="94">
        <f t="shared" si="7"/>
        <v>0</v>
      </c>
      <c r="P43" s="118">
        <f>SUM(C43:O43)</f>
        <v>471045.95279999997</v>
      </c>
      <c r="Q43" s="23"/>
      <c r="R43" s="30" t="s">
        <v>42</v>
      </c>
      <c r="S43" s="10" t="str">
        <f>P36/1000 &amp;" GWh"</f>
        <v>33,881 GWh</v>
      </c>
      <c r="T43" s="44">
        <f>P36/P40</f>
        <v>7.458323335630053E-2</v>
      </c>
    </row>
    <row r="44" spans="1:47">
      <c r="A44" s="36" t="s">
        <v>46</v>
      </c>
      <c r="B44" s="92"/>
      <c r="C44" s="95">
        <f>C43/$P$43</f>
        <v>0.50665322858920869</v>
      </c>
      <c r="D44" s="95">
        <f t="shared" ref="D44:P44" si="8">D43/$P$43</f>
        <v>0.19112148074908586</v>
      </c>
      <c r="E44" s="95">
        <f t="shared" si="8"/>
        <v>0</v>
      </c>
      <c r="F44" s="95">
        <f t="shared" si="8"/>
        <v>6.6577368542460394E-2</v>
      </c>
      <c r="G44" s="95">
        <f t="shared" si="8"/>
        <v>4.8092972384837784E-2</v>
      </c>
      <c r="H44" s="95">
        <f t="shared" si="8"/>
        <v>0.18537681829330008</v>
      </c>
      <c r="I44" s="95">
        <f t="shared" si="8"/>
        <v>0</v>
      </c>
      <c r="J44" s="95">
        <f t="shared" si="8"/>
        <v>0</v>
      </c>
      <c r="K44" s="95">
        <f t="shared" si="8"/>
        <v>2.1781314411072465E-3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27,595 GWh</v>
      </c>
      <c r="T44" s="31">
        <f>P34/P40</f>
        <v>6.0745678240521628E-2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2,519 GWh</v>
      </c>
      <c r="T45" s="31">
        <f>P32/P40</f>
        <v>5.5451481604592854E-3</v>
      </c>
      <c r="U45" s="25"/>
    </row>
    <row r="46" spans="1:47">
      <c r="A46" s="37" t="s">
        <v>49</v>
      </c>
      <c r="B46" s="94">
        <f>B24-B40</f>
        <v>11339</v>
      </c>
      <c r="C46" s="94">
        <f>(C40+C24)*0.08</f>
        <v>17678.292799999999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183,035762 GWh</v>
      </c>
      <c r="T46" s="44">
        <f>P33/P40</f>
        <v>0.40292196067985847</v>
      </c>
      <c r="U46" s="25"/>
    </row>
    <row r="47" spans="1:47">
      <c r="A47" s="37" t="s">
        <v>51</v>
      </c>
      <c r="B47" s="97">
        <f>B46/B24</f>
        <v>0.12142467044322842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105,006 GWh</v>
      </c>
      <c r="T47" s="44">
        <f>P35/P40</f>
        <v>0.23115277004255169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454,271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27"/>
      <c r="C49" s="128"/>
      <c r="D49" s="128"/>
      <c r="E49" s="128"/>
      <c r="F49" s="129"/>
      <c r="G49" s="128"/>
      <c r="H49" s="128"/>
      <c r="I49" s="129"/>
      <c r="J49" s="128"/>
      <c r="K49" s="128"/>
      <c r="L49" s="128"/>
      <c r="M49" s="128"/>
      <c r="N49" s="129"/>
      <c r="O49" s="129"/>
      <c r="P49" s="12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A5" sqref="A5"/>
    </sheetView>
  </sheetViews>
  <sheetFormatPr defaultColWidth="11" defaultRowHeight="15.6"/>
  <cols>
    <col min="1" max="1" width="17.09765625" customWidth="1"/>
    <col min="2" max="2" width="11.8984375" bestFit="1" customWidth="1"/>
    <col min="3" max="3" width="15.3984375" bestFit="1" customWidth="1"/>
  </cols>
  <sheetData>
    <row r="1" spans="1:9">
      <c r="A1" s="2" t="s">
        <v>54</v>
      </c>
    </row>
    <row r="2" spans="1:9">
      <c r="A2" s="2">
        <v>2020</v>
      </c>
    </row>
    <row r="3" spans="1:9">
      <c r="A3" t="s">
        <v>55</v>
      </c>
      <c r="B3" t="s">
        <v>56</v>
      </c>
      <c r="C3" t="s">
        <v>57</v>
      </c>
      <c r="D3" t="s">
        <v>56</v>
      </c>
    </row>
    <row r="4" spans="1:9">
      <c r="A4" t="s">
        <v>102</v>
      </c>
      <c r="B4" s="1">
        <v>39384</v>
      </c>
      <c r="C4" s="1" t="s">
        <v>101</v>
      </c>
      <c r="D4" s="1">
        <v>147607</v>
      </c>
    </row>
    <row r="5" spans="1:9">
      <c r="A5" t="s">
        <v>103</v>
      </c>
      <c r="B5" s="1">
        <v>108223</v>
      </c>
      <c r="H5" s="1"/>
      <c r="I5" s="1"/>
    </row>
    <row r="6" spans="1:9">
      <c r="B6" s="1"/>
      <c r="C6" s="1"/>
      <c r="D6" s="1"/>
    </row>
    <row r="7" spans="1:9">
      <c r="B7" s="1"/>
      <c r="C7" s="1"/>
      <c r="D7" s="1"/>
    </row>
    <row r="8" spans="1:9">
      <c r="B8" s="1"/>
    </row>
    <row r="9" spans="1:9">
      <c r="B9" s="1"/>
      <c r="D9" s="1"/>
    </row>
    <row r="10" spans="1:9">
      <c r="B10" s="1"/>
      <c r="C10" s="1"/>
      <c r="D10" s="1"/>
    </row>
    <row r="11" spans="1:9">
      <c r="B11" s="1"/>
      <c r="C11" s="1"/>
      <c r="D11" s="1"/>
    </row>
    <row r="13" spans="1:9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AU71"/>
  <sheetViews>
    <sheetView tabSelected="1" topLeftCell="C1" zoomScale="80" zoomScaleNormal="80" workbookViewId="0">
      <selection activeCell="J11" sqref="J11"/>
    </sheetView>
  </sheetViews>
  <sheetFormatPr defaultColWidth="8.59765625" defaultRowHeight="14.4"/>
  <cols>
    <col min="1" max="1" width="49.5" style="11" customWidth="1"/>
    <col min="2" max="2" width="17.59765625" style="41" customWidth="1"/>
    <col min="3" max="3" width="17.59765625" style="79" customWidth="1"/>
    <col min="4" max="6" width="17.59765625" style="41" customWidth="1"/>
    <col min="7" max="7" width="16.59765625" style="41" customWidth="1"/>
    <col min="8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86</v>
      </c>
      <c r="Q2" s="5"/>
      <c r="AG2" s="40"/>
      <c r="AH2" s="5"/>
    </row>
    <row r="3" spans="1:34" ht="28.8">
      <c r="A3" s="6"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0" t="s">
        <v>68</v>
      </c>
      <c r="O3" s="81" t="s">
        <v>68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5"/>
      <c r="O4" s="86"/>
      <c r="P4" s="87" t="s">
        <v>66</v>
      </c>
      <c r="Q4" s="19"/>
      <c r="AG4" s="19"/>
      <c r="AH4" s="19"/>
    </row>
    <row r="5" spans="1:34" ht="15.6">
      <c r="A5" s="5" t="s">
        <v>53</v>
      </c>
      <c r="B5" s="62"/>
      <c r="C5" s="64">
        <f>SUM(Köping:Fagersta!C5)</f>
        <v>36090.5</v>
      </c>
      <c r="D5" s="62">
        <f>SUM(Köping:Fagersta!D5)</f>
        <v>0</v>
      </c>
      <c r="E5" s="62">
        <f>SUM(Köping:Fagersta!E5)</f>
        <v>0</v>
      </c>
      <c r="F5" s="62">
        <f>SUM(Köping:Fagersta!F5)</f>
        <v>0</v>
      </c>
      <c r="G5" s="62">
        <f>SUM(Köping:Fagersta!G5)</f>
        <v>0</v>
      </c>
      <c r="H5" s="62">
        <f>SUM(Köping:Fagersta!H5)</f>
        <v>0</v>
      </c>
      <c r="I5" s="62">
        <f>SUM(Köping:Fagersta!I5)</f>
        <v>0</v>
      </c>
      <c r="J5" s="62">
        <f>SUM(Köping:Fagersta!J5)</f>
        <v>0</v>
      </c>
      <c r="K5" s="62">
        <f>SUM(Köping:Fagersta!K5)</f>
        <v>0</v>
      </c>
      <c r="L5" s="62">
        <f>SUM(Köping:Fagersta!L5)</f>
        <v>0</v>
      </c>
      <c r="M5" s="62">
        <f>SUM(Köping:Fagersta!M5)</f>
        <v>0</v>
      </c>
      <c r="N5" s="62">
        <f>SUM(Köping:Fagersta!N5)</f>
        <v>0</v>
      </c>
      <c r="O5" s="62">
        <f>SUM(Köping:Fagersta!O5)</f>
        <v>0</v>
      </c>
      <c r="P5" s="62">
        <f>SUM(Köping:Fagersta!P5)</f>
        <v>0</v>
      </c>
      <c r="Q5" s="40"/>
      <c r="AG5" s="40"/>
      <c r="AH5" s="40"/>
    </row>
    <row r="6" spans="1:34" s="61" customFormat="1" ht="15.6">
      <c r="A6" s="5" t="s">
        <v>75</v>
      </c>
      <c r="B6" s="62"/>
      <c r="C6" s="141">
        <f>SUM(Köping:Fagersta!C6)</f>
        <v>0</v>
      </c>
      <c r="D6" s="62">
        <f>SUM(Köping:Fagersta!D6)</f>
        <v>0</v>
      </c>
      <c r="E6" s="62">
        <f>SUM(Köping:Fagersta!E6)</f>
        <v>0</v>
      </c>
      <c r="F6" s="62">
        <f>SUM(Köping:Fagersta!F6)</f>
        <v>0</v>
      </c>
      <c r="G6" s="62">
        <f>SUM(Köping:Fagersta!G6)</f>
        <v>0</v>
      </c>
      <c r="H6" s="62">
        <f>SUM(Köping:Fagersta!H6)</f>
        <v>0</v>
      </c>
      <c r="I6" s="62">
        <f>SUM(Köping:Fagersta!I6)</f>
        <v>0</v>
      </c>
      <c r="J6" s="62">
        <f>SUM(Köping:Fagersta!J6)</f>
        <v>0</v>
      </c>
      <c r="K6" s="62">
        <f>SUM(Köping:Fagersta!K6)</f>
        <v>0</v>
      </c>
      <c r="L6" s="62">
        <f>SUM(Köping:Fagersta!L6)</f>
        <v>0</v>
      </c>
      <c r="M6" s="62">
        <f>SUM(Köping:Fagersta!M6)</f>
        <v>0</v>
      </c>
      <c r="N6" s="62">
        <f>SUM(Köping:Fagersta!N6)</f>
        <v>0</v>
      </c>
      <c r="O6" s="62">
        <f>SUM(Köping:Fagersta!O6)</f>
        <v>0</v>
      </c>
      <c r="P6" s="62">
        <f>SUM(Köping:Fagersta!P6)</f>
        <v>0</v>
      </c>
      <c r="Q6" s="60"/>
      <c r="AG6" s="60"/>
      <c r="AH6" s="60"/>
    </row>
    <row r="7" spans="1:34" ht="15.6">
      <c r="A7" s="66" t="s">
        <v>18</v>
      </c>
      <c r="B7" s="62"/>
      <c r="C7" s="62">
        <f>SUM(Köping:Fagersta!C7)</f>
        <v>428289.75</v>
      </c>
      <c r="D7" s="62">
        <f>SUM(Köping:Fagersta!D7)</f>
        <v>0</v>
      </c>
      <c r="E7" s="62">
        <f>SUM(Köping:Fagersta!E7)</f>
        <v>0</v>
      </c>
      <c r="F7" s="62">
        <f>SUM(Köping:Fagersta!F7)</f>
        <v>0</v>
      </c>
      <c r="G7" s="62">
        <f>SUM(Köping:Fagersta!G7)</f>
        <v>0</v>
      </c>
      <c r="H7" s="62">
        <f>SUM(Köping:Fagersta!H7)</f>
        <v>0</v>
      </c>
      <c r="I7" s="62">
        <f>SUM(Köping:Fagersta!I7)</f>
        <v>0</v>
      </c>
      <c r="J7" s="62">
        <f>SUM(Köping:Fagersta!J7)</f>
        <v>0</v>
      </c>
      <c r="K7" s="62">
        <f>SUM(Köping:Fagersta!K7)</f>
        <v>0</v>
      </c>
      <c r="L7" s="62">
        <f>SUM(Köping:Fagersta!L7)</f>
        <v>0</v>
      </c>
      <c r="M7" s="62">
        <f>SUM(Köping:Fagersta!M7)</f>
        <v>0</v>
      </c>
      <c r="N7" s="62">
        <f>SUM(Köping:Fagersta!N7)</f>
        <v>0</v>
      </c>
      <c r="O7" s="62">
        <f>SUM(Köping:Fagersta!O7)</f>
        <v>0</v>
      </c>
      <c r="P7" s="62">
        <f>SUM(Köping:Fagersta!P7)</f>
        <v>0</v>
      </c>
      <c r="Q7" s="40"/>
      <c r="AG7" s="40"/>
      <c r="AH7" s="40"/>
    </row>
    <row r="8" spans="1:34" ht="15.6">
      <c r="A8" s="5" t="s">
        <v>11</v>
      </c>
      <c r="B8" s="62"/>
      <c r="C8" s="62">
        <f>SUM(Köping:Fagersta!C8)</f>
        <v>0</v>
      </c>
      <c r="D8" s="62">
        <f>SUM(Köping:Fagersta!D8)</f>
        <v>0</v>
      </c>
      <c r="E8" s="62">
        <f>SUM(Köping:Fagersta!E8)</f>
        <v>0</v>
      </c>
      <c r="F8" s="62">
        <f>SUM(Köping:Fagersta!F8)</f>
        <v>0</v>
      </c>
      <c r="G8" s="62">
        <f>SUM(Köping:Fagersta!G8)</f>
        <v>0</v>
      </c>
      <c r="H8" s="62">
        <f>SUM(Köping:Fagersta!H8)</f>
        <v>0</v>
      </c>
      <c r="I8" s="62">
        <f>SUM(Köping:Fagersta!I8)</f>
        <v>0</v>
      </c>
      <c r="J8" s="62">
        <f>SUM(Köping:Fagersta!J8)</f>
        <v>0</v>
      </c>
      <c r="K8" s="62">
        <f>SUM(Köping:Fagersta!K8)</f>
        <v>0</v>
      </c>
      <c r="L8" s="62">
        <f>SUM(Köping:Fagersta!L8)</f>
        <v>0</v>
      </c>
      <c r="M8" s="62">
        <f>SUM(Köping:Fagersta!M8)</f>
        <v>0</v>
      </c>
      <c r="N8" s="62">
        <f>SUM(Köping:Fagersta!N8)</f>
        <v>0</v>
      </c>
      <c r="O8" s="62">
        <f>SUM(Köping:Fagersta!O8)</f>
        <v>0</v>
      </c>
      <c r="P8" s="62">
        <f>SUM(Köping:Fagersta!P8)</f>
        <v>0</v>
      </c>
      <c r="Q8" s="40"/>
      <c r="AG8" s="40"/>
      <c r="AH8" s="40"/>
    </row>
    <row r="9" spans="1:34" ht="15.6">
      <c r="A9" s="5" t="s">
        <v>12</v>
      </c>
      <c r="B9" s="62"/>
      <c r="C9" s="62">
        <f>SUM(Köping:Fagersta!C9)</f>
        <v>156221</v>
      </c>
      <c r="D9" s="62">
        <f>SUM(Köping:Fagersta!D9)</f>
        <v>0</v>
      </c>
      <c r="E9" s="62">
        <f>SUM(Köping:Fagersta!E9)</f>
        <v>0</v>
      </c>
      <c r="F9" s="62">
        <f>SUM(Köping:Fagersta!F9)</f>
        <v>0</v>
      </c>
      <c r="G9" s="62">
        <f>SUM(Köping:Fagersta!G9)</f>
        <v>0</v>
      </c>
      <c r="H9" s="62">
        <f>SUM(Köping:Fagersta!H9)</f>
        <v>0</v>
      </c>
      <c r="I9" s="62">
        <f>SUM(Köping:Fagersta!I9)</f>
        <v>0</v>
      </c>
      <c r="J9" s="62">
        <f>SUM(Köping:Fagersta!J9)</f>
        <v>0</v>
      </c>
      <c r="K9" s="62">
        <f>SUM(Köping:Fagersta!K9)</f>
        <v>0</v>
      </c>
      <c r="L9" s="62">
        <f>SUM(Köping:Fagersta!L9)</f>
        <v>0</v>
      </c>
      <c r="M9" s="62">
        <f>SUM(Köping:Fagersta!M9)</f>
        <v>0</v>
      </c>
      <c r="N9" s="62">
        <f>SUM(Köping:Fagersta!N9)</f>
        <v>0</v>
      </c>
      <c r="O9" s="62">
        <f>SUM(Köping:Fagersta!O9)</f>
        <v>0</v>
      </c>
      <c r="P9" s="62">
        <f>SUM(Köping:Fagersta!P9)</f>
        <v>0</v>
      </c>
      <c r="Q9" s="40"/>
      <c r="AG9" s="40"/>
      <c r="AH9" s="40"/>
    </row>
    <row r="10" spans="1:34" ht="15.6">
      <c r="A10" s="5" t="s">
        <v>13</v>
      </c>
      <c r="B10" s="62"/>
      <c r="C10" s="141">
        <f>SUM(Köping:Fagersta!C10)</f>
        <v>28.25</v>
      </c>
      <c r="D10" s="62">
        <f>SUM(Köping:Fagersta!D10)</f>
        <v>0</v>
      </c>
      <c r="E10" s="62">
        <f>SUM(Köping:Fagersta!E10)</f>
        <v>0</v>
      </c>
      <c r="F10" s="62">
        <f>SUM(Köping:Fagersta!F10)</f>
        <v>0</v>
      </c>
      <c r="G10" s="62">
        <f>SUM(Köping:Fagersta!G10)</f>
        <v>0</v>
      </c>
      <c r="H10" s="62">
        <f>SUM(Köping:Fagersta!H10)</f>
        <v>0</v>
      </c>
      <c r="I10" s="62">
        <f>SUM(Köping:Fagersta!I10)</f>
        <v>0</v>
      </c>
      <c r="J10" s="62">
        <f>SUM(Köping:Fagersta!J10)</f>
        <v>0</v>
      </c>
      <c r="K10" s="62">
        <f>SUM(Köping:Fagersta!K10)</f>
        <v>0</v>
      </c>
      <c r="L10" s="62">
        <f>SUM(Köping:Fagersta!L10)</f>
        <v>0</v>
      </c>
      <c r="M10" s="62">
        <f>SUM(Köping:Fagersta!M10)</f>
        <v>0</v>
      </c>
      <c r="N10" s="62">
        <f>SUM(Köping:Fagersta!N10)</f>
        <v>0</v>
      </c>
      <c r="O10" s="62">
        <f>SUM(Köping:Fagersta!O10)</f>
        <v>0</v>
      </c>
      <c r="P10" s="62">
        <f>SUM(Köping:Fagersta!P10)</f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SUM(Köping:Fagersta!C11)</f>
        <v>620629.5</v>
      </c>
      <c r="D11" s="62">
        <f>SUM(Köping:Fagersta!D11)</f>
        <v>0</v>
      </c>
      <c r="E11" s="62">
        <f>SUM(Köping:Fagersta!E11)</f>
        <v>0</v>
      </c>
      <c r="F11" s="62">
        <f>SUM(Köping:Fagersta!F11)</f>
        <v>0</v>
      </c>
      <c r="G11" s="62">
        <f>SUM(Köping:Fagersta!G11)</f>
        <v>0</v>
      </c>
      <c r="H11" s="62">
        <f>SUM(Köping:Fagersta!H11)</f>
        <v>0</v>
      </c>
      <c r="I11" s="62">
        <f>SUM(Köping:Fagersta!I11)</f>
        <v>0</v>
      </c>
      <c r="J11" s="62">
        <f>SUM(Köping:Fagersta!J11)</f>
        <v>0</v>
      </c>
      <c r="K11" s="62">
        <f>SUM(Köping:Fagersta!K11)</f>
        <v>0</v>
      </c>
      <c r="L11" s="62">
        <f>SUM(Köping:Fagersta!L11)</f>
        <v>0</v>
      </c>
      <c r="M11" s="62">
        <f>SUM(Köping:Fagersta!M11)</f>
        <v>0</v>
      </c>
      <c r="N11" s="62">
        <f>SUM(Köping:Fagersta!N11)</f>
        <v>0</v>
      </c>
      <c r="O11" s="62">
        <f>SUM(Köping:Fagersta!O11)</f>
        <v>0</v>
      </c>
      <c r="P11" s="62">
        <f>SUM(Köping:Fagersta!P11)</f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Västmanlands län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A3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90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5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62">
        <f>SUM(Köping:Fagersta!B18)</f>
        <v>1627514</v>
      </c>
      <c r="C18" s="62">
        <f>SUM(Köping:Fagersta!C18)</f>
        <v>0</v>
      </c>
      <c r="D18" s="62">
        <f>SUM(Köping:Fagersta!D18)</f>
        <v>10274</v>
      </c>
      <c r="E18" s="62">
        <f>SUM(Köping:Fagersta!E18)</f>
        <v>15.12</v>
      </c>
      <c r="F18" s="62">
        <f>SUM(Köping:Fagersta!F18)</f>
        <v>0</v>
      </c>
      <c r="G18" s="62">
        <f>SUM(Köping:Fagersta!G18)</f>
        <v>2491</v>
      </c>
      <c r="H18" s="62">
        <f>SUM(Köping:Fagersta!H18)</f>
        <v>1205907.3383333334</v>
      </c>
      <c r="I18" s="62">
        <f>SUM(Köping:Fagersta!I18)</f>
        <v>330</v>
      </c>
      <c r="J18" s="62">
        <f>SUM(Köping:Fagersta!J18)</f>
        <v>0</v>
      </c>
      <c r="K18" s="62">
        <f>SUM(Köping:Fagersta!K18)</f>
        <v>15020.5</v>
      </c>
      <c r="L18" s="62">
        <f>SUM(Köping:Fagersta!L18)</f>
        <v>906682.04166666674</v>
      </c>
      <c r="M18" s="62">
        <f>SUM(Köping:Fagersta!M18)</f>
        <v>0</v>
      </c>
      <c r="N18" s="62">
        <f>SUM(Köping:Fagersta!N18)</f>
        <v>0</v>
      </c>
      <c r="O18" s="62">
        <f>SUM(Köping:Fagersta!O18)</f>
        <v>0</v>
      </c>
      <c r="P18" s="62">
        <f>SUM(Köping:Fagersta!P18)</f>
        <v>2140720</v>
      </c>
      <c r="Q18" s="4"/>
      <c r="R18" s="4"/>
      <c r="S18" s="4"/>
      <c r="T18" s="4"/>
    </row>
    <row r="19" spans="1:34" ht="15.6">
      <c r="A19" s="5" t="s">
        <v>19</v>
      </c>
      <c r="B19" s="62">
        <f>SUM(Köping:Fagersta!B19)</f>
        <v>320672</v>
      </c>
      <c r="C19" s="62">
        <f>SUM(Köping:Fagersta!C19)</f>
        <v>0</v>
      </c>
      <c r="D19" s="62">
        <f>SUM(Köping:Fagersta!D19)</f>
        <v>482</v>
      </c>
      <c r="E19" s="62">
        <f>SUM(Köping:Fagersta!E19)</f>
        <v>0</v>
      </c>
      <c r="F19" s="62">
        <f>SUM(Köping:Fagersta!F19)</f>
        <v>0</v>
      </c>
      <c r="G19" s="62">
        <f>SUM(Köping:Fagersta!G19)</f>
        <v>8638</v>
      </c>
      <c r="H19" s="62">
        <f>SUM(Köping:Fagersta!H19)</f>
        <v>228832.75</v>
      </c>
      <c r="I19" s="62">
        <f>SUM(Köping:Fagersta!I19)</f>
        <v>6731</v>
      </c>
      <c r="J19" s="62">
        <f>SUM(Köping:Fagersta!J19)</f>
        <v>0</v>
      </c>
      <c r="K19" s="62">
        <f>SUM(Köping:Fagersta!K19)</f>
        <v>1026</v>
      </c>
      <c r="L19" s="62">
        <f>SUM(Köping:Fagersta!L19)</f>
        <v>67456.25</v>
      </c>
      <c r="M19" s="62">
        <f>SUM(Köping:Fagersta!M19)</f>
        <v>0</v>
      </c>
      <c r="N19" s="62">
        <f>SUM(Köping:Fagersta!N19)</f>
        <v>0</v>
      </c>
      <c r="O19" s="62">
        <f>SUM(Köping:Fagersta!O19)</f>
        <v>0</v>
      </c>
      <c r="P19" s="62">
        <f>SUM(Köping:Fagersta!P19)</f>
        <v>313166</v>
      </c>
      <c r="Q19" s="4"/>
      <c r="R19" s="4"/>
      <c r="S19" s="4"/>
      <c r="T19" s="4"/>
    </row>
    <row r="20" spans="1:34" ht="15.6">
      <c r="A20" s="5" t="s">
        <v>20</v>
      </c>
      <c r="B20" s="62">
        <f>SUM(Köping:Fagersta!B20)</f>
        <v>5632</v>
      </c>
      <c r="C20" s="62">
        <f>SUM(Köping:Fagersta!C20)</f>
        <v>5716.48</v>
      </c>
      <c r="D20" s="62">
        <f>SUM(Köping:Fagersta!D20)</f>
        <v>0</v>
      </c>
      <c r="E20" s="62">
        <f>SUM(Köping:Fagersta!E20)</f>
        <v>0</v>
      </c>
      <c r="F20" s="62">
        <f>SUM(Köping:Fagersta!F20)</f>
        <v>0</v>
      </c>
      <c r="G20" s="62">
        <f>SUM(Köping:Fagersta!G20)</f>
        <v>0</v>
      </c>
      <c r="H20" s="62">
        <f>SUM(Köping:Fagersta!H20)</f>
        <v>0</v>
      </c>
      <c r="I20" s="62">
        <f>SUM(Köping:Fagersta!I20)</f>
        <v>0</v>
      </c>
      <c r="J20" s="62">
        <f>SUM(Köping:Fagersta!J20)</f>
        <v>0</v>
      </c>
      <c r="K20" s="62">
        <f>SUM(Köping:Fagersta!K20)</f>
        <v>0</v>
      </c>
      <c r="L20" s="62">
        <f>SUM(Köping:Fagersta!L20)</f>
        <v>0</v>
      </c>
      <c r="M20" s="62">
        <f>SUM(Köping:Fagersta!M20)</f>
        <v>0</v>
      </c>
      <c r="N20" s="62">
        <f>SUM(Köping:Fagersta!N20)</f>
        <v>0</v>
      </c>
      <c r="O20" s="62">
        <f>SUM(Köping:Fagersta!O20)</f>
        <v>0</v>
      </c>
      <c r="P20" s="62">
        <f>SUM(Köping:Fagersta!P20)</f>
        <v>5716.48</v>
      </c>
      <c r="Q20" s="4"/>
      <c r="R20" s="4"/>
      <c r="S20" s="4"/>
      <c r="T20" s="4"/>
    </row>
    <row r="21" spans="1:34" ht="16.2" thickBot="1">
      <c r="A21" s="5" t="s">
        <v>21</v>
      </c>
      <c r="B21" s="62">
        <f>SUM(Köping:Fagersta!B21)</f>
        <v>5286</v>
      </c>
      <c r="C21" s="62">
        <f>SUM(Köping:Fagersta!C21)</f>
        <v>1744.38</v>
      </c>
      <c r="D21" s="62">
        <f>SUM(Köping:Fagersta!D21)</f>
        <v>0</v>
      </c>
      <c r="E21" s="62">
        <f>SUM(Köping:Fagersta!E21)</f>
        <v>0</v>
      </c>
      <c r="F21" s="62">
        <f>SUM(Köping:Fagersta!F21)</f>
        <v>0</v>
      </c>
      <c r="G21" s="62">
        <f>SUM(Köping:Fagersta!G21)</f>
        <v>0</v>
      </c>
      <c r="H21" s="62">
        <f>SUM(Köping:Fagersta!H21)</f>
        <v>0</v>
      </c>
      <c r="I21" s="62">
        <f>SUM(Köping:Fagersta!I21)</f>
        <v>0</v>
      </c>
      <c r="J21" s="62">
        <f>SUM(Köping:Fagersta!J21)</f>
        <v>0</v>
      </c>
      <c r="K21" s="62">
        <f>SUM(Köping:Fagersta!K21)</f>
        <v>0</v>
      </c>
      <c r="L21" s="62">
        <f>SUM(Köping:Fagersta!L21)</f>
        <v>0</v>
      </c>
      <c r="M21" s="62">
        <f>SUM(Köping:Fagersta!M21)</f>
        <v>0</v>
      </c>
      <c r="N21" s="62">
        <f>SUM(Köping:Fagersta!N21)</f>
        <v>0</v>
      </c>
      <c r="O21" s="62">
        <f>SUM(Köping:Fagersta!O21)</f>
        <v>0</v>
      </c>
      <c r="P21" s="62">
        <f>SUM(Köping:Fagersta!P21)</f>
        <v>1744.38</v>
      </c>
      <c r="Q21" s="4"/>
      <c r="R21" s="26"/>
      <c r="S21" s="26"/>
      <c r="T21" s="26"/>
    </row>
    <row r="22" spans="1:34" ht="15.6">
      <c r="A22" s="5" t="s">
        <v>22</v>
      </c>
      <c r="B22" s="62">
        <f>SUM(Köping:Fagersta!B22)</f>
        <v>171848</v>
      </c>
      <c r="C22" s="62">
        <f>SUM(Köping:Fagersta!C22)</f>
        <v>0</v>
      </c>
      <c r="D22" s="62">
        <f>SUM(Köping:Fagersta!D22)</f>
        <v>0</v>
      </c>
      <c r="E22" s="62">
        <f>SUM(Köping:Fagersta!E22)</f>
        <v>0</v>
      </c>
      <c r="F22" s="62">
        <f>SUM(Köping:Fagersta!F22)</f>
        <v>0</v>
      </c>
      <c r="G22" s="62">
        <f>SUM(Köping:Fagersta!G22)</f>
        <v>0</v>
      </c>
      <c r="H22" s="62">
        <f>SUM(Köping:Fagersta!H22)</f>
        <v>0</v>
      </c>
      <c r="I22" s="62">
        <f>SUM(Köping:Fagersta!I22)</f>
        <v>0</v>
      </c>
      <c r="J22" s="62">
        <f>SUM(Köping:Fagersta!J22)</f>
        <v>0</v>
      </c>
      <c r="K22" s="62">
        <f>SUM(Köping:Fagersta!K22)</f>
        <v>0</v>
      </c>
      <c r="L22" s="62">
        <f>SUM(Köping:Fagersta!L22)</f>
        <v>0</v>
      </c>
      <c r="M22" s="62">
        <f>SUM(Köping:Fagersta!M22)</f>
        <v>0</v>
      </c>
      <c r="N22" s="62">
        <f>SUM(Köping:Fagersta!N22)</f>
        <v>0</v>
      </c>
      <c r="O22" s="62">
        <f>SUM(Köping:Fagersta!O22)</f>
        <v>0</v>
      </c>
      <c r="P22" s="62">
        <f>SUM(Köping:Fagersta!P22)</f>
        <v>0</v>
      </c>
      <c r="Q22" s="20"/>
      <c r="R22" s="32" t="s">
        <v>45</v>
      </c>
      <c r="S22" s="59" t="str">
        <f>ROUND(P43/1000,0) &amp;" GWh"</f>
        <v>8142 GWh</v>
      </c>
      <c r="T22" s="27"/>
      <c r="U22" s="25"/>
    </row>
    <row r="23" spans="1:34" ht="15.6">
      <c r="A23" s="5" t="s">
        <v>23</v>
      </c>
      <c r="B23" s="62">
        <f>SUM(Köping:Fagersta!B23)</f>
        <v>0</v>
      </c>
      <c r="C23" s="62">
        <f>SUM(Köping:Fagersta!C23)</f>
        <v>0</v>
      </c>
      <c r="D23" s="62">
        <f>SUM(Köping:Fagersta!D23)</f>
        <v>0</v>
      </c>
      <c r="E23" s="62">
        <f>SUM(Köping:Fagersta!E23)</f>
        <v>0</v>
      </c>
      <c r="F23" s="62">
        <f>SUM(Köping:Fagersta!F23)</f>
        <v>0</v>
      </c>
      <c r="G23" s="62">
        <f>SUM(Köping:Fagersta!G23)</f>
        <v>0</v>
      </c>
      <c r="H23" s="62">
        <f>SUM(Köping:Fagersta!H23)</f>
        <v>0</v>
      </c>
      <c r="I23" s="62">
        <f>SUM(Köping:Fagersta!I23)</f>
        <v>0</v>
      </c>
      <c r="J23" s="62">
        <f>SUM(Köping:Fagersta!J23)</f>
        <v>0</v>
      </c>
      <c r="K23" s="62">
        <f>SUM(Köping:Fagersta!K23)</f>
        <v>0</v>
      </c>
      <c r="L23" s="62">
        <f>SUM(Köping:Fagersta!L23)</f>
        <v>0</v>
      </c>
      <c r="M23" s="62">
        <f>SUM(Köping:Fagersta!M23)</f>
        <v>0</v>
      </c>
      <c r="N23" s="62">
        <f>SUM(Köping:Fagersta!N23)</f>
        <v>0</v>
      </c>
      <c r="O23" s="62">
        <f>SUM(Köping:Fagersta!O23)</f>
        <v>0</v>
      </c>
      <c r="P23" s="62">
        <f>SUM(Köping:Fagersta!P23)</f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2">
        <f>SUM(Köping:Fagersta!B24)</f>
        <v>2130952</v>
      </c>
      <c r="C24" s="62">
        <f>SUM(Köping:Fagersta!C24)</f>
        <v>7460.8599999999988</v>
      </c>
      <c r="D24" s="62">
        <f>SUM(Köping:Fagersta!D24)</f>
        <v>10756</v>
      </c>
      <c r="E24" s="62">
        <f>SUM(Köping:Fagersta!E24)</f>
        <v>15.12</v>
      </c>
      <c r="F24" s="62">
        <f>SUM(Köping:Fagersta!F24)</f>
        <v>0</v>
      </c>
      <c r="G24" s="62">
        <f>SUM(Köping:Fagersta!G24)</f>
        <v>11129</v>
      </c>
      <c r="H24" s="62">
        <f>SUM(Köping:Fagersta!H24)</f>
        <v>1434740.0883333334</v>
      </c>
      <c r="I24" s="62">
        <f>SUM(Köping:Fagersta!I24)</f>
        <v>7061</v>
      </c>
      <c r="J24" s="62">
        <f>SUM(Köping:Fagersta!J24)</f>
        <v>0</v>
      </c>
      <c r="K24" s="62">
        <f>SUM(Köping:Fagersta!K24)</f>
        <v>16046.5</v>
      </c>
      <c r="L24" s="62">
        <f>SUM(Köping:Fagersta!L24)</f>
        <v>974138.29166666674</v>
      </c>
      <c r="M24" s="62">
        <f>SUM(Köping:Fagersta!M24)</f>
        <v>0</v>
      </c>
      <c r="N24" s="62">
        <f>SUM(Köping:Fagersta!N24)</f>
        <v>0</v>
      </c>
      <c r="O24" s="62">
        <f>SUM(Köping:Fagersta!O24)</f>
        <v>0</v>
      </c>
      <c r="P24" s="62">
        <f>SUM(Köping:Fagersta!P24)</f>
        <v>2461346.8600000003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6" t="str">
        <f>C30</f>
        <v>El</v>
      </c>
      <c r="S25" s="43" t="str">
        <f>ROUND(C43/1000,0) &amp;" GWh"</f>
        <v>2520 GWh</v>
      </c>
      <c r="T25" s="31">
        <f>C$44</f>
        <v>0.30954864887584499</v>
      </c>
      <c r="U25" s="25"/>
    </row>
    <row r="26" spans="1:34" ht="15.6">
      <c r="B26" s="9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7" t="str">
        <f>D30</f>
        <v>Oljeprodukter</v>
      </c>
      <c r="S26" s="43" t="str">
        <f>ROUND(D43/1000,0) &amp;" GWh"</f>
        <v>2199 GWh</v>
      </c>
      <c r="T26" s="31">
        <f>D$44</f>
        <v>0.27004642397914919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43" t="str">
        <f>ROUND(E43/1000,0) &amp;" GWh"</f>
        <v>216 GWh</v>
      </c>
      <c r="T27" s="31">
        <f>E$44</f>
        <v>2.6563291055031333E-2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3" t="str">
        <f>ROUND(F43/1000,0) &amp;" GWh"</f>
        <v>86 GWh</v>
      </c>
      <c r="T28" s="31">
        <f>F$44</f>
        <v>1.0567729288694707E-2</v>
      </c>
      <c r="U28" s="25"/>
    </row>
    <row r="29" spans="1:34" ht="15.6">
      <c r="A29" s="54" t="str">
        <f>A2</f>
        <v>Västmanlands län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ROUND(G43/1000,0) &amp;" GWh"</f>
        <v>339 GWh</v>
      </c>
      <c r="T29" s="31">
        <f>G$44</f>
        <v>4.1645924898920987E-2</v>
      </c>
      <c r="U29" s="25"/>
    </row>
    <row r="30" spans="1:34" ht="28.8">
      <c r="A30" s="6">
        <f>A16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ROUND(H43/1000,0) &amp;" GWh"</f>
        <v>1717 GWh</v>
      </c>
      <c r="T30" s="31">
        <f>H$44</f>
        <v>0.21091610469029942</v>
      </c>
      <c r="U30" s="25"/>
    </row>
    <row r="31" spans="1:34" s="18" customFormat="1">
      <c r="A31" s="55" t="s">
        <v>60</v>
      </c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5"/>
      <c r="H31" s="84" t="s">
        <v>69</v>
      </c>
      <c r="I31" s="84" t="s">
        <v>62</v>
      </c>
      <c r="J31" s="85"/>
      <c r="K31" s="85"/>
      <c r="L31" s="85"/>
      <c r="M31" s="85"/>
      <c r="N31" s="85"/>
      <c r="O31" s="86"/>
      <c r="P31" s="87" t="s">
        <v>67</v>
      </c>
      <c r="Q31" s="21"/>
      <c r="R31" s="56" t="str">
        <f>I30</f>
        <v>Biogas</v>
      </c>
      <c r="S31" s="43" t="str">
        <f>ROUND(I43/1000,0) &amp;" GWh"</f>
        <v>74 GWh</v>
      </c>
      <c r="T31" s="31">
        <f>I$44</f>
        <v>9.0905764770794449E-3</v>
      </c>
      <c r="U31" s="24"/>
      <c r="AG31" s="19"/>
      <c r="AH31" s="19"/>
    </row>
    <row r="32" spans="1:34" ht="15.6">
      <c r="A32" s="5" t="s">
        <v>30</v>
      </c>
      <c r="B32" s="62">
        <f>SUM(Köping:Fagersta!B32)</f>
        <v>0</v>
      </c>
      <c r="C32" s="62">
        <f>SUM(Köping:Fagersta!C32)</f>
        <v>65399</v>
      </c>
      <c r="D32" s="62">
        <f>SUM(Köping:Fagersta!D32)</f>
        <v>61376</v>
      </c>
      <c r="E32" s="62">
        <f>SUM(Köping:Fagersta!E32)</f>
        <v>0</v>
      </c>
      <c r="F32" s="62">
        <f>SUM(Köping:Fagersta!F32)</f>
        <v>0</v>
      </c>
      <c r="G32" s="62">
        <f>SUM(Köping:Fagersta!G32)</f>
        <v>14386</v>
      </c>
      <c r="H32" s="62">
        <f>SUM(Köping:Fagersta!H32)</f>
        <v>0</v>
      </c>
      <c r="I32" s="62">
        <f>SUM(Köping:Fagersta!I32)</f>
        <v>0</v>
      </c>
      <c r="J32" s="62">
        <f>SUM(Köping:Fagersta!J32)</f>
        <v>0</v>
      </c>
      <c r="K32" s="62">
        <f>SUM(Köping:Fagersta!K32)</f>
        <v>0</v>
      </c>
      <c r="L32" s="62">
        <f>SUM(Köping:Fagersta!L32)</f>
        <v>0</v>
      </c>
      <c r="M32" s="62">
        <f>SUM(Köping:Fagersta!M32)</f>
        <v>0</v>
      </c>
      <c r="N32" s="62">
        <f>SUM(Köping:Fagersta!N32)</f>
        <v>0</v>
      </c>
      <c r="O32" s="62">
        <f>SUM(Köping:Fagersta!O32)</f>
        <v>0</v>
      </c>
      <c r="P32" s="62">
        <f>SUM(Köping:Fagersta!P32)</f>
        <v>141161</v>
      </c>
      <c r="Q32" s="22"/>
      <c r="R32" s="57" t="str">
        <f>J30</f>
        <v>Avlutar</v>
      </c>
      <c r="S32" s="43" t="str">
        <f>ROUND(J43/1000,0) &amp;" GWh"</f>
        <v>0 GWh</v>
      </c>
      <c r="T32" s="31">
        <f>J$44</f>
        <v>0</v>
      </c>
      <c r="U32" s="25"/>
    </row>
    <row r="33" spans="1:47" ht="15.6">
      <c r="A33" s="5" t="s">
        <v>33</v>
      </c>
      <c r="B33" s="62">
        <f>SUM(Köping:Fagersta!B33)</f>
        <v>164636</v>
      </c>
      <c r="C33" s="62">
        <f>SUM(Köping:Fagersta!C33)</f>
        <v>982491.00000000012</v>
      </c>
      <c r="D33" s="62">
        <f>SUM(Köping:Fagersta!D33)</f>
        <v>105817</v>
      </c>
      <c r="E33" s="141">
        <f>SUM(Köping:Fagersta!E33)</f>
        <v>216251</v>
      </c>
      <c r="F33" s="62">
        <f>SUM(Köping:Fagersta!F33)</f>
        <v>82122</v>
      </c>
      <c r="G33" s="62">
        <f>SUM(Köping:Fagersta!G33)</f>
        <v>972</v>
      </c>
      <c r="H33" s="141">
        <f>SUM(Köping:Fagersta!H33)</f>
        <v>82480.237999999998</v>
      </c>
      <c r="I33" s="62">
        <f>SUM(Köping:Fagersta!I33)</f>
        <v>0</v>
      </c>
      <c r="J33" s="62">
        <f>SUM(Köping:Fagersta!J33)</f>
        <v>0</v>
      </c>
      <c r="K33" s="62">
        <f>SUM(Köping:Fagersta!K33)</f>
        <v>0</v>
      </c>
      <c r="L33" s="62">
        <f>SUM(Köping:Fagersta!L33)</f>
        <v>0</v>
      </c>
      <c r="M33" s="62">
        <f>SUM(Köping:Fagersta!M33)</f>
        <v>0</v>
      </c>
      <c r="N33" s="62">
        <f>SUM(Köping:Fagersta!N33)</f>
        <v>0</v>
      </c>
      <c r="O33" s="62">
        <f>SUM(Köping:Fagersta!O33)</f>
        <v>0</v>
      </c>
      <c r="P33" s="141">
        <f>SUM(Köping:Fagersta!P33)</f>
        <v>1634769.2379999999</v>
      </c>
      <c r="Q33" s="22"/>
      <c r="R33" s="56" t="str">
        <f>K30</f>
        <v>Torv</v>
      </c>
      <c r="S33" s="43" t="str">
        <f>ROUND(K43/1000,0) &amp;" GWh"</f>
        <v>16 GWh</v>
      </c>
      <c r="T33" s="31">
        <f>K$44</f>
        <v>1.9709414027243854E-3</v>
      </c>
      <c r="U33" s="25"/>
    </row>
    <row r="34" spans="1:47" ht="15.6">
      <c r="A34" s="5" t="s">
        <v>34</v>
      </c>
      <c r="B34" s="62">
        <f>SUM(Köping:Fagersta!B34)</f>
        <v>258321</v>
      </c>
      <c r="C34" s="62">
        <f>SUM(Köping:Fagersta!C34)</f>
        <v>291189</v>
      </c>
      <c r="D34" s="62">
        <f>SUM(Köping:Fagersta!D34)</f>
        <v>175</v>
      </c>
      <c r="E34" s="62">
        <f>SUM(Köping:Fagersta!E34)</f>
        <v>0</v>
      </c>
      <c r="F34" s="62">
        <f>SUM(Köping:Fagersta!F34)</f>
        <v>0</v>
      </c>
      <c r="G34" s="62">
        <f>SUM(Köping:Fagersta!G34)</f>
        <v>0</v>
      </c>
      <c r="H34" s="62">
        <f>SUM(Köping:Fagersta!H34)</f>
        <v>0</v>
      </c>
      <c r="I34" s="62">
        <f>SUM(Köping:Fagersta!I34)</f>
        <v>0</v>
      </c>
      <c r="J34" s="62">
        <f>SUM(Köping:Fagersta!J34)</f>
        <v>0</v>
      </c>
      <c r="K34" s="62">
        <f>SUM(Köping:Fagersta!K34)</f>
        <v>0</v>
      </c>
      <c r="L34" s="62">
        <f>SUM(Köping:Fagersta!L34)</f>
        <v>0</v>
      </c>
      <c r="M34" s="62">
        <f>SUM(Köping:Fagersta!M34)</f>
        <v>0</v>
      </c>
      <c r="N34" s="62">
        <f>SUM(Köping:Fagersta!N34)</f>
        <v>0</v>
      </c>
      <c r="O34" s="62">
        <f>SUM(Köping:Fagersta!O34)</f>
        <v>0</v>
      </c>
      <c r="P34" s="62">
        <f>SUM(Köping:Fagersta!P34)</f>
        <v>549685</v>
      </c>
      <c r="Q34" s="22"/>
      <c r="R34" s="57" t="str">
        <f>L30</f>
        <v>Avfall</v>
      </c>
      <c r="S34" s="43" t="str">
        <f>ROUND(L43/1000,0) &amp;" GWh"</f>
        <v>974 GWh</v>
      </c>
      <c r="T34" s="31">
        <f>L$44</f>
        <v>0.11965035933225543</v>
      </c>
      <c r="U34" s="25"/>
      <c r="V34" s="7"/>
      <c r="W34" s="42"/>
    </row>
    <row r="35" spans="1:47" ht="15.6">
      <c r="A35" s="5" t="s">
        <v>35</v>
      </c>
      <c r="B35" s="62">
        <f>SUM(Köping:Fagersta!B35)</f>
        <v>0</v>
      </c>
      <c r="C35" s="141">
        <f>SUM(Köping:Fagersta!C35)</f>
        <v>68096.762000000104</v>
      </c>
      <c r="D35" s="62">
        <f>SUM(Köping:Fagersta!D35)</f>
        <v>1728994</v>
      </c>
      <c r="E35" s="62">
        <f>SUM(Köping:Fagersta!E35)</f>
        <v>0</v>
      </c>
      <c r="F35" s="64">
        <f>SUM(Köping:Fagersta!F35)+'[1]Biogasproduktion och fordonsgas'!$B$36*1000+'[1]Biogasproduktion och fordonsgas'!$B$38*1000</f>
        <v>3915.6000000000004</v>
      </c>
      <c r="G35" s="62">
        <f>SUM(Köping:Fagersta!G35)</f>
        <v>312575</v>
      </c>
      <c r="H35" s="62">
        <f>SUM(Köping:Fagersta!H35)</f>
        <v>0</v>
      </c>
      <c r="I35" s="64">
        <f>SUM(Köping:Fagersta!I35)+'[1]Biogasproduktion och fordonsgas'!$B$35*1000+'[1]Biogasproduktion och fordonsgas'!$B$37*1000</f>
        <v>66950.3</v>
      </c>
      <c r="J35" s="62">
        <f>SUM(Köping:Fagersta!J35)</f>
        <v>0</v>
      </c>
      <c r="K35" s="62">
        <f>SUM(Köping:Fagersta!K35)</f>
        <v>0</v>
      </c>
      <c r="L35" s="62">
        <f>SUM(Köping:Fagersta!L35)</f>
        <v>0</v>
      </c>
      <c r="M35" s="62">
        <f>SUM(Köping:Fagersta!M35)</f>
        <v>0</v>
      </c>
      <c r="N35" s="62">
        <f>SUM(Köping:Fagersta!N35)</f>
        <v>0</v>
      </c>
      <c r="O35" s="62">
        <f>SUM(Köping:Fagersta!O35)</f>
        <v>0</v>
      </c>
      <c r="P35" s="142">
        <f>SUM(B35:O35)</f>
        <v>2180531.662</v>
      </c>
      <c r="Q35" s="22"/>
      <c r="R35" s="56" t="str">
        <f>M30</f>
        <v>Beckolja</v>
      </c>
      <c r="S35" s="43" t="str">
        <f>ROUND(M43/1000,0) &amp;" GWh"</f>
        <v>0 GWh</v>
      </c>
      <c r="T35" s="31">
        <f>M$44</f>
        <v>0</v>
      </c>
      <c r="U35" s="25"/>
    </row>
    <row r="36" spans="1:47" ht="15.6">
      <c r="A36" s="5" t="s">
        <v>36</v>
      </c>
      <c r="B36" s="62">
        <f>SUM(Köping:Fagersta!B36)</f>
        <v>245741</v>
      </c>
      <c r="C36" s="62">
        <f>SUM(Köping:Fagersta!C36)</f>
        <v>549999</v>
      </c>
      <c r="D36" s="62">
        <f>SUM(Köping:Fagersta!D36)</f>
        <v>286891</v>
      </c>
      <c r="E36" s="62">
        <f>SUM(Köping:Fagersta!E36)</f>
        <v>0</v>
      </c>
      <c r="F36" s="62">
        <f>SUM(Köping:Fagersta!F36)</f>
        <v>0</v>
      </c>
      <c r="G36" s="62">
        <f>SUM(Köping:Fagersta!G36)</f>
        <v>0</v>
      </c>
      <c r="H36" s="62">
        <f>SUM(Köping:Fagersta!H36)</f>
        <v>0</v>
      </c>
      <c r="I36" s="62">
        <f>SUM(Köping:Fagersta!I36)</f>
        <v>0</v>
      </c>
      <c r="J36" s="62">
        <f>SUM(Köping:Fagersta!J36)</f>
        <v>0</v>
      </c>
      <c r="K36" s="62">
        <f>SUM(Köping:Fagersta!K36)</f>
        <v>0</v>
      </c>
      <c r="L36" s="62">
        <f>SUM(Köping:Fagersta!L36)</f>
        <v>0</v>
      </c>
      <c r="M36" s="62">
        <f>SUM(Köping:Fagersta!M36)</f>
        <v>0</v>
      </c>
      <c r="N36" s="62">
        <f>SUM(Köping:Fagersta!N36)</f>
        <v>0</v>
      </c>
      <c r="O36" s="62">
        <f>SUM(Köping:Fagersta!O36)</f>
        <v>0</v>
      </c>
      <c r="P36" s="62">
        <f>SUM(Köping:Fagersta!P36)</f>
        <v>1082631</v>
      </c>
      <c r="Q36" s="22"/>
      <c r="R36" s="56" t="str">
        <f>N30</f>
        <v>Övrigt</v>
      </c>
      <c r="S36" s="43" t="str">
        <f>ROUND(N43/1000,0) &amp;" GWh"</f>
        <v>0 GWh</v>
      </c>
      <c r="T36" s="31">
        <f>N$44</f>
        <v>0</v>
      </c>
      <c r="U36" s="25"/>
    </row>
    <row r="37" spans="1:47" ht="15.6">
      <c r="A37" s="5" t="s">
        <v>37</v>
      </c>
      <c r="B37" s="62">
        <f>SUM(Köping:Fagersta!B37)</f>
        <v>307446</v>
      </c>
      <c r="C37" s="141">
        <f>SUM(Köping:Fagersta!C37)</f>
        <v>554687.23800000001</v>
      </c>
      <c r="D37" s="62">
        <f>SUM(Köping:Fagersta!D37)</f>
        <v>1113</v>
      </c>
      <c r="E37" s="62">
        <f>SUM(Köping:Fagersta!E37)</f>
        <v>0</v>
      </c>
      <c r="F37" s="62">
        <f>SUM(Köping:Fagersta!F37)</f>
        <v>0</v>
      </c>
      <c r="G37" s="62">
        <f>SUM(Köping:Fagersta!G37)</f>
        <v>0</v>
      </c>
      <c r="H37" s="141">
        <f>SUM(Köping:Fagersta!H37)</f>
        <v>199961.76199999999</v>
      </c>
      <c r="I37" s="62">
        <f>SUM(Köping:Fagersta!I37)</f>
        <v>0</v>
      </c>
      <c r="J37" s="62">
        <f>SUM(Köping:Fagersta!J37)</f>
        <v>0</v>
      </c>
      <c r="K37" s="62">
        <f>SUM(Köping:Fagersta!K37)</f>
        <v>0</v>
      </c>
      <c r="L37" s="62">
        <f>SUM(Köping:Fagersta!L37)</f>
        <v>0</v>
      </c>
      <c r="M37" s="62">
        <f>SUM(Köping:Fagersta!M37)</f>
        <v>0</v>
      </c>
      <c r="N37" s="62">
        <f>SUM(Köping:Fagersta!N37)</f>
        <v>0</v>
      </c>
      <c r="O37" s="62">
        <f>SUM(Köping:Fagersta!O37)</f>
        <v>0</v>
      </c>
      <c r="P37" s="62">
        <f>SUM(Köping:Fagersta!P37)</f>
        <v>1063208</v>
      </c>
      <c r="Q37" s="22"/>
      <c r="R37" s="57" t="str">
        <f>O30</f>
        <v>Ånga</v>
      </c>
      <c r="S37" s="43" t="str">
        <f>ROUND(O43/1000,0) &amp;" GWh"</f>
        <v>0 GWh</v>
      </c>
      <c r="T37" s="31">
        <f>O$44</f>
        <v>0</v>
      </c>
      <c r="U37" s="25"/>
    </row>
    <row r="38" spans="1:47" ht="15.6">
      <c r="A38" s="5" t="s">
        <v>38</v>
      </c>
      <c r="B38" s="62">
        <f>SUM(Köping:Fagersta!B38)</f>
        <v>828226</v>
      </c>
      <c r="C38" s="62">
        <f>SUM(Köping:Fagersta!C38)</f>
        <v>154025</v>
      </c>
      <c r="D38" s="62">
        <f>SUM(Köping:Fagersta!D38)</f>
        <v>3472</v>
      </c>
      <c r="E38" s="62">
        <f>SUM(Köping:Fagersta!E38)</f>
        <v>0</v>
      </c>
      <c r="F38" s="62">
        <f>SUM(Köping:Fagersta!F38)</f>
        <v>0</v>
      </c>
      <c r="G38" s="62">
        <f>SUM(Köping:Fagersta!G38)</f>
        <v>0</v>
      </c>
      <c r="H38" s="62">
        <f>SUM(Köping:Fagersta!H38)</f>
        <v>0</v>
      </c>
      <c r="I38" s="62">
        <f>SUM(Köping:Fagersta!I38)</f>
        <v>0</v>
      </c>
      <c r="J38" s="62">
        <f>SUM(Köping:Fagersta!J38)</f>
        <v>0</v>
      </c>
      <c r="K38" s="62">
        <f>SUM(Köping:Fagersta!K38)</f>
        <v>0</v>
      </c>
      <c r="L38" s="62">
        <f>SUM(Köping:Fagersta!L38)</f>
        <v>0</v>
      </c>
      <c r="M38" s="62">
        <f>SUM(Köping:Fagersta!M38)</f>
        <v>0</v>
      </c>
      <c r="N38" s="62">
        <f>SUM(Köping:Fagersta!N38)</f>
        <v>0</v>
      </c>
      <c r="O38" s="62">
        <f>SUM(Köping:Fagersta!O38)</f>
        <v>0</v>
      </c>
      <c r="P38" s="62">
        <f>SUM(Köping:Fagersta!P38)</f>
        <v>985723</v>
      </c>
      <c r="Q38" s="22"/>
      <c r="R38" s="33"/>
      <c r="S38" s="18"/>
      <c r="T38" s="29"/>
      <c r="U38" s="25"/>
    </row>
    <row r="39" spans="1:47" ht="15.6">
      <c r="A39" s="5" t="s">
        <v>39</v>
      </c>
      <c r="B39" s="62">
        <f>SUM(Köping:Fagersta!B39)</f>
        <v>0</v>
      </c>
      <c r="C39" s="62">
        <f>SUM(Köping:Fagersta!C39)</f>
        <v>56738</v>
      </c>
      <c r="D39" s="62">
        <f>SUM(Köping:Fagersta!D39)</f>
        <v>0</v>
      </c>
      <c r="E39" s="62">
        <f>SUM(Köping:Fagersta!E39)</f>
        <v>0</v>
      </c>
      <c r="F39" s="62">
        <f>SUM(Köping:Fagersta!F39)</f>
        <v>0</v>
      </c>
      <c r="G39" s="62">
        <f>SUM(Köping:Fagersta!G39)</f>
        <v>0</v>
      </c>
      <c r="H39" s="62">
        <f>SUM(Köping:Fagersta!H39)</f>
        <v>0</v>
      </c>
      <c r="I39" s="62">
        <f>SUM(Köping:Fagersta!I39)</f>
        <v>0</v>
      </c>
      <c r="J39" s="62">
        <f>SUM(Köping:Fagersta!J39)</f>
        <v>0</v>
      </c>
      <c r="K39" s="62">
        <f>SUM(Köping:Fagersta!K39)</f>
        <v>0</v>
      </c>
      <c r="L39" s="62">
        <f>SUM(Köping:Fagersta!L39)</f>
        <v>0</v>
      </c>
      <c r="M39" s="62">
        <f>SUM(Köping:Fagersta!M39)</f>
        <v>0</v>
      </c>
      <c r="N39" s="62">
        <f>SUM(Köping:Fagersta!N39)</f>
        <v>0</v>
      </c>
      <c r="O39" s="62">
        <f>SUM(Köping:Fagersta!O39)</f>
        <v>0</v>
      </c>
      <c r="P39" s="62">
        <f>SUM(Köping:Fagersta!P39)</f>
        <v>56738</v>
      </c>
      <c r="Q39" s="22"/>
      <c r="R39" s="30"/>
      <c r="S39" s="9"/>
      <c r="T39" s="46"/>
      <c r="U39" s="25"/>
    </row>
    <row r="40" spans="1:47" ht="15.6">
      <c r="A40" s="5" t="s">
        <v>14</v>
      </c>
      <c r="B40" s="62">
        <f>SUM(Köping:Fagersta!B40)</f>
        <v>1804370</v>
      </c>
      <c r="C40" s="62">
        <f>SUM(Köping:Fagersta!C40)</f>
        <v>2722625</v>
      </c>
      <c r="D40" s="62">
        <f>SUM(Köping:Fagersta!D40)</f>
        <v>2187838</v>
      </c>
      <c r="E40" s="141">
        <f>SUM(Köping:Fagersta!E40)</f>
        <v>216251</v>
      </c>
      <c r="F40" s="64">
        <f>SUM(F32:F39)</f>
        <v>86037.6</v>
      </c>
      <c r="G40" s="62">
        <f>SUM(Köping:Fagersta!G40)</f>
        <v>327933</v>
      </c>
      <c r="H40" s="141">
        <f>SUM(Köping:Fagersta!H40)</f>
        <v>282442</v>
      </c>
      <c r="I40" s="64">
        <f>SUM(I32:I39)</f>
        <v>66950.3</v>
      </c>
      <c r="J40" s="62">
        <f>SUM(Köping:Fagersta!J40)</f>
        <v>0</v>
      </c>
      <c r="K40" s="62">
        <f>SUM(Köping:Fagersta!K40)</f>
        <v>0</v>
      </c>
      <c r="L40" s="62">
        <f>SUM(Köping:Fagersta!L40)</f>
        <v>0</v>
      </c>
      <c r="M40" s="62">
        <f>SUM(Köping:Fagersta!M40)</f>
        <v>0</v>
      </c>
      <c r="N40" s="62">
        <f>SUM(Köping:Fagersta!N40)</f>
        <v>0</v>
      </c>
      <c r="O40" s="62">
        <f>SUM(Köping:Fagersta!O40)</f>
        <v>0</v>
      </c>
      <c r="P40" s="64">
        <f>SUM(B40:O40)</f>
        <v>7694446.8999999994</v>
      </c>
      <c r="Q40" s="22"/>
      <c r="R40" s="30"/>
      <c r="S40" s="9" t="s">
        <v>25</v>
      </c>
      <c r="T40" s="46" t="s">
        <v>26</v>
      </c>
      <c r="U40" s="25"/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41"/>
      <c r="Q41" s="48"/>
      <c r="R41" s="30" t="s">
        <v>40</v>
      </c>
      <c r="S41" s="47" t="str">
        <f>ROUND((B46+C46)/1000,0) &amp;" GWh"</f>
        <v>545 GWh</v>
      </c>
      <c r="T41" s="63"/>
      <c r="U41" s="25"/>
    </row>
    <row r="42" spans="1:47">
      <c r="A42" s="35" t="s">
        <v>43</v>
      </c>
      <c r="B42" s="92">
        <f>B39+B38+B37</f>
        <v>1135672</v>
      </c>
      <c r="C42" s="92">
        <f>C39+C38+C37</f>
        <v>765450.23800000001</v>
      </c>
      <c r="D42" s="92">
        <f>D39+D38+D37</f>
        <v>4585</v>
      </c>
      <c r="E42" s="92">
        <f t="shared" ref="E42:O42" si="0">E39+E38+E37</f>
        <v>0</v>
      </c>
      <c r="F42" s="89">
        <f t="shared" si="0"/>
        <v>0</v>
      </c>
      <c r="G42" s="92">
        <f t="shared" si="0"/>
        <v>0</v>
      </c>
      <c r="H42" s="92">
        <f t="shared" si="0"/>
        <v>199961.76199999999</v>
      </c>
      <c r="I42" s="89">
        <f t="shared" si="0"/>
        <v>0</v>
      </c>
      <c r="J42" s="92">
        <f>J39+J38+J37</f>
        <v>0</v>
      </c>
      <c r="K42" s="92">
        <f>K39+K38+K37</f>
        <v>0</v>
      </c>
      <c r="L42" s="92">
        <f>L39+L38+L37</f>
        <v>0</v>
      </c>
      <c r="M42" s="92">
        <f t="shared" si="0"/>
        <v>0</v>
      </c>
      <c r="N42" s="92">
        <f t="shared" si="0"/>
        <v>0</v>
      </c>
      <c r="O42" s="92">
        <f t="shared" si="0"/>
        <v>0</v>
      </c>
      <c r="P42" s="62">
        <f>SUM(Köping:Fagersta!P42)</f>
        <v>2105669</v>
      </c>
      <c r="Q42" s="23"/>
      <c r="R42" s="30" t="s">
        <v>41</v>
      </c>
      <c r="S42" s="10" t="str">
        <f>ROUND(P42/1000,0) &amp;" GWh"</f>
        <v>2106 GWh</v>
      </c>
      <c r="T42" s="31">
        <f>P42/P40</f>
        <v>0.27366086573422194</v>
      </c>
      <c r="U42" s="25"/>
    </row>
    <row r="43" spans="1:47" ht="15.6">
      <c r="A43" s="36" t="s">
        <v>45</v>
      </c>
      <c r="B43" s="93"/>
      <c r="C43" s="94">
        <f>SUM(Köping:Fagersta!C43)</f>
        <v>2520202.9788000002</v>
      </c>
      <c r="D43" s="94">
        <f>SUM(Köping:Fagersta!D43)</f>
        <v>2198594</v>
      </c>
      <c r="E43" s="94">
        <f>SUM(Köping:Fagersta!E43)</f>
        <v>216266.12</v>
      </c>
      <c r="F43" s="94">
        <f>F11+F24+F40</f>
        <v>86037.6</v>
      </c>
      <c r="G43" s="94">
        <f>SUM(Köping:Fagersta!G43)</f>
        <v>339062</v>
      </c>
      <c r="H43" s="94">
        <f>SUM(Köping:Fagersta!H43)</f>
        <v>1717182.0883333334</v>
      </c>
      <c r="I43" s="94">
        <f>I11+I24+I40</f>
        <v>74011.3</v>
      </c>
      <c r="J43" s="94">
        <f>SUM(Köping:Fagersta!J43)</f>
        <v>0</v>
      </c>
      <c r="K43" s="94">
        <f>SUM(Köping:Fagersta!K43)</f>
        <v>16046.5</v>
      </c>
      <c r="L43" s="94">
        <f>SUM(Köping:Fagersta!L43)</f>
        <v>974138.29166666674</v>
      </c>
      <c r="M43" s="94">
        <f>SUM(Köping:Fagersta!M43)</f>
        <v>0</v>
      </c>
      <c r="N43" s="94">
        <f>SUM(Köping:Fagersta!N43)</f>
        <v>0</v>
      </c>
      <c r="O43" s="94">
        <f>SUM(Köping:Fagersta!O43)</f>
        <v>0</v>
      </c>
      <c r="P43" s="89">
        <f>SUM(C43:O43)</f>
        <v>8141540.878800001</v>
      </c>
      <c r="Q43" s="23"/>
      <c r="R43" s="30" t="s">
        <v>42</v>
      </c>
      <c r="S43" s="10" t="str">
        <f>ROUND(P36/1000,0) &amp;" GWh"</f>
        <v>1083 GWh</v>
      </c>
      <c r="T43" s="44">
        <f>P36/P40</f>
        <v>0.14070290094535581</v>
      </c>
      <c r="U43" s="25"/>
    </row>
    <row r="44" spans="1:47">
      <c r="A44" s="36" t="s">
        <v>46</v>
      </c>
      <c r="B44" s="92"/>
      <c r="C44" s="95">
        <f>C43/$P$43</f>
        <v>0.30954864887584499</v>
      </c>
      <c r="D44" s="95">
        <f t="shared" ref="D44:O44" si="1">D43/$P$43</f>
        <v>0.27004642397914919</v>
      </c>
      <c r="E44" s="95">
        <f t="shared" si="1"/>
        <v>2.6563291055031333E-2</v>
      </c>
      <c r="F44" s="95">
        <f t="shared" si="1"/>
        <v>1.0567729288694707E-2</v>
      </c>
      <c r="G44" s="95">
        <f t="shared" si="1"/>
        <v>4.1645924898920987E-2</v>
      </c>
      <c r="H44" s="95">
        <f t="shared" si="1"/>
        <v>0.21091610469029942</v>
      </c>
      <c r="I44" s="95">
        <f t="shared" si="1"/>
        <v>9.0905764770794449E-3</v>
      </c>
      <c r="J44" s="95">
        <f t="shared" si="1"/>
        <v>0</v>
      </c>
      <c r="K44" s="95">
        <f t="shared" si="1"/>
        <v>1.9709414027243854E-3</v>
      </c>
      <c r="L44" s="95">
        <f>L43/$P$43</f>
        <v>0.11965035933225543</v>
      </c>
      <c r="M44" s="95">
        <f t="shared" si="1"/>
        <v>0</v>
      </c>
      <c r="N44" s="95">
        <f t="shared" si="1"/>
        <v>0</v>
      </c>
      <c r="O44" s="95">
        <f t="shared" si="1"/>
        <v>0</v>
      </c>
      <c r="P44" s="95">
        <f>P43/$P$43</f>
        <v>1</v>
      </c>
      <c r="Q44" s="23"/>
      <c r="R44" s="30" t="s">
        <v>44</v>
      </c>
      <c r="S44" s="10" t="str">
        <f>ROUND(P34/1000,0) &amp;" GWh"</f>
        <v>550 GWh</v>
      </c>
      <c r="T44" s="31">
        <f>P34/P40</f>
        <v>7.1439182977531504E-2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92"/>
      <c r="O45" s="89"/>
      <c r="P45" s="89"/>
      <c r="Q45" s="23"/>
      <c r="R45" s="30" t="s">
        <v>31</v>
      </c>
      <c r="S45" s="10" t="str">
        <f>ROUND(P32/1000,0) &amp;" GWh"</f>
        <v>141 GWh</v>
      </c>
      <c r="T45" s="31">
        <f>P32/P40</f>
        <v>1.8345828080248369E-2</v>
      </c>
      <c r="U45" s="25"/>
    </row>
    <row r="46" spans="1:47">
      <c r="A46" s="37" t="s">
        <v>49</v>
      </c>
      <c r="B46" s="94">
        <f>SUM(Köping:Fagersta!B46)</f>
        <v>326582</v>
      </c>
      <c r="C46" s="94">
        <f>SUM(Köping:Fagersta!C46)</f>
        <v>218406.86880000003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92"/>
      <c r="O46" s="89"/>
      <c r="P46" s="41"/>
      <c r="Q46" s="23"/>
      <c r="R46" s="30" t="s">
        <v>47</v>
      </c>
      <c r="S46" s="10" t="str">
        <f>ROUND(P33/1000,0) &amp;" GWh"</f>
        <v>1635 GWh</v>
      </c>
      <c r="T46" s="44">
        <f>P33/P40</f>
        <v>0.21246091619658847</v>
      </c>
      <c r="U46" s="25"/>
    </row>
    <row r="47" spans="1:47">
      <c r="A47" s="37" t="s">
        <v>51</v>
      </c>
      <c r="B47" s="97">
        <f>B46/B24</f>
        <v>0.15325638493968893</v>
      </c>
      <c r="C47" s="97">
        <f>C46/(C40+C24)</f>
        <v>8.0000000000000016E-2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92"/>
      <c r="O47" s="89"/>
      <c r="P47" s="89"/>
      <c r="Q47" s="9"/>
      <c r="R47" s="30" t="s">
        <v>48</v>
      </c>
      <c r="S47" s="10" t="str">
        <f>ROUND(P35/1000,0) &amp;" GWh"</f>
        <v>2181 GWh</v>
      </c>
      <c r="T47" s="44">
        <f>P35/P40</f>
        <v>0.28339030606605398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99"/>
      <c r="O48" s="102"/>
      <c r="P48" s="102"/>
      <c r="Q48" s="12"/>
      <c r="R48" s="49" t="s">
        <v>50</v>
      </c>
      <c r="S48" s="10" t="str">
        <f>ROUND(P40/1000,0) &amp;" GWh"</f>
        <v>7694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99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99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99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99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99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99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99"/>
      <c r="O55" s="102"/>
      <c r="P55" s="102"/>
      <c r="Q55" s="13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99"/>
      <c r="O56" s="102"/>
      <c r="P56" s="102"/>
      <c r="Q56" s="13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99"/>
      <c r="O57" s="102"/>
      <c r="P57" s="102"/>
      <c r="Q57" s="13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8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8"/>
      <c r="O59" s="109"/>
      <c r="P59" s="110"/>
      <c r="Q59" s="9"/>
      <c r="R59" s="9"/>
      <c r="S59" s="34"/>
      <c r="T59" s="38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8"/>
      <c r="O60" s="109"/>
      <c r="P60" s="110"/>
      <c r="Q60" s="9"/>
      <c r="R60" s="9"/>
      <c r="S60" s="34"/>
      <c r="T60" s="38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8"/>
      <c r="O61" s="109"/>
      <c r="P61" s="110"/>
      <c r="Q61" s="9"/>
      <c r="R61" s="9"/>
      <c r="S61" s="34"/>
      <c r="T61" s="38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8"/>
      <c r="O62" s="109"/>
      <c r="P62" s="110"/>
      <c r="Q62" s="9"/>
      <c r="R62" s="9"/>
      <c r="S62" s="14"/>
      <c r="T62" s="15"/>
    </row>
    <row r="63" spans="1:47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2"/>
      <c r="O63" s="110"/>
      <c r="P63" s="110"/>
      <c r="Q63" s="9"/>
      <c r="R63" s="9"/>
      <c r="S63" s="9"/>
      <c r="T63" s="34"/>
    </row>
    <row r="64" spans="1:47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2"/>
      <c r="O64" s="110"/>
      <c r="P64" s="110"/>
      <c r="Q64" s="9"/>
      <c r="R64" s="9"/>
      <c r="S64" s="52"/>
      <c r="T64" s="53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2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2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2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2"/>
      <c r="O68" s="110"/>
      <c r="P68" s="110"/>
      <c r="Q68" s="9"/>
      <c r="R68" s="9"/>
      <c r="S68" s="34"/>
      <c r="T68" s="38"/>
    </row>
    <row r="69" spans="1:20" ht="15.6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2"/>
      <c r="O69" s="110"/>
      <c r="P69" s="110"/>
      <c r="Q69" s="9"/>
      <c r="R69" s="9"/>
      <c r="S69" s="34"/>
      <c r="T69" s="38"/>
    </row>
    <row r="70" spans="1:20" ht="15.6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2"/>
      <c r="O70" s="110"/>
      <c r="P70" s="110"/>
      <c r="Q70" s="9"/>
      <c r="R70" s="9"/>
      <c r="S70" s="34"/>
      <c r="T70" s="38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2"/>
      <c r="O71" s="110"/>
      <c r="P71" s="110"/>
      <c r="Q71" s="9"/>
      <c r="R71" s="39"/>
      <c r="S71" s="14"/>
      <c r="T71" s="16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71"/>
  <sheetViews>
    <sheetView topLeftCell="G1" zoomScale="90" zoomScaleNormal="90" workbookViewId="0">
      <selection activeCell="B46" sqref="B46"/>
    </sheetView>
  </sheetViews>
  <sheetFormatPr defaultColWidth="8.59765625" defaultRowHeight="14.4"/>
  <cols>
    <col min="1" max="1" width="49.5" style="11" customWidth="1"/>
    <col min="2" max="2" width="17.59765625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85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53</v>
      </c>
      <c r="B5" s="62"/>
      <c r="C5" s="64">
        <f>[1]Solceller!$E$13</f>
        <v>4037.5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B7" s="62"/>
      <c r="C7" s="96">
        <f>[1]Elproduktion!$N$362</f>
        <v>0</v>
      </c>
      <c r="D7" s="62">
        <f>[1]Elproduktion!$N$363</f>
        <v>0</v>
      </c>
      <c r="E7" s="62">
        <f>[1]Elproduktion!$Q$364</f>
        <v>0</v>
      </c>
      <c r="F7" s="62">
        <f>[1]Elproduktion!$N$365</f>
        <v>0</v>
      </c>
      <c r="G7" s="62">
        <f>[1]Elproduktion!$R$366</f>
        <v>0</v>
      </c>
      <c r="H7" s="62">
        <f>[1]Elproduktion!$S$367</f>
        <v>0</v>
      </c>
      <c r="I7" s="62">
        <f>[1]Elproduktion!$N$368</f>
        <v>0</v>
      </c>
      <c r="J7" s="62">
        <f>[1]Elproduktion!$T$366</f>
        <v>0</v>
      </c>
      <c r="K7" s="62">
        <f>[1]Elproduktion!U364</f>
        <v>0</v>
      </c>
      <c r="L7" s="62">
        <f>[1]Elproduktion!V364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96">
        <f>[1]Elproduktion!$N$370</f>
        <v>0</v>
      </c>
      <c r="D8" s="62">
        <f>[1]Elproduktion!$N$371</f>
        <v>0</v>
      </c>
      <c r="E8" s="62">
        <f>[1]Elproduktion!$Q$372</f>
        <v>0</v>
      </c>
      <c r="F8" s="62">
        <f>[1]Elproduktion!$N$373</f>
        <v>0</v>
      </c>
      <c r="G8" s="62">
        <f>[1]Elproduktion!$R$374</f>
        <v>0</v>
      </c>
      <c r="H8" s="62">
        <f>[1]Elproduktion!$S$375</f>
        <v>0</v>
      </c>
      <c r="I8" s="62">
        <f>[1]Elproduktion!$N$376</f>
        <v>0</v>
      </c>
      <c r="J8" s="62">
        <f>[1]Elproduktion!$T$374</f>
        <v>0</v>
      </c>
      <c r="K8" s="62">
        <f>[1]Elproduktion!U372</f>
        <v>0</v>
      </c>
      <c r="L8" s="62">
        <f>[1]Elproduktion!V372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96">
        <f>[1]Elproduktion!$N$378</f>
        <v>13512</v>
      </c>
      <c r="D9" s="62">
        <f>[1]Elproduktion!$N$379</f>
        <v>0</v>
      </c>
      <c r="E9" s="62">
        <f>[1]Elproduktion!$Q$380</f>
        <v>0</v>
      </c>
      <c r="F9" s="62">
        <f>[1]Elproduktion!$N$381</f>
        <v>0</v>
      </c>
      <c r="G9" s="62">
        <f>[1]Elproduktion!$R$382</f>
        <v>0</v>
      </c>
      <c r="H9" s="62">
        <f>[1]Elproduktion!$S$383</f>
        <v>0</v>
      </c>
      <c r="I9" s="62">
        <f>[1]Elproduktion!$N$384</f>
        <v>0</v>
      </c>
      <c r="J9" s="62">
        <f>[1]Elproduktion!$T$382</f>
        <v>0</v>
      </c>
      <c r="K9" s="62">
        <f>[1]Elproduktion!U380</f>
        <v>0</v>
      </c>
      <c r="L9" s="62">
        <f>[1]Elproduktion!V380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96">
        <f>[1]Elproduktion!$N$386</f>
        <v>0</v>
      </c>
      <c r="D10" s="62">
        <f>[1]Elproduktion!$N$387</f>
        <v>0</v>
      </c>
      <c r="E10" s="62">
        <f>[1]Elproduktion!$Q$388</f>
        <v>0</v>
      </c>
      <c r="F10" s="62">
        <f>[1]Elproduktion!$N$389</f>
        <v>0</v>
      </c>
      <c r="G10" s="62">
        <f>[1]Elproduktion!$R$390</f>
        <v>0</v>
      </c>
      <c r="H10" s="62">
        <f>[1]Elproduktion!$S$391</f>
        <v>0</v>
      </c>
      <c r="I10" s="62">
        <f>[1]Elproduktion!$N$392</f>
        <v>0</v>
      </c>
      <c r="J10" s="62">
        <f>[1]Elproduktion!$T$390</f>
        <v>0</v>
      </c>
      <c r="K10" s="62">
        <f>[1]Elproduktion!U388</f>
        <v>0</v>
      </c>
      <c r="L10" s="62">
        <f>[1]Elproduktion!V388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17549.5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1983 Köping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[1]Fjärrvärmeproduktion!$N$506+[1]Fjärrvärmeproduktion!$N$546*([1]Fjärrvärmeproduktion!$N$506/([1]Fjärrvärmeproduktion!$N$506+[1]Fjärrvärmeproduktion!$N$514))</f>
        <v>0</v>
      </c>
      <c r="C18" s="65"/>
      <c r="D18" s="65">
        <f>[1]Fjärrvärmeproduktion!$N$507</f>
        <v>0</v>
      </c>
      <c r="E18" s="65">
        <f>[1]Fjärrvärmeproduktion!$Q$508</f>
        <v>0</v>
      </c>
      <c r="F18" s="65">
        <f>[1]Fjärrvärmeproduktion!$N$509</f>
        <v>0</v>
      </c>
      <c r="G18" s="65">
        <f>[1]Fjärrvärmeproduktion!$R$510</f>
        <v>0</v>
      </c>
      <c r="H18" s="65">
        <f>[1]Fjärrvärmeproduktion!$S$511</f>
        <v>0</v>
      </c>
      <c r="I18" s="65">
        <f>[1]Fjärrvärmeproduktion!$N$512</f>
        <v>0</v>
      </c>
      <c r="J18" s="65">
        <f>[1]Fjärrvärmeproduktion!$T$510</f>
        <v>0</v>
      </c>
      <c r="K18" s="65">
        <f>[1]Fjärrvärmeproduktion!U508</f>
        <v>0</v>
      </c>
      <c r="L18" s="65">
        <f>[1]Fjärrvärmeproduktion!V508</f>
        <v>0</v>
      </c>
      <c r="M18" s="65"/>
      <c r="N18" s="65"/>
      <c r="O18" s="65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[1]Fjärrvärmeproduktion!$N$514+[1]Fjärrvärmeproduktion!$N$546*([1]Fjärrvärmeproduktion!$N$514/([1]Fjärrvärmeproduktion!$N$514+[1]Fjärrvärmeproduktion!$N$506))</f>
        <v>82916</v>
      </c>
      <c r="C19" s="65"/>
      <c r="D19" s="65">
        <f>[1]Fjärrvärmeproduktion!$N$515</f>
        <v>0</v>
      </c>
      <c r="E19" s="65">
        <f>[1]Fjärrvärmeproduktion!$Q$516</f>
        <v>0</v>
      </c>
      <c r="F19" s="65">
        <f>[1]Fjärrvärmeproduktion!$N$517</f>
        <v>0</v>
      </c>
      <c r="G19" s="140">
        <f>[1]Fjärrvärmeproduktion!$R$518</f>
        <v>2310</v>
      </c>
      <c r="H19" s="65">
        <f>[1]Fjärrvärmeproduktion!$S$519</f>
        <v>24196.75</v>
      </c>
      <c r="I19" s="65">
        <f>[1]Fjärrvärmeproduktion!$N$520</f>
        <v>0</v>
      </c>
      <c r="J19" s="65">
        <f>[1]Fjärrvärmeproduktion!$T$518</f>
        <v>0</v>
      </c>
      <c r="K19" s="65">
        <f>[1]Fjärrvärmeproduktion!U516</f>
        <v>0</v>
      </c>
      <c r="L19" s="140">
        <f>[1]Fjärrvärmeproduktion!V516+[1]Fjärrvärmeproduktion!$V$519</f>
        <v>67456.25</v>
      </c>
      <c r="M19" s="65"/>
      <c r="N19" s="65"/>
      <c r="O19" s="65"/>
      <c r="P19" s="65">
        <f t="shared" ref="P19:P24" si="2">SUM(C19:O19)</f>
        <v>93963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[1]Fjärrvärmeproduktion!$N$522</f>
        <v>0</v>
      </c>
      <c r="C20" s="65"/>
      <c r="D20" s="65">
        <f>[1]Fjärrvärmeproduktion!$N$523</f>
        <v>0</v>
      </c>
      <c r="E20" s="65">
        <f>[1]Fjärrvärmeproduktion!$Q$524</f>
        <v>0</v>
      </c>
      <c r="F20" s="65">
        <f>[1]Fjärrvärmeproduktion!$N$525</f>
        <v>0</v>
      </c>
      <c r="G20" s="65">
        <f>[1]Fjärrvärmeproduktion!$R$526</f>
        <v>0</v>
      </c>
      <c r="H20" s="65">
        <f>[1]Fjärrvärmeproduktion!$S$527</f>
        <v>0</v>
      </c>
      <c r="I20" s="65">
        <f>[1]Fjärrvärmeproduktion!$N$528</f>
        <v>0</v>
      </c>
      <c r="J20" s="65">
        <f>[1]Fjärrvärmeproduktion!$T$526</f>
        <v>0</v>
      </c>
      <c r="K20" s="65">
        <f>[1]Fjärrvärmeproduktion!U524</f>
        <v>0</v>
      </c>
      <c r="L20" s="65">
        <f>[1]Fjärrvärmeproduktion!V524</f>
        <v>0</v>
      </c>
      <c r="M20" s="65"/>
      <c r="N20" s="65"/>
      <c r="O20" s="65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[1]Fjärrvärmeproduktion!$N$530</f>
        <v>0</v>
      </c>
      <c r="C21" s="65"/>
      <c r="D21" s="65">
        <f>[1]Fjärrvärmeproduktion!$N$531</f>
        <v>0</v>
      </c>
      <c r="E21" s="65">
        <f>[1]Fjärrvärmeproduktion!$Q$532</f>
        <v>0</v>
      </c>
      <c r="F21" s="65">
        <f>[1]Fjärrvärmeproduktion!$N$533</f>
        <v>0</v>
      </c>
      <c r="G21" s="65">
        <f>[1]Fjärrvärmeproduktion!$R$534</f>
        <v>0</v>
      </c>
      <c r="H21" s="65">
        <f>[1]Fjärrvärmeproduktion!$S$535</f>
        <v>0</v>
      </c>
      <c r="I21" s="65">
        <f>[1]Fjärrvärmeproduktion!$N$536</f>
        <v>0</v>
      </c>
      <c r="J21" s="65">
        <f>[1]Fjärrvärmeproduktion!$T$534</f>
        <v>0</v>
      </c>
      <c r="K21" s="65">
        <f>[1]Fjärrvärmeproduktion!U532</f>
        <v>0</v>
      </c>
      <c r="L21" s="65">
        <f>[1]Fjärrvärmeproduktion!V532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[1]Fjärrvärmeproduktion!$N$538</f>
        <v>123243</v>
      </c>
      <c r="C22" s="65"/>
      <c r="D22" s="65">
        <f>[1]Fjärrvärmeproduktion!$N$539</f>
        <v>0</v>
      </c>
      <c r="E22" s="65">
        <f>[1]Fjärrvärmeproduktion!$Q$540</f>
        <v>0</v>
      </c>
      <c r="F22" s="65">
        <f>[1]Fjärrvärmeproduktion!$N$541</f>
        <v>0</v>
      </c>
      <c r="G22" s="65">
        <f>[1]Fjärrvärmeproduktion!$R$542</f>
        <v>0</v>
      </c>
      <c r="H22" s="65">
        <f>[1]Fjärrvärmeproduktion!$S$543</f>
        <v>0</v>
      </c>
      <c r="I22" s="65">
        <f>[1]Fjärrvärmeproduktion!$N$544</f>
        <v>0</v>
      </c>
      <c r="J22" s="65">
        <f>[1]Fjärrvärmeproduktion!$T$542</f>
        <v>0</v>
      </c>
      <c r="K22" s="65">
        <f>[1]Fjärrvärmeproduktion!U540</f>
        <v>0</v>
      </c>
      <c r="L22" s="65">
        <f>[1]Fjärrvärmeproduktion!V540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1032,32626096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65">
        <f>[1]Fjärrvärmeproduktion!$N$547</f>
        <v>0</v>
      </c>
      <c r="E23" s="65">
        <f>[1]Fjärrvärmeproduktion!$Q$548</f>
        <v>0</v>
      </c>
      <c r="F23" s="65">
        <f>[1]Fjärrvärmeproduktion!$N$549</f>
        <v>0</v>
      </c>
      <c r="G23" s="65">
        <f>[1]Fjärrvärmeproduktion!$R$550</f>
        <v>0</v>
      </c>
      <c r="H23" s="65">
        <f>[1]Fjärrvärmeproduktion!$S$551</f>
        <v>0</v>
      </c>
      <c r="I23" s="65">
        <f>[1]Fjärrvärmeproduktion!$N$552</f>
        <v>0</v>
      </c>
      <c r="J23" s="65">
        <f>[1]Fjärrvärmeproduktion!$T$550</f>
        <v>0</v>
      </c>
      <c r="K23" s="65">
        <f>[1]Fjärrvärmeproduktion!U548</f>
        <v>0</v>
      </c>
      <c r="L23" s="65">
        <f>[1]Fjärrvärmeproduktion!V548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206159</v>
      </c>
      <c r="C24" s="65">
        <f t="shared" ref="C24:O24" si="3">SUM(C18:C23)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2310</v>
      </c>
      <c r="H24" s="65">
        <f t="shared" si="3"/>
        <v>24196.75</v>
      </c>
      <c r="I24" s="65">
        <f t="shared" si="3"/>
        <v>0</v>
      </c>
      <c r="J24" s="65">
        <f t="shared" si="3"/>
        <v>0</v>
      </c>
      <c r="K24" s="65">
        <f t="shared" si="3"/>
        <v>0</v>
      </c>
      <c r="L24" s="65">
        <f t="shared" si="3"/>
        <v>67456.25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93963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398,91502296 GWh</v>
      </c>
      <c r="T25" s="31">
        <f>C$44</f>
        <v>0.38642339931276531</v>
      </c>
      <c r="U25" s="25"/>
    </row>
    <row r="26" spans="1:34" ht="15.6">
      <c r="B26" s="11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0"/>
      <c r="R26" s="57" t="str">
        <f>D30</f>
        <v>Oljeprodukter</v>
      </c>
      <c r="S26" s="43" t="str">
        <f>D43/1000 &amp;" GWh"</f>
        <v>240,343 GWh</v>
      </c>
      <c r="T26" s="31">
        <f>D$44</f>
        <v>0.23281690013048373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216,251 GWh</v>
      </c>
      <c r="T27" s="31">
        <f>E$44</f>
        <v>0.20947931693503549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26,611 GWh</v>
      </c>
      <c r="T28" s="31">
        <f>F$44</f>
        <v>2.5777703238173372E-2</v>
      </c>
      <c r="U28" s="25"/>
    </row>
    <row r="29" spans="1:34" ht="15.6">
      <c r="A29" s="54" t="str">
        <f>A2</f>
        <v>1983 Köping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29,332 GWh</v>
      </c>
      <c r="T29" s="31">
        <f>G$44</f>
        <v>2.8413497853598185E-2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53,417988 GWh</v>
      </c>
      <c r="T30" s="31">
        <f>H$44</f>
        <v>5.1745257308793591E-2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62">
        <f>[1]Slutanvändning!$N$737</f>
        <v>0</v>
      </c>
      <c r="C32" s="62">
        <f>[1]Slutanvändning!$N$738</f>
        <v>10424</v>
      </c>
      <c r="D32" s="62">
        <f>[1]Slutanvändning!$N$731</f>
        <v>7248</v>
      </c>
      <c r="E32" s="62">
        <f>[1]Slutanvändning!$Q$732</f>
        <v>0</v>
      </c>
      <c r="F32" s="62">
        <f>[1]Slutanvändning!$N$733</f>
        <v>0</v>
      </c>
      <c r="G32" s="62">
        <f>[1]Slutanvändning!$N$734</f>
        <v>1722</v>
      </c>
      <c r="H32" s="62">
        <f>[1]Slutanvändning!$N$735</f>
        <v>0</v>
      </c>
      <c r="I32" s="62">
        <f>[1]Slutanvändning!$N$736</f>
        <v>0</v>
      </c>
      <c r="J32" s="62"/>
      <c r="K32" s="62">
        <f>[1]Slutanvändning!U732</f>
        <v>0</v>
      </c>
      <c r="L32" s="62">
        <f>[1]Slutanvändning!V732</f>
        <v>0</v>
      </c>
      <c r="M32" s="62"/>
      <c r="N32" s="62"/>
      <c r="O32" s="62"/>
      <c r="P32" s="62">
        <f t="shared" ref="P32:P38" si="4">SUM(B32:N32)</f>
        <v>19394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62">
        <f>[1]Slutanvändning!$N$746</f>
        <v>28500</v>
      </c>
      <c r="C33" s="141">
        <f>[1]Slutanvändning!$N$747</f>
        <v>213351.48787729233</v>
      </c>
      <c r="D33" s="141">
        <f>[1]Slutanvändning!$N$740</f>
        <v>82233</v>
      </c>
      <c r="E33" s="141">
        <f>[1]Slutanvändning!$Q$741</f>
        <v>216251</v>
      </c>
      <c r="F33" s="62">
        <f>[1]Slutanvändning!$N$742</f>
        <v>26611</v>
      </c>
      <c r="G33" s="141">
        <f>[1]Slutanvändning!$N$743</f>
        <v>271.27412270772015</v>
      </c>
      <c r="H33" s="141">
        <f>[1]Slutanvändning!$N$744</f>
        <v>5145.2379999999976</v>
      </c>
      <c r="I33" s="62">
        <f>[1]Slutanvändning!$N$745</f>
        <v>0</v>
      </c>
      <c r="J33" s="62"/>
      <c r="K33" s="62">
        <f>[1]Slutanvändning!U741</f>
        <v>0</v>
      </c>
      <c r="L33" s="62">
        <f>[1]Slutanvändning!V741</f>
        <v>0</v>
      </c>
      <c r="M33" s="62"/>
      <c r="N33" s="62"/>
      <c r="O33" s="62"/>
      <c r="P33" s="62">
        <f t="shared" si="4"/>
        <v>572363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62">
        <f>[1]Slutanvändning!$N$755</f>
        <v>22160</v>
      </c>
      <c r="C34" s="62">
        <f>[1]Slutanvändning!$N$756</f>
        <v>27232</v>
      </c>
      <c r="D34" s="62">
        <f>[1]Slutanvändning!$N$749</f>
        <v>0</v>
      </c>
      <c r="E34" s="62">
        <f>[1]Slutanvändning!$Q$750</f>
        <v>0</v>
      </c>
      <c r="F34" s="62">
        <f>[1]Slutanvändning!$N$751</f>
        <v>0</v>
      </c>
      <c r="G34" s="62">
        <f>[1]Slutanvändning!$N$752</f>
        <v>0</v>
      </c>
      <c r="H34" s="62">
        <f>[1]Slutanvändning!$N$753</f>
        <v>0</v>
      </c>
      <c r="I34" s="62">
        <f>[1]Slutanvändning!$N$754</f>
        <v>0</v>
      </c>
      <c r="J34" s="62"/>
      <c r="K34" s="62">
        <f>[1]Slutanvändning!U750</f>
        <v>0</v>
      </c>
      <c r="L34" s="62">
        <f>[1]Slutanvändning!V750</f>
        <v>0</v>
      </c>
      <c r="M34" s="62"/>
      <c r="N34" s="62"/>
      <c r="O34" s="62"/>
      <c r="P34" s="62">
        <f t="shared" si="4"/>
        <v>49392</v>
      </c>
      <c r="Q34" s="22"/>
      <c r="R34" s="57" t="str">
        <f>L30</f>
        <v>Avfall</v>
      </c>
      <c r="S34" s="43" t="str">
        <f>L43/1000&amp;" GWh"</f>
        <v>67,45625 GWh</v>
      </c>
      <c r="T34" s="31">
        <f>L$44</f>
        <v>6.5343925221150373E-2</v>
      </c>
      <c r="U34" s="25"/>
      <c r="V34" s="7"/>
      <c r="W34" s="42"/>
    </row>
    <row r="35" spans="1:47" ht="15.6">
      <c r="A35" s="5" t="s">
        <v>35</v>
      </c>
      <c r="B35" s="62">
        <f>[1]Slutanvändning!$N$764</f>
        <v>0</v>
      </c>
      <c r="C35" s="141">
        <f>[1]Slutanvändning!$N$765</f>
        <v>291.27412270772038</v>
      </c>
      <c r="D35" s="62">
        <f>[1]Slutanvändning!$N$758</f>
        <v>149646</v>
      </c>
      <c r="E35" s="62">
        <f>[1]Slutanvändning!$Q$759</f>
        <v>0</v>
      </c>
      <c r="F35" s="62">
        <f>[1]Slutanvändning!$N$760</f>
        <v>0</v>
      </c>
      <c r="G35" s="141">
        <f>[1]Slutanvändning!$N$761</f>
        <v>25028.72587729228</v>
      </c>
      <c r="H35" s="62">
        <f>[1]Slutanvändning!$N$762</f>
        <v>0</v>
      </c>
      <c r="I35" s="62">
        <f>[1]Slutanvändning!$N$763</f>
        <v>0</v>
      </c>
      <c r="J35" s="62"/>
      <c r="K35" s="62">
        <f>[1]Slutanvändning!U759</f>
        <v>0</v>
      </c>
      <c r="L35" s="62">
        <f>[1]Slutanvändning!V759</f>
        <v>0</v>
      </c>
      <c r="M35" s="62"/>
      <c r="N35" s="62"/>
      <c r="O35" s="62"/>
      <c r="P35" s="62">
        <f>SUM(B35:N35)</f>
        <v>174966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62">
        <f>[1]Slutanvändning!$N$773</f>
        <v>23879</v>
      </c>
      <c r="C36" s="62">
        <f>[1]Slutanvändning!$N$774</f>
        <v>46218</v>
      </c>
      <c r="D36" s="62">
        <f>[1]Slutanvändning!$N$767</f>
        <v>949</v>
      </c>
      <c r="E36" s="62">
        <f>[1]Slutanvändning!$Q$768</f>
        <v>0</v>
      </c>
      <c r="F36" s="62">
        <f>[1]Slutanvändning!$N$769</f>
        <v>0</v>
      </c>
      <c r="G36" s="62">
        <f>[1]Slutanvändning!$N$770</f>
        <v>0</v>
      </c>
      <c r="H36" s="62">
        <f>[1]Slutanvändning!$N$771</f>
        <v>0</v>
      </c>
      <c r="I36" s="62">
        <f>[1]Slutanvändning!$N$772</f>
        <v>0</v>
      </c>
      <c r="J36" s="62"/>
      <c r="K36" s="62">
        <f>[1]Slutanvändning!U768</f>
        <v>0</v>
      </c>
      <c r="L36" s="62">
        <f>[1]Slutanvändning!V768</f>
        <v>0</v>
      </c>
      <c r="M36" s="62"/>
      <c r="N36" s="62"/>
      <c r="O36" s="62"/>
      <c r="P36" s="62">
        <f t="shared" si="4"/>
        <v>71046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62">
        <f>[1]Slutanvändning!$N$782</f>
        <v>23630</v>
      </c>
      <c r="C37" s="62">
        <f>[1]Slutanvändning!$N$783</f>
        <v>53211</v>
      </c>
      <c r="D37" s="62">
        <f>[1]Slutanvändning!$N$776</f>
        <v>105</v>
      </c>
      <c r="E37" s="62">
        <f>[1]Slutanvändning!$Q$777</f>
        <v>0</v>
      </c>
      <c r="F37" s="62">
        <f>[1]Slutanvändning!$N$778</f>
        <v>0</v>
      </c>
      <c r="G37" s="62">
        <f>[1]Slutanvändning!$N$779</f>
        <v>0</v>
      </c>
      <c r="H37" s="62">
        <f>[1]Slutanvändning!$N$780</f>
        <v>24076</v>
      </c>
      <c r="I37" s="62">
        <f>[1]Slutanvändning!$N$781</f>
        <v>0</v>
      </c>
      <c r="J37" s="62"/>
      <c r="K37" s="62">
        <f>[1]Slutanvändning!U777</f>
        <v>0</v>
      </c>
      <c r="L37" s="62">
        <f>[1]Slutanvändning!V777</f>
        <v>0</v>
      </c>
      <c r="M37" s="62"/>
      <c r="N37" s="62"/>
      <c r="O37" s="62"/>
      <c r="P37" s="62">
        <f t="shared" si="4"/>
        <v>101022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62">
        <f>[1]Slutanvändning!$N$791</f>
        <v>86721</v>
      </c>
      <c r="C38" s="62">
        <f>[1]Slutanvändning!$N$792</f>
        <v>12008</v>
      </c>
      <c r="D38" s="62">
        <f>[1]Slutanvändning!$N$785</f>
        <v>162</v>
      </c>
      <c r="E38" s="62">
        <f>[1]Slutanvändning!$Q$786</f>
        <v>0</v>
      </c>
      <c r="F38" s="62">
        <f>[1]Slutanvändning!$N$787</f>
        <v>0</v>
      </c>
      <c r="G38" s="62">
        <f>[1]Slutanvändning!$N$788</f>
        <v>0</v>
      </c>
      <c r="H38" s="62">
        <f>[1]Slutanvändning!$N$789</f>
        <v>0</v>
      </c>
      <c r="I38" s="62">
        <f>[1]Slutanvändning!$N$790</f>
        <v>0</v>
      </c>
      <c r="J38" s="62"/>
      <c r="K38" s="62">
        <f>[1]Slutanvändning!U786</f>
        <v>0</v>
      </c>
      <c r="L38" s="62">
        <f>[1]Slutanvändning!V786</f>
        <v>0</v>
      </c>
      <c r="M38" s="62"/>
      <c r="N38" s="62"/>
      <c r="O38" s="62"/>
      <c r="P38" s="62">
        <f t="shared" si="4"/>
        <v>98891</v>
      </c>
      <c r="Q38" s="22"/>
      <c r="R38" s="33"/>
      <c r="S38" s="18"/>
      <c r="T38" s="29"/>
      <c r="U38" s="25"/>
    </row>
    <row r="39" spans="1:47" ht="15.6">
      <c r="A39" s="5" t="s">
        <v>39</v>
      </c>
      <c r="B39" s="62">
        <f>[1]Slutanvändning!$N$800</f>
        <v>0</v>
      </c>
      <c r="C39" s="62">
        <f>[1]Slutanvändning!$N$801</f>
        <v>6630</v>
      </c>
      <c r="D39" s="62">
        <f>[1]Slutanvändning!$N$794</f>
        <v>0</v>
      </c>
      <c r="E39" s="62">
        <f>[1]Slutanvändning!$Q$795</f>
        <v>0</v>
      </c>
      <c r="F39" s="62">
        <f>[1]Slutanvändning!$N$796</f>
        <v>0</v>
      </c>
      <c r="G39" s="62">
        <f>[1]Slutanvändning!$N$797</f>
        <v>0</v>
      </c>
      <c r="H39" s="62">
        <f>[1]Slutanvändning!$N$798</f>
        <v>0</v>
      </c>
      <c r="I39" s="62">
        <f>[1]Slutanvändning!$N$799</f>
        <v>0</v>
      </c>
      <c r="J39" s="62"/>
      <c r="K39" s="62">
        <f>[1]Slutanvändning!U795</f>
        <v>0</v>
      </c>
      <c r="L39" s="62">
        <f>[1]Slutanvändning!V795</f>
        <v>0</v>
      </c>
      <c r="M39" s="62"/>
      <c r="N39" s="62"/>
      <c r="O39" s="62"/>
      <c r="P39" s="62">
        <f>SUM(B39:N39)</f>
        <v>6630</v>
      </c>
      <c r="Q39" s="22"/>
      <c r="R39" s="30"/>
      <c r="S39" s="9"/>
      <c r="T39" s="46"/>
    </row>
    <row r="40" spans="1:47" ht="15.6">
      <c r="A40" s="5" t="s">
        <v>14</v>
      </c>
      <c r="B40" s="62">
        <f>SUM(B32:B39)</f>
        <v>184890</v>
      </c>
      <c r="C40" s="141">
        <f t="shared" ref="C40:O40" si="5">SUM(C32:C39)</f>
        <v>369365.76200000005</v>
      </c>
      <c r="D40" s="141">
        <f t="shared" si="5"/>
        <v>240343</v>
      </c>
      <c r="E40" s="141">
        <f t="shared" si="5"/>
        <v>216251</v>
      </c>
      <c r="F40" s="62">
        <f>SUM(F32:F39)</f>
        <v>26611</v>
      </c>
      <c r="G40" s="62">
        <f t="shared" si="5"/>
        <v>27022</v>
      </c>
      <c r="H40" s="141">
        <f t="shared" si="5"/>
        <v>29221.237999999998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1093704</v>
      </c>
      <c r="Q40" s="22"/>
      <c r="R40" s="30"/>
      <c r="S40" s="9" t="s">
        <v>25</v>
      </c>
      <c r="T40" s="46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8"/>
      <c r="R41" s="30" t="s">
        <v>40</v>
      </c>
      <c r="S41" s="47" t="str">
        <f>(B46+C46)/1000 &amp;" GWh"</f>
        <v>50,81826096 GWh</v>
      </c>
      <c r="T41" s="63"/>
    </row>
    <row r="42" spans="1:47">
      <c r="A42" s="35" t="s">
        <v>43</v>
      </c>
      <c r="B42" s="92">
        <f>B39+B38+B37</f>
        <v>110351</v>
      </c>
      <c r="C42" s="92">
        <f>C39+C38+C37</f>
        <v>71849</v>
      </c>
      <c r="D42" s="92">
        <f>D39+D38+D37</f>
        <v>267</v>
      </c>
      <c r="E42" s="92">
        <f t="shared" ref="E42:I42" si="6">E39+E38+E37</f>
        <v>0</v>
      </c>
      <c r="F42" s="89">
        <f t="shared" si="6"/>
        <v>0</v>
      </c>
      <c r="G42" s="92">
        <f t="shared" si="6"/>
        <v>0</v>
      </c>
      <c r="H42" s="92">
        <f t="shared" si="6"/>
        <v>24076</v>
      </c>
      <c r="I42" s="89">
        <f t="shared" si="6"/>
        <v>0</v>
      </c>
      <c r="J42" s="92">
        <f t="shared" ref="J42:P42" si="7">J39+J38+J37</f>
        <v>0</v>
      </c>
      <c r="K42" s="92">
        <f t="shared" si="7"/>
        <v>0</v>
      </c>
      <c r="L42" s="92">
        <f t="shared" si="7"/>
        <v>0</v>
      </c>
      <c r="M42" s="92">
        <f t="shared" si="7"/>
        <v>0</v>
      </c>
      <c r="N42" s="92">
        <f t="shared" si="7"/>
        <v>0</v>
      </c>
      <c r="O42" s="92">
        <f t="shared" si="7"/>
        <v>0</v>
      </c>
      <c r="P42" s="92">
        <f t="shared" si="7"/>
        <v>206543</v>
      </c>
      <c r="Q42" s="23"/>
      <c r="R42" s="30" t="s">
        <v>41</v>
      </c>
      <c r="S42" s="10" t="str">
        <f>P42/1000 &amp;" GWh"</f>
        <v>206,543 GWh</v>
      </c>
      <c r="T42" s="31">
        <f>P42/P40</f>
        <v>0.18884725666176588</v>
      </c>
    </row>
    <row r="43" spans="1:47">
      <c r="A43" s="36" t="s">
        <v>45</v>
      </c>
      <c r="B43" s="117"/>
      <c r="C43" s="94">
        <f>C40+C24-C7+C46</f>
        <v>398915.02296000003</v>
      </c>
      <c r="D43" s="94">
        <f t="shared" ref="D43:O43" si="8">D11+D24+D40</f>
        <v>240343</v>
      </c>
      <c r="E43" s="94">
        <f t="shared" si="8"/>
        <v>216251</v>
      </c>
      <c r="F43" s="94">
        <f t="shared" si="8"/>
        <v>26611</v>
      </c>
      <c r="G43" s="94">
        <f t="shared" si="8"/>
        <v>29332</v>
      </c>
      <c r="H43" s="94">
        <f t="shared" si="8"/>
        <v>53417.987999999998</v>
      </c>
      <c r="I43" s="94">
        <f t="shared" si="8"/>
        <v>0</v>
      </c>
      <c r="J43" s="94">
        <f t="shared" si="8"/>
        <v>0</v>
      </c>
      <c r="K43" s="94">
        <f t="shared" si="8"/>
        <v>0</v>
      </c>
      <c r="L43" s="94">
        <f>L11+L24+L40</f>
        <v>67456.25</v>
      </c>
      <c r="M43" s="94">
        <f t="shared" si="8"/>
        <v>0</v>
      </c>
      <c r="N43" s="94">
        <f t="shared" si="8"/>
        <v>0</v>
      </c>
      <c r="O43" s="94">
        <f t="shared" si="8"/>
        <v>0</v>
      </c>
      <c r="P43" s="118">
        <f>SUM(C43:O43)</f>
        <v>1032326.26096</v>
      </c>
      <c r="Q43" s="23"/>
      <c r="R43" s="30" t="s">
        <v>42</v>
      </c>
      <c r="S43" s="10" t="str">
        <f>P36/1000 &amp;" GWh"</f>
        <v>71,046 GWh</v>
      </c>
      <c r="T43" s="44">
        <f>P36/P40</f>
        <v>6.4959074850233695E-2</v>
      </c>
    </row>
    <row r="44" spans="1:47">
      <c r="A44" s="36" t="s">
        <v>46</v>
      </c>
      <c r="B44" s="92"/>
      <c r="C44" s="95">
        <f>C43/$P$43</f>
        <v>0.38642339931276531</v>
      </c>
      <c r="D44" s="95">
        <f t="shared" ref="D44:P44" si="9">D43/$P$43</f>
        <v>0.23281690013048373</v>
      </c>
      <c r="E44" s="95">
        <f t="shared" si="9"/>
        <v>0.20947931693503549</v>
      </c>
      <c r="F44" s="95">
        <f t="shared" si="9"/>
        <v>2.5777703238173372E-2</v>
      </c>
      <c r="G44" s="95">
        <f t="shared" si="9"/>
        <v>2.8413497853598185E-2</v>
      </c>
      <c r="H44" s="95">
        <f t="shared" si="9"/>
        <v>5.1745257308793591E-2</v>
      </c>
      <c r="I44" s="95">
        <f t="shared" si="9"/>
        <v>0</v>
      </c>
      <c r="J44" s="95">
        <f t="shared" si="9"/>
        <v>0</v>
      </c>
      <c r="K44" s="95">
        <f t="shared" si="9"/>
        <v>0</v>
      </c>
      <c r="L44" s="95">
        <f t="shared" si="9"/>
        <v>6.5343925221150373E-2</v>
      </c>
      <c r="M44" s="95">
        <f t="shared" si="9"/>
        <v>0</v>
      </c>
      <c r="N44" s="95">
        <f t="shared" si="9"/>
        <v>0</v>
      </c>
      <c r="O44" s="95">
        <f t="shared" si="9"/>
        <v>0</v>
      </c>
      <c r="P44" s="95">
        <f t="shared" si="9"/>
        <v>1</v>
      </c>
      <c r="Q44" s="23"/>
      <c r="R44" s="30" t="s">
        <v>44</v>
      </c>
      <c r="S44" s="10" t="str">
        <f>P34/1000 &amp;" GWh"</f>
        <v>49,392 GWh</v>
      </c>
      <c r="T44" s="31">
        <f>P34/P40</f>
        <v>4.5160299313159687E-2</v>
      </c>
      <c r="U44" s="25"/>
    </row>
    <row r="45" spans="1:47">
      <c r="A45" s="37"/>
      <c r="B45" s="11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19,394 GWh</v>
      </c>
      <c r="T45" s="31">
        <f>P32/P40</f>
        <v>1.7732402917059825E-2</v>
      </c>
      <c r="U45" s="25"/>
    </row>
    <row r="46" spans="1:47">
      <c r="A46" s="37" t="s">
        <v>49</v>
      </c>
      <c r="B46" s="94">
        <f>B24-B40</f>
        <v>21269</v>
      </c>
      <c r="C46" s="94">
        <f>(C40+C24)*0.08</f>
        <v>29549.260960000003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572,363 GWh</v>
      </c>
      <c r="T46" s="44">
        <f>P33/P40</f>
        <v>0.52332532385362041</v>
      </c>
      <c r="U46" s="25"/>
    </row>
    <row r="47" spans="1:47">
      <c r="A47" s="37" t="s">
        <v>51</v>
      </c>
      <c r="B47" s="119">
        <f>B46/B24</f>
        <v>0.10316794318947996</v>
      </c>
      <c r="C47" s="119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174,966 GWh</v>
      </c>
      <c r="T47" s="44">
        <f>P35/P40</f>
        <v>0.15997564240416054</v>
      </c>
    </row>
    <row r="48" spans="1:47" ht="15" thickBot="1">
      <c r="A48" s="12"/>
      <c r="B48" s="98"/>
      <c r="C48" s="100"/>
      <c r="D48" s="100"/>
      <c r="E48" s="100"/>
      <c r="F48" s="101"/>
      <c r="G48" s="100"/>
      <c r="H48" s="100"/>
      <c r="I48" s="101"/>
      <c r="J48" s="100"/>
      <c r="K48" s="100"/>
      <c r="L48" s="100"/>
      <c r="M48" s="100"/>
      <c r="N48" s="101"/>
      <c r="O48" s="101"/>
      <c r="P48" s="101"/>
      <c r="Q48" s="58"/>
      <c r="R48" s="49" t="s">
        <v>50</v>
      </c>
      <c r="S48" s="50" t="str">
        <f>P40/1000 &amp;" GWh"</f>
        <v>1093,704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100"/>
      <c r="D49" s="100"/>
      <c r="E49" s="100"/>
      <c r="F49" s="101"/>
      <c r="G49" s="100"/>
      <c r="H49" s="100"/>
      <c r="I49" s="101"/>
      <c r="J49" s="100"/>
      <c r="K49" s="100"/>
      <c r="L49" s="100"/>
      <c r="M49" s="100"/>
      <c r="N49" s="101"/>
      <c r="O49" s="101"/>
      <c r="P49" s="101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20"/>
      <c r="D50" s="100"/>
      <c r="E50" s="100"/>
      <c r="F50" s="101"/>
      <c r="G50" s="100"/>
      <c r="H50" s="100"/>
      <c r="I50" s="101"/>
      <c r="J50" s="100"/>
      <c r="K50" s="100"/>
      <c r="L50" s="100"/>
      <c r="M50" s="100"/>
      <c r="N50" s="101"/>
      <c r="O50" s="101"/>
      <c r="P50" s="101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100"/>
      <c r="D51" s="100"/>
      <c r="E51" s="100"/>
      <c r="F51" s="101"/>
      <c r="G51" s="100"/>
      <c r="H51" s="100"/>
      <c r="I51" s="101"/>
      <c r="J51" s="100"/>
      <c r="K51" s="100"/>
      <c r="L51" s="100"/>
      <c r="M51" s="100"/>
      <c r="N51" s="101"/>
      <c r="O51" s="101"/>
      <c r="P51" s="101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AU71"/>
  <sheetViews>
    <sheetView zoomScale="80" zoomScaleNormal="80" workbookViewId="0">
      <selection activeCell="L44" sqref="L44"/>
    </sheetView>
  </sheetViews>
  <sheetFormatPr defaultColWidth="8.59765625" defaultRowHeight="14.4"/>
  <cols>
    <col min="1" max="1" width="49.5" style="11" customWidth="1"/>
    <col min="2" max="2" width="18.8984375" style="41" bestFit="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87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68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[1]Solceller!$E$10</f>
        <v>19465.5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C6" s="146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104</v>
      </c>
      <c r="B7" s="62"/>
      <c r="C7" s="147">
        <f>[1]Elproduktion!$N$242</f>
        <v>421912</v>
      </c>
      <c r="D7" s="62">
        <f>[1]Elproduktion!$N$243</f>
        <v>0</v>
      </c>
      <c r="E7" s="62">
        <f>[1]Elproduktion!$Q$244</f>
        <v>0</v>
      </c>
      <c r="F7" s="62">
        <f>[1]Elproduktion!$N$245</f>
        <v>0</v>
      </c>
      <c r="G7" s="62">
        <f>[1]Elproduktion!$R$246</f>
        <v>0</v>
      </c>
      <c r="H7" s="62">
        <f>[1]Elproduktion!$S$247</f>
        <v>0</v>
      </c>
      <c r="I7" s="62">
        <f>[1]Elproduktion!$N$248</f>
        <v>0</v>
      </c>
      <c r="J7" s="62">
        <f>[1]Elproduktion!$T$246</f>
        <v>0</v>
      </c>
      <c r="K7" s="62">
        <f>[1]Elproduktion!U244</f>
        <v>0</v>
      </c>
      <c r="L7" s="62">
        <f>[1]Elproduktion!V244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96">
        <f>[1]Elproduktion!$N$250</f>
        <v>0</v>
      </c>
      <c r="D8" s="62">
        <f>[1]Elproduktion!$N$251</f>
        <v>0</v>
      </c>
      <c r="E8" s="62">
        <f>[1]Elproduktion!$Q$252</f>
        <v>0</v>
      </c>
      <c r="F8" s="62">
        <f>[1]Elproduktion!$N$253</f>
        <v>0</v>
      </c>
      <c r="G8" s="62">
        <f>[1]Elproduktion!$R$254</f>
        <v>0</v>
      </c>
      <c r="H8" s="62">
        <f>[1]Elproduktion!$S$255</f>
        <v>0</v>
      </c>
      <c r="I8" s="62">
        <f>[1]Elproduktion!$N$256</f>
        <v>0</v>
      </c>
      <c r="J8" s="62">
        <f>[1]Elproduktion!$T$254</f>
        <v>0</v>
      </c>
      <c r="K8" s="62">
        <f>[1]Elproduktion!U252</f>
        <v>0</v>
      </c>
      <c r="L8" s="62">
        <f>[1]Elproduktion!V252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143">
        <f>[1]Elproduktion!$N$258</f>
        <v>4352</v>
      </c>
      <c r="D9" s="62">
        <f>[1]Elproduktion!$N$259</f>
        <v>0</v>
      </c>
      <c r="E9" s="62">
        <f>[1]Elproduktion!$Q$260</f>
        <v>0</v>
      </c>
      <c r="F9" s="62">
        <f>[1]Elproduktion!$N$261</f>
        <v>0</v>
      </c>
      <c r="G9" s="62">
        <f>[1]Elproduktion!$R$262</f>
        <v>0</v>
      </c>
      <c r="H9" s="62">
        <f>[1]Elproduktion!$S$263</f>
        <v>0</v>
      </c>
      <c r="I9" s="62">
        <f>[1]Elproduktion!$N$264</f>
        <v>0</v>
      </c>
      <c r="J9" s="62">
        <f>[1]Elproduktion!$T$262</f>
        <v>0</v>
      </c>
      <c r="K9" s="62">
        <f>[1]Elproduktion!U260</f>
        <v>0</v>
      </c>
      <c r="L9" s="62">
        <f>[1]Elproduktion!V260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96">
        <f>[1]Elproduktion!$N$266</f>
        <v>0</v>
      </c>
      <c r="D10" s="62">
        <f>[1]Elproduktion!$N$267</f>
        <v>0</v>
      </c>
      <c r="E10" s="62">
        <f>[1]Elproduktion!$Q$268</f>
        <v>0</v>
      </c>
      <c r="F10" s="62">
        <f>[1]Elproduktion!$N$269</f>
        <v>0</v>
      </c>
      <c r="G10" s="62">
        <f>[1]Elproduktion!$R$270</f>
        <v>0</v>
      </c>
      <c r="H10" s="62">
        <f>[1]Elproduktion!$S$271</f>
        <v>0</v>
      </c>
      <c r="I10" s="62">
        <f>[1]Elproduktion!$N$272</f>
        <v>0</v>
      </c>
      <c r="J10" s="62">
        <f>[1]Elproduktion!$T$270</f>
        <v>0</v>
      </c>
      <c r="K10" s="62">
        <f>[1]Elproduktion!U268</f>
        <v>0</v>
      </c>
      <c r="L10" s="62">
        <f>[1]Elproduktion!V268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445729.5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1980 Västerås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73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5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[1]Fjärrvärmeproduktion!$N$338+[1]Fjärrvärmeproduktion!$N$378</f>
        <v>1524511</v>
      </c>
      <c r="C18" s="65"/>
      <c r="D18" s="116">
        <f>[1]Fjärrvärmeproduktion!$N$339</f>
        <v>10274</v>
      </c>
      <c r="E18" s="65">
        <f>[1]Fjärrvärmeproduktion!$Q$340</f>
        <v>15.12</v>
      </c>
      <c r="F18" s="116">
        <f>[1]Fjärrvärmeproduktion!$N$341</f>
        <v>0</v>
      </c>
      <c r="G18" s="65">
        <f>[1]Fjärrvärmeproduktion!$R$342</f>
        <v>0</v>
      </c>
      <c r="H18" s="65">
        <f>[1]Fjärrvärmeproduktion!$S$343</f>
        <v>1089243.3383333334</v>
      </c>
      <c r="I18" s="65">
        <f>[1]Fjärrvärmeproduktion!$N$344</f>
        <v>0</v>
      </c>
      <c r="J18" s="65">
        <f>[1]Fjärrvärmeproduktion!$T$342</f>
        <v>0</v>
      </c>
      <c r="K18" s="65">
        <f>[1]Fjärrvärmeproduktion!U340</f>
        <v>15020.5</v>
      </c>
      <c r="L18" s="65">
        <f>[1]Fjärrvärmeproduktion!$V$340+[1]Fjärrvärmeproduktion!$V$343</f>
        <v>906682.04166666674</v>
      </c>
      <c r="M18" s="65">
        <f>[1]Fjärrvärmeproduktion!$W$342</f>
        <v>0</v>
      </c>
      <c r="N18" s="65"/>
      <c r="O18" s="65"/>
      <c r="P18" s="65">
        <f>SUM(C18:O18)</f>
        <v>2021235.0000000002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[1]Fjärrvärmeproduktion!$N$346</f>
        <v>7701</v>
      </c>
      <c r="C19" s="65"/>
      <c r="D19" s="116">
        <f>[1]Fjärrvärmeproduktion!$N$347</f>
        <v>154</v>
      </c>
      <c r="E19" s="65">
        <f>[1]Fjärrvärmeproduktion!$Q$348</f>
        <v>0</v>
      </c>
      <c r="F19" s="116">
        <f>[1]Fjärrvärmeproduktion!$N$349</f>
        <v>0</v>
      </c>
      <c r="G19" s="65">
        <f>[1]Fjärrvärmeproduktion!$R$350</f>
        <v>1938</v>
      </c>
      <c r="H19" s="65">
        <f>[1]Fjärrvärmeproduktion!$S$351</f>
        <v>0</v>
      </c>
      <c r="I19" s="65">
        <f>[1]Fjärrvärmeproduktion!$N$352</f>
        <v>6731</v>
      </c>
      <c r="J19" s="65">
        <f>[1]Fjärrvärmeproduktion!$T$350</f>
        <v>0</v>
      </c>
      <c r="K19" s="65">
        <f>[1]Fjärrvärmeproduktion!U348</f>
        <v>0</v>
      </c>
      <c r="L19" s="65">
        <f>[1]Fjärrvärmeproduktion!V348</f>
        <v>0</v>
      </c>
      <c r="M19" s="65">
        <f>[1]Fjärrvärmeproduktion!W348</f>
        <v>0</v>
      </c>
      <c r="N19" s="65">
        <v>0</v>
      </c>
      <c r="O19" s="65"/>
      <c r="P19" s="65">
        <f>SUM(C19:O19)</f>
        <v>8823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[1]Fjärrvärmeproduktion!$N$354</f>
        <v>129</v>
      </c>
      <c r="C20" s="133">
        <f>B20*1.015</f>
        <v>130.93499999999997</v>
      </c>
      <c r="D20" s="116">
        <f>[1]Fjärrvärmeproduktion!$N$355</f>
        <v>0</v>
      </c>
      <c r="E20" s="65">
        <f>[1]Fjärrvärmeproduktion!$Q$356</f>
        <v>0</v>
      </c>
      <c r="F20" s="116">
        <f>[1]Fjärrvärmeproduktion!$N$357</f>
        <v>0</v>
      </c>
      <c r="G20" s="65">
        <f>[1]Fjärrvärmeproduktion!$R$358</f>
        <v>0</v>
      </c>
      <c r="H20" s="65">
        <f>[1]Fjärrvärmeproduktion!$S$359</f>
        <v>0</v>
      </c>
      <c r="I20" s="65">
        <f>[1]Fjärrvärmeproduktion!$N$360</f>
        <v>0</v>
      </c>
      <c r="J20" s="65">
        <f>[1]Fjärrvärmeproduktion!$T$358</f>
        <v>0</v>
      </c>
      <c r="K20" s="65">
        <f>[1]Fjärrvärmeproduktion!U356</f>
        <v>0</v>
      </c>
      <c r="L20" s="65">
        <f>[1]Fjärrvärmeproduktion!V356</f>
        <v>0</v>
      </c>
      <c r="M20" s="65">
        <f>[1]Fjärrvärmeproduktion!W356</f>
        <v>0</v>
      </c>
      <c r="N20" s="65">
        <v>0</v>
      </c>
      <c r="O20" s="65"/>
      <c r="P20" s="65">
        <f t="shared" ref="P20:P23" si="2">SUM(C20:O20)</f>
        <v>130.93499999999997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[1]Fjärrvärmeproduktion!$N$362</f>
        <v>5286</v>
      </c>
      <c r="C21" s="133">
        <f>0.33*B21</f>
        <v>1744.38</v>
      </c>
      <c r="D21" s="116">
        <f>[1]Fjärrvärmeproduktion!$N$363</f>
        <v>0</v>
      </c>
      <c r="E21" s="65">
        <f>[1]Fjärrvärmeproduktion!$Q$364</f>
        <v>0</v>
      </c>
      <c r="F21" s="116">
        <f>[1]Fjärrvärmeproduktion!$N$365</f>
        <v>0</v>
      </c>
      <c r="G21" s="65">
        <f>[1]Fjärrvärmeproduktion!$R$366</f>
        <v>0</v>
      </c>
      <c r="H21" s="65">
        <f>[1]Fjärrvärmeproduktion!$S$367</f>
        <v>0</v>
      </c>
      <c r="I21" s="65">
        <f>[1]Fjärrvärmeproduktion!$N$368</f>
        <v>0</v>
      </c>
      <c r="J21" s="65">
        <f>[1]Fjärrvärmeproduktion!$T$366</f>
        <v>0</v>
      </c>
      <c r="K21" s="65">
        <f>[1]Fjärrvärmeproduktion!U364</f>
        <v>0</v>
      </c>
      <c r="L21" s="65">
        <f>[1]Fjärrvärmeproduktion!V364</f>
        <v>0</v>
      </c>
      <c r="M21" s="65">
        <f>[1]Fjärrvärmeproduktion!W364</f>
        <v>0</v>
      </c>
      <c r="N21" s="65">
        <v>0</v>
      </c>
      <c r="O21" s="65"/>
      <c r="P21" s="65">
        <f t="shared" si="2"/>
        <v>1744.38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[1]Fjärrvärmeproduktion!$N$370</f>
        <v>0</v>
      </c>
      <c r="C22" s="65"/>
      <c r="D22" s="116">
        <f>[1]Fjärrvärmeproduktion!$N$371</f>
        <v>0</v>
      </c>
      <c r="E22" s="65">
        <f>[1]Fjärrvärmeproduktion!$Q$372</f>
        <v>0</v>
      </c>
      <c r="F22" s="116">
        <f>[1]Fjärrvärmeproduktion!$N$373</f>
        <v>0</v>
      </c>
      <c r="G22" s="65">
        <f>[1]Fjärrvärmeproduktion!$R$374</f>
        <v>0</v>
      </c>
      <c r="H22" s="65">
        <f>[1]Fjärrvärmeproduktion!$S$375</f>
        <v>0</v>
      </c>
      <c r="I22" s="65">
        <f>[1]Fjärrvärmeproduktion!$N$376</f>
        <v>0</v>
      </c>
      <c r="J22" s="65">
        <f>[1]Fjärrvärmeproduktion!$T$374</f>
        <v>0</v>
      </c>
      <c r="K22" s="65">
        <f>[1]Fjärrvärmeproduktion!U372</f>
        <v>0</v>
      </c>
      <c r="L22" s="65">
        <f>[1]Fjärrvärmeproduktion!V372</f>
        <v>0</v>
      </c>
      <c r="M22" s="65">
        <f>[1]Fjärrvärmeproduktion!W372</f>
        <v>0</v>
      </c>
      <c r="N22" s="65">
        <v>0</v>
      </c>
      <c r="O22" s="65"/>
      <c r="P22" s="65">
        <f t="shared" si="2"/>
        <v>0</v>
      </c>
      <c r="Q22" s="20"/>
      <c r="R22" s="32" t="s">
        <v>24</v>
      </c>
      <c r="S22" s="59" t="str">
        <f>P43/1000 &amp;" GWh"</f>
        <v>4364,9997802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116">
        <f>[1]Fjärrvärmeproduktion!$N$379</f>
        <v>0</v>
      </c>
      <c r="E23" s="65">
        <f>[1]Fjärrvärmeproduktion!$Q$380</f>
        <v>0</v>
      </c>
      <c r="F23" s="116">
        <f>[1]Fjärrvärmeproduktion!$N$381</f>
        <v>0</v>
      </c>
      <c r="G23" s="65">
        <f>[1]Fjärrvärmeproduktion!$R$382</f>
        <v>0</v>
      </c>
      <c r="H23" s="65">
        <f>[1]Fjärrvärmeproduktion!$S$383</f>
        <v>0</v>
      </c>
      <c r="I23" s="65">
        <f>[1]Fjärrvärmeproduktion!$N$384</f>
        <v>0</v>
      </c>
      <c r="J23" s="65">
        <f>[1]Fjärrvärmeproduktion!$T$382</f>
        <v>0</v>
      </c>
      <c r="K23" s="65">
        <f>[1]Fjärrvärmeproduktion!U380</f>
        <v>0</v>
      </c>
      <c r="L23" s="65">
        <f>[1]Fjärrvärmeproduktion!V380</f>
        <v>0</v>
      </c>
      <c r="M23" s="65">
        <f>[1]Fjärrvärmeproduktion!W380</f>
        <v>0</v>
      </c>
      <c r="N23" s="65">
        <v>0</v>
      </c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1537627</v>
      </c>
      <c r="C24" s="133">
        <f t="shared" ref="C24:O24" si="3">SUM(C18:C23)</f>
        <v>1875.3150000000001</v>
      </c>
      <c r="D24" s="65">
        <f t="shared" si="3"/>
        <v>10428</v>
      </c>
      <c r="E24" s="65">
        <f t="shared" si="3"/>
        <v>15.12</v>
      </c>
      <c r="F24" s="65">
        <f t="shared" si="3"/>
        <v>0</v>
      </c>
      <c r="G24" s="65">
        <f t="shared" si="3"/>
        <v>1938</v>
      </c>
      <c r="H24" s="65">
        <f t="shared" si="3"/>
        <v>1089243.3383333334</v>
      </c>
      <c r="I24" s="65">
        <f t="shared" si="3"/>
        <v>6731</v>
      </c>
      <c r="J24" s="65">
        <f t="shared" si="3"/>
        <v>0</v>
      </c>
      <c r="K24" s="65">
        <f t="shared" si="3"/>
        <v>15020.5</v>
      </c>
      <c r="L24" s="65">
        <f>SUM(L18:L23)</f>
        <v>906682.04166666674</v>
      </c>
      <c r="M24" s="65">
        <f>SUM(M18:M23)</f>
        <v>0</v>
      </c>
      <c r="N24" s="65">
        <f>SUM(N18:N23)</f>
        <v>0</v>
      </c>
      <c r="O24" s="65">
        <f t="shared" si="3"/>
        <v>0</v>
      </c>
      <c r="P24" s="65">
        <f>SUM(C24:O24)</f>
        <v>2031933.3150000002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820,5397802 GWh</v>
      </c>
      <c r="T25" s="31">
        <f>C$44</f>
        <v>0.18798163150477951</v>
      </c>
      <c r="U25" s="25"/>
    </row>
    <row r="26" spans="1:34" ht="15.6">
      <c r="A26" s="136" t="s">
        <v>99</v>
      </c>
      <c r="B26" s="138">
        <f>Surahammar!B26+Hallstahammar!B26</f>
        <v>147607</v>
      </c>
      <c r="C26" s="121"/>
      <c r="D26" s="121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0"/>
      <c r="R26" s="57" t="str">
        <f>D30</f>
        <v>Oljeprodukter</v>
      </c>
      <c r="S26" s="43" t="str">
        <f>D43/1000 &amp;" GWh"</f>
        <v>1294,567 GWh</v>
      </c>
      <c r="T26" s="31">
        <f>D$44</f>
        <v>0.29657893818741138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0,01512 GWh</v>
      </c>
      <c r="T27" s="31">
        <f>E$44</f>
        <v>3.4639177001991089E-6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2,503 GWh</v>
      </c>
      <c r="T28" s="31">
        <f>F$44</f>
        <v>5.7342500023798738E-4</v>
      </c>
      <c r="U28" s="25"/>
    </row>
    <row r="29" spans="1:34" ht="15.6">
      <c r="A29" s="54" t="str">
        <f>A2</f>
        <v>1980 Västerås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190,221 GWh</v>
      </c>
      <c r="T29" s="31">
        <f>G$44</f>
        <v>4.3578696352485097E-2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73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1128,72033833333 GWh</v>
      </c>
      <c r="T30" s="31">
        <f>H$44</f>
        <v>0.25858428297139952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6,731 GWh</v>
      </c>
      <c r="T31" s="31">
        <f>I$44</f>
        <v>1.5420390238121827E-3</v>
      </c>
      <c r="U31" s="24"/>
      <c r="AG31" s="19"/>
      <c r="AH31" s="19"/>
    </row>
    <row r="32" spans="1:34" ht="15.6">
      <c r="A32" s="5" t="s">
        <v>30</v>
      </c>
      <c r="B32" s="116">
        <f>[1]Slutanvändning!$N$494</f>
        <v>0</v>
      </c>
      <c r="C32" s="116">
        <f>[1]Slutanvändning!$N$495</f>
        <v>23972</v>
      </c>
      <c r="D32" s="65">
        <f>[1]Slutanvändning!$N$488</f>
        <v>21415</v>
      </c>
      <c r="E32" s="65">
        <f>[1]Slutanvändning!$Q$489</f>
        <v>0</v>
      </c>
      <c r="F32" s="65">
        <f>[1]Slutanvändning!$N$490</f>
        <v>0</v>
      </c>
      <c r="G32" s="65">
        <f>[1]Slutanvändning!$N$491</f>
        <v>4815</v>
      </c>
      <c r="H32" s="116">
        <f>[1]Slutanvändning!$N$492</f>
        <v>0</v>
      </c>
      <c r="I32" s="65">
        <f>[1]Slutanvändning!$N$493</f>
        <v>0</v>
      </c>
      <c r="J32" s="65"/>
      <c r="K32" s="65">
        <f>[1]Slutanvändning!U489</f>
        <v>0</v>
      </c>
      <c r="L32" s="65">
        <f>[1]Slutanvändning!V489</f>
        <v>0</v>
      </c>
      <c r="M32" s="65"/>
      <c r="N32" s="65"/>
      <c r="O32" s="65"/>
      <c r="P32" s="65">
        <f>SUM(B32:O32)</f>
        <v>50202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116">
        <f>[1]Slutanvändning!$M$503</f>
        <v>87334</v>
      </c>
      <c r="C33" s="144">
        <f>[1]Slutanvändning!$N$504</f>
        <v>201252.2379999999</v>
      </c>
      <c r="D33" s="65">
        <f>[1]Slutanvändning!$N$497</f>
        <v>7866</v>
      </c>
      <c r="E33" s="65">
        <f>[1]Slutanvändning!$Q$498</f>
        <v>0</v>
      </c>
      <c r="F33" s="65">
        <f>[1]Slutanvändning!$N$499</f>
        <v>2503</v>
      </c>
      <c r="G33" s="65">
        <f>[1]Slutanvändning!$N$500</f>
        <v>140</v>
      </c>
      <c r="H33" s="116">
        <f>[1]Slutanvändning!$N$501</f>
        <v>592</v>
      </c>
      <c r="I33" s="65">
        <f>[1]Slutanvändning!$N$502</f>
        <v>0</v>
      </c>
      <c r="J33" s="65">
        <f>[1]Slutanvändning!$T$500</f>
        <v>0</v>
      </c>
      <c r="K33" s="65">
        <f>[1]Slutanvändning!U498</f>
        <v>0</v>
      </c>
      <c r="L33" s="65">
        <f>[1]Slutanvändning!V498</f>
        <v>0</v>
      </c>
      <c r="M33" s="65">
        <f>[1]Slutanvändning!$W$500</f>
        <v>0</v>
      </c>
      <c r="N33" s="65">
        <f>[1]Slutanvändning!$X$500</f>
        <v>0</v>
      </c>
      <c r="O33" s="65">
        <v>0</v>
      </c>
      <c r="P33" s="133">
        <f>SUM(B33:O33)</f>
        <v>299687.2379999999</v>
      </c>
      <c r="Q33" s="22"/>
      <c r="R33" s="56" t="str">
        <f>K30</f>
        <v>Torv</v>
      </c>
      <c r="S33" s="43" t="str">
        <f>K43/1000&amp;" GWh"</f>
        <v>15,0205 GWh</v>
      </c>
      <c r="T33" s="31">
        <f>K$44</f>
        <v>3.4411227391429045E-3</v>
      </c>
      <c r="U33" s="25"/>
    </row>
    <row r="34" spans="1:47" ht="15.6">
      <c r="A34" s="5" t="s">
        <v>34</v>
      </c>
      <c r="B34" s="116">
        <f>[1]Slutanvändning!$N$512</f>
        <v>156713</v>
      </c>
      <c r="C34" s="116">
        <f>[1]Slutanvändning!$N$513</f>
        <v>165908</v>
      </c>
      <c r="D34" s="65">
        <f>[1]Slutanvändning!$N$506</f>
        <v>49</v>
      </c>
      <c r="E34" s="65">
        <f>[1]Slutanvändning!$Q$507</f>
        <v>0</v>
      </c>
      <c r="F34" s="65">
        <f>[1]Slutanvändning!$N$508</f>
        <v>0</v>
      </c>
      <c r="G34" s="65">
        <f>[1]Slutanvändning!$N$509</f>
        <v>0</v>
      </c>
      <c r="H34" s="116">
        <f>[1]Slutanvändning!$N$510</f>
        <v>0</v>
      </c>
      <c r="I34" s="65">
        <f>[1]Slutanvändning!$N$511</f>
        <v>0</v>
      </c>
      <c r="J34" s="65"/>
      <c r="K34" s="65">
        <f>[1]Slutanvändning!U507</f>
        <v>0</v>
      </c>
      <c r="L34" s="65">
        <f>[1]Slutanvändning!V507</f>
        <v>0</v>
      </c>
      <c r="M34" s="65"/>
      <c r="N34" s="65"/>
      <c r="O34" s="65"/>
      <c r="P34" s="65">
        <f t="shared" ref="P34:P40" si="4">SUM(B34:O34)</f>
        <v>322670</v>
      </c>
      <c r="Q34" s="22"/>
      <c r="R34" s="57" t="str">
        <f>L30</f>
        <v>Avfall</v>
      </c>
      <c r="S34" s="43" t="str">
        <f>L43/1000&amp;" GWh"</f>
        <v>906,682041666667 GWh</v>
      </c>
      <c r="T34" s="31">
        <f>L$44</f>
        <v>0.20771640030303129</v>
      </c>
      <c r="U34" s="25"/>
      <c r="V34" s="7"/>
      <c r="W34" s="42"/>
    </row>
    <row r="35" spans="1:47" ht="15.6">
      <c r="A35" s="5" t="s">
        <v>35</v>
      </c>
      <c r="B35" s="116">
        <f>[1]Slutanvändning!$N$521</f>
        <v>0</v>
      </c>
      <c r="C35" s="144">
        <f>[1]Slutanvändning!$N$522</f>
        <v>66898.762000000104</v>
      </c>
      <c r="D35" s="65">
        <f>[1]Slutanvändning!$N$515</f>
        <v>971014</v>
      </c>
      <c r="E35" s="65">
        <f>[1]Slutanvändning!$Q$516</f>
        <v>0</v>
      </c>
      <c r="F35" s="65">
        <f>[1]Slutanvändning!$N$517</f>
        <v>0</v>
      </c>
      <c r="G35" s="65">
        <f>[1]Slutanvändning!$N$518</f>
        <v>183328</v>
      </c>
      <c r="H35" s="116">
        <f>[1]Slutanvändning!$N$519</f>
        <v>0</v>
      </c>
      <c r="I35" s="65">
        <f>[1]Slutanvändning!$N$520</f>
        <v>0</v>
      </c>
      <c r="J35" s="65"/>
      <c r="K35" s="65">
        <f>[1]Slutanvändning!U516</f>
        <v>0</v>
      </c>
      <c r="L35" s="65">
        <f>[1]Slutanvändning!V516</f>
        <v>0</v>
      </c>
      <c r="M35" s="65"/>
      <c r="N35" s="65"/>
      <c r="O35" s="65"/>
      <c r="P35" s="133">
        <f t="shared" si="4"/>
        <v>1221240.7620000001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116">
        <f>[1]Slutanvändning!$N$530</f>
        <v>162764</v>
      </c>
      <c r="C36" s="116">
        <f>[1]Slutanvändning!$N$531</f>
        <v>349416</v>
      </c>
      <c r="D36" s="65">
        <f>[1]Slutanvändning!$N$524</f>
        <v>283541</v>
      </c>
      <c r="E36" s="65">
        <f>[1]Slutanvändning!$Q$525</f>
        <v>0</v>
      </c>
      <c r="F36" s="65">
        <f>[1]Slutanvändning!$N$526</f>
        <v>0</v>
      </c>
      <c r="G36" s="65">
        <f>[1]Slutanvändning!$N$527</f>
        <v>0</v>
      </c>
      <c r="H36" s="116">
        <f>[1]Slutanvändning!$N$528</f>
        <v>0</v>
      </c>
      <c r="I36" s="65">
        <f>[1]Slutanvändning!$N$529</f>
        <v>0</v>
      </c>
      <c r="J36" s="65"/>
      <c r="K36" s="65">
        <f>[1]Slutanvändning!U525</f>
        <v>0</v>
      </c>
      <c r="L36" s="65">
        <f>[1]Slutanvändning!V525</f>
        <v>0</v>
      </c>
      <c r="M36" s="65"/>
      <c r="N36" s="65"/>
      <c r="O36" s="65"/>
      <c r="P36" s="65">
        <f t="shared" si="4"/>
        <v>795721</v>
      </c>
      <c r="Q36" s="22"/>
      <c r="R36" s="56" t="str">
        <f>N30</f>
        <v>Metanol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116">
        <f>[1]Slutanvändning!$N$539</f>
        <v>225354</v>
      </c>
      <c r="C37" s="116">
        <f>[1]Slutanvändning!$N$540</f>
        <v>215813</v>
      </c>
      <c r="D37" s="65">
        <f>[1]Slutanvändning!$N$533</f>
        <v>254</v>
      </c>
      <c r="E37" s="65">
        <f>[1]Slutanvändning!$Q$534</f>
        <v>0</v>
      </c>
      <c r="F37" s="65">
        <f>[1]Slutanvändning!$N$535</f>
        <v>0</v>
      </c>
      <c r="G37" s="65">
        <f>[1]Slutanvändning!$N$536</f>
        <v>0</v>
      </c>
      <c r="H37" s="116">
        <f>[1]Slutanvändning!$N$537</f>
        <v>38885</v>
      </c>
      <c r="I37" s="65">
        <f>[1]Slutanvändning!$N$538</f>
        <v>0</v>
      </c>
      <c r="J37" s="65"/>
      <c r="K37" s="65">
        <f>[1]Slutanvändning!U534</f>
        <v>0</v>
      </c>
      <c r="L37" s="65">
        <f>[1]Slutanvändning!V534</f>
        <v>0</v>
      </c>
      <c r="M37" s="65"/>
      <c r="N37" s="65"/>
      <c r="O37" s="65"/>
      <c r="P37" s="65">
        <f t="shared" si="4"/>
        <v>480306</v>
      </c>
      <c r="Q37" s="22"/>
      <c r="R37" s="57"/>
      <c r="S37" s="43"/>
      <c r="T37" s="31"/>
      <c r="U37" s="25"/>
    </row>
    <row r="38" spans="1:47" ht="15.6">
      <c r="A38" s="5" t="s">
        <v>38</v>
      </c>
      <c r="B38" s="116">
        <f>[1]Slutanvändning!$N$548</f>
        <v>530794</v>
      </c>
      <c r="C38" s="116">
        <f>[1]Slutanvändning!$N$549</f>
        <v>104870</v>
      </c>
      <c r="D38" s="65">
        <f>[1]Slutanvändning!$N$542</f>
        <v>0</v>
      </c>
      <c r="E38" s="65">
        <f>[1]Slutanvändning!$Q$543</f>
        <v>0</v>
      </c>
      <c r="F38" s="65">
        <f>[1]Slutanvändning!$N$544</f>
        <v>0</v>
      </c>
      <c r="G38" s="65">
        <f>[1]Slutanvändning!$N$545</f>
        <v>0</v>
      </c>
      <c r="H38" s="116">
        <f>[1]Slutanvändning!$N$546</f>
        <v>0</v>
      </c>
      <c r="I38" s="65">
        <f>[1]Slutanvändning!$N$547</f>
        <v>0</v>
      </c>
      <c r="J38" s="65"/>
      <c r="K38" s="65">
        <f>[1]Slutanvändning!U543</f>
        <v>0</v>
      </c>
      <c r="L38" s="65">
        <f>[1]Slutanvändning!V543</f>
        <v>0</v>
      </c>
      <c r="M38" s="65"/>
      <c r="N38" s="65"/>
      <c r="O38" s="65"/>
      <c r="P38" s="65">
        <f t="shared" si="4"/>
        <v>635664</v>
      </c>
      <c r="Q38" s="22"/>
      <c r="R38" s="33"/>
      <c r="S38" s="18"/>
      <c r="T38" s="29"/>
      <c r="U38" s="25"/>
    </row>
    <row r="39" spans="1:47" ht="15.6">
      <c r="A39" s="5" t="s">
        <v>39</v>
      </c>
      <c r="B39" s="116">
        <f>[1]Slutanvändning!$N$557</f>
        <v>0</v>
      </c>
      <c r="C39" s="116">
        <f>[1]Slutanvändning!$N$558</f>
        <v>20413</v>
      </c>
      <c r="D39" s="65">
        <f>[1]Slutanvändning!$N$551</f>
        <v>0</v>
      </c>
      <c r="E39" s="65">
        <f>[1]Slutanvändning!$Q$552</f>
        <v>0</v>
      </c>
      <c r="F39" s="65">
        <f>[1]Slutanvändning!$N$553</f>
        <v>0</v>
      </c>
      <c r="G39" s="65">
        <f>[1]Slutanvändning!$N$554</f>
        <v>0</v>
      </c>
      <c r="H39" s="116">
        <f>[1]Slutanvändning!$N$555</f>
        <v>0</v>
      </c>
      <c r="I39" s="65">
        <f>[1]Slutanvändning!$N$556</f>
        <v>0</v>
      </c>
      <c r="J39" s="65"/>
      <c r="K39" s="65">
        <f>[1]Slutanvändning!U552</f>
        <v>0</v>
      </c>
      <c r="L39" s="65">
        <f>[1]Slutanvändning!V552</f>
        <v>0</v>
      </c>
      <c r="M39" s="65"/>
      <c r="N39" s="65"/>
      <c r="O39" s="65"/>
      <c r="P39" s="65">
        <f t="shared" si="4"/>
        <v>20413</v>
      </c>
      <c r="Q39" s="22"/>
      <c r="R39" s="30"/>
      <c r="S39" s="9"/>
      <c r="T39" s="46"/>
    </row>
    <row r="40" spans="1:47" ht="15.6">
      <c r="A40" s="5" t="s">
        <v>14</v>
      </c>
      <c r="B40" s="65">
        <f>SUM(B32:B39)</f>
        <v>1162959</v>
      </c>
      <c r="C40" s="65">
        <f t="shared" ref="C40:N40" si="5">SUM(C32:C39)</f>
        <v>1148543</v>
      </c>
      <c r="D40" s="65">
        <f t="shared" si="5"/>
        <v>1284139</v>
      </c>
      <c r="E40" s="65">
        <f t="shared" si="5"/>
        <v>0</v>
      </c>
      <c r="F40" s="65">
        <f>SUM(F32:F39)</f>
        <v>2503</v>
      </c>
      <c r="G40" s="65">
        <f t="shared" si="5"/>
        <v>188283</v>
      </c>
      <c r="H40" s="65">
        <f t="shared" si="5"/>
        <v>39477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>O33</f>
        <v>0</v>
      </c>
      <c r="P40" s="65">
        <f t="shared" si="4"/>
        <v>3825904</v>
      </c>
      <c r="Q40" s="22"/>
      <c r="R40" s="30"/>
      <c r="S40" s="9" t="s">
        <v>25</v>
      </c>
      <c r="T40" s="46" t="s">
        <v>26</v>
      </c>
    </row>
    <row r="41" spans="1:4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8"/>
      <c r="R41" s="30" t="s">
        <v>40</v>
      </c>
      <c r="S41" s="47" t="str">
        <f>(B46+C46)/1000 &amp;" GWh"</f>
        <v>319,0944652 GWh</v>
      </c>
      <c r="T41" s="63"/>
    </row>
    <row r="42" spans="1:47">
      <c r="A42" s="35" t="s">
        <v>43</v>
      </c>
      <c r="B42" s="122">
        <f>B39+B38+B37</f>
        <v>756148</v>
      </c>
      <c r="C42" s="122">
        <f>C39+C38+C37</f>
        <v>341096</v>
      </c>
      <c r="D42" s="122">
        <f>D39+D38+D37</f>
        <v>254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38885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1136383</v>
      </c>
      <c r="Q42" s="23"/>
      <c r="R42" s="30" t="s">
        <v>41</v>
      </c>
      <c r="S42" s="10" t="str">
        <f>P42/1000 &amp;" GWh"</f>
        <v>1136,383 GWh</v>
      </c>
      <c r="T42" s="31">
        <f>P42/P40</f>
        <v>0.29702339630058672</v>
      </c>
    </row>
    <row r="43" spans="1:47">
      <c r="A43" s="36" t="s">
        <v>45</v>
      </c>
      <c r="B43" s="124"/>
      <c r="C43" s="125">
        <f>C40+C24-C7+C46</f>
        <v>820539.78019999992</v>
      </c>
      <c r="D43" s="125">
        <f t="shared" ref="D43:K43" si="7">D11+D24+D40</f>
        <v>1294567</v>
      </c>
      <c r="E43" s="125">
        <f t="shared" si="7"/>
        <v>15.12</v>
      </c>
      <c r="F43" s="125">
        <f t="shared" si="7"/>
        <v>2503</v>
      </c>
      <c r="G43" s="125">
        <f t="shared" si="7"/>
        <v>190221</v>
      </c>
      <c r="H43" s="125">
        <f t="shared" si="7"/>
        <v>1128720.3383333334</v>
      </c>
      <c r="I43" s="125">
        <f t="shared" si="7"/>
        <v>6731</v>
      </c>
      <c r="J43" s="125">
        <f t="shared" si="7"/>
        <v>0</v>
      </c>
      <c r="K43" s="125">
        <f t="shared" si="7"/>
        <v>15020.5</v>
      </c>
      <c r="L43" s="125">
        <f>L24+L40</f>
        <v>906682.04166666674</v>
      </c>
      <c r="M43" s="125">
        <f>N24+M40</f>
        <v>0</v>
      </c>
      <c r="N43" s="125">
        <f>N40</f>
        <v>0</v>
      </c>
      <c r="O43" s="125">
        <v>0</v>
      </c>
      <c r="P43" s="126">
        <f>SUM(C43:O43)</f>
        <v>4364999.7801999999</v>
      </c>
      <c r="Q43" s="23"/>
      <c r="R43" s="30" t="s">
        <v>42</v>
      </c>
      <c r="S43" s="10" t="str">
        <f>P36/1000 &amp;" GWh"</f>
        <v>795,721 GWh</v>
      </c>
      <c r="T43" s="44">
        <f>P36/P40</f>
        <v>0.2079824794349257</v>
      </c>
    </row>
    <row r="44" spans="1:47">
      <c r="A44" s="36" t="s">
        <v>46</v>
      </c>
      <c r="B44" s="92"/>
      <c r="C44" s="95">
        <f>C43/$P$43</f>
        <v>0.18798163150477951</v>
      </c>
      <c r="D44" s="95">
        <f t="shared" ref="D44:P44" si="8">D43/$P$43</f>
        <v>0.29657893818741138</v>
      </c>
      <c r="E44" s="95">
        <f t="shared" si="8"/>
        <v>3.4639177001991089E-6</v>
      </c>
      <c r="F44" s="95">
        <f t="shared" si="8"/>
        <v>5.7342500023798738E-4</v>
      </c>
      <c r="G44" s="95">
        <f t="shared" si="8"/>
        <v>4.3578696352485097E-2</v>
      </c>
      <c r="H44" s="95">
        <f t="shared" si="8"/>
        <v>0.25858428297139952</v>
      </c>
      <c r="I44" s="95">
        <f t="shared" si="8"/>
        <v>1.5420390238121827E-3</v>
      </c>
      <c r="J44" s="95">
        <f t="shared" si="8"/>
        <v>0</v>
      </c>
      <c r="K44" s="95">
        <f t="shared" si="8"/>
        <v>3.4411227391429045E-3</v>
      </c>
      <c r="L44" s="95">
        <f t="shared" si="8"/>
        <v>0.20771640030303129</v>
      </c>
      <c r="M44" s="95">
        <f t="shared" si="8"/>
        <v>0</v>
      </c>
      <c r="N44" s="95">
        <f t="shared" si="8"/>
        <v>0</v>
      </c>
      <c r="O44" s="95"/>
      <c r="P44" s="95">
        <f t="shared" si="8"/>
        <v>1</v>
      </c>
      <c r="Q44" s="23"/>
      <c r="R44" s="30" t="s">
        <v>44</v>
      </c>
      <c r="S44" s="10" t="str">
        <f>P34/1000 &amp;" GWh"</f>
        <v>322,67 GWh</v>
      </c>
      <c r="T44" s="31">
        <f>P34/P40</f>
        <v>8.4338237446626996E-2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50,202 GWh</v>
      </c>
      <c r="T45" s="31">
        <f>P32/P40</f>
        <v>1.3121604724007712E-2</v>
      </c>
      <c r="U45" s="25"/>
    </row>
    <row r="46" spans="1:47">
      <c r="A46" s="37" t="s">
        <v>49</v>
      </c>
      <c r="B46" s="94">
        <f>(B24-B26)-B40</f>
        <v>227061</v>
      </c>
      <c r="C46" s="94">
        <f>(C40+C24)*0.08</f>
        <v>92033.465199999991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299,687238 GWh</v>
      </c>
      <c r="T46" s="44">
        <f>P33/P40</f>
        <v>7.8331091945851208E-2</v>
      </c>
      <c r="U46" s="25"/>
    </row>
    <row r="47" spans="1:47">
      <c r="A47" s="37" t="s">
        <v>51</v>
      </c>
      <c r="B47" s="97">
        <f>(B46)/B24</f>
        <v>0.14766975345776318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1221,240762 GWh</v>
      </c>
      <c r="T47" s="44">
        <f>P35/P40</f>
        <v>0.31920319014800164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8"/>
      <c r="R48" s="49" t="s">
        <v>50</v>
      </c>
      <c r="S48" s="50" t="str">
        <f>P40/1000 &amp;" GWh"</f>
        <v>3825,904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zoomScale="71" zoomScaleNormal="85" workbookViewId="0">
      <selection activeCell="C7" sqref="C7"/>
    </sheetView>
  </sheetViews>
  <sheetFormatPr defaultColWidth="8.59765625" defaultRowHeight="14.4"/>
  <cols>
    <col min="1" max="1" width="49.5" style="11" customWidth="1"/>
    <col min="2" max="2" width="17.59765625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88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68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[1]Solceller!$E$6</f>
        <v>665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B7" s="62"/>
      <c r="C7" s="96">
        <f>[1]Elproduktion!$N$82</f>
        <v>0</v>
      </c>
      <c r="D7" s="62">
        <f>[1]Elproduktion!$N$83</f>
        <v>0</v>
      </c>
      <c r="E7" s="62">
        <f>[1]Elproduktion!$Q$84</f>
        <v>0</v>
      </c>
      <c r="F7" s="62">
        <f>[1]Elproduktion!$N$85</f>
        <v>0</v>
      </c>
      <c r="G7" s="62">
        <f>[1]Elproduktion!$R$86</f>
        <v>0</v>
      </c>
      <c r="H7" s="62">
        <f>[1]Elproduktion!$S$87</f>
        <v>0</v>
      </c>
      <c r="I7" s="62">
        <f>[1]Elproduktion!$N$88</f>
        <v>0</v>
      </c>
      <c r="J7" s="62">
        <f>[1]Elproduktion!$T$86</f>
        <v>0</v>
      </c>
      <c r="K7" s="62">
        <f>[1]Elproduktion!U84</f>
        <v>0</v>
      </c>
      <c r="L7" s="62">
        <f>[1]Elproduktion!V84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96">
        <f>[1]Elproduktion!$N$90</f>
        <v>0</v>
      </c>
      <c r="D8" s="62">
        <f>[1]Elproduktion!$N$91</f>
        <v>0</v>
      </c>
      <c r="E8" s="62">
        <f>[1]Elproduktion!$Q$92</f>
        <v>0</v>
      </c>
      <c r="F8" s="62">
        <f>[1]Elproduktion!$N$93</f>
        <v>0</v>
      </c>
      <c r="G8" s="62">
        <f>[1]Elproduktion!$R$94</f>
        <v>0</v>
      </c>
      <c r="H8" s="62">
        <f>[1]Elproduktion!$S$95</f>
        <v>0</v>
      </c>
      <c r="I8" s="62">
        <f>[1]Elproduktion!$N$96</f>
        <v>0</v>
      </c>
      <c r="J8" s="62">
        <f>[1]Elproduktion!$T$94</f>
        <v>0</v>
      </c>
      <c r="K8" s="62">
        <f>[1]Elproduktion!U92</f>
        <v>0</v>
      </c>
      <c r="L8" s="62">
        <f>[1]Elproduktion!V92</f>
        <v>0</v>
      </c>
      <c r="M8" s="62"/>
      <c r="N8" s="62"/>
      <c r="O8" s="62"/>
      <c r="P8" s="62">
        <f>SUM(D8:O8)</f>
        <v>0</v>
      </c>
      <c r="Q8" s="40"/>
      <c r="AG8" s="40"/>
      <c r="AH8" s="40"/>
    </row>
    <row r="9" spans="1:34" ht="15.6">
      <c r="A9" s="5" t="s">
        <v>12</v>
      </c>
      <c r="B9" s="62"/>
      <c r="C9" s="96">
        <f>[1]Elproduktion!$N$98</f>
        <v>26516</v>
      </c>
      <c r="D9" s="62">
        <f>[1]Elproduktion!$N$99</f>
        <v>0</v>
      </c>
      <c r="E9" s="62">
        <f>[1]Elproduktion!$Q$100</f>
        <v>0</v>
      </c>
      <c r="F9" s="62">
        <f>[1]Elproduktion!$N$101</f>
        <v>0</v>
      </c>
      <c r="G9" s="62">
        <f>[1]Elproduktion!$R$102</f>
        <v>0</v>
      </c>
      <c r="H9" s="62">
        <f>[1]Elproduktion!$S$103</f>
        <v>0</v>
      </c>
      <c r="I9" s="62">
        <f>[1]Elproduktion!$N$104</f>
        <v>0</v>
      </c>
      <c r="J9" s="62">
        <f>[1]Elproduktion!$T$102</f>
        <v>0</v>
      </c>
      <c r="K9" s="62">
        <f>[1]Elproduktion!U100</f>
        <v>0</v>
      </c>
      <c r="L9" s="62">
        <f>[1]Elproduktion!V100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96">
        <f>[1]Elproduktion!$N$106</f>
        <v>0</v>
      </c>
      <c r="D10" s="62">
        <f>[1]Elproduktion!$N$107</f>
        <v>0</v>
      </c>
      <c r="E10" s="62">
        <f>[1]Elproduktion!$Q$108</f>
        <v>0</v>
      </c>
      <c r="F10" s="62">
        <f>[1]Elproduktion!$N$109</f>
        <v>0</v>
      </c>
      <c r="G10" s="62">
        <f>[1]Elproduktion!$R$110</f>
        <v>0</v>
      </c>
      <c r="H10" s="62">
        <f>[1]Elproduktion!$S$111</f>
        <v>0</v>
      </c>
      <c r="I10" s="62">
        <f>[1]Elproduktion!$N$112</f>
        <v>0</v>
      </c>
      <c r="J10" s="62">
        <f>[1]Elproduktion!$T$110</f>
        <v>0</v>
      </c>
      <c r="K10" s="62">
        <f>[1]Elproduktion!U108</f>
        <v>0</v>
      </c>
      <c r="L10" s="62">
        <f>[1]Elproduktion!V108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27181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1907 Surahammar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[1]Fjärrvärmeproduktion!$N$114+[1]Fjärrvärmeproduktion!$N$154</f>
        <v>0</v>
      </c>
      <c r="C18" s="65"/>
      <c r="D18" s="116">
        <f>[1]Fjärrvärmeproduktion!$N$115</f>
        <v>0</v>
      </c>
      <c r="E18" s="65">
        <f>[1]Fjärrvärmeproduktion!$Q$116</f>
        <v>0</v>
      </c>
      <c r="F18" s="65">
        <f>[1]Fjärrvärmeproduktion!$N$117</f>
        <v>0</v>
      </c>
      <c r="G18" s="65">
        <f>[1]Fjärrvärmeproduktion!$R$118</f>
        <v>0</v>
      </c>
      <c r="H18" s="65">
        <f>[1]Fjärrvärmeproduktion!$S$119</f>
        <v>0</v>
      </c>
      <c r="I18" s="65">
        <f>[1]Fjärrvärmeproduktion!$N$120</f>
        <v>0</v>
      </c>
      <c r="J18" s="65">
        <f>[1]Fjärrvärmeproduktion!$T$118</f>
        <v>0</v>
      </c>
      <c r="K18" s="65">
        <f>[1]Fjärrvärmeproduktion!U116</f>
        <v>0</v>
      </c>
      <c r="L18" s="65">
        <f>[1]Fjärrvärmeproduktion!V116</f>
        <v>0</v>
      </c>
      <c r="M18" s="65"/>
      <c r="N18" s="65"/>
      <c r="O18" s="65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[1]Fjärrvärmeproduktion!$N$122</f>
        <v>0</v>
      </c>
      <c r="C19" s="65"/>
      <c r="D19" s="116">
        <f>[1]Fjärrvärmeproduktion!$N$123</f>
        <v>0</v>
      </c>
      <c r="E19" s="65">
        <f>[1]Fjärrvärmeproduktion!$Q$124</f>
        <v>0</v>
      </c>
      <c r="F19" s="65">
        <f>[1]Fjärrvärmeproduktion!$N$125</f>
        <v>0</v>
      </c>
      <c r="G19" s="65">
        <f>[1]Fjärrvärmeproduktion!$R$126</f>
        <v>0</v>
      </c>
      <c r="H19" s="65">
        <f>[1]Fjärrvärmeproduktion!$S$127</f>
        <v>0</v>
      </c>
      <c r="I19" s="65">
        <f>[1]Fjärrvärmeproduktion!$N$128</f>
        <v>0</v>
      </c>
      <c r="J19" s="65">
        <f>[1]Fjärrvärmeproduktion!$T$126</f>
        <v>0</v>
      </c>
      <c r="K19" s="65">
        <f>[1]Fjärrvärmeproduktion!U124</f>
        <v>0</v>
      </c>
      <c r="L19" s="65">
        <f>[1]Fjärrvärmeproduktion!V124</f>
        <v>0</v>
      </c>
      <c r="M19" s="65"/>
      <c r="N19" s="65"/>
      <c r="O19" s="65"/>
      <c r="P19" s="65">
        <f t="shared" ref="P19:P24" si="2">SUM(C19:O19)</f>
        <v>0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[1]Fjärrvärmeproduktion!$N$130</f>
        <v>0</v>
      </c>
      <c r="C20" s="65">
        <f>B20*1.015</f>
        <v>0</v>
      </c>
      <c r="D20" s="116">
        <f>[1]Fjärrvärmeproduktion!$N$131</f>
        <v>0</v>
      </c>
      <c r="E20" s="65">
        <f>[1]Fjärrvärmeproduktion!$Q$132</f>
        <v>0</v>
      </c>
      <c r="F20" s="65">
        <f>[1]Fjärrvärmeproduktion!$N$133</f>
        <v>0</v>
      </c>
      <c r="G20" s="65">
        <f>[1]Fjärrvärmeproduktion!$R$134</f>
        <v>0</v>
      </c>
      <c r="H20" s="65">
        <f>[1]Fjärrvärmeproduktion!$S$135</f>
        <v>0</v>
      </c>
      <c r="I20" s="65">
        <f>[1]Fjärrvärmeproduktion!$N$136</f>
        <v>0</v>
      </c>
      <c r="J20" s="65">
        <f>[1]Fjärrvärmeproduktion!$T$134</f>
        <v>0</v>
      </c>
      <c r="K20" s="65">
        <f>[1]Fjärrvärmeproduktion!U132</f>
        <v>0</v>
      </c>
      <c r="L20" s="65">
        <f>[1]Fjärrvärmeproduktion!V132</f>
        <v>0</v>
      </c>
      <c r="M20" s="65"/>
      <c r="N20" s="65"/>
      <c r="O20" s="65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[1]Fjärrvärmeproduktion!$N$138</f>
        <v>0</v>
      </c>
      <c r="C21" s="65"/>
      <c r="D21" s="116">
        <f>[1]Fjärrvärmeproduktion!$N$139</f>
        <v>0</v>
      </c>
      <c r="E21" s="65">
        <f>[1]Fjärrvärmeproduktion!$Q$140</f>
        <v>0</v>
      </c>
      <c r="F21" s="65">
        <f>[1]Fjärrvärmeproduktion!$N$141</f>
        <v>0</v>
      </c>
      <c r="G21" s="65">
        <f>[1]Fjärrvärmeproduktion!$R$142</f>
        <v>0</v>
      </c>
      <c r="H21" s="65">
        <f>[1]Fjärrvärmeproduktion!$S$143</f>
        <v>0</v>
      </c>
      <c r="I21" s="65">
        <f>[1]Fjärrvärmeproduktion!$N$144</f>
        <v>0</v>
      </c>
      <c r="J21" s="65">
        <f>[1]Fjärrvärmeproduktion!$T$142</f>
        <v>0</v>
      </c>
      <c r="K21" s="65">
        <f>[1]Fjärrvärmeproduktion!U140</f>
        <v>0</v>
      </c>
      <c r="L21" s="65">
        <f>[1]Fjärrvärmeproduktion!V140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[1]Fjärrvärmeproduktion!$N$146</f>
        <v>0</v>
      </c>
      <c r="C22" s="65"/>
      <c r="D22" s="116">
        <f>[1]Fjärrvärmeproduktion!$N$147</f>
        <v>0</v>
      </c>
      <c r="E22" s="65">
        <f>[1]Fjärrvärmeproduktion!$Q$148</f>
        <v>0</v>
      </c>
      <c r="F22" s="65">
        <f>[1]Fjärrvärmeproduktion!$N$149</f>
        <v>0</v>
      </c>
      <c r="G22" s="65">
        <f>[1]Fjärrvärmeproduktion!$R$150</f>
        <v>0</v>
      </c>
      <c r="H22" s="65">
        <f>[1]Fjärrvärmeproduktion!$S$151</f>
        <v>0</v>
      </c>
      <c r="I22" s="65">
        <f>[1]Fjärrvärmeproduktion!$N$152</f>
        <v>0</v>
      </c>
      <c r="J22" s="65">
        <f>[1]Fjärrvärmeproduktion!$T$150</f>
        <v>0</v>
      </c>
      <c r="K22" s="65">
        <f>[1]Fjärrvärmeproduktion!U148</f>
        <v>0</v>
      </c>
      <c r="L22" s="65">
        <f>[1]Fjärrvärmeproduktion!V148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424,956923988535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116">
        <f>[1]Fjärrvärmeproduktion!$N$155</f>
        <v>0</v>
      </c>
      <c r="E23" s="65">
        <f>[1]Fjärrvärmeproduktion!$Q$156</f>
        <v>0</v>
      </c>
      <c r="F23" s="65">
        <f>[1]Fjärrvärmeproduktion!$N$157</f>
        <v>0</v>
      </c>
      <c r="G23" s="65">
        <f>[1]Fjärrvärmeproduktion!$R$158</f>
        <v>0</v>
      </c>
      <c r="H23" s="65">
        <f>[1]Fjärrvärmeproduktion!$S$159</f>
        <v>0</v>
      </c>
      <c r="I23" s="65">
        <f>[1]Fjärrvärmeproduktion!$N$160</f>
        <v>0</v>
      </c>
      <c r="J23" s="65">
        <f>[1]Fjärrvärmeproduktion!$T$158</f>
        <v>0</v>
      </c>
      <c r="K23" s="65">
        <f>[1]Fjärrvärmeproduktion!U156</f>
        <v>0</v>
      </c>
      <c r="L23" s="65">
        <f>[1]Fjärrvärmeproduktion!V156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0</v>
      </c>
      <c r="C24" s="65">
        <f t="shared" ref="C24:O24" si="3">SUM(C18:C23)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0</v>
      </c>
      <c r="I24" s="65">
        <f t="shared" si="3"/>
        <v>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0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272,202923988535 GWh</v>
      </c>
      <c r="T25" s="31">
        <f>C$44</f>
        <v>0.64054239058799012</v>
      </c>
      <c r="U25" s="25"/>
    </row>
    <row r="26" spans="1:34" ht="15.6">
      <c r="A26" s="134" t="s">
        <v>100</v>
      </c>
      <c r="B26" s="135">
        <v>39384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0"/>
      <c r="R26" s="57" t="str">
        <f>D30</f>
        <v>Oljeprodukter</v>
      </c>
      <c r="S26" s="43" t="str">
        <f>D43/1000 &amp;" GWh"</f>
        <v>108,472 GWh</v>
      </c>
      <c r="T26" s="31">
        <f>D$44</f>
        <v>0.2552541066560583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15,719 GWh</v>
      </c>
      <c r="T28" s="31">
        <f>F$44</f>
        <v>3.6989631448913825E-2</v>
      </c>
      <c r="U28" s="25"/>
    </row>
    <row r="29" spans="1:34" ht="15.6">
      <c r="A29" s="54" t="str">
        <f>A2</f>
        <v>1907 Surahammar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18,011 GWh</v>
      </c>
      <c r="T29" s="31">
        <f>G$44</f>
        <v>4.2383119284075767E-2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10,552 GWh</v>
      </c>
      <c r="T30" s="31">
        <f>H$44</f>
        <v>2.4830752022961939E-2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116">
        <f>[1]Slutanvändning!$N$170</f>
        <v>0</v>
      </c>
      <c r="C32" s="116">
        <f>[1]Slutanvändning!$N$171</f>
        <v>1331</v>
      </c>
      <c r="D32" s="116">
        <f>[1]Slutanvändning!$N$164</f>
        <v>1137</v>
      </c>
      <c r="E32" s="65">
        <f>[1]Slutanvändning!$Q$165</f>
        <v>0</v>
      </c>
      <c r="F32" s="116">
        <f>[1]Slutanvändning!$N$166</f>
        <v>0</v>
      </c>
      <c r="G32" s="65">
        <f>[1]Slutanvändning!$N$167</f>
        <v>279</v>
      </c>
      <c r="H32" s="65">
        <f>[1]Slutanvändning!$N$168</f>
        <v>0</v>
      </c>
      <c r="I32" s="65">
        <f>[1]Slutanvändning!$N$169</f>
        <v>0</v>
      </c>
      <c r="J32" s="65"/>
      <c r="K32" s="65">
        <f>[1]Slutanvändning!U165</f>
        <v>0</v>
      </c>
      <c r="L32" s="65">
        <f>[1]Slutanvändning!V165</f>
        <v>0</v>
      </c>
      <c r="M32" s="65"/>
      <c r="N32" s="65"/>
      <c r="O32" s="65"/>
      <c r="P32" s="65">
        <f t="shared" ref="P32:P38" si="4">SUM(B32:N32)</f>
        <v>2747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116">
        <f>[1]Slutanvändning!$N$179</f>
        <v>1850</v>
      </c>
      <c r="C33" s="144">
        <f>[1]Slutanvändning!$N$180</f>
        <v>193038.74443382875</v>
      </c>
      <c r="D33" s="116">
        <f>[1]Slutanvändning!$N$173</f>
        <v>228</v>
      </c>
      <c r="E33" s="65">
        <f>[1]Slutanvändning!$Q$174</f>
        <v>0</v>
      </c>
      <c r="F33" s="116">
        <f>[1]Slutanvändning!$N$175</f>
        <v>15719</v>
      </c>
      <c r="G33" s="65">
        <f>[1]Slutanvändning!$N$176</f>
        <v>0</v>
      </c>
      <c r="H33" s="65">
        <f>[1]Slutanvändning!$N$177</f>
        <v>546</v>
      </c>
      <c r="I33" s="65">
        <f>[1]Slutanvändning!$N$178</f>
        <v>0</v>
      </c>
      <c r="J33" s="65"/>
      <c r="K33" s="65">
        <f>[1]Slutanvändning!U174</f>
        <v>0</v>
      </c>
      <c r="L33" s="65">
        <f>[1]Slutanvändning!V174</f>
        <v>0</v>
      </c>
      <c r="M33" s="65"/>
      <c r="N33" s="65"/>
      <c r="O33" s="65"/>
      <c r="P33" s="133">
        <f t="shared" si="4"/>
        <v>211381.74443382875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116">
        <f>[1]Slutanvändning!$N$188</f>
        <v>6222</v>
      </c>
      <c r="C34" s="116">
        <f>[1]Slutanvändning!$N$189</f>
        <v>7181</v>
      </c>
      <c r="D34" s="116">
        <f>[1]Slutanvändning!$N$182</f>
        <v>0</v>
      </c>
      <c r="E34" s="65">
        <f>[1]Slutanvändning!$Q$183</f>
        <v>0</v>
      </c>
      <c r="F34" s="116">
        <f>[1]Slutanvändning!$N$184</f>
        <v>0</v>
      </c>
      <c r="G34" s="65">
        <f>[1]Slutanvändning!$N$185</f>
        <v>0</v>
      </c>
      <c r="H34" s="65">
        <f>[1]Slutanvändning!$N$186</f>
        <v>0</v>
      </c>
      <c r="I34" s="65">
        <f>[1]Slutanvändning!$N$187</f>
        <v>0</v>
      </c>
      <c r="J34" s="65"/>
      <c r="K34" s="65">
        <f>[1]Slutanvändning!U183</f>
        <v>0</v>
      </c>
      <c r="L34" s="65">
        <f>[1]Slutanvändning!V183</f>
        <v>0</v>
      </c>
      <c r="M34" s="65"/>
      <c r="N34" s="65"/>
      <c r="O34" s="65"/>
      <c r="P34" s="65">
        <f t="shared" si="4"/>
        <v>13403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116">
        <f>[1]Slutanvändning!$N$197</f>
        <v>0</v>
      </c>
      <c r="C35" s="144">
        <f>[1]Slutanvändning!$N$198</f>
        <v>17</v>
      </c>
      <c r="D35" s="116">
        <f>[1]Slutanvändning!$N$191</f>
        <v>106772</v>
      </c>
      <c r="E35" s="65">
        <f>[1]Slutanvändning!$Q$192</f>
        <v>0</v>
      </c>
      <c r="F35" s="116">
        <f>[1]Slutanvändning!$N$193</f>
        <v>0</v>
      </c>
      <c r="G35" s="65">
        <f>[1]Slutanvändning!$N$194</f>
        <v>17732</v>
      </c>
      <c r="H35" s="65">
        <f>[1]Slutanvändning!$N$195</f>
        <v>0</v>
      </c>
      <c r="I35" s="65">
        <f>[1]Slutanvändning!$N$196</f>
        <v>0</v>
      </c>
      <c r="J35" s="65"/>
      <c r="K35" s="65">
        <f>[1]Slutanvändning!U192</f>
        <v>0</v>
      </c>
      <c r="L35" s="65">
        <f>[1]Slutanvändning!V192</f>
        <v>0</v>
      </c>
      <c r="M35" s="65"/>
      <c r="N35" s="65"/>
      <c r="O35" s="65"/>
      <c r="P35" s="133">
        <f>SUM(B35:N35)</f>
        <v>124521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116">
        <f>[1]Slutanvändning!$N$206</f>
        <v>1732</v>
      </c>
      <c r="C36" s="116">
        <f>[1]Slutanvändning!$N$207</f>
        <v>12417</v>
      </c>
      <c r="D36" s="116">
        <f>[1]Slutanvändning!$N$200</f>
        <v>253</v>
      </c>
      <c r="E36" s="65">
        <f>[1]Slutanvändning!$Q$201</f>
        <v>0</v>
      </c>
      <c r="F36" s="116">
        <f>[1]Slutanvändning!$N$202</f>
        <v>0</v>
      </c>
      <c r="G36" s="65">
        <f>[1]Slutanvändning!$N$203</f>
        <v>0</v>
      </c>
      <c r="H36" s="65">
        <f>[1]Slutanvändning!$N$204</f>
        <v>0</v>
      </c>
      <c r="I36" s="65">
        <f>[1]Slutanvändning!$N$205</f>
        <v>0</v>
      </c>
      <c r="J36" s="65"/>
      <c r="K36" s="65">
        <f>[1]Slutanvändning!U201</f>
        <v>0</v>
      </c>
      <c r="L36" s="65">
        <f>[1]Slutanvändning!V201</f>
        <v>0</v>
      </c>
      <c r="M36" s="65"/>
      <c r="N36" s="65"/>
      <c r="O36" s="65"/>
      <c r="P36" s="65">
        <f t="shared" si="4"/>
        <v>14402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116">
        <f>[1]Slutanvändning!$N$215</f>
        <v>8570</v>
      </c>
      <c r="C37" s="116">
        <f>[1]Slutanvändning!$N$216</f>
        <v>34020</v>
      </c>
      <c r="D37" s="116">
        <f>[1]Slutanvändning!$N$209</f>
        <v>82</v>
      </c>
      <c r="E37" s="65">
        <f>[1]Slutanvändning!$Q$210</f>
        <v>0</v>
      </c>
      <c r="F37" s="116">
        <f>[1]Slutanvändning!$N$211</f>
        <v>0</v>
      </c>
      <c r="G37" s="65">
        <f>[1]Slutanvändning!$N$212</f>
        <v>0</v>
      </c>
      <c r="H37" s="65">
        <f>[1]Slutanvändning!$N$213</f>
        <v>10006</v>
      </c>
      <c r="I37" s="65">
        <f>[1]Slutanvändning!$N$214</f>
        <v>0</v>
      </c>
      <c r="J37" s="65"/>
      <c r="K37" s="65">
        <f>[1]Slutanvändning!U210</f>
        <v>0</v>
      </c>
      <c r="L37" s="65">
        <f>[1]Slutanvändning!V210</f>
        <v>0</v>
      </c>
      <c r="M37" s="65"/>
      <c r="N37" s="65"/>
      <c r="O37" s="65"/>
      <c r="P37" s="65">
        <f t="shared" si="4"/>
        <v>52678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116">
        <f>[1]Slutanvändning!$N$224</f>
        <v>18144</v>
      </c>
      <c r="C38" s="116">
        <f>[1]Slutanvändning!$N$225</f>
        <v>2607</v>
      </c>
      <c r="D38" s="116">
        <f>[1]Slutanvändning!$N$218</f>
        <v>0</v>
      </c>
      <c r="E38" s="65">
        <f>[1]Slutanvändning!$Q$219</f>
        <v>0</v>
      </c>
      <c r="F38" s="116">
        <f>[1]Slutanvändning!$N$220</f>
        <v>0</v>
      </c>
      <c r="G38" s="65">
        <f>[1]Slutanvändning!$N$221</f>
        <v>0</v>
      </c>
      <c r="H38" s="65">
        <f>[1]Slutanvändning!$N$222</f>
        <v>0</v>
      </c>
      <c r="I38" s="65">
        <f>[1]Slutanvändning!$N$223</f>
        <v>0</v>
      </c>
      <c r="J38" s="65"/>
      <c r="K38" s="65">
        <f>[1]Slutanvändning!U219</f>
        <v>0</v>
      </c>
      <c r="L38" s="65">
        <f>[1]Slutanvändning!V219</f>
        <v>0</v>
      </c>
      <c r="M38" s="65"/>
      <c r="N38" s="65"/>
      <c r="O38" s="65"/>
      <c r="P38" s="65">
        <f t="shared" si="4"/>
        <v>20751</v>
      </c>
      <c r="Q38" s="22"/>
      <c r="R38" s="33"/>
      <c r="S38" s="18"/>
      <c r="T38" s="29"/>
      <c r="U38" s="25"/>
    </row>
    <row r="39" spans="1:47" ht="15.6">
      <c r="A39" s="5" t="s">
        <v>39</v>
      </c>
      <c r="B39" s="116">
        <f>[1]Slutanvändning!$N$233</f>
        <v>0</v>
      </c>
      <c r="C39" s="116">
        <f>[1]Slutanvändning!$N$234</f>
        <v>1428</v>
      </c>
      <c r="D39" s="116">
        <f>[1]Slutanvändning!$N$227</f>
        <v>0</v>
      </c>
      <c r="E39" s="65">
        <f>[1]Slutanvändning!$Q$228</f>
        <v>0</v>
      </c>
      <c r="F39" s="116">
        <f>[1]Slutanvändning!$N$229</f>
        <v>0</v>
      </c>
      <c r="G39" s="65">
        <f>[1]Slutanvändning!$N$230</f>
        <v>0</v>
      </c>
      <c r="H39" s="65">
        <f>[1]Slutanvändning!$N$231</f>
        <v>0</v>
      </c>
      <c r="I39" s="65">
        <f>[1]Slutanvändning!$N$232</f>
        <v>0</v>
      </c>
      <c r="J39" s="65"/>
      <c r="K39" s="65">
        <f>[1]Slutanvändning!U228</f>
        <v>0</v>
      </c>
      <c r="L39" s="65">
        <f>[1]Slutanvändning!V228</f>
        <v>0</v>
      </c>
      <c r="M39" s="65"/>
      <c r="N39" s="65"/>
      <c r="O39" s="65"/>
      <c r="P39" s="65">
        <f>SUM(B39:N39)</f>
        <v>1428</v>
      </c>
      <c r="Q39" s="22"/>
      <c r="R39" s="30"/>
      <c r="S39" s="9"/>
      <c r="T39" s="46"/>
    </row>
    <row r="40" spans="1:47" ht="15.6">
      <c r="A40" s="5" t="s">
        <v>14</v>
      </c>
      <c r="B40" s="65">
        <f>SUM(B32:B39)</f>
        <v>36518</v>
      </c>
      <c r="C40" s="133">
        <f t="shared" ref="C40:O40" si="5">SUM(C32:C39)</f>
        <v>252039.74443382875</v>
      </c>
      <c r="D40" s="65">
        <f t="shared" si="5"/>
        <v>108472</v>
      </c>
      <c r="E40" s="65">
        <f t="shared" si="5"/>
        <v>0</v>
      </c>
      <c r="F40" s="65">
        <f>SUM(F32:F39)</f>
        <v>15719</v>
      </c>
      <c r="G40" s="65">
        <f t="shared" si="5"/>
        <v>18011</v>
      </c>
      <c r="H40" s="65">
        <f t="shared" si="5"/>
        <v>10552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133">
        <f>SUM(B40:N40)</f>
        <v>441311.74443382875</v>
      </c>
      <c r="Q40" s="22"/>
      <c r="R40" s="30"/>
      <c r="S40" s="9" t="s">
        <v>25</v>
      </c>
      <c r="T40" s="46" t="s">
        <v>26</v>
      </c>
    </row>
    <row r="41" spans="1:4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8"/>
      <c r="R41" s="30" t="s">
        <v>40</v>
      </c>
      <c r="S41" s="47" t="str">
        <f>(B46+C46)/1000 &amp;" GWh"</f>
        <v>23,0291795547063 GWh</v>
      </c>
      <c r="T41" s="63"/>
    </row>
    <row r="42" spans="1:47">
      <c r="A42" s="35" t="s">
        <v>43</v>
      </c>
      <c r="B42" s="122">
        <f>B39+B38+B37</f>
        <v>26714</v>
      </c>
      <c r="C42" s="122">
        <f>C39+C38+C37</f>
        <v>38055</v>
      </c>
      <c r="D42" s="122">
        <f>D39+D38+D37</f>
        <v>82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10006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74857</v>
      </c>
      <c r="Q42" s="23"/>
      <c r="R42" s="30" t="s">
        <v>41</v>
      </c>
      <c r="S42" s="10" t="str">
        <f>P42/1000 &amp;" GWh"</f>
        <v>74,857 GWh</v>
      </c>
      <c r="T42" s="31">
        <f>P42/P40</f>
        <v>0.16962385647822753</v>
      </c>
    </row>
    <row r="43" spans="1:47">
      <c r="A43" s="36" t="s">
        <v>45</v>
      </c>
      <c r="B43" s="124"/>
      <c r="C43" s="125">
        <f>C40+C24-C7+C46</f>
        <v>272202.92398853507</v>
      </c>
      <c r="D43" s="125">
        <f t="shared" ref="D43:O43" si="7">D11+D24+D40</f>
        <v>108472</v>
      </c>
      <c r="E43" s="125">
        <f t="shared" si="7"/>
        <v>0</v>
      </c>
      <c r="F43" s="125">
        <f t="shared" si="7"/>
        <v>15719</v>
      </c>
      <c r="G43" s="125">
        <f t="shared" si="7"/>
        <v>18011</v>
      </c>
      <c r="H43" s="125">
        <f t="shared" si="7"/>
        <v>10552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</f>
        <v>424956.92398853507</v>
      </c>
      <c r="Q43" s="23"/>
      <c r="R43" s="30" t="s">
        <v>42</v>
      </c>
      <c r="S43" s="10" t="str">
        <f>P36/1000 &amp;" GWh"</f>
        <v>14,402 GWh</v>
      </c>
      <c r="T43" s="44">
        <f>P36/P40</f>
        <v>3.2634526911303328E-2</v>
      </c>
    </row>
    <row r="44" spans="1:47">
      <c r="A44" s="36" t="s">
        <v>46</v>
      </c>
      <c r="B44" s="92"/>
      <c r="C44" s="95">
        <f>C43/$P$43</f>
        <v>0.64054239058799012</v>
      </c>
      <c r="D44" s="95">
        <f t="shared" ref="D44:P44" si="8">D43/$P$43</f>
        <v>0.2552541066560583</v>
      </c>
      <c r="E44" s="95">
        <f t="shared" si="8"/>
        <v>0</v>
      </c>
      <c r="F44" s="95">
        <f t="shared" si="8"/>
        <v>3.6989631448913825E-2</v>
      </c>
      <c r="G44" s="95">
        <f t="shared" si="8"/>
        <v>4.2383119284075767E-2</v>
      </c>
      <c r="H44" s="95">
        <f t="shared" si="8"/>
        <v>2.4830752022961939E-2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13,403 GWh</v>
      </c>
      <c r="T44" s="31">
        <f>P34/P40</f>
        <v>3.0370821010429001E-2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2,747 GWh</v>
      </c>
      <c r="T45" s="31">
        <f>P32/P40</f>
        <v>6.2246247344362061E-3</v>
      </c>
      <c r="U45" s="25"/>
    </row>
    <row r="46" spans="1:47">
      <c r="A46" s="37" t="s">
        <v>49</v>
      </c>
      <c r="B46" s="94">
        <f>(B24+B26)-B40</f>
        <v>2866</v>
      </c>
      <c r="C46" s="94">
        <f>(C40+C24)*0.08</f>
        <v>20163.179554706301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211,381744433829 GWh</v>
      </c>
      <c r="T46" s="44">
        <f>P33/P40</f>
        <v>0.47898508729926581</v>
      </c>
      <c r="U46" s="25"/>
    </row>
    <row r="47" spans="1:47">
      <c r="A47" s="37" t="s">
        <v>51</v>
      </c>
      <c r="B47" s="97">
        <f>(B46)/(B24+B26)</f>
        <v>7.2770668291692056E-2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124,521 GWh</v>
      </c>
      <c r="T47" s="44">
        <f>P35/P40</f>
        <v>0.28216108356633812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441,311744433829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27"/>
      <c r="C49" s="128"/>
      <c r="D49" s="128"/>
      <c r="E49" s="128"/>
      <c r="F49" s="129"/>
      <c r="G49" s="128"/>
      <c r="H49" s="128"/>
      <c r="I49" s="129"/>
      <c r="J49" s="128"/>
      <c r="K49" s="128"/>
      <c r="L49" s="128"/>
      <c r="M49" s="128"/>
      <c r="N49" s="129"/>
      <c r="O49" s="129"/>
      <c r="P49" s="12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27"/>
      <c r="C50" s="130"/>
      <c r="D50" s="128"/>
      <c r="E50" s="128"/>
      <c r="F50" s="129"/>
      <c r="G50" s="128"/>
      <c r="H50" s="128"/>
      <c r="I50" s="129"/>
      <c r="J50" s="128"/>
      <c r="K50" s="128"/>
      <c r="L50" s="128"/>
      <c r="M50" s="128"/>
      <c r="N50" s="129"/>
      <c r="O50" s="129"/>
      <c r="P50" s="129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zoomScale="70" zoomScaleNormal="70" workbookViewId="0">
      <selection activeCell="D11" sqref="D11"/>
    </sheetView>
  </sheetViews>
  <sheetFormatPr defaultColWidth="8.59765625" defaultRowHeight="14.4"/>
  <cols>
    <col min="1" max="1" width="49.5" style="11" customWidth="1"/>
    <col min="2" max="2" width="21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89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[1]Solceller!$E$14</f>
        <v>2555.5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C6" s="96"/>
      <c r="D6" s="62">
        <f>[1]Elproduktion!$N$403</f>
        <v>0</v>
      </c>
      <c r="E6" s="62"/>
      <c r="F6" s="62"/>
      <c r="G6" s="62"/>
      <c r="H6" s="62">
        <f>[1]Elproduktion!$S$407</f>
        <v>0</v>
      </c>
      <c r="I6" s="62"/>
      <c r="J6" s="62">
        <f>[1]Elproduktion!$W$406</f>
        <v>0</v>
      </c>
      <c r="K6" s="62"/>
      <c r="L6" s="62"/>
      <c r="M6" s="62"/>
      <c r="N6" s="62"/>
      <c r="O6" s="62"/>
      <c r="P6" s="62">
        <f>SUM(D6:O6)</f>
        <v>0</v>
      </c>
      <c r="Q6" s="40"/>
      <c r="AG6" s="40"/>
      <c r="AH6" s="40"/>
    </row>
    <row r="7" spans="1:34" ht="15.6">
      <c r="A7" s="5" t="s">
        <v>10</v>
      </c>
      <c r="B7" s="62"/>
      <c r="C7" s="62">
        <f>[1]Elproduktion!$N$402</f>
        <v>0</v>
      </c>
      <c r="D7" s="41">
        <v>0</v>
      </c>
      <c r="E7" s="62">
        <f>[1]Elproduktion!$Q$404</f>
        <v>0</v>
      </c>
      <c r="F7" s="62">
        <f>[1]Elproduktion!$N$405</f>
        <v>0</v>
      </c>
      <c r="G7" s="62">
        <f>[1]Elproduktion!$R$406</f>
        <v>0</v>
      </c>
      <c r="H7" s="41">
        <v>0</v>
      </c>
      <c r="I7" s="62">
        <f>[1]Elproduktion!$N$408</f>
        <v>0</v>
      </c>
      <c r="J7" s="62">
        <f>[1]Elproduktion!$T$406</f>
        <v>0</v>
      </c>
      <c r="K7" s="62">
        <f>[1]Elproduktion!U404</f>
        <v>0</v>
      </c>
      <c r="L7" s="62">
        <f>[1]Elproduktion!V404</f>
        <v>0</v>
      </c>
      <c r="N7" s="62"/>
      <c r="O7" s="62"/>
      <c r="P7" s="62">
        <f t="shared" ref="P7:P11" si="0">SUM(D7:O7)</f>
        <v>0</v>
      </c>
      <c r="Q7" s="40"/>
      <c r="AG7" s="40"/>
      <c r="AH7" s="40"/>
    </row>
    <row r="8" spans="1:34" ht="15.6">
      <c r="A8" s="5" t="s">
        <v>11</v>
      </c>
      <c r="B8" s="62"/>
      <c r="C8" s="96">
        <f>[1]Elproduktion!$N$410</f>
        <v>0</v>
      </c>
      <c r="D8" s="62">
        <f>[1]Elproduktion!$N$411</f>
        <v>0</v>
      </c>
      <c r="E8" s="62">
        <f>[1]Elproduktion!$Q$412</f>
        <v>0</v>
      </c>
      <c r="F8" s="62">
        <f>[1]Elproduktion!$N$413</f>
        <v>0</v>
      </c>
      <c r="G8" s="62">
        <f>[1]Elproduktion!$R$414</f>
        <v>0</v>
      </c>
      <c r="H8" s="62">
        <f>[1]Elproduktion!$S$415</f>
        <v>0</v>
      </c>
      <c r="I8" s="62">
        <f>[1]Elproduktion!$N$416</f>
        <v>0</v>
      </c>
      <c r="J8" s="62">
        <f>[1]Elproduktion!$T$414</f>
        <v>0</v>
      </c>
      <c r="K8" s="62">
        <f>[1]Elproduktion!U412</f>
        <v>0</v>
      </c>
      <c r="L8" s="62">
        <f>[1]Elproduktion!V412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96">
        <f>[1]Elproduktion!$N$418</f>
        <v>12701</v>
      </c>
      <c r="D9" s="62">
        <f>[1]Elproduktion!$N$419</f>
        <v>0</v>
      </c>
      <c r="E9" s="62">
        <f>[1]Elproduktion!$Q$420</f>
        <v>0</v>
      </c>
      <c r="F9" s="62">
        <f>[1]Elproduktion!$N$421</f>
        <v>0</v>
      </c>
      <c r="G9" s="62">
        <f>[1]Elproduktion!$R$422</f>
        <v>0</v>
      </c>
      <c r="H9" s="62">
        <f>[1]Elproduktion!$S$423</f>
        <v>0</v>
      </c>
      <c r="I9" s="62">
        <f>[1]Elproduktion!$N$424</f>
        <v>0</v>
      </c>
      <c r="J9" s="62">
        <f>[1]Elproduktion!$T$422</f>
        <v>0</v>
      </c>
      <c r="K9" s="62">
        <f>[1]Elproduktion!U420</f>
        <v>0</v>
      </c>
      <c r="L9" s="62">
        <f>[1]Elproduktion!V420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96">
        <f>[1]Elproduktion!$N$426</f>
        <v>0</v>
      </c>
      <c r="D10" s="62">
        <f>[1]Elproduktion!$N$427</f>
        <v>0</v>
      </c>
      <c r="E10" s="62">
        <f>[1]Elproduktion!$Q$428</f>
        <v>0</v>
      </c>
      <c r="F10" s="62">
        <f>[1]Elproduktion!$N$429</f>
        <v>0</v>
      </c>
      <c r="G10" s="62">
        <f>[1]Elproduktion!$R$430</f>
        <v>0</v>
      </c>
      <c r="H10" s="62">
        <f>[1]Elproduktion!$S$431</f>
        <v>0</v>
      </c>
      <c r="I10" s="62">
        <f>[1]Elproduktion!$N$432</f>
        <v>0</v>
      </c>
      <c r="J10" s="62">
        <f>[1]Elproduktion!$T$430</f>
        <v>0</v>
      </c>
      <c r="K10" s="62">
        <f>[1]Elproduktion!U428</f>
        <v>0</v>
      </c>
      <c r="L10" s="62">
        <f>[1]Elproduktion!V428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15256.5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1984 Arboga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16">
        <f>[1]Fjärrvärmeproduktion!$N$562+[1]Fjärrvärmeproduktion!$N$602*([1]Fjärrvärmeproduktion!$N$562/([1]Fjärrvärmeproduktion!$N$562+[1]Fjärrvärmeproduktion!$N$570))</f>
        <v>0</v>
      </c>
      <c r="C18" s="65"/>
      <c r="D18" s="116">
        <f>[1]Fjärrvärmeproduktion!$N$563</f>
        <v>0</v>
      </c>
      <c r="E18" s="65">
        <f>[1]Fjärrvärmeproduktion!$Q$564</f>
        <v>0</v>
      </c>
      <c r="F18" s="65">
        <f>[1]Fjärrvärmeproduktion!$N$565</f>
        <v>0</v>
      </c>
      <c r="G18" s="65">
        <f>[1]Fjärrvärmeproduktion!$R$566</f>
        <v>0</v>
      </c>
      <c r="H18" s="65">
        <f>[1]Fjärrvärmeproduktion!$S$567</f>
        <v>0</v>
      </c>
      <c r="I18" s="65">
        <f>[1]Fjärrvärmeproduktion!$N$568</f>
        <v>0</v>
      </c>
      <c r="J18" s="65">
        <f>[1]Fjärrvärmeproduktion!$T$566</f>
        <v>0</v>
      </c>
      <c r="K18" s="65">
        <f>[1]Fjärrvärmeproduktion!U564</f>
        <v>0</v>
      </c>
      <c r="L18" s="65">
        <f>[1]Fjärrvärmeproduktion!V564</f>
        <v>0</v>
      </c>
      <c r="M18" s="65"/>
      <c r="N18" s="65"/>
      <c r="O18" s="65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116">
        <f>[1]Fjärrvärmeproduktion!$N$570+[1]Fjärrvärmeproduktion!$N$602*([1]Fjärrvärmeproduktion!$N$570/([1]Fjärrvärmeproduktion!$N$570+[1]Fjärrvärmeproduktion!$N$562))</f>
        <v>74273</v>
      </c>
      <c r="C19" s="65"/>
      <c r="D19" s="116">
        <f>[1]Fjärrvärmeproduktion!$N$571</f>
        <v>0</v>
      </c>
      <c r="E19" s="65">
        <f>[1]Fjärrvärmeproduktion!$Q$572</f>
        <v>0</v>
      </c>
      <c r="F19" s="65">
        <f>[1]Fjärrvärmeproduktion!$N$573</f>
        <v>0</v>
      </c>
      <c r="G19" s="65">
        <f>[1]Fjärrvärmeproduktion!$R$574</f>
        <v>280</v>
      </c>
      <c r="H19" s="65">
        <f>[1]Fjärrvärmeproduktion!$S$575</f>
        <v>74836</v>
      </c>
      <c r="I19" s="65">
        <f>[1]Fjärrvärmeproduktion!$N$576</f>
        <v>0</v>
      </c>
      <c r="J19" s="65">
        <f>[1]Fjärrvärmeproduktion!$T$574</f>
        <v>0</v>
      </c>
      <c r="K19" s="65">
        <f>[1]Fjärrvärmeproduktion!U572</f>
        <v>0</v>
      </c>
      <c r="L19" s="65">
        <f>[1]Fjärrvärmeproduktion!V572</f>
        <v>0</v>
      </c>
      <c r="M19" s="41">
        <f>[1]Fjärrvärmeproduktion!$W$574</f>
        <v>0</v>
      </c>
      <c r="N19" s="65"/>
      <c r="O19" s="65"/>
      <c r="P19" s="65">
        <f t="shared" ref="P19:P24" si="2">SUM(C19:O19)</f>
        <v>75116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[1]Fjärrvärmeproduktion!$N$578</f>
        <v>0</v>
      </c>
      <c r="C20" s="65"/>
      <c r="D20" s="116">
        <f>[1]Fjärrvärmeproduktion!$N$579</f>
        <v>0</v>
      </c>
      <c r="E20" s="65">
        <f>[1]Fjärrvärmeproduktion!$Q$580</f>
        <v>0</v>
      </c>
      <c r="F20" s="65">
        <f>[1]Fjärrvärmeproduktion!$N$581</f>
        <v>0</v>
      </c>
      <c r="G20" s="65">
        <f>[1]Fjärrvärmeproduktion!$R$582</f>
        <v>0</v>
      </c>
      <c r="H20" s="65">
        <f>[1]Fjärrvärmeproduktion!$S$583</f>
        <v>0</v>
      </c>
      <c r="I20" s="65">
        <f>[1]Fjärrvärmeproduktion!$N$584</f>
        <v>0</v>
      </c>
      <c r="J20" s="65">
        <f>[1]Fjärrvärmeproduktion!$T$582</f>
        <v>0</v>
      </c>
      <c r="K20" s="65">
        <f>[1]Fjärrvärmeproduktion!U580</f>
        <v>0</v>
      </c>
      <c r="L20" s="65">
        <f>[1]Fjärrvärmeproduktion!V580</f>
        <v>0</v>
      </c>
      <c r="M20" s="65"/>
      <c r="N20" s="65"/>
      <c r="O20" s="65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[1]Fjärrvärmeproduktion!$N$586</f>
        <v>0</v>
      </c>
      <c r="C21" s="65"/>
      <c r="D21" s="116">
        <f>[1]Fjärrvärmeproduktion!$N$587</f>
        <v>0</v>
      </c>
      <c r="E21" s="65">
        <f>[1]Fjärrvärmeproduktion!$Q$588</f>
        <v>0</v>
      </c>
      <c r="F21" s="65">
        <f>[1]Fjärrvärmeproduktion!$N$589</f>
        <v>0</v>
      </c>
      <c r="G21" s="65">
        <f>[1]Fjärrvärmeproduktion!$R$590</f>
        <v>0</v>
      </c>
      <c r="H21" s="65">
        <f>[1]Fjärrvärmeproduktion!$S$591</f>
        <v>0</v>
      </c>
      <c r="I21" s="65">
        <f>[1]Fjärrvärmeproduktion!$N$592</f>
        <v>0</v>
      </c>
      <c r="J21" s="65">
        <f>[1]Fjärrvärmeproduktion!$T$590</f>
        <v>0</v>
      </c>
      <c r="K21" s="65">
        <f>[1]Fjärrvärmeproduktion!U588</f>
        <v>0</v>
      </c>
      <c r="L21" s="65">
        <f>[1]Fjärrvärmeproduktion!V588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[1]Fjärrvärmeproduktion!$N$594</f>
        <v>32780</v>
      </c>
      <c r="C22" s="65"/>
      <c r="D22" s="116">
        <f>[1]Fjärrvärmeproduktion!$N$595</f>
        <v>0</v>
      </c>
      <c r="E22" s="65">
        <f>[1]Fjärrvärmeproduktion!$Q$596</f>
        <v>0</v>
      </c>
      <c r="F22" s="65">
        <f>[1]Fjärrvärmeproduktion!$N$597</f>
        <v>0</v>
      </c>
      <c r="G22" s="65">
        <f>[1]Fjärrvärmeproduktion!$R$598</f>
        <v>0</v>
      </c>
      <c r="H22" s="65">
        <f>[1]Fjärrvärmeproduktion!$S$599</f>
        <v>0</v>
      </c>
      <c r="I22" s="65">
        <f>[1]Fjärrvärmeproduktion!$N$600</f>
        <v>0</v>
      </c>
      <c r="J22" s="65">
        <f>[1]Fjärrvärmeproduktion!$T$598</f>
        <v>0</v>
      </c>
      <c r="K22" s="65">
        <f>[1]Fjärrvärmeproduktion!U596</f>
        <v>0</v>
      </c>
      <c r="L22" s="65">
        <f>[1]Fjärrvärmeproduktion!V596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432,54928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116">
        <f>[1]Fjärrvärmeproduktion!$N$603</f>
        <v>0</v>
      </c>
      <c r="E23" s="65">
        <f>[1]Fjärrvärmeproduktion!$Q$604</f>
        <v>0</v>
      </c>
      <c r="F23" s="65">
        <f>[1]Fjärrvärmeproduktion!$N$605</f>
        <v>0</v>
      </c>
      <c r="G23" s="65">
        <f>[1]Fjärrvärmeproduktion!$R$606</f>
        <v>0</v>
      </c>
      <c r="H23" s="65">
        <f>[1]Fjärrvärmeproduktion!$S$607</f>
        <v>0</v>
      </c>
      <c r="I23" s="65">
        <f>[1]Fjärrvärmeproduktion!$N$608</f>
        <v>0</v>
      </c>
      <c r="J23" s="65">
        <f>[1]Fjärrvärmeproduktion!$T$606</f>
        <v>0</v>
      </c>
      <c r="K23" s="65">
        <f>[1]Fjärrvärmeproduktion!U604</f>
        <v>0</v>
      </c>
      <c r="L23" s="65">
        <f>[1]Fjärrvärmeproduktion!V604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5">
        <f>SUM(B18:B23)</f>
        <v>107053</v>
      </c>
      <c r="C24" s="65">
        <f t="shared" ref="C24:O24" si="3">SUM(C18:C23)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280</v>
      </c>
      <c r="H24" s="65">
        <f t="shared" si="3"/>
        <v>74836</v>
      </c>
      <c r="I24" s="65">
        <f t="shared" si="3"/>
        <v>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2"/>
        <v>75116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132,80328 GWh</v>
      </c>
      <c r="T25" s="31">
        <f>C$44</f>
        <v>0.30702462387638235</v>
      </c>
      <c r="U25" s="25"/>
    </row>
    <row r="26" spans="1:34" ht="15.6">
      <c r="B26" s="9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7" t="str">
        <f>D30</f>
        <v>Oljeprodukter</v>
      </c>
      <c r="S26" s="43" t="str">
        <f>D43/1000 &amp;" GWh"</f>
        <v>178,164 GWh</v>
      </c>
      <c r="T26" s="31">
        <f>D$44</f>
        <v>0.41189295240533053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0 GWh</v>
      </c>
      <c r="T28" s="31">
        <f>F$44</f>
        <v>0</v>
      </c>
      <c r="U28" s="25"/>
    </row>
    <row r="29" spans="1:34" ht="15.6">
      <c r="A29" s="54" t="str">
        <f>A2</f>
        <v>1984 Arboga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30,863 GWh</v>
      </c>
      <c r="T29" s="31">
        <f>G$44</f>
        <v>7.135140763614263E-2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90,719 GWh</v>
      </c>
      <c r="T30" s="31">
        <f>H$44</f>
        <v>0.20973101608214442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116">
        <f>[1]Slutanvändning!$N$818</f>
        <v>0</v>
      </c>
      <c r="C32" s="133">
        <f>[1]Slutanvändning!$N$819</f>
        <v>4947</v>
      </c>
      <c r="D32" s="65">
        <f>[1]Slutanvändning!$N$812</f>
        <v>3057</v>
      </c>
      <c r="E32" s="65">
        <f>[1]Slutanvändning!$Q$813</f>
        <v>0</v>
      </c>
      <c r="F32" s="116">
        <f>[1]Slutanvändning!$N$814</f>
        <v>0</v>
      </c>
      <c r="G32" s="65">
        <f>[1]Slutanvändning!$N$815</f>
        <v>712</v>
      </c>
      <c r="H32" s="65">
        <f>[1]Slutanvändning!$N$816</f>
        <v>0</v>
      </c>
      <c r="I32" s="65">
        <f>[1]Slutanvändning!$N$817</f>
        <v>0</v>
      </c>
      <c r="J32" s="65"/>
      <c r="K32" s="65">
        <f>[1]Slutanvändning!U813</f>
        <v>0</v>
      </c>
      <c r="L32" s="65">
        <f>[1]Slutanvändning!V813</f>
        <v>0</v>
      </c>
      <c r="M32" s="65"/>
      <c r="N32" s="65"/>
      <c r="O32" s="65"/>
      <c r="P32" s="133">
        <f t="shared" ref="P32:P38" si="4">SUM(B32:N32)</f>
        <v>8716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116">
        <f>[1]Slutanvändning!$N$827</f>
        <v>0</v>
      </c>
      <c r="C33" s="65">
        <f>[1]Slutanvändning!$N$828</f>
        <v>27344</v>
      </c>
      <c r="D33" s="65">
        <f>[1]Slutanvändning!$N$821</f>
        <v>1452</v>
      </c>
      <c r="E33" s="65">
        <f>[1]Slutanvändning!$Q$822</f>
        <v>0</v>
      </c>
      <c r="F33" s="116">
        <f>[1]Slutanvändning!$N$823</f>
        <v>0</v>
      </c>
      <c r="G33" s="65">
        <f>[1]Slutanvändning!$R$824</f>
        <v>0</v>
      </c>
      <c r="H33" s="65">
        <f>[1]Slutanvändning!$N$825</f>
        <v>385</v>
      </c>
      <c r="I33" s="65">
        <f>[1]Slutanvändning!$N$826</f>
        <v>0</v>
      </c>
      <c r="J33" s="65">
        <f>[1]Slutanvändning!$T$824</f>
        <v>0</v>
      </c>
      <c r="K33" s="65">
        <f>[1]Slutanvändning!U822</f>
        <v>0</v>
      </c>
      <c r="L33" s="65">
        <f>[1]Slutanvändning!V822</f>
        <v>0</v>
      </c>
      <c r="M33" s="65">
        <f>[1]Slutanvändning!$W$824</f>
        <v>0</v>
      </c>
      <c r="N33" s="65"/>
      <c r="O33" s="65"/>
      <c r="P33" s="65">
        <f t="shared" si="4"/>
        <v>29181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116">
        <f>[1]Slutanvändning!$N$836</f>
        <v>10787</v>
      </c>
      <c r="C34" s="65">
        <f>[1]Slutanvändning!$N$837</f>
        <v>15308</v>
      </c>
      <c r="D34" s="65">
        <f>[1]Slutanvändning!$N$830</f>
        <v>0</v>
      </c>
      <c r="E34" s="65">
        <f>[1]Slutanvändning!$Q$831</f>
        <v>0</v>
      </c>
      <c r="F34" s="116">
        <f>[1]Slutanvändning!$N$832</f>
        <v>0</v>
      </c>
      <c r="G34" s="65">
        <f>[1]Slutanvändning!$N$833</f>
        <v>0</v>
      </c>
      <c r="H34" s="65">
        <f>[1]Slutanvändning!$N$834</f>
        <v>0</v>
      </c>
      <c r="I34" s="65">
        <f>[1]Slutanvändning!$N$835</f>
        <v>0</v>
      </c>
      <c r="J34" s="65"/>
      <c r="K34" s="65">
        <f>[1]Slutanvändning!U831</f>
        <v>0</v>
      </c>
      <c r="L34" s="65">
        <f>[1]Slutanvändning!V831</f>
        <v>0</v>
      </c>
      <c r="M34" s="65"/>
      <c r="N34" s="65"/>
      <c r="O34" s="65"/>
      <c r="P34" s="65">
        <f t="shared" si="4"/>
        <v>26095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116">
        <f>[1]Slutanvändning!$N$845</f>
        <v>0</v>
      </c>
      <c r="C35" s="65">
        <f>[1]Slutanvändning!$N$846</f>
        <v>320</v>
      </c>
      <c r="D35" s="65">
        <f>[1]Slutanvändning!$N$839</f>
        <v>173356</v>
      </c>
      <c r="E35" s="65">
        <f>[1]Slutanvändning!$Q$840</f>
        <v>0</v>
      </c>
      <c r="F35" s="116">
        <f>[1]Slutanvändning!$N$841</f>
        <v>0</v>
      </c>
      <c r="G35" s="65">
        <f>[1]Slutanvändning!$N$842</f>
        <v>29871</v>
      </c>
      <c r="H35" s="65">
        <f>[1]Slutanvändning!$N$843</f>
        <v>0</v>
      </c>
      <c r="I35" s="65">
        <f>[1]Slutanvändning!$N$844</f>
        <v>0</v>
      </c>
      <c r="J35" s="65"/>
      <c r="K35" s="65">
        <f>[1]Slutanvändning!U840</f>
        <v>0</v>
      </c>
      <c r="L35" s="65">
        <f>[1]Slutanvändning!V840</f>
        <v>0</v>
      </c>
      <c r="M35" s="65"/>
      <c r="N35" s="65"/>
      <c r="O35" s="65"/>
      <c r="P35" s="65">
        <f>SUM(B35:N35)</f>
        <v>203547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116">
        <f>[1]Slutanvändning!$N$854</f>
        <v>20978</v>
      </c>
      <c r="C36" s="65">
        <f>[1]Slutanvändning!$N$855</f>
        <v>25211</v>
      </c>
      <c r="D36" s="65">
        <f>[1]Slutanvändning!$N$848</f>
        <v>191</v>
      </c>
      <c r="E36" s="65">
        <f>[1]Slutanvändning!$Q$849</f>
        <v>0</v>
      </c>
      <c r="F36" s="116">
        <f>[1]Slutanvändning!$N$850</f>
        <v>0</v>
      </c>
      <c r="G36" s="65">
        <f>[1]Slutanvändning!$N$851</f>
        <v>0</v>
      </c>
      <c r="H36" s="65">
        <f>[1]Slutanvändning!$N$852</f>
        <v>0</v>
      </c>
      <c r="I36" s="65">
        <f>[1]Slutanvändning!$N$853</f>
        <v>0</v>
      </c>
      <c r="J36" s="65"/>
      <c r="K36" s="65">
        <f>[1]Slutanvändning!U849</f>
        <v>0</v>
      </c>
      <c r="L36" s="65">
        <f>[1]Slutanvändning!V849</f>
        <v>0</v>
      </c>
      <c r="M36" s="65"/>
      <c r="N36" s="65"/>
      <c r="O36" s="65"/>
      <c r="P36" s="65">
        <f t="shared" si="4"/>
        <v>46380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116">
        <f>[1]Slutanvändning!$N$863</f>
        <v>10272</v>
      </c>
      <c r="C37" s="65">
        <f>[1]Slutanvändning!$N$864</f>
        <v>38695</v>
      </c>
      <c r="D37" s="65">
        <f>[1]Slutanvändning!$N$857</f>
        <v>108</v>
      </c>
      <c r="E37" s="65">
        <f>[1]Slutanvändning!$Q$858</f>
        <v>0</v>
      </c>
      <c r="F37" s="116">
        <f>[1]Slutanvändning!$N$859</f>
        <v>0</v>
      </c>
      <c r="G37" s="65">
        <f>[1]Slutanvändning!$N$860</f>
        <v>0</v>
      </c>
      <c r="H37" s="65">
        <f>[1]Slutanvändning!$N$861</f>
        <v>15498</v>
      </c>
      <c r="I37" s="65">
        <f>[1]Slutanvändning!$N$862</f>
        <v>0</v>
      </c>
      <c r="J37" s="65"/>
      <c r="K37" s="65">
        <f>[1]Slutanvändning!U858</f>
        <v>0</v>
      </c>
      <c r="L37" s="65">
        <f>[1]Slutanvändning!V858</f>
        <v>0</v>
      </c>
      <c r="M37" s="65"/>
      <c r="N37" s="65"/>
      <c r="O37" s="65"/>
      <c r="P37" s="65">
        <f t="shared" si="4"/>
        <v>64573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116">
        <f>[1]Slutanvändning!$N$872</f>
        <v>40757</v>
      </c>
      <c r="C38" s="133">
        <f>[1]Slutanvändning!$N$873</f>
        <v>7006.5</v>
      </c>
      <c r="D38" s="65">
        <f>[1]Slutanvändning!$N$866</f>
        <v>0</v>
      </c>
      <c r="E38" s="65">
        <f>[1]Slutanvändning!$Q$867</f>
        <v>0</v>
      </c>
      <c r="F38" s="116">
        <f>[1]Slutanvändning!$N$868</f>
        <v>0</v>
      </c>
      <c r="G38" s="65">
        <f>[1]Slutanvändning!$N$869</f>
        <v>0</v>
      </c>
      <c r="H38" s="65">
        <f>[1]Slutanvändning!$N$870</f>
        <v>0</v>
      </c>
      <c r="I38" s="65">
        <f>[1]Slutanvändning!$N$871</f>
        <v>0</v>
      </c>
      <c r="J38" s="65"/>
      <c r="K38" s="65">
        <f>[1]Slutanvändning!U867</f>
        <v>0</v>
      </c>
      <c r="L38" s="65">
        <f>[1]Slutanvändning!V867</f>
        <v>0</v>
      </c>
      <c r="M38" s="65"/>
      <c r="N38" s="65"/>
      <c r="O38" s="65"/>
      <c r="P38" s="133">
        <f t="shared" si="4"/>
        <v>47763.5</v>
      </c>
      <c r="Q38" s="22"/>
      <c r="R38" s="33"/>
      <c r="S38" s="18"/>
      <c r="T38" s="29"/>
      <c r="U38" s="25"/>
    </row>
    <row r="39" spans="1:47" ht="15.6">
      <c r="A39" s="5" t="s">
        <v>39</v>
      </c>
      <c r="B39" s="116">
        <f>[1]Slutanvändning!$N$881</f>
        <v>0</v>
      </c>
      <c r="C39" s="133">
        <f>[1]Slutanvändning!$N$882</f>
        <v>4134.5</v>
      </c>
      <c r="D39" s="65">
        <f>[1]Slutanvändning!$N$875</f>
        <v>0</v>
      </c>
      <c r="E39" s="65">
        <f>[1]Slutanvändning!$Q$876</f>
        <v>0</v>
      </c>
      <c r="F39" s="116">
        <f>[1]Slutanvändning!$N$877</f>
        <v>0</v>
      </c>
      <c r="G39" s="65">
        <f>[1]Slutanvändning!$N$878</f>
        <v>0</v>
      </c>
      <c r="H39" s="65">
        <f>[1]Slutanvändning!$N$879</f>
        <v>0</v>
      </c>
      <c r="I39" s="65">
        <f>[1]Slutanvändning!$N$880</f>
        <v>0</v>
      </c>
      <c r="J39" s="65"/>
      <c r="K39" s="65">
        <f>[1]Slutanvändning!U876</f>
        <v>0</v>
      </c>
      <c r="L39" s="65">
        <f>[1]Slutanvändning!V876</f>
        <v>0</v>
      </c>
      <c r="M39" s="65"/>
      <c r="N39" s="65"/>
      <c r="O39" s="65"/>
      <c r="P39" s="133">
        <f>SUM(B39:N39)</f>
        <v>4134.5</v>
      </c>
      <c r="Q39" s="22"/>
      <c r="R39" s="30"/>
      <c r="S39" s="9"/>
      <c r="T39" s="46"/>
    </row>
    <row r="40" spans="1:47" ht="15.6">
      <c r="A40" s="5" t="s">
        <v>14</v>
      </c>
      <c r="B40" s="65">
        <f>SUM(B32:B39)</f>
        <v>82794</v>
      </c>
      <c r="C40" s="65">
        <f t="shared" ref="C40:O40" si="5">SUM(C32:C39)</f>
        <v>122966</v>
      </c>
      <c r="D40" s="65">
        <f t="shared" si="5"/>
        <v>178164</v>
      </c>
      <c r="E40" s="65">
        <f t="shared" si="5"/>
        <v>0</v>
      </c>
      <c r="F40" s="65">
        <f>SUM(F32:F39)</f>
        <v>0</v>
      </c>
      <c r="G40" s="65">
        <f t="shared" si="5"/>
        <v>30583</v>
      </c>
      <c r="H40" s="65">
        <f t="shared" si="5"/>
        <v>15883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>SUM(B40:N40)</f>
        <v>430390</v>
      </c>
      <c r="Q40" s="22"/>
      <c r="R40" s="30"/>
      <c r="S40" s="9" t="s">
        <v>25</v>
      </c>
      <c r="T40" s="46" t="s">
        <v>26</v>
      </c>
    </row>
    <row r="41" spans="1:4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8"/>
      <c r="R41" s="30" t="s">
        <v>40</v>
      </c>
      <c r="S41" s="47" t="str">
        <f>(B46+C46)/1000 &amp;" GWh"</f>
        <v>34,09628 GWh</v>
      </c>
      <c r="T41" s="63"/>
    </row>
    <row r="42" spans="1:47">
      <c r="A42" s="35" t="s">
        <v>43</v>
      </c>
      <c r="B42" s="122">
        <f>B39+B38+B37</f>
        <v>51029</v>
      </c>
      <c r="C42" s="122">
        <f>C39+C38+C37</f>
        <v>49836</v>
      </c>
      <c r="D42" s="122">
        <f>D39+D38+D37</f>
        <v>108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15498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116471</v>
      </c>
      <c r="Q42" s="23"/>
      <c r="R42" s="30" t="s">
        <v>41</v>
      </c>
      <c r="S42" s="10" t="str">
        <f>P42/1000 &amp;" GWh"</f>
        <v>116,471 GWh</v>
      </c>
      <c r="T42" s="31">
        <f>P42/P40</f>
        <v>0.2706173470573201</v>
      </c>
    </row>
    <row r="43" spans="1:47">
      <c r="A43" s="36" t="s">
        <v>45</v>
      </c>
      <c r="B43" s="124"/>
      <c r="C43" s="125">
        <f>C40+C24-C7+C46</f>
        <v>132803.28</v>
      </c>
      <c r="D43" s="125">
        <f t="shared" ref="D43:O43" si="7">D11+D24+D40</f>
        <v>178164</v>
      </c>
      <c r="E43" s="125">
        <f t="shared" si="7"/>
        <v>0</v>
      </c>
      <c r="F43" s="125">
        <f t="shared" si="7"/>
        <v>0</v>
      </c>
      <c r="G43" s="125">
        <f t="shared" si="7"/>
        <v>30863</v>
      </c>
      <c r="H43" s="125">
        <f t="shared" si="7"/>
        <v>90719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>N24+M40</f>
        <v>0</v>
      </c>
      <c r="N43" s="125">
        <f>N40</f>
        <v>0</v>
      </c>
      <c r="O43" s="125">
        <f t="shared" si="7"/>
        <v>0</v>
      </c>
      <c r="P43" s="126">
        <f>SUM(C43:O43)</f>
        <v>432549.28</v>
      </c>
      <c r="Q43" s="23"/>
      <c r="R43" s="30" t="s">
        <v>42</v>
      </c>
      <c r="S43" s="10" t="str">
        <f>P36/1000 &amp;" GWh"</f>
        <v>46,38 GWh</v>
      </c>
      <c r="T43" s="44">
        <f>P36/P40</f>
        <v>0.10776272682915496</v>
      </c>
    </row>
    <row r="44" spans="1:47">
      <c r="A44" s="36" t="s">
        <v>46</v>
      </c>
      <c r="B44" s="92"/>
      <c r="C44" s="95">
        <f>C43/$P$43</f>
        <v>0.30702462387638235</v>
      </c>
      <c r="D44" s="95">
        <f t="shared" ref="D44:P44" si="8">D43/$P$43</f>
        <v>0.41189295240533053</v>
      </c>
      <c r="E44" s="95">
        <f t="shared" si="8"/>
        <v>0</v>
      </c>
      <c r="F44" s="95">
        <f t="shared" si="8"/>
        <v>0</v>
      </c>
      <c r="G44" s="95">
        <f t="shared" si="8"/>
        <v>7.135140763614263E-2</v>
      </c>
      <c r="H44" s="95">
        <f t="shared" si="8"/>
        <v>0.20973101608214442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26,095 GWh</v>
      </c>
      <c r="T44" s="31">
        <f>P34/P40</f>
        <v>6.0631055554264734E-2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8,716 GWh</v>
      </c>
      <c r="T45" s="31">
        <f>P32/P40</f>
        <v>2.0251399893120192E-2</v>
      </c>
      <c r="U45" s="25"/>
    </row>
    <row r="46" spans="1:47">
      <c r="A46" s="37" t="s">
        <v>49</v>
      </c>
      <c r="B46" s="94">
        <f>B24-B40</f>
        <v>24259</v>
      </c>
      <c r="C46" s="94">
        <f>(C40+C24)*0.08</f>
        <v>9837.2800000000007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29,181 GWh</v>
      </c>
      <c r="T46" s="44">
        <f>P33/P40</f>
        <v>6.7801296498524594E-2</v>
      </c>
      <c r="U46" s="25"/>
    </row>
    <row r="47" spans="1:47">
      <c r="A47" s="37" t="s">
        <v>51</v>
      </c>
      <c r="B47" s="97">
        <f>B46/B24</f>
        <v>0.22660738139052619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203,547 GWh</v>
      </c>
      <c r="T47" s="44">
        <f>P35/P40</f>
        <v>0.47293617416761541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430,39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27"/>
      <c r="C49" s="128"/>
      <c r="D49" s="128"/>
      <c r="E49" s="128"/>
      <c r="F49" s="129"/>
      <c r="G49" s="128"/>
      <c r="H49" s="128"/>
      <c r="I49" s="129"/>
      <c r="J49" s="128"/>
      <c r="K49" s="128"/>
      <c r="L49" s="128"/>
      <c r="M49" s="128"/>
      <c r="N49" s="129"/>
      <c r="O49" s="129"/>
      <c r="P49" s="12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27"/>
      <c r="C50" s="130"/>
      <c r="D50" s="128"/>
      <c r="E50" s="128"/>
      <c r="F50" s="129"/>
      <c r="G50" s="128"/>
      <c r="H50" s="128"/>
      <c r="I50" s="129"/>
      <c r="J50" s="128"/>
      <c r="K50" s="128"/>
      <c r="L50" s="128"/>
      <c r="M50" s="128"/>
      <c r="N50" s="129"/>
      <c r="O50" s="129"/>
      <c r="P50" s="129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27"/>
      <c r="C51" s="128"/>
      <c r="D51" s="128"/>
      <c r="E51" s="128"/>
      <c r="F51" s="129"/>
      <c r="G51" s="128"/>
      <c r="H51" s="128"/>
      <c r="I51" s="129"/>
      <c r="J51" s="128"/>
      <c r="K51" s="128"/>
      <c r="L51" s="128"/>
      <c r="M51" s="128"/>
      <c r="N51" s="129"/>
      <c r="O51" s="129"/>
      <c r="P51" s="129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zoomScale="70" zoomScaleNormal="70" workbookViewId="0">
      <selection activeCell="C6" sqref="C6"/>
    </sheetView>
  </sheetViews>
  <sheetFormatPr defaultColWidth="8.59765625" defaultRowHeight="14.4"/>
  <cols>
    <col min="1" max="1" width="49.5" style="11" customWidth="1"/>
    <col min="2" max="2" width="17.59765625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90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[1]Solceller!$E$9</f>
        <v>513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B7" s="62"/>
      <c r="C7" s="62">
        <f>[1]Elproduktion!$N$202</f>
        <v>0</v>
      </c>
      <c r="D7" s="62">
        <f>[1]Elproduktion!$N$203</f>
        <v>0</v>
      </c>
      <c r="E7" s="62">
        <f>[1]Elproduktion!$Q$204</f>
        <v>0</v>
      </c>
      <c r="F7" s="62">
        <f>[1]Elproduktion!$N$205</f>
        <v>0</v>
      </c>
      <c r="G7" s="62">
        <f>[1]Elproduktion!$R$206</f>
        <v>0</v>
      </c>
      <c r="H7" s="62">
        <f>[1]Elproduktion!$S$207</f>
        <v>0</v>
      </c>
      <c r="I7" s="62">
        <f>[1]Elproduktion!$N$208</f>
        <v>0</v>
      </c>
      <c r="J7" s="62">
        <f>[1]Elproduktion!$T$206</f>
        <v>0</v>
      </c>
      <c r="K7" s="62">
        <f>[1]Elproduktion!U204</f>
        <v>0</v>
      </c>
      <c r="L7" s="62">
        <f>[1]Elproduktion!V204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62">
        <f>[1]Elproduktion!$N$210</f>
        <v>0</v>
      </c>
      <c r="D8" s="62">
        <f>[1]Elproduktion!$N$211</f>
        <v>0</v>
      </c>
      <c r="E8" s="62">
        <f>[1]Elproduktion!$Q$212</f>
        <v>0</v>
      </c>
      <c r="F8" s="62">
        <f>[1]Elproduktion!$N$213</f>
        <v>0</v>
      </c>
      <c r="G8" s="62">
        <f>[1]Elproduktion!$R$214</f>
        <v>0</v>
      </c>
      <c r="H8" s="62">
        <f>[1]Elproduktion!$S$215</f>
        <v>0</v>
      </c>
      <c r="I8" s="62">
        <f>[1]Elproduktion!$N$216</f>
        <v>0</v>
      </c>
      <c r="J8" s="62">
        <f>[1]Elproduktion!$T$214</f>
        <v>0</v>
      </c>
      <c r="K8" s="62">
        <f>[1]Elproduktion!U212</f>
        <v>0</v>
      </c>
      <c r="L8" s="62">
        <f>[1]Elproduktion!V212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141">
        <f>[1]Elproduktion!$N$218</f>
        <v>350</v>
      </c>
      <c r="D9" s="62">
        <f>[1]Elproduktion!$N$219</f>
        <v>0</v>
      </c>
      <c r="E9" s="62">
        <f>[1]Elproduktion!$Q$220</f>
        <v>0</v>
      </c>
      <c r="F9" s="62">
        <f>[1]Elproduktion!$N$221</f>
        <v>0</v>
      </c>
      <c r="G9" s="62">
        <f>[1]Elproduktion!$R$222</f>
        <v>0</v>
      </c>
      <c r="H9" s="62">
        <f>[1]Elproduktion!$S$223</f>
        <v>0</v>
      </c>
      <c r="I9" s="62">
        <f>[1]Elproduktion!$N$224</f>
        <v>0</v>
      </c>
      <c r="J9" s="62">
        <f>[1]Elproduktion!$T$222</f>
        <v>0</v>
      </c>
      <c r="K9" s="62">
        <f>[1]Elproduktion!U220</f>
        <v>0</v>
      </c>
      <c r="L9" s="62">
        <f>[1]Elproduktion!V220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62">
        <f>[1]Elproduktion!$N$226</f>
        <v>0</v>
      </c>
      <c r="D10" s="62">
        <f>[1]Elproduktion!$N$227</f>
        <v>0</v>
      </c>
      <c r="E10" s="62">
        <f>[1]Elproduktion!$Q$228</f>
        <v>0</v>
      </c>
      <c r="F10" s="62">
        <f>[1]Elproduktion!$N$229</f>
        <v>0</v>
      </c>
      <c r="G10" s="62">
        <f>[1]Elproduktion!$R$230</f>
        <v>0</v>
      </c>
      <c r="H10" s="62">
        <f>[1]Elproduktion!$S$231</f>
        <v>0</v>
      </c>
      <c r="I10" s="62">
        <f>[1]Elproduktion!$N$232</f>
        <v>0</v>
      </c>
      <c r="J10" s="62">
        <f>[1]Elproduktion!$T$230</f>
        <v>0</v>
      </c>
      <c r="K10" s="62">
        <f>[1]Elproduktion!U228</f>
        <v>0</v>
      </c>
      <c r="L10" s="62">
        <f>[1]Elproduktion!V228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142">
        <f>SUM(C5:C10)</f>
        <v>863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1962 Norberg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139">
        <f>[1]Fjärrvärmeproduktion!$N$282+[1]Fjärrvärmeproduktion!$Z$282</f>
        <v>1228</v>
      </c>
      <c r="C18" s="65"/>
      <c r="D18" s="116">
        <f>[1]Fjärrvärmeproduktion!$N$283</f>
        <v>0</v>
      </c>
      <c r="E18" s="65">
        <f>[1]Fjärrvärmeproduktion!$Q$284</f>
        <v>0</v>
      </c>
      <c r="F18" s="65">
        <f>[1]Fjärrvärmeproduktion!$N$285</f>
        <v>0</v>
      </c>
      <c r="G18" s="140">
        <f>[1]Fjärrvärmeproduktion!$R$286</f>
        <v>200</v>
      </c>
      <c r="H18" s="140">
        <f>[1]Fjärrvärmeproduktion!$S$287</f>
        <v>1100</v>
      </c>
      <c r="I18" s="65">
        <f>[1]Fjärrvärmeproduktion!$N$288</f>
        <v>0</v>
      </c>
      <c r="J18" s="65">
        <f>[1]Fjärrvärmeproduktion!$T$286</f>
        <v>0</v>
      </c>
      <c r="K18" s="65">
        <f>[1]Fjärrvärmeproduktion!U284</f>
        <v>0</v>
      </c>
      <c r="L18" s="65">
        <f>[1]Fjärrvärmeproduktion!V284</f>
        <v>0</v>
      </c>
      <c r="M18" s="65"/>
      <c r="N18" s="145"/>
      <c r="O18" s="65"/>
      <c r="P18" s="133">
        <f>SUM(C18:O18)</f>
        <v>1300</v>
      </c>
      <c r="Q18" s="4"/>
      <c r="R18" s="4"/>
      <c r="S18" s="4"/>
      <c r="T18" s="4"/>
    </row>
    <row r="19" spans="1:34" ht="15.6">
      <c r="A19" s="5" t="s">
        <v>19</v>
      </c>
      <c r="B19" s="139">
        <f>[1]Fjärrvärmeproduktion!$N$314+[1]Fjärrvärmeproduktion!$Z$290</f>
        <v>17772</v>
      </c>
      <c r="C19" s="65"/>
      <c r="D19" s="116">
        <f>[1]Fjärrvärmeproduktion!$N$291</f>
        <v>0</v>
      </c>
      <c r="E19" s="65">
        <f>[1]Fjärrvärmeproduktion!$Q$292</f>
        <v>0</v>
      </c>
      <c r="F19" s="65">
        <f>[1]Fjärrvärmeproduktion!$N$293</f>
        <v>0</v>
      </c>
      <c r="G19" s="65">
        <f>[1]Fjärrvärmeproduktion!$R$294</f>
        <v>0</v>
      </c>
      <c r="H19" s="65">
        <f>[1]Fjärrvärmeproduktion!$S$295</f>
        <v>0</v>
      </c>
      <c r="I19" s="65">
        <f>[1]Fjärrvärmeproduktion!$N$296</f>
        <v>0</v>
      </c>
      <c r="J19" s="65">
        <f>[1]Fjärrvärmeproduktion!$T$294</f>
        <v>0</v>
      </c>
      <c r="K19" s="65">
        <f>[1]Fjärrvärmeproduktion!U292</f>
        <v>0</v>
      </c>
      <c r="L19" s="65">
        <f>[1]Fjärrvärmeproduktion!V292</f>
        <v>0</v>
      </c>
      <c r="M19" s="65"/>
      <c r="N19" s="65"/>
      <c r="O19" s="65"/>
      <c r="P19" s="65">
        <f t="shared" ref="P19:P24" si="2">SUM(C19:O19)</f>
        <v>0</v>
      </c>
      <c r="Q19" s="4"/>
      <c r="R19" s="4"/>
      <c r="S19" s="4"/>
      <c r="T19" s="4"/>
    </row>
    <row r="20" spans="1:34" ht="15.6">
      <c r="A20" s="5" t="s">
        <v>20</v>
      </c>
      <c r="B20" s="116">
        <f>[1]Fjärrvärmeproduktion!$N$298</f>
        <v>0</v>
      </c>
      <c r="C20" s="65"/>
      <c r="D20" s="116">
        <f>[1]Fjärrvärmeproduktion!$N$299</f>
        <v>0</v>
      </c>
      <c r="E20" s="65">
        <f>[1]Fjärrvärmeproduktion!$Q$300</f>
        <v>0</v>
      </c>
      <c r="F20" s="65">
        <f>[1]Fjärrvärmeproduktion!$N$301</f>
        <v>0</v>
      </c>
      <c r="G20" s="65">
        <f>[1]Fjärrvärmeproduktion!$R$302</f>
        <v>0</v>
      </c>
      <c r="H20" s="65">
        <f>[1]Fjärrvärmeproduktion!$S$303</f>
        <v>0</v>
      </c>
      <c r="I20" s="65">
        <f>[1]Fjärrvärmeproduktion!$N$304</f>
        <v>0</v>
      </c>
      <c r="J20" s="65">
        <f>[1]Fjärrvärmeproduktion!$T$302</f>
        <v>0</v>
      </c>
      <c r="K20" s="65">
        <f>[1]Fjärrvärmeproduktion!U300</f>
        <v>0</v>
      </c>
      <c r="L20" s="65">
        <f>[1]Fjärrvärmeproduktion!V300</f>
        <v>0</v>
      </c>
      <c r="M20" s="65"/>
      <c r="N20" s="65"/>
      <c r="O20" s="65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116">
        <f>[1]Fjärrvärmeproduktion!$N$306</f>
        <v>0</v>
      </c>
      <c r="C21" s="65"/>
      <c r="D21" s="116">
        <f>[1]Fjärrvärmeproduktion!$N$307</f>
        <v>0</v>
      </c>
      <c r="E21" s="65">
        <f>[1]Fjärrvärmeproduktion!$Q$308</f>
        <v>0</v>
      </c>
      <c r="F21" s="65">
        <f>[1]Fjärrvärmeproduktion!$N$309</f>
        <v>0</v>
      </c>
      <c r="G21" s="65">
        <f>[1]Fjärrvärmeproduktion!$R$310</f>
        <v>0</v>
      </c>
      <c r="H21" s="65">
        <f>[1]Fjärrvärmeproduktion!$S$311</f>
        <v>0</v>
      </c>
      <c r="I21" s="65">
        <f>[1]Fjärrvärmeproduktion!$N$312</f>
        <v>0</v>
      </c>
      <c r="J21" s="65">
        <f>[1]Fjärrvärmeproduktion!$T$310</f>
        <v>0</v>
      </c>
      <c r="K21" s="65">
        <f>[1]Fjärrvärmeproduktion!U308</f>
        <v>0</v>
      </c>
      <c r="L21" s="65">
        <f>[1]Fjärrvärmeproduktion!V308</f>
        <v>0</v>
      </c>
      <c r="M21" s="65"/>
      <c r="N21" s="65"/>
      <c r="O21" s="65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116">
        <f>[1]Fjärrvärmeproduktion!$N$314</f>
        <v>0</v>
      </c>
      <c r="C22" s="65"/>
      <c r="D22" s="116">
        <f>[1]Fjärrvärmeproduktion!$N$315</f>
        <v>0</v>
      </c>
      <c r="E22" s="65">
        <f>[1]Fjärrvärmeproduktion!$Q$316</f>
        <v>0</v>
      </c>
      <c r="F22" s="65">
        <f>[1]Fjärrvärmeproduktion!$N$317</f>
        <v>0</v>
      </c>
      <c r="G22" s="65">
        <f>[1]Fjärrvärmeproduktion!$R$318</f>
        <v>0</v>
      </c>
      <c r="H22" s="65">
        <f>[1]Fjärrvärmeproduktion!$S$319</f>
        <v>0</v>
      </c>
      <c r="I22" s="65">
        <f>[1]Fjärrvärmeproduktion!$N$320</f>
        <v>0</v>
      </c>
      <c r="J22" s="65">
        <f>[1]Fjärrvärmeproduktion!$T$318</f>
        <v>0</v>
      </c>
      <c r="K22" s="65">
        <f>[1]Fjärrvärmeproduktion!U316</f>
        <v>0</v>
      </c>
      <c r="L22" s="65">
        <f>[1]Fjärrvärmeproduktion!V316</f>
        <v>0</v>
      </c>
      <c r="M22" s="65"/>
      <c r="N22" s="65"/>
      <c r="O22" s="65"/>
      <c r="P22" s="65">
        <f t="shared" si="2"/>
        <v>0</v>
      </c>
      <c r="Q22" s="20"/>
      <c r="R22" s="32" t="s">
        <v>24</v>
      </c>
      <c r="S22" s="59" t="str">
        <f>P43/1000 &amp;" GWh"</f>
        <v>205,77392 GWh</v>
      </c>
      <c r="T22" s="27"/>
      <c r="U22" s="25"/>
    </row>
    <row r="23" spans="1:34" ht="15.6">
      <c r="A23" s="5" t="s">
        <v>23</v>
      </c>
      <c r="B23" s="116">
        <v>0</v>
      </c>
      <c r="C23" s="65"/>
      <c r="D23" s="116">
        <f>[1]Fjärrvärmeproduktion!$N$323</f>
        <v>0</v>
      </c>
      <c r="E23" s="65">
        <f>[1]Fjärrvärmeproduktion!$Q$324</f>
        <v>0</v>
      </c>
      <c r="F23" s="65">
        <f>[1]Fjärrvärmeproduktion!$N$325</f>
        <v>0</v>
      </c>
      <c r="G23" s="65">
        <f>[1]Fjärrvärmeproduktion!$R$326</f>
        <v>0</v>
      </c>
      <c r="H23" s="65">
        <f>[1]Fjärrvärmeproduktion!$S$327</f>
        <v>0</v>
      </c>
      <c r="I23" s="65">
        <f>[1]Fjärrvärmeproduktion!$N$328</f>
        <v>0</v>
      </c>
      <c r="J23" s="65">
        <f>[1]Fjärrvärmeproduktion!$T$326</f>
        <v>0</v>
      </c>
      <c r="K23" s="65">
        <f>[1]Fjärrvärmeproduktion!U324</f>
        <v>0</v>
      </c>
      <c r="L23" s="65">
        <f>[1]Fjärrvärmeproduktion!V324</f>
        <v>0</v>
      </c>
      <c r="M23" s="65"/>
      <c r="N23" s="65"/>
      <c r="O23" s="65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133">
        <f>SUM(B18:B23)</f>
        <v>19000</v>
      </c>
      <c r="C24" s="65">
        <f t="shared" ref="C24:O24" si="3">SUM(C18:C23)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133">
        <f t="shared" si="3"/>
        <v>200</v>
      </c>
      <c r="H24" s="133">
        <f t="shared" si="3"/>
        <v>1100</v>
      </c>
      <c r="I24" s="65">
        <f t="shared" si="3"/>
        <v>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133">
        <f t="shared" si="3"/>
        <v>0</v>
      </c>
      <c r="O24" s="65">
        <f t="shared" si="3"/>
        <v>0</v>
      </c>
      <c r="P24" s="133">
        <f t="shared" si="2"/>
        <v>1300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20"/>
      <c r="R25" s="56" t="str">
        <f>C30</f>
        <v>El</v>
      </c>
      <c r="S25" s="43" t="str">
        <f>C43/1000 &amp;" GWh"</f>
        <v>84,85992 GWh</v>
      </c>
      <c r="T25" s="31">
        <f>C$44</f>
        <v>0.41239395157559328</v>
      </c>
      <c r="U25" s="25"/>
    </row>
    <row r="26" spans="1:34" ht="15.6">
      <c r="A26" s="6" t="s">
        <v>100</v>
      </c>
      <c r="B26" s="11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0"/>
      <c r="R26" s="57" t="str">
        <f>D30</f>
        <v>Oljeprodukter</v>
      </c>
      <c r="S26" s="43" t="str">
        <f>D43/1000 &amp;" GWh"</f>
        <v>28,852 GWh</v>
      </c>
      <c r="T26" s="31">
        <f>D$44</f>
        <v>0.14021213183867035</v>
      </c>
      <c r="U26" s="25"/>
    </row>
    <row r="27" spans="1:34" ht="15.6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0 GWh</v>
      </c>
      <c r="T28" s="31">
        <f>F$44</f>
        <v>0</v>
      </c>
      <c r="U28" s="25"/>
    </row>
    <row r="29" spans="1:34" ht="15.6">
      <c r="A29" s="54" t="str">
        <f>A2</f>
        <v>1962 Norberg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4,754 GWh</v>
      </c>
      <c r="T29" s="31">
        <f>G$44</f>
        <v>2.3103024912000513E-2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87,308 GWh</v>
      </c>
      <c r="T30" s="31">
        <f>H$44</f>
        <v>0.42429089167373596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116">
        <f>[1]Slutanvändning!$N$413</f>
        <v>0</v>
      </c>
      <c r="C32" s="116">
        <f>[1]Slutanvändning!$N$414</f>
        <v>1019</v>
      </c>
      <c r="D32" s="65">
        <f>[1]Slutanvändning!$N$407</f>
        <v>995</v>
      </c>
      <c r="E32" s="65">
        <f>[1]Slutanvändning!$Q$408</f>
        <v>0</v>
      </c>
      <c r="F32" s="116">
        <f>[1]Slutanvändning!$N$409</f>
        <v>0</v>
      </c>
      <c r="G32" s="65">
        <f>[1]Slutanvändning!$N$410</f>
        <v>182</v>
      </c>
      <c r="H32" s="116">
        <f>[1]Slutanvändning!$N$411</f>
        <v>0</v>
      </c>
      <c r="I32" s="65">
        <f>[1]Slutanvändning!$N$412</f>
        <v>0</v>
      </c>
      <c r="J32" s="65"/>
      <c r="K32" s="65">
        <f>[1]Slutanvändning!U408</f>
        <v>0</v>
      </c>
      <c r="L32" s="65">
        <f>[1]Slutanvändning!V408</f>
        <v>0</v>
      </c>
      <c r="M32" s="65"/>
      <c r="N32" s="65"/>
      <c r="O32" s="65"/>
      <c r="P32" s="65">
        <f t="shared" ref="P32:P38" si="4">SUM(B32:N32)</f>
        <v>2196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116">
        <f>[1]Slutanvändning!$N$422</f>
        <v>1843</v>
      </c>
      <c r="C33" s="144">
        <f>[1]Slutanvändning!$N$423</f>
        <v>37383</v>
      </c>
      <c r="D33" s="133">
        <f>[1]Slutanvändning!$N$416</f>
        <v>604</v>
      </c>
      <c r="E33" s="65">
        <f>[1]Slutanvändning!$Q$417</f>
        <v>0</v>
      </c>
      <c r="F33" s="116">
        <f>[1]Slutanvändning!$N$418</f>
        <v>0</v>
      </c>
      <c r="G33" s="65">
        <f>[1]Slutanvändning!$N$419</f>
        <v>215</v>
      </c>
      <c r="H33" s="116">
        <f>[1]Slutanvändning!$N$420</f>
        <v>75762</v>
      </c>
      <c r="I33" s="65">
        <f>[1]Slutanvändning!$N$421</f>
        <v>0</v>
      </c>
      <c r="J33" s="65"/>
      <c r="K33" s="65">
        <f>[1]Slutanvändning!U417</f>
        <v>0</v>
      </c>
      <c r="L33" s="65">
        <f>[1]Slutanvändning!V417</f>
        <v>0</v>
      </c>
      <c r="M33" s="65"/>
      <c r="N33" s="65"/>
      <c r="O33" s="65"/>
      <c r="P33" s="65">
        <f t="shared" si="4"/>
        <v>115807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116">
        <f>[1]Slutanvändning!$N$431</f>
        <v>132</v>
      </c>
      <c r="C34" s="116">
        <f>[1]Slutanvändning!$N$432</f>
        <v>9690</v>
      </c>
      <c r="D34" s="65">
        <f>[1]Slutanvändning!$N$425</f>
        <v>0</v>
      </c>
      <c r="E34" s="65">
        <f>[1]Slutanvändning!$Q$426</f>
        <v>0</v>
      </c>
      <c r="F34" s="116">
        <f>[1]Slutanvändning!$N$427</f>
        <v>0</v>
      </c>
      <c r="G34" s="65">
        <f>[1]Slutanvändning!$N$428</f>
        <v>0</v>
      </c>
      <c r="H34" s="116">
        <f>[1]Slutanvändning!$N$429</f>
        <v>0</v>
      </c>
      <c r="I34" s="65">
        <f>[1]Slutanvändning!$N$430</f>
        <v>0</v>
      </c>
      <c r="J34" s="65"/>
      <c r="K34" s="65">
        <f>[1]Slutanvändning!U426</f>
        <v>0</v>
      </c>
      <c r="L34" s="65">
        <f>[1]Slutanvändning!V426</f>
        <v>0</v>
      </c>
      <c r="M34" s="65"/>
      <c r="N34" s="65"/>
      <c r="O34" s="65"/>
      <c r="P34" s="65">
        <f t="shared" si="4"/>
        <v>9822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116">
        <f>[1]Slutanvändning!$N$440</f>
        <v>0</v>
      </c>
      <c r="C35" s="116">
        <f>[1]Slutanvändning!$N$441</f>
        <v>0</v>
      </c>
      <c r="D35" s="65">
        <f>[1]Slutanvändning!$N$434</f>
        <v>27136</v>
      </c>
      <c r="E35" s="65">
        <f>[1]Slutanvändning!$Q$435</f>
        <v>0</v>
      </c>
      <c r="F35" s="116">
        <f>[1]Slutanvändning!$N$436</f>
        <v>0</v>
      </c>
      <c r="G35" s="65">
        <f>[1]Slutanvändning!$N$437</f>
        <v>4157</v>
      </c>
      <c r="H35" s="116">
        <f>[1]Slutanvändning!$N$438</f>
        <v>0</v>
      </c>
      <c r="I35" s="65">
        <f>[1]Slutanvändning!$N$439</f>
        <v>0</v>
      </c>
      <c r="J35" s="65"/>
      <c r="K35" s="65">
        <f>[1]Slutanvändning!U435</f>
        <v>0</v>
      </c>
      <c r="L35" s="65">
        <f>[1]Slutanvändning!V435</f>
        <v>0</v>
      </c>
      <c r="M35" s="65"/>
      <c r="N35" s="65"/>
      <c r="O35" s="65"/>
      <c r="P35" s="65">
        <f>SUM(B35:N35)</f>
        <v>31293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116">
        <f>[1]Slutanvändning!$N$449</f>
        <v>36</v>
      </c>
      <c r="C36" s="116">
        <f>[1]Slutanvändning!$N$450</f>
        <v>6272</v>
      </c>
      <c r="D36" s="65">
        <f>[1]Slutanvändning!$N$443</f>
        <v>40</v>
      </c>
      <c r="E36" s="65">
        <f>[1]Slutanvändning!$Q$444</f>
        <v>0</v>
      </c>
      <c r="F36" s="116">
        <f>[1]Slutanvändning!$N$445</f>
        <v>0</v>
      </c>
      <c r="G36" s="65">
        <f>[1]Slutanvändning!$N$446</f>
        <v>0</v>
      </c>
      <c r="H36" s="116">
        <f>[1]Slutanvändning!$N$447</f>
        <v>0</v>
      </c>
      <c r="I36" s="65">
        <f>[1]Slutanvändning!$N$448</f>
        <v>0</v>
      </c>
      <c r="J36" s="65"/>
      <c r="K36" s="65">
        <f>[1]Slutanvändning!U444</f>
        <v>0</v>
      </c>
      <c r="L36" s="65">
        <f>[1]Slutanvändning!V444</f>
        <v>0</v>
      </c>
      <c r="M36" s="65"/>
      <c r="N36" s="65"/>
      <c r="O36" s="65"/>
      <c r="P36" s="65">
        <f t="shared" si="4"/>
        <v>6348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116">
        <f>[1]Slutanvändning!$N$458</f>
        <v>75</v>
      </c>
      <c r="C37" s="116">
        <f>[1]Slutanvändning!$N$459</f>
        <v>18785</v>
      </c>
      <c r="D37" s="65">
        <f>[1]Slutanvändning!$N$452</f>
        <v>77</v>
      </c>
      <c r="E37" s="65">
        <f>[1]Slutanvändning!$Q$453</f>
        <v>0</v>
      </c>
      <c r="F37" s="116">
        <f>[1]Slutanvändning!$N$454</f>
        <v>0</v>
      </c>
      <c r="G37" s="65">
        <f>[1]Slutanvändning!$N$455</f>
        <v>0</v>
      </c>
      <c r="H37" s="116">
        <f>[1]Slutanvändning!$N$456</f>
        <v>10446</v>
      </c>
      <c r="I37" s="65">
        <f>[1]Slutanvändning!$N$457</f>
        <v>0</v>
      </c>
      <c r="J37" s="65"/>
      <c r="K37" s="65">
        <f>[1]Slutanvändning!U453</f>
        <v>0</v>
      </c>
      <c r="L37" s="65">
        <f>[1]Slutanvändning!V453</f>
        <v>0</v>
      </c>
      <c r="M37" s="65"/>
      <c r="N37" s="65"/>
      <c r="O37" s="65"/>
      <c r="P37" s="65">
        <f t="shared" si="4"/>
        <v>29383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116">
        <f>[1]Slutanvändning!$N$467</f>
        <v>14629</v>
      </c>
      <c r="C38" s="116">
        <f>[1]Slutanvändning!$N$468</f>
        <v>2923</v>
      </c>
      <c r="D38" s="65">
        <f>[1]Slutanvändning!$N$461</f>
        <v>0</v>
      </c>
      <c r="E38" s="65">
        <f>[1]Slutanvändning!$Q$462</f>
        <v>0</v>
      </c>
      <c r="F38" s="116">
        <f>[1]Slutanvändning!$N$463</f>
        <v>0</v>
      </c>
      <c r="G38" s="65">
        <f>[1]Slutanvändning!$N$464</f>
        <v>0</v>
      </c>
      <c r="H38" s="116">
        <f>[1]Slutanvändning!$N$465</f>
        <v>0</v>
      </c>
      <c r="I38" s="65">
        <f>[1]Slutanvändning!$N$466</f>
        <v>0</v>
      </c>
      <c r="J38" s="65"/>
      <c r="K38" s="65">
        <f>[1]Slutanvändning!U462</f>
        <v>0</v>
      </c>
      <c r="L38" s="65">
        <f>[1]Slutanvändning!V462</f>
        <v>0</v>
      </c>
      <c r="M38" s="65"/>
      <c r="N38" s="65"/>
      <c r="O38" s="65"/>
      <c r="P38" s="65">
        <f t="shared" si="4"/>
        <v>17552</v>
      </c>
      <c r="Q38" s="22"/>
      <c r="R38" s="33"/>
      <c r="S38" s="18"/>
      <c r="T38" s="29"/>
      <c r="U38" s="25"/>
    </row>
    <row r="39" spans="1:47" ht="15.6">
      <c r="A39" s="5" t="s">
        <v>39</v>
      </c>
      <c r="B39" s="116">
        <f>[1]Slutanvändning!$N$476</f>
        <v>0</v>
      </c>
      <c r="C39" s="116">
        <f>[1]Slutanvändning!$N$477</f>
        <v>2502</v>
      </c>
      <c r="D39" s="65">
        <f>[1]Slutanvändning!$N$470</f>
        <v>0</v>
      </c>
      <c r="E39" s="65">
        <f>[1]Slutanvändning!$Q$471</f>
        <v>0</v>
      </c>
      <c r="F39" s="116">
        <f>[1]Slutanvändning!$N$472</f>
        <v>0</v>
      </c>
      <c r="G39" s="65">
        <f>[1]Slutanvändning!$N$473</f>
        <v>0</v>
      </c>
      <c r="H39" s="116">
        <f>[1]Slutanvändning!$N$474</f>
        <v>0</v>
      </c>
      <c r="I39" s="65">
        <f>[1]Slutanvändning!$N$475</f>
        <v>0</v>
      </c>
      <c r="J39" s="65"/>
      <c r="K39" s="65">
        <f>[1]Slutanvändning!U471</f>
        <v>0</v>
      </c>
      <c r="L39" s="65">
        <f>[1]Slutanvändning!V471</f>
        <v>0</v>
      </c>
      <c r="M39" s="65"/>
      <c r="N39" s="65"/>
      <c r="O39" s="65"/>
      <c r="P39" s="65">
        <f>SUM(B39:N39)</f>
        <v>2502</v>
      </c>
      <c r="Q39" s="22"/>
      <c r="R39" s="30"/>
      <c r="S39" s="9"/>
      <c r="T39" s="46"/>
    </row>
    <row r="40" spans="1:47" ht="15.6">
      <c r="A40" s="5" t="s">
        <v>14</v>
      </c>
      <c r="B40" s="65">
        <f>SUM(B32:B39)</f>
        <v>16715</v>
      </c>
      <c r="C40" s="133">
        <f t="shared" ref="C40:O40" si="5">SUM(C32:C39)</f>
        <v>78574</v>
      </c>
      <c r="D40" s="133">
        <f t="shared" si="5"/>
        <v>28852</v>
      </c>
      <c r="E40" s="65">
        <f t="shared" si="5"/>
        <v>0</v>
      </c>
      <c r="F40" s="65">
        <f>SUM(F32:F39)</f>
        <v>0</v>
      </c>
      <c r="G40" s="65">
        <f t="shared" si="5"/>
        <v>4554</v>
      </c>
      <c r="H40" s="65">
        <f t="shared" si="5"/>
        <v>86208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>SUM(B40:N40)</f>
        <v>214903</v>
      </c>
      <c r="Q40" s="22"/>
      <c r="R40" s="30"/>
      <c r="S40" s="9" t="s">
        <v>25</v>
      </c>
      <c r="T40" s="46" t="s">
        <v>26</v>
      </c>
    </row>
    <row r="41" spans="1:4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8"/>
      <c r="R41" s="30" t="s">
        <v>40</v>
      </c>
      <c r="S41" s="47" t="str">
        <f>(B46+C46)/1000 &amp;" GWh"</f>
        <v>8,57092 GWh</v>
      </c>
      <c r="T41" s="63"/>
    </row>
    <row r="42" spans="1:47">
      <c r="A42" s="35" t="s">
        <v>43</v>
      </c>
      <c r="B42" s="122">
        <f>B39+B38+B37</f>
        <v>14704</v>
      </c>
      <c r="C42" s="122">
        <f>C39+C38+C37</f>
        <v>24210</v>
      </c>
      <c r="D42" s="122">
        <f>D39+D38+D37</f>
        <v>77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10446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49437</v>
      </c>
      <c r="Q42" s="23"/>
      <c r="R42" s="30" t="s">
        <v>41</v>
      </c>
      <c r="S42" s="10" t="str">
        <f>P42/1000 &amp;" GWh"</f>
        <v>49,437 GWh</v>
      </c>
      <c r="T42" s="31">
        <f>P42/P40</f>
        <v>0.23004332187079751</v>
      </c>
    </row>
    <row r="43" spans="1:47">
      <c r="A43" s="36" t="s">
        <v>45</v>
      </c>
      <c r="B43" s="124"/>
      <c r="C43" s="125">
        <f>C40+C24-C7+C46</f>
        <v>84859.92</v>
      </c>
      <c r="D43" s="125">
        <f t="shared" ref="D43:O43" si="7">D11+D24+D40</f>
        <v>28852</v>
      </c>
      <c r="E43" s="125">
        <f t="shared" si="7"/>
        <v>0</v>
      </c>
      <c r="F43" s="125">
        <f t="shared" si="7"/>
        <v>0</v>
      </c>
      <c r="G43" s="125">
        <f t="shared" si="7"/>
        <v>4754</v>
      </c>
      <c r="H43" s="125">
        <f t="shared" si="7"/>
        <v>87308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</f>
        <v>205773.91999999998</v>
      </c>
      <c r="Q43" s="23"/>
      <c r="R43" s="30" t="s">
        <v>42</v>
      </c>
      <c r="S43" s="10" t="str">
        <f>P36/1000 &amp;" GWh"</f>
        <v>6,348 GWh</v>
      </c>
      <c r="T43" s="44">
        <f>P36/P40</f>
        <v>2.9538908251629806E-2</v>
      </c>
    </row>
    <row r="44" spans="1:47">
      <c r="A44" s="36" t="s">
        <v>46</v>
      </c>
      <c r="B44" s="92"/>
      <c r="C44" s="95">
        <f>C43/$P$43</f>
        <v>0.41239395157559328</v>
      </c>
      <c r="D44" s="95">
        <f t="shared" ref="D44:P44" si="8">D43/$P$43</f>
        <v>0.14021213183867035</v>
      </c>
      <c r="E44" s="95">
        <f t="shared" si="8"/>
        <v>0</v>
      </c>
      <c r="F44" s="95">
        <f t="shared" si="8"/>
        <v>0</v>
      </c>
      <c r="G44" s="95">
        <f t="shared" si="8"/>
        <v>2.3103024912000513E-2</v>
      </c>
      <c r="H44" s="95">
        <f t="shared" si="8"/>
        <v>0.42429089167373596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9,822 GWh</v>
      </c>
      <c r="T44" s="31">
        <f>P34/P40</f>
        <v>4.5704341028277876E-2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2,196 GWh</v>
      </c>
      <c r="T45" s="31">
        <f>P32/P40</f>
        <v>1.0218563724098779E-2</v>
      </c>
      <c r="U45" s="25"/>
    </row>
    <row r="46" spans="1:47">
      <c r="A46" s="37" t="s">
        <v>49</v>
      </c>
      <c r="B46" s="94">
        <f>B24+B26-B40</f>
        <v>2285</v>
      </c>
      <c r="C46" s="94">
        <f>(C40+C24)*0.08</f>
        <v>6285.92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115,807 GWh</v>
      </c>
      <c r="T46" s="44">
        <f>P33/P40</f>
        <v>0.53888033205678842</v>
      </c>
      <c r="U46" s="25"/>
    </row>
    <row r="47" spans="1:47">
      <c r="A47" s="37" t="s">
        <v>51</v>
      </c>
      <c r="B47" s="97">
        <f>B46/(B24+B26)</f>
        <v>0.12026315789473684</v>
      </c>
      <c r="C47" s="97">
        <f>C46/(C40+C24)</f>
        <v>0.08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31,293 GWh</v>
      </c>
      <c r="T47" s="44">
        <f>P35/P40</f>
        <v>0.1456145330684076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214,903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27"/>
      <c r="C49" s="128"/>
      <c r="D49" s="128"/>
      <c r="E49" s="128"/>
      <c r="F49" s="129"/>
      <c r="G49" s="128"/>
      <c r="H49" s="128"/>
      <c r="I49" s="129"/>
      <c r="J49" s="128"/>
      <c r="K49" s="128"/>
      <c r="L49" s="128"/>
      <c r="M49" s="128"/>
      <c r="N49" s="129"/>
      <c r="O49" s="129"/>
      <c r="P49" s="12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27"/>
      <c r="C50" s="130"/>
      <c r="D50" s="128"/>
      <c r="E50" s="128"/>
      <c r="F50" s="129"/>
      <c r="G50" s="128"/>
      <c r="H50" s="128"/>
      <c r="I50" s="129"/>
      <c r="J50" s="128"/>
      <c r="K50" s="128"/>
      <c r="L50" s="128"/>
      <c r="M50" s="128"/>
      <c r="N50" s="129"/>
      <c r="O50" s="129"/>
      <c r="P50" s="129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zoomScale="70" zoomScaleNormal="70" workbookViewId="0">
      <selection activeCell="P47" sqref="P47"/>
    </sheetView>
  </sheetViews>
  <sheetFormatPr defaultColWidth="8.59765625" defaultRowHeight="14.4"/>
  <cols>
    <col min="1" max="1" width="49.5" style="11" customWidth="1"/>
    <col min="2" max="2" width="20.19921875" style="41" customWidth="1"/>
    <col min="3" max="3" width="17.59765625" style="79" customWidth="1"/>
    <col min="4" max="12" width="17.59765625" style="41" customWidth="1"/>
    <col min="13" max="16" width="17.59765625" style="79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4" t="s">
        <v>91</v>
      </c>
      <c r="Q2" s="5"/>
      <c r="AG2" s="40"/>
      <c r="AH2" s="5"/>
    </row>
    <row r="3" spans="1:34" ht="28.8">
      <c r="A3" s="6">
        <f>'Västmanlands län'!A3</f>
        <v>2020</v>
      </c>
      <c r="C3" s="80" t="s">
        <v>1</v>
      </c>
      <c r="D3" s="80" t="s">
        <v>32</v>
      </c>
      <c r="E3" s="80" t="s">
        <v>2</v>
      </c>
      <c r="F3" s="81" t="s">
        <v>3</v>
      </c>
      <c r="G3" s="80" t="s">
        <v>17</v>
      </c>
      <c r="H3" s="80" t="s">
        <v>52</v>
      </c>
      <c r="I3" s="81" t="s">
        <v>5</v>
      </c>
      <c r="J3" s="80" t="s">
        <v>4</v>
      </c>
      <c r="K3" s="80" t="s">
        <v>6</v>
      </c>
      <c r="L3" s="80" t="s">
        <v>7</v>
      </c>
      <c r="M3" s="80" t="s">
        <v>68</v>
      </c>
      <c r="N3" s="81" t="s">
        <v>68</v>
      </c>
      <c r="O3" s="81" t="s">
        <v>74</v>
      </c>
      <c r="P3" s="82" t="s">
        <v>9</v>
      </c>
      <c r="Q3" s="40"/>
      <c r="AG3" s="40"/>
      <c r="AH3" s="40"/>
    </row>
    <row r="4" spans="1:34" s="18" customFormat="1" ht="10.199999999999999">
      <c r="A4" s="55" t="s">
        <v>60</v>
      </c>
      <c r="B4" s="83"/>
      <c r="C4" s="84" t="s">
        <v>58</v>
      </c>
      <c r="D4" s="84" t="s">
        <v>59</v>
      </c>
      <c r="E4" s="85"/>
      <c r="F4" s="84" t="s">
        <v>61</v>
      </c>
      <c r="G4" s="85"/>
      <c r="H4" s="85"/>
      <c r="I4" s="84" t="s">
        <v>62</v>
      </c>
      <c r="J4" s="85"/>
      <c r="K4" s="85"/>
      <c r="L4" s="85"/>
      <c r="M4" s="85"/>
      <c r="N4" s="86"/>
      <c r="O4" s="86"/>
      <c r="P4" s="87" t="s">
        <v>66</v>
      </c>
      <c r="Q4" s="19"/>
      <c r="AG4" s="19"/>
      <c r="AH4" s="19"/>
    </row>
    <row r="5" spans="1:34" ht="15.6">
      <c r="A5" s="5" t="s">
        <v>76</v>
      </c>
      <c r="B5" s="62"/>
      <c r="C5" s="64">
        <f>[1]Solceller!$E$8</f>
        <v>2375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6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B7" s="62"/>
      <c r="C7" s="96">
        <f>[1]Elproduktion!$N$162</f>
        <v>0</v>
      </c>
      <c r="D7" s="62">
        <f>[1]Elproduktion!$N$163</f>
        <v>0</v>
      </c>
      <c r="E7" s="62">
        <f>[1]Elproduktion!$Q$164</f>
        <v>0</v>
      </c>
      <c r="F7" s="62">
        <f>[1]Elproduktion!$N$165</f>
        <v>0</v>
      </c>
      <c r="G7" s="62">
        <f>[1]Elproduktion!$R$166</f>
        <v>0</v>
      </c>
      <c r="H7" s="62">
        <f>[1]Elproduktion!$S$167</f>
        <v>0</v>
      </c>
      <c r="I7" s="62">
        <f>[1]Elproduktion!$N$168</f>
        <v>0</v>
      </c>
      <c r="J7" s="62">
        <f>[1]Elproduktion!$T$166</f>
        <v>0</v>
      </c>
      <c r="K7" s="62">
        <f>[1]Elproduktion!U164</f>
        <v>0</v>
      </c>
      <c r="L7" s="62">
        <f>[1]Elproduktion!V164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6">
      <c r="A8" s="5" t="s">
        <v>11</v>
      </c>
      <c r="B8" s="62"/>
      <c r="C8" s="96">
        <f>[1]Elproduktion!$N$170</f>
        <v>0</v>
      </c>
      <c r="D8" s="62">
        <f>[1]Elproduktion!$N$171</f>
        <v>0</v>
      </c>
      <c r="E8" s="62">
        <f>[1]Elproduktion!$Q$172</f>
        <v>0</v>
      </c>
      <c r="F8" s="62">
        <f>[1]Elproduktion!$N$173</f>
        <v>0</v>
      </c>
      <c r="G8" s="62">
        <f>[1]Elproduktion!$R$174</f>
        <v>0</v>
      </c>
      <c r="H8" s="62">
        <f>[1]Elproduktion!$S$175</f>
        <v>0</v>
      </c>
      <c r="I8" s="62">
        <f>[1]Elproduktion!$N$176</f>
        <v>0</v>
      </c>
      <c r="J8" s="62">
        <f>[1]Elproduktion!$T$174</f>
        <v>0</v>
      </c>
      <c r="K8" s="62">
        <f>[1]Elproduktion!U172</f>
        <v>0</v>
      </c>
      <c r="L8" s="62">
        <f>[1]Elproduktion!V172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6">
      <c r="A9" s="5" t="s">
        <v>12</v>
      </c>
      <c r="B9" s="62"/>
      <c r="C9" s="96">
        <f>[1]Elproduktion!$N$178</f>
        <v>59749</v>
      </c>
      <c r="D9" s="62">
        <f>[1]Elproduktion!$N$179</f>
        <v>0</v>
      </c>
      <c r="E9" s="62">
        <f>[1]Elproduktion!$Q$180</f>
        <v>0</v>
      </c>
      <c r="F9" s="62">
        <f>[1]Elproduktion!$N$181</f>
        <v>0</v>
      </c>
      <c r="G9" s="62">
        <f>[1]Elproduktion!$R$182</f>
        <v>0</v>
      </c>
      <c r="H9" s="62">
        <f>[1]Elproduktion!$S$183</f>
        <v>0</v>
      </c>
      <c r="I9" s="62">
        <f>[1]Elproduktion!$N$184</f>
        <v>0</v>
      </c>
      <c r="J9" s="62">
        <f>[1]Elproduktion!$T$182</f>
        <v>0</v>
      </c>
      <c r="K9" s="62">
        <f>[1]Elproduktion!U180</f>
        <v>0</v>
      </c>
      <c r="L9" s="62">
        <f>[1]Elproduktion!V180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6">
      <c r="A10" s="5" t="s">
        <v>13</v>
      </c>
      <c r="B10" s="62"/>
      <c r="C10" s="96">
        <f>[1]Elproduktion!$N$186</f>
        <v>0</v>
      </c>
      <c r="D10" s="62">
        <f>[1]Elproduktion!$N$187</f>
        <v>0</v>
      </c>
      <c r="E10" s="62">
        <f>[1]Elproduktion!$Q$188</f>
        <v>0</v>
      </c>
      <c r="F10" s="62">
        <f>[1]Elproduktion!$N$189</f>
        <v>0</v>
      </c>
      <c r="G10" s="62">
        <f>[1]Elproduktion!$R$190</f>
        <v>0</v>
      </c>
      <c r="H10" s="62">
        <f>[1]Elproduktion!$S$191</f>
        <v>0</v>
      </c>
      <c r="I10" s="62">
        <f>[1]Elproduktion!$N$192</f>
        <v>0</v>
      </c>
      <c r="J10" s="62">
        <f>[1]Elproduktion!$T$190</f>
        <v>0</v>
      </c>
      <c r="K10" s="62">
        <f>[1]Elproduktion!U188</f>
        <v>0</v>
      </c>
      <c r="L10" s="62">
        <f>[1]Elproduktion!V188</f>
        <v>0</v>
      </c>
      <c r="M10" s="62"/>
      <c r="N10" s="62"/>
      <c r="O10" s="62"/>
      <c r="P10" s="62">
        <f t="shared" si="0"/>
        <v>0</v>
      </c>
      <c r="Q10" s="40"/>
      <c r="R10" s="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0"/>
      <c r="AH10" s="40"/>
    </row>
    <row r="11" spans="1:34" ht="15.6">
      <c r="A11" s="5" t="s">
        <v>14</v>
      </c>
      <c r="B11" s="62"/>
      <c r="C11" s="64">
        <f>SUM(C5:C10)</f>
        <v>62124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0"/>
      <c r="AH11" s="40"/>
    </row>
    <row r="12" spans="1:34" ht="15.6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6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">
      <c r="A14" s="3" t="s">
        <v>15</v>
      </c>
      <c r="B14" s="88"/>
      <c r="C14" s="62"/>
      <c r="D14" s="88"/>
      <c r="E14" s="88"/>
      <c r="F14" s="88"/>
      <c r="G14" s="88"/>
      <c r="H14" s="88"/>
      <c r="I14" s="88"/>
      <c r="J14" s="62"/>
      <c r="K14" s="62"/>
      <c r="L14" s="62"/>
      <c r="M14" s="62"/>
      <c r="N14" s="62"/>
      <c r="O14" s="62"/>
      <c r="P14" s="88"/>
      <c r="Q14" s="4"/>
      <c r="R14" s="4"/>
      <c r="S14" s="4"/>
      <c r="T14" s="4"/>
    </row>
    <row r="15" spans="1:34" ht="15.6">
      <c r="A15" s="54" t="str">
        <f>A2</f>
        <v>1961 Hallstahammar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28.8">
      <c r="A16" s="6">
        <f>'Västmanlands län'!A16</f>
        <v>2020</v>
      </c>
      <c r="B16" s="80" t="s">
        <v>16</v>
      </c>
      <c r="C16" s="89" t="s">
        <v>8</v>
      </c>
      <c r="D16" s="80" t="s">
        <v>32</v>
      </c>
      <c r="E16" s="80" t="s">
        <v>2</v>
      </c>
      <c r="F16" s="81" t="s">
        <v>3</v>
      </c>
      <c r="G16" s="80" t="s">
        <v>17</v>
      </c>
      <c r="H16" s="80" t="s">
        <v>52</v>
      </c>
      <c r="I16" s="81" t="s">
        <v>5</v>
      </c>
      <c r="J16" s="80" t="s">
        <v>4</v>
      </c>
      <c r="K16" s="80" t="s">
        <v>6</v>
      </c>
      <c r="L16" s="80" t="s">
        <v>7</v>
      </c>
      <c r="M16" s="80" t="s">
        <v>72</v>
      </c>
      <c r="N16" s="81" t="s">
        <v>68</v>
      </c>
      <c r="O16" s="81" t="s">
        <v>74</v>
      </c>
      <c r="P16" s="82" t="s">
        <v>9</v>
      </c>
      <c r="Q16" s="40"/>
      <c r="AG16" s="40"/>
      <c r="AH16" s="40"/>
    </row>
    <row r="17" spans="1:34" s="18" customFormat="1" ht="10.199999999999999">
      <c r="A17" s="55" t="s">
        <v>60</v>
      </c>
      <c r="B17" s="84" t="s">
        <v>63</v>
      </c>
      <c r="C17" s="115"/>
      <c r="D17" s="84" t="s">
        <v>59</v>
      </c>
      <c r="E17" s="85"/>
      <c r="F17" s="84" t="s">
        <v>61</v>
      </c>
      <c r="G17" s="85"/>
      <c r="H17" s="85"/>
      <c r="I17" s="84" t="s">
        <v>62</v>
      </c>
      <c r="J17" s="85"/>
      <c r="K17" s="85"/>
      <c r="L17" s="85"/>
      <c r="M17" s="85"/>
      <c r="N17" s="86"/>
      <c r="O17" s="86"/>
      <c r="P17" s="87" t="s">
        <v>66</v>
      </c>
      <c r="Q17" s="19"/>
      <c r="AG17" s="19"/>
      <c r="AH17" s="19"/>
    </row>
    <row r="18" spans="1:34" ht="15.6">
      <c r="A18" s="5" t="s">
        <v>18</v>
      </c>
      <c r="B18" s="62">
        <f>[1]Fjärrvärmeproduktion!$N$226</f>
        <v>0</v>
      </c>
      <c r="C18" s="62"/>
      <c r="D18" s="62">
        <f>[1]Fjärrvärmeproduktion!$N$227</f>
        <v>0</v>
      </c>
      <c r="E18" s="62">
        <f>[1]Fjärrvärmeproduktion!$Q$228</f>
        <v>0</v>
      </c>
      <c r="F18" s="62">
        <f>[1]Fjärrvärmeproduktion!$N$229</f>
        <v>0</v>
      </c>
      <c r="G18" s="62">
        <f>[1]Fjärrvärmeproduktion!$R$230</f>
        <v>0</v>
      </c>
      <c r="H18" s="62">
        <f>[1]Fjärrvärmeproduktion!$S$231</f>
        <v>0</v>
      </c>
      <c r="I18" s="62">
        <f>[1]Fjärrvärmeproduktion!$N$232</f>
        <v>0</v>
      </c>
      <c r="J18" s="62">
        <f>[1]Fjärrvärmeproduktion!$T$230</f>
        <v>0</v>
      </c>
      <c r="K18" s="62">
        <f>[1]Fjärrvärmeproduktion!U228</f>
        <v>0</v>
      </c>
      <c r="L18" s="62">
        <f>[1]Fjärrvärmeproduktion!V228</f>
        <v>0</v>
      </c>
      <c r="M18" s="62"/>
      <c r="N18" s="62"/>
      <c r="O18" s="62"/>
      <c r="P18" s="65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62">
        <f>[1]Fjärrvärmeproduktion!$N$234</f>
        <v>0</v>
      </c>
      <c r="C19" s="62"/>
      <c r="D19" s="62">
        <f>[1]Fjärrvärmeproduktion!$N$235</f>
        <v>0</v>
      </c>
      <c r="E19" s="62">
        <f>[1]Fjärrvärmeproduktion!$Q$236</f>
        <v>0</v>
      </c>
      <c r="F19" s="62">
        <f>[1]Fjärrvärmeproduktion!$N$237</f>
        <v>0</v>
      </c>
      <c r="G19" s="62">
        <f>[1]Fjärrvärmeproduktion!$R$238</f>
        <v>0</v>
      </c>
      <c r="H19" s="62">
        <f>[1]Fjärrvärmeproduktion!$S$239</f>
        <v>0</v>
      </c>
      <c r="I19" s="62">
        <f>[1]Fjärrvärmeproduktion!$N$240</f>
        <v>0</v>
      </c>
      <c r="J19" s="62">
        <f>[1]Fjärrvärmeproduktion!$T$238</f>
        <v>0</v>
      </c>
      <c r="K19" s="62">
        <f>[1]Fjärrvärmeproduktion!U236</f>
        <v>0</v>
      </c>
      <c r="L19" s="62">
        <f>[1]Fjärrvärmeproduktion!V236</f>
        <v>0</v>
      </c>
      <c r="M19" s="62"/>
      <c r="N19" s="62"/>
      <c r="O19" s="62"/>
      <c r="P19" s="65">
        <f t="shared" ref="P19:P24" si="2">SUM(C19:O19)</f>
        <v>0</v>
      </c>
      <c r="Q19" s="4"/>
      <c r="R19" s="4"/>
      <c r="S19" s="4"/>
      <c r="T19" s="4"/>
    </row>
    <row r="20" spans="1:34" ht="15.6">
      <c r="A20" s="5" t="s">
        <v>20</v>
      </c>
      <c r="B20" s="62">
        <f>[1]Fjärrvärmeproduktion!$N$242</f>
        <v>0</v>
      </c>
      <c r="C20" s="62"/>
      <c r="D20" s="62">
        <f>[1]Fjärrvärmeproduktion!$N$243</f>
        <v>0</v>
      </c>
      <c r="E20" s="62">
        <f>[1]Fjärrvärmeproduktion!$Q$244</f>
        <v>0</v>
      </c>
      <c r="F20" s="62">
        <f>[1]Fjärrvärmeproduktion!$N$245</f>
        <v>0</v>
      </c>
      <c r="G20" s="62">
        <f>[1]Fjärrvärmeproduktion!$R$246</f>
        <v>0</v>
      </c>
      <c r="H20" s="62">
        <f>[1]Fjärrvärmeproduktion!$S$247</f>
        <v>0</v>
      </c>
      <c r="I20" s="62">
        <f>[1]Fjärrvärmeproduktion!$N$248</f>
        <v>0</v>
      </c>
      <c r="J20" s="62">
        <f>[1]Fjärrvärmeproduktion!$T$246</f>
        <v>0</v>
      </c>
      <c r="K20" s="62">
        <f>[1]Fjärrvärmeproduktion!U244</f>
        <v>0</v>
      </c>
      <c r="L20" s="62">
        <f>[1]Fjärrvärmeproduktion!V244</f>
        <v>0</v>
      </c>
      <c r="M20" s="62"/>
      <c r="N20" s="62"/>
      <c r="O20" s="62"/>
      <c r="P20" s="65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62">
        <f>[1]Fjärrvärmeproduktion!$N$250</f>
        <v>0</v>
      </c>
      <c r="C21" s="62"/>
      <c r="D21" s="62">
        <f>[1]Fjärrvärmeproduktion!$N$251</f>
        <v>0</v>
      </c>
      <c r="E21" s="62">
        <f>[1]Fjärrvärmeproduktion!$Q$252</f>
        <v>0</v>
      </c>
      <c r="F21" s="62">
        <f>[1]Fjärrvärmeproduktion!$N$253</f>
        <v>0</v>
      </c>
      <c r="G21" s="62">
        <f>[1]Fjärrvärmeproduktion!$R$254</f>
        <v>0</v>
      </c>
      <c r="H21" s="62">
        <f>[1]Fjärrvärmeproduktion!$S$255</f>
        <v>0</v>
      </c>
      <c r="I21" s="62">
        <f>[1]Fjärrvärmeproduktion!$N$256</f>
        <v>0</v>
      </c>
      <c r="J21" s="62">
        <f>[1]Fjärrvärmeproduktion!$T$254</f>
        <v>0</v>
      </c>
      <c r="K21" s="62">
        <f>[1]Fjärrvärmeproduktion!U252</f>
        <v>0</v>
      </c>
      <c r="L21" s="62">
        <f>[1]Fjärrvärmeproduktion!V252</f>
        <v>0</v>
      </c>
      <c r="M21" s="62"/>
      <c r="N21" s="62"/>
      <c r="O21" s="62"/>
      <c r="P21" s="65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62">
        <f>[1]Fjärrvärmeproduktion!$N$258</f>
        <v>0</v>
      </c>
      <c r="C22" s="62"/>
      <c r="D22" s="62">
        <f>[1]Fjärrvärmeproduktion!$N$259</f>
        <v>0</v>
      </c>
      <c r="E22" s="62">
        <f>[1]Fjärrvärmeproduktion!$Q$260</f>
        <v>0</v>
      </c>
      <c r="F22" s="62">
        <f>[1]Fjärrvärmeproduktion!$N$261</f>
        <v>0</v>
      </c>
      <c r="G22" s="62">
        <f>[1]Fjärrvärmeproduktion!$R$262</f>
        <v>0</v>
      </c>
      <c r="H22" s="62">
        <f>[1]Fjärrvärmeproduktion!$S$263</f>
        <v>0</v>
      </c>
      <c r="I22" s="62">
        <f>[1]Fjärrvärmeproduktion!$N$264</f>
        <v>0</v>
      </c>
      <c r="J22" s="62">
        <f>[1]Fjärrvärmeproduktion!$T$262</f>
        <v>0</v>
      </c>
      <c r="K22" s="62">
        <f>[1]Fjärrvärmeproduktion!U260</f>
        <v>0</v>
      </c>
      <c r="L22" s="62">
        <f>[1]Fjärrvärmeproduktion!V260</f>
        <v>0</v>
      </c>
      <c r="M22" s="62"/>
      <c r="N22" s="62"/>
      <c r="O22" s="62"/>
      <c r="P22" s="65">
        <f t="shared" si="2"/>
        <v>0</v>
      </c>
      <c r="Q22" s="20"/>
      <c r="R22" s="32" t="s">
        <v>24</v>
      </c>
      <c r="S22" s="59" t="str">
        <f>P43/1000 &amp;" GWh"</f>
        <v>335,88276 GWh</v>
      </c>
      <c r="T22" s="27"/>
      <c r="U22" s="25"/>
    </row>
    <row r="23" spans="1:34" ht="15.6">
      <c r="A23" s="5" t="s">
        <v>23</v>
      </c>
      <c r="B23" s="62">
        <f>[1]Fjärrvärmeproduktion!$N$266</f>
        <v>0</v>
      </c>
      <c r="C23" s="62"/>
      <c r="D23" s="62">
        <f>[1]Fjärrvärmeproduktion!$N$267</f>
        <v>0</v>
      </c>
      <c r="E23" s="62">
        <f>[1]Fjärrvärmeproduktion!$Q$268</f>
        <v>0</v>
      </c>
      <c r="F23" s="62">
        <f>[1]Fjärrvärmeproduktion!$N$269</f>
        <v>0</v>
      </c>
      <c r="G23" s="62">
        <f>[1]Fjärrvärmeproduktion!$R$270</f>
        <v>0</v>
      </c>
      <c r="H23" s="62">
        <f>[1]Fjärrvärmeproduktion!$S$271</f>
        <v>0</v>
      </c>
      <c r="I23" s="62">
        <f>[1]Fjärrvärmeproduktion!$N$272</f>
        <v>0</v>
      </c>
      <c r="J23" s="62">
        <f>[1]Fjärrvärmeproduktion!$T$270</f>
        <v>0</v>
      </c>
      <c r="K23" s="62">
        <f>[1]Fjärrvärmeproduktion!U268</f>
        <v>0</v>
      </c>
      <c r="L23" s="62">
        <f>[1]Fjärrvärmeproduktion!V268</f>
        <v>0</v>
      </c>
      <c r="M23" s="62"/>
      <c r="N23" s="62"/>
      <c r="O23" s="62"/>
      <c r="P23" s="65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2">
        <f>SUM(B18:B23)</f>
        <v>0</v>
      </c>
      <c r="C24" s="62">
        <f t="shared" ref="C24:O24" si="3">SUM(C18:C23)</f>
        <v>0</v>
      </c>
      <c r="D24" s="62">
        <f t="shared" si="3"/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5">
        <f t="shared" si="2"/>
        <v>0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6" t="str">
        <f>C30</f>
        <v>El</v>
      </c>
      <c r="S25" s="43" t="str">
        <f>C43/1000 &amp;" GWh"</f>
        <v>224,87976 GWh</v>
      </c>
      <c r="T25" s="31">
        <f>C$44</f>
        <v>0.66951861417358849</v>
      </c>
      <c r="U25" s="25"/>
    </row>
    <row r="26" spans="1:34" ht="15.6">
      <c r="A26" s="134" t="s">
        <v>100</v>
      </c>
      <c r="B26" s="137">
        <v>108223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7" t="str">
        <f>D30</f>
        <v>Oljeprodukter</v>
      </c>
      <c r="S26" s="43" t="str">
        <f>D43/1000 &amp;" GWh"</f>
        <v>81,771 GWh</v>
      </c>
      <c r="T26" s="31">
        <f>D$44</f>
        <v>0.24345101844465014</v>
      </c>
      <c r="U26" s="25"/>
    </row>
    <row r="27" spans="1:34" ht="15.6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7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62"/>
      <c r="D28" s="88"/>
      <c r="E28" s="88"/>
      <c r="F28" s="88"/>
      <c r="G28" s="88"/>
      <c r="H28" s="88"/>
      <c r="I28" s="62"/>
      <c r="J28" s="62"/>
      <c r="K28" s="62"/>
      <c r="L28" s="62"/>
      <c r="M28" s="62"/>
      <c r="N28" s="62"/>
      <c r="O28" s="62"/>
      <c r="P28" s="62"/>
      <c r="Q28" s="20"/>
      <c r="R28" s="57" t="str">
        <f>F30</f>
        <v>Gasol/naturgas</v>
      </c>
      <c r="S28" s="45" t="str">
        <f>F43/1000 &amp;" GWh"</f>
        <v>5,007 GWh</v>
      </c>
      <c r="T28" s="31">
        <f>F$44</f>
        <v>1.4906987188029536E-2</v>
      </c>
      <c r="U28" s="25"/>
    </row>
    <row r="29" spans="1:34" ht="15.6">
      <c r="A29" s="54" t="str">
        <f>A2</f>
        <v>1961 Hallstahammar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/>
      <c r="R29" s="57" t="str">
        <f>G30</f>
        <v>Biodrivmedel</v>
      </c>
      <c r="S29" s="43" t="str">
        <f>G43/1000&amp;" GWh"</f>
        <v>11,259 GWh</v>
      </c>
      <c r="T29" s="31">
        <f>G$44</f>
        <v>3.3520624875179657E-2</v>
      </c>
      <c r="U29" s="25"/>
    </row>
    <row r="30" spans="1:34" ht="28.8">
      <c r="A30" s="6">
        <f>'Västmanlands län'!A30</f>
        <v>2020</v>
      </c>
      <c r="B30" s="89" t="s">
        <v>70</v>
      </c>
      <c r="C30" s="92" t="s">
        <v>8</v>
      </c>
      <c r="D30" s="80" t="s">
        <v>32</v>
      </c>
      <c r="E30" s="80" t="s">
        <v>2</v>
      </c>
      <c r="F30" s="81" t="s">
        <v>3</v>
      </c>
      <c r="G30" s="80" t="s">
        <v>28</v>
      </c>
      <c r="H30" s="80" t="s">
        <v>52</v>
      </c>
      <c r="I30" s="81" t="s">
        <v>5</v>
      </c>
      <c r="J30" s="80" t="s">
        <v>4</v>
      </c>
      <c r="K30" s="80" t="s">
        <v>6</v>
      </c>
      <c r="L30" s="80" t="s">
        <v>7</v>
      </c>
      <c r="M30" s="80" t="s">
        <v>72</v>
      </c>
      <c r="N30" s="81" t="s">
        <v>68</v>
      </c>
      <c r="O30" s="81" t="s">
        <v>74</v>
      </c>
      <c r="P30" s="82" t="s">
        <v>29</v>
      </c>
      <c r="Q30" s="20"/>
      <c r="R30" s="56" t="str">
        <f>H30</f>
        <v>Biobränslen</v>
      </c>
      <c r="S30" s="43" t="str">
        <f>H43/1000&amp;" GWh"</f>
        <v>12,966 GWh</v>
      </c>
      <c r="T30" s="31">
        <f>H$44</f>
        <v>3.8602755318552222E-2</v>
      </c>
      <c r="U30" s="25"/>
    </row>
    <row r="31" spans="1:34" s="18" customFormat="1">
      <c r="A31" s="17"/>
      <c r="B31" s="84" t="s">
        <v>65</v>
      </c>
      <c r="C31" s="90" t="s">
        <v>64</v>
      </c>
      <c r="D31" s="84" t="s">
        <v>59</v>
      </c>
      <c r="E31" s="85"/>
      <c r="F31" s="84" t="s">
        <v>61</v>
      </c>
      <c r="G31" s="84" t="s">
        <v>71</v>
      </c>
      <c r="H31" s="84" t="s">
        <v>69</v>
      </c>
      <c r="I31" s="84" t="s">
        <v>62</v>
      </c>
      <c r="J31" s="85"/>
      <c r="K31" s="85"/>
      <c r="L31" s="85"/>
      <c r="M31" s="85"/>
      <c r="N31" s="86"/>
      <c r="O31" s="86"/>
      <c r="P31" s="87" t="s">
        <v>67</v>
      </c>
      <c r="Q31" s="21"/>
      <c r="R31" s="56" t="str">
        <f>I30</f>
        <v>Biogas</v>
      </c>
      <c r="S31" s="43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62">
        <f>[1]Slutanvändning!$N$332</f>
        <v>0</v>
      </c>
      <c r="C32" s="62">
        <f>[1]Slutanvändning!$N$333</f>
        <v>2092</v>
      </c>
      <c r="D32" s="96">
        <f>[1]Slutanvändning!$N$326</f>
        <v>2635</v>
      </c>
      <c r="E32" s="62">
        <f>[1]Slutanvändning!$Q$327</f>
        <v>0</v>
      </c>
      <c r="F32" s="62">
        <f>[1]Slutanvändning!$N$328</f>
        <v>0</v>
      </c>
      <c r="G32" s="62">
        <f>[1]Slutanvändning!$N$329</f>
        <v>647</v>
      </c>
      <c r="H32" s="96">
        <f>[1]Slutanvändning!$N$330</f>
        <v>0</v>
      </c>
      <c r="I32" s="62">
        <f>[1]Slutanvändning!$N$331</f>
        <v>0</v>
      </c>
      <c r="J32" s="62"/>
      <c r="K32" s="62">
        <f>[1]Slutanvändning!U327</f>
        <v>0</v>
      </c>
      <c r="L32" s="62">
        <f>[1]Slutanvändning!V327</f>
        <v>0</v>
      </c>
      <c r="M32" s="62"/>
      <c r="N32" s="62"/>
      <c r="O32" s="62"/>
      <c r="P32" s="62">
        <f t="shared" ref="P32:P38" si="4">SUM(B32:N32)</f>
        <v>5374</v>
      </c>
      <c r="Q32" s="22"/>
      <c r="R32" s="57" t="str">
        <f>J30</f>
        <v>Avlutar</v>
      </c>
      <c r="S32" s="43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62">
        <f>[1]Slutanvändning!$N$341</f>
        <v>15112</v>
      </c>
      <c r="C33" s="62">
        <f>[1]Slutanvändning!$N$342</f>
        <v>107365</v>
      </c>
      <c r="D33" s="96">
        <f>[1]Slutanvändning!$N$335</f>
        <v>5751</v>
      </c>
      <c r="E33" s="62">
        <f>[1]Slutanvändning!$Q$336</f>
        <v>0</v>
      </c>
      <c r="F33" s="62">
        <f>[1]Slutanvändning!$N$337</f>
        <v>5007</v>
      </c>
      <c r="G33" s="62">
        <f>[1]Slutanvändning!$N$338</f>
        <v>72</v>
      </c>
      <c r="H33" s="96">
        <f>[1]Slutanvändning!$N$339</f>
        <v>0</v>
      </c>
      <c r="I33" s="62">
        <f>[1]Slutanvändning!$N$340</f>
        <v>0</v>
      </c>
      <c r="J33" s="62"/>
      <c r="K33" s="62">
        <f>[1]Slutanvändning!U336</f>
        <v>0</v>
      </c>
      <c r="L33" s="62">
        <f>[1]Slutanvändning!V336</f>
        <v>0</v>
      </c>
      <c r="M33" s="62"/>
      <c r="N33" s="62"/>
      <c r="O33" s="62"/>
      <c r="P33" s="62">
        <f t="shared" si="4"/>
        <v>133307</v>
      </c>
      <c r="Q33" s="22"/>
      <c r="R33" s="56" t="str">
        <f>K30</f>
        <v>Torv</v>
      </c>
      <c r="S33" s="43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62">
        <f>[1]Slutanvändning!$N$350</f>
        <v>14584</v>
      </c>
      <c r="C34" s="62">
        <f>[1]Slutanvändning!$N$351</f>
        <v>15676</v>
      </c>
      <c r="D34" s="96">
        <f>[1]Slutanvändning!$N$344</f>
        <v>0</v>
      </c>
      <c r="E34" s="62">
        <f>[1]Slutanvändning!$Q$345</f>
        <v>0</v>
      </c>
      <c r="F34" s="62">
        <f>[1]Slutanvändning!$N$346</f>
        <v>0</v>
      </c>
      <c r="G34" s="62">
        <f>[1]Slutanvändning!$N$347</f>
        <v>0</v>
      </c>
      <c r="H34" s="96">
        <f>[1]Slutanvändning!$N$348</f>
        <v>0</v>
      </c>
      <c r="I34" s="62">
        <f>[1]Slutanvändning!$N$349</f>
        <v>0</v>
      </c>
      <c r="J34" s="62"/>
      <c r="K34" s="62">
        <f>[1]Slutanvändning!U345</f>
        <v>0</v>
      </c>
      <c r="L34" s="62">
        <f>[1]Slutanvändning!V345</f>
        <v>0</v>
      </c>
      <c r="M34" s="62"/>
      <c r="N34" s="62"/>
      <c r="O34" s="62"/>
      <c r="P34" s="62">
        <f t="shared" si="4"/>
        <v>30260</v>
      </c>
      <c r="Q34" s="22"/>
      <c r="R34" s="57" t="str">
        <f>L30</f>
        <v>Avfall</v>
      </c>
      <c r="S34" s="43" t="str">
        <f>L43/1000&amp;" GWh"</f>
        <v>0 GWh</v>
      </c>
      <c r="T34" s="31">
        <f>L$44</f>
        <v>0</v>
      </c>
      <c r="U34" s="25"/>
      <c r="V34" s="7"/>
      <c r="W34" s="42"/>
    </row>
    <row r="35" spans="1:47" ht="15.6">
      <c r="A35" s="5" t="s">
        <v>35</v>
      </c>
      <c r="B35" s="62">
        <f>[1]Slutanvändning!$N$359</f>
        <v>0</v>
      </c>
      <c r="C35" s="62">
        <f>[1]Slutanvändning!$N$360</f>
        <v>167</v>
      </c>
      <c r="D35" s="96">
        <f>[1]Slutanvändning!$N$353</f>
        <v>70148</v>
      </c>
      <c r="E35" s="62">
        <f>[1]Slutanvändning!$Q$354</f>
        <v>0</v>
      </c>
      <c r="F35" s="62">
        <f>[1]Slutanvändning!$N$355</f>
        <v>0</v>
      </c>
      <c r="G35" s="62">
        <f>[1]Slutanvändning!$N$356</f>
        <v>10540</v>
      </c>
      <c r="H35" s="96">
        <f>[1]Slutanvändning!$N$357</f>
        <v>0</v>
      </c>
      <c r="I35" s="62">
        <f>[1]Slutanvändning!$N$358</f>
        <v>0</v>
      </c>
      <c r="J35" s="62"/>
      <c r="K35" s="62">
        <f>[1]Slutanvändning!U354</f>
        <v>0</v>
      </c>
      <c r="L35" s="62">
        <f>[1]Slutanvändning!V354</f>
        <v>0</v>
      </c>
      <c r="M35" s="62"/>
      <c r="N35" s="62"/>
      <c r="O35" s="62"/>
      <c r="P35" s="62">
        <f>SUM(B35:N35)</f>
        <v>80855</v>
      </c>
      <c r="Q35" s="22"/>
      <c r="R35" s="56" t="str">
        <f>M30</f>
        <v>Beckolja</v>
      </c>
      <c r="S35" s="43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62">
        <f>[1]Slutanvändning!$N$368</f>
        <v>10968</v>
      </c>
      <c r="C36" s="62">
        <f>[1]Slutanvändning!$N$369</f>
        <v>26069</v>
      </c>
      <c r="D36" s="96">
        <f>[1]Slutanvändning!$N$362</f>
        <v>39</v>
      </c>
      <c r="E36" s="62">
        <f>[1]Slutanvändning!$Q$363</f>
        <v>0</v>
      </c>
      <c r="F36" s="62">
        <f>[1]Slutanvändning!$N$364</f>
        <v>0</v>
      </c>
      <c r="G36" s="62">
        <f>[1]Slutanvändning!$N$365</f>
        <v>0</v>
      </c>
      <c r="H36" s="96">
        <f>[1]Slutanvändning!$N$366</f>
        <v>0</v>
      </c>
      <c r="I36" s="62">
        <f>[1]Slutanvändning!$N$367</f>
        <v>0</v>
      </c>
      <c r="J36" s="62"/>
      <c r="K36" s="62">
        <f>[1]Slutanvändning!U363</f>
        <v>0</v>
      </c>
      <c r="L36" s="62">
        <f>[1]Slutanvändning!V363</f>
        <v>0</v>
      </c>
      <c r="M36" s="62"/>
      <c r="N36" s="62"/>
      <c r="O36" s="62"/>
      <c r="P36" s="62">
        <f t="shared" si="4"/>
        <v>37076</v>
      </c>
      <c r="Q36" s="22"/>
      <c r="R36" s="56" t="str">
        <f>N30</f>
        <v>Övrigt</v>
      </c>
      <c r="S36" s="43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62">
        <f>[1]Slutanvändning!$N$377</f>
        <v>16375</v>
      </c>
      <c r="C37" s="62">
        <f>[1]Slutanvändning!$N$378</f>
        <v>47692</v>
      </c>
      <c r="D37" s="96">
        <f>[1]Slutanvändning!$N$371</f>
        <v>10</v>
      </c>
      <c r="E37" s="62">
        <f>[1]Slutanvändning!$Q$372</f>
        <v>0</v>
      </c>
      <c r="F37" s="62">
        <f>[1]Slutanvändning!$N$373</f>
        <v>0</v>
      </c>
      <c r="G37" s="62">
        <f>[1]Slutanvändning!$N$374</f>
        <v>0</v>
      </c>
      <c r="H37" s="96">
        <f>[1]Slutanvändning!$N$375</f>
        <v>12966</v>
      </c>
      <c r="I37" s="62">
        <f>[1]Slutanvändning!$N$376</f>
        <v>0</v>
      </c>
      <c r="J37" s="62"/>
      <c r="K37" s="62">
        <f>[1]Slutanvändning!U372</f>
        <v>0</v>
      </c>
      <c r="L37" s="62">
        <f>[1]Slutanvändning!V372</f>
        <v>0</v>
      </c>
      <c r="M37" s="62"/>
      <c r="N37" s="62"/>
      <c r="O37" s="62"/>
      <c r="P37" s="62">
        <f t="shared" si="4"/>
        <v>77043</v>
      </c>
      <c r="Q37" s="22"/>
      <c r="R37" s="57" t="str">
        <f>O30</f>
        <v>Ånga</v>
      </c>
      <c r="S37" s="43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62">
        <f>[1]Slutanvändning!$N$386</f>
        <v>33195</v>
      </c>
      <c r="C38" s="62">
        <f>[1]Slutanvändning!$N$387</f>
        <v>7945</v>
      </c>
      <c r="D38" s="96">
        <f>[1]Slutanvändning!$N$380</f>
        <v>3188</v>
      </c>
      <c r="E38" s="62">
        <f>[1]Slutanvändning!$Q$381</f>
        <v>0</v>
      </c>
      <c r="F38" s="62">
        <f>[1]Slutanvändning!$N$382</f>
        <v>0</v>
      </c>
      <c r="G38" s="62">
        <f>[1]Slutanvändning!$N$383</f>
        <v>0</v>
      </c>
      <c r="H38" s="96">
        <f>[1]Slutanvändning!$N$384</f>
        <v>0</v>
      </c>
      <c r="I38" s="62">
        <f>[1]Slutanvändning!$N$385</f>
        <v>0</v>
      </c>
      <c r="J38" s="62"/>
      <c r="K38" s="62">
        <f>[1]Slutanvändning!U381</f>
        <v>0</v>
      </c>
      <c r="L38" s="62">
        <f>[1]Slutanvändning!V381</f>
        <v>0</v>
      </c>
      <c r="M38" s="62"/>
      <c r="N38" s="62"/>
      <c r="O38" s="62"/>
      <c r="P38" s="62">
        <f t="shared" si="4"/>
        <v>44328</v>
      </c>
      <c r="Q38" s="22"/>
      <c r="R38" s="33"/>
      <c r="S38" s="18"/>
      <c r="T38" s="29"/>
      <c r="U38" s="25"/>
    </row>
    <row r="39" spans="1:47" ht="15.6">
      <c r="A39" s="5" t="s">
        <v>39</v>
      </c>
      <c r="B39" s="62">
        <f>[1]Slutanvändning!$N$395</f>
        <v>0</v>
      </c>
      <c r="C39" s="62">
        <f>[1]Slutanvändning!$N$396</f>
        <v>1216</v>
      </c>
      <c r="D39" s="96">
        <f>[1]Slutanvändning!$N$389</f>
        <v>0</v>
      </c>
      <c r="E39" s="62">
        <f>[1]Slutanvändning!$Q$390</f>
        <v>0</v>
      </c>
      <c r="F39" s="62">
        <f>[1]Slutanvändning!$N$391</f>
        <v>0</v>
      </c>
      <c r="G39" s="62">
        <f>[1]Slutanvändning!$N$392</f>
        <v>0</v>
      </c>
      <c r="H39" s="96">
        <f>[1]Slutanvändning!$N$393</f>
        <v>0</v>
      </c>
      <c r="I39" s="62">
        <f>[1]Slutanvändning!$N$394</f>
        <v>0</v>
      </c>
      <c r="J39" s="62"/>
      <c r="K39" s="62">
        <f>[1]Slutanvändning!U390</f>
        <v>0</v>
      </c>
      <c r="L39" s="62">
        <f>[1]Slutanvändning!V390</f>
        <v>0</v>
      </c>
      <c r="M39" s="62"/>
      <c r="N39" s="62"/>
      <c r="O39" s="62"/>
      <c r="P39" s="62">
        <f>SUM(B39:N39)</f>
        <v>1216</v>
      </c>
      <c r="Q39" s="22"/>
      <c r="R39" s="30"/>
      <c r="S39" s="9"/>
      <c r="T39" s="46"/>
    </row>
    <row r="40" spans="1:47" ht="15.6">
      <c r="A40" s="5" t="s">
        <v>14</v>
      </c>
      <c r="B40" s="62">
        <f>SUM(B32:B39)</f>
        <v>90234</v>
      </c>
      <c r="C40" s="62">
        <f t="shared" ref="C40:O40" si="5">SUM(C32:C39)</f>
        <v>208222</v>
      </c>
      <c r="D40" s="62">
        <f t="shared" si="5"/>
        <v>81771</v>
      </c>
      <c r="E40" s="62">
        <f t="shared" si="5"/>
        <v>0</v>
      </c>
      <c r="F40" s="62">
        <f>SUM(F32:F39)</f>
        <v>5007</v>
      </c>
      <c r="G40" s="62">
        <f t="shared" si="5"/>
        <v>11259</v>
      </c>
      <c r="H40" s="62">
        <f t="shared" si="5"/>
        <v>12966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409459</v>
      </c>
      <c r="Q40" s="22"/>
      <c r="R40" s="30"/>
      <c r="S40" s="9" t="s">
        <v>25</v>
      </c>
      <c r="T40" s="46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8"/>
      <c r="R41" s="30" t="s">
        <v>40</v>
      </c>
      <c r="S41" s="47" t="str">
        <f>(B46+C46)/1000 &amp;" GWh"</f>
        <v>34,64676 GWh</v>
      </c>
      <c r="T41" s="63"/>
    </row>
    <row r="42" spans="1:47">
      <c r="A42" s="35" t="s">
        <v>43</v>
      </c>
      <c r="B42" s="92">
        <f>B39+B38+B37</f>
        <v>49570</v>
      </c>
      <c r="C42" s="92">
        <f>C39+C38+C37</f>
        <v>56853</v>
      </c>
      <c r="D42" s="92">
        <f>D39+D38+D37</f>
        <v>3198</v>
      </c>
      <c r="E42" s="92">
        <f t="shared" ref="E42:P42" si="6">E39+E38+E37</f>
        <v>0</v>
      </c>
      <c r="F42" s="89">
        <f t="shared" si="6"/>
        <v>0</v>
      </c>
      <c r="G42" s="92">
        <f t="shared" si="6"/>
        <v>0</v>
      </c>
      <c r="H42" s="92">
        <f t="shared" si="6"/>
        <v>12966</v>
      </c>
      <c r="I42" s="89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122587</v>
      </c>
      <c r="Q42" s="23"/>
      <c r="R42" s="30" t="s">
        <v>41</v>
      </c>
      <c r="S42" s="10" t="str">
        <f>P42/1000 &amp;" GWh"</f>
        <v>122,587 GWh</v>
      </c>
      <c r="T42" s="31">
        <f>P42/P40</f>
        <v>0.29938772868590019</v>
      </c>
    </row>
    <row r="43" spans="1:47">
      <c r="A43" s="36" t="s">
        <v>45</v>
      </c>
      <c r="B43" s="117"/>
      <c r="C43" s="94">
        <f>C40+C24-C7+C46</f>
        <v>224879.76</v>
      </c>
      <c r="D43" s="94">
        <f t="shared" ref="D43:O43" si="7">D11+D24+D40</f>
        <v>81771</v>
      </c>
      <c r="E43" s="94">
        <f t="shared" si="7"/>
        <v>0</v>
      </c>
      <c r="F43" s="94">
        <f t="shared" si="7"/>
        <v>5007</v>
      </c>
      <c r="G43" s="94">
        <f t="shared" si="7"/>
        <v>11259</v>
      </c>
      <c r="H43" s="94">
        <f t="shared" si="7"/>
        <v>12966</v>
      </c>
      <c r="I43" s="94">
        <f t="shared" si="7"/>
        <v>0</v>
      </c>
      <c r="J43" s="94">
        <f t="shared" si="7"/>
        <v>0</v>
      </c>
      <c r="K43" s="94">
        <f t="shared" si="7"/>
        <v>0</v>
      </c>
      <c r="L43" s="94">
        <f t="shared" si="7"/>
        <v>0</v>
      </c>
      <c r="M43" s="94">
        <f t="shared" si="7"/>
        <v>0</v>
      </c>
      <c r="N43" s="94">
        <f t="shared" si="7"/>
        <v>0</v>
      </c>
      <c r="O43" s="94">
        <f t="shared" si="7"/>
        <v>0</v>
      </c>
      <c r="P43" s="118">
        <f>SUM(C43:O43)</f>
        <v>335882.76</v>
      </c>
      <c r="Q43" s="23"/>
      <c r="R43" s="30" t="s">
        <v>42</v>
      </c>
      <c r="S43" s="10" t="str">
        <f>P36/1000 &amp;" GWh"</f>
        <v>37,076 GWh</v>
      </c>
      <c r="T43" s="44">
        <f>P36/P40</f>
        <v>9.0548748470542839E-2</v>
      </c>
    </row>
    <row r="44" spans="1:47">
      <c r="A44" s="36" t="s">
        <v>46</v>
      </c>
      <c r="B44" s="92"/>
      <c r="C44" s="95">
        <f>C43/$P$43</f>
        <v>0.66951861417358849</v>
      </c>
      <c r="D44" s="95">
        <f t="shared" ref="D44:P44" si="8">D43/$P$43</f>
        <v>0.24345101844465014</v>
      </c>
      <c r="E44" s="95">
        <f t="shared" si="8"/>
        <v>0</v>
      </c>
      <c r="F44" s="95">
        <f t="shared" si="8"/>
        <v>1.4906987188029536E-2</v>
      </c>
      <c r="G44" s="95">
        <f t="shared" si="8"/>
        <v>3.3520624875179657E-2</v>
      </c>
      <c r="H44" s="95">
        <f t="shared" si="8"/>
        <v>3.8602755318552222E-2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1</v>
      </c>
      <c r="Q44" s="23"/>
      <c r="R44" s="30" t="s">
        <v>44</v>
      </c>
      <c r="S44" s="10" t="str">
        <f>P34/1000 &amp;" GWh"</f>
        <v>30,26 GWh</v>
      </c>
      <c r="T44" s="31">
        <f>P34/P40</f>
        <v>7.3902393157800908E-2</v>
      </c>
      <c r="U44" s="25"/>
    </row>
    <row r="45" spans="1:47">
      <c r="A45" s="37"/>
      <c r="B45" s="96"/>
      <c r="C45" s="92"/>
      <c r="D45" s="92"/>
      <c r="E45" s="92"/>
      <c r="F45" s="89"/>
      <c r="G45" s="92"/>
      <c r="H45" s="92"/>
      <c r="I45" s="89"/>
      <c r="J45" s="92"/>
      <c r="K45" s="92"/>
      <c r="L45" s="92"/>
      <c r="M45" s="92"/>
      <c r="N45" s="89"/>
      <c r="O45" s="89"/>
      <c r="P45" s="89"/>
      <c r="Q45" s="23"/>
      <c r="R45" s="30" t="s">
        <v>31</v>
      </c>
      <c r="S45" s="10" t="str">
        <f>P32/1000 &amp;" GWh"</f>
        <v>5,374 GWh</v>
      </c>
      <c r="T45" s="31">
        <f>P32/P40</f>
        <v>1.3124635189359619E-2</v>
      </c>
      <c r="U45" s="25"/>
    </row>
    <row r="46" spans="1:47">
      <c r="A46" s="37" t="s">
        <v>49</v>
      </c>
      <c r="B46" s="94">
        <f>B24+B26-B40</f>
        <v>17989</v>
      </c>
      <c r="C46" s="94">
        <f>(C40+C24)*0.08</f>
        <v>16657.760000000002</v>
      </c>
      <c r="D46" s="92"/>
      <c r="E46" s="92"/>
      <c r="F46" s="89"/>
      <c r="G46" s="92"/>
      <c r="H46" s="92"/>
      <c r="I46" s="89"/>
      <c r="J46" s="92"/>
      <c r="K46" s="92"/>
      <c r="L46" s="92"/>
      <c r="M46" s="92"/>
      <c r="N46" s="89"/>
      <c r="O46" s="89"/>
      <c r="P46" s="41"/>
      <c r="Q46" s="23"/>
      <c r="R46" s="30" t="s">
        <v>47</v>
      </c>
      <c r="S46" s="10" t="str">
        <f>P33/1000 &amp;" GWh"</f>
        <v>133,307 GWh</v>
      </c>
      <c r="T46" s="44">
        <f>P33/P40</f>
        <v>0.32556861614960225</v>
      </c>
      <c r="U46" s="25"/>
    </row>
    <row r="47" spans="1:47">
      <c r="A47" s="37" t="s">
        <v>51</v>
      </c>
      <c r="B47" s="97">
        <f>B46/(B24+B26)</f>
        <v>0.16622159799672898</v>
      </c>
      <c r="C47" s="97">
        <f>C46/(C40+C24)</f>
        <v>8.0000000000000016E-2</v>
      </c>
      <c r="D47" s="92"/>
      <c r="E47" s="92"/>
      <c r="F47" s="89"/>
      <c r="G47" s="92"/>
      <c r="H47" s="92"/>
      <c r="I47" s="89"/>
      <c r="J47" s="92"/>
      <c r="K47" s="92"/>
      <c r="L47" s="92"/>
      <c r="M47" s="92"/>
      <c r="N47" s="89"/>
      <c r="O47" s="89"/>
      <c r="P47" s="89"/>
      <c r="Q47" s="23"/>
      <c r="R47" s="30" t="s">
        <v>48</v>
      </c>
      <c r="S47" s="10" t="str">
        <f>P35/1000 &amp;" GWh"</f>
        <v>80,855 GWh</v>
      </c>
      <c r="T47" s="44">
        <f>P35/P40</f>
        <v>0.19746787834679419</v>
      </c>
    </row>
    <row r="48" spans="1:47" ht="15" thickBot="1">
      <c r="A48" s="12"/>
      <c r="B48" s="127"/>
      <c r="C48" s="128"/>
      <c r="D48" s="128"/>
      <c r="E48" s="128"/>
      <c r="F48" s="129"/>
      <c r="G48" s="128"/>
      <c r="H48" s="128"/>
      <c r="I48" s="129"/>
      <c r="J48" s="128"/>
      <c r="K48" s="128"/>
      <c r="L48" s="128"/>
      <c r="M48" s="128"/>
      <c r="N48" s="129"/>
      <c r="O48" s="129"/>
      <c r="P48" s="129"/>
      <c r="Q48" s="58"/>
      <c r="R48" s="49" t="s">
        <v>50</v>
      </c>
      <c r="S48" s="50" t="str">
        <f>P40/1000 &amp;" GWh"</f>
        <v>409,459 GWh</v>
      </c>
      <c r="T48" s="51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27"/>
      <c r="C49" s="128"/>
      <c r="D49" s="128"/>
      <c r="E49" s="128"/>
      <c r="F49" s="129"/>
      <c r="G49" s="128"/>
      <c r="H49" s="128"/>
      <c r="I49" s="129"/>
      <c r="J49" s="128"/>
      <c r="K49" s="128"/>
      <c r="L49" s="128"/>
      <c r="M49" s="128"/>
      <c r="N49" s="129"/>
      <c r="O49" s="129"/>
      <c r="P49" s="12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3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4"/>
      <c r="C58" s="105"/>
      <c r="D58" s="106"/>
      <c r="E58" s="106"/>
      <c r="F58" s="107"/>
      <c r="G58" s="106"/>
      <c r="H58" s="106"/>
      <c r="I58" s="107"/>
      <c r="J58" s="106"/>
      <c r="K58" s="106"/>
      <c r="L58" s="106"/>
      <c r="M58" s="108"/>
      <c r="N58" s="109"/>
      <c r="O58" s="109"/>
      <c r="P58" s="110"/>
      <c r="Q58" s="9"/>
      <c r="R58" s="9"/>
      <c r="S58" s="34"/>
      <c r="T58" s="38"/>
    </row>
    <row r="59" spans="1:47" ht="15.6">
      <c r="A59" s="9"/>
      <c r="B59" s="104"/>
      <c r="C59" s="105"/>
      <c r="D59" s="106"/>
      <c r="E59" s="106"/>
      <c r="F59" s="107"/>
      <c r="G59" s="106"/>
      <c r="H59" s="106"/>
      <c r="I59" s="107"/>
      <c r="J59" s="106"/>
      <c r="K59" s="106"/>
      <c r="L59" s="106"/>
      <c r="M59" s="108"/>
      <c r="N59" s="109"/>
      <c r="O59" s="109"/>
      <c r="P59" s="110"/>
      <c r="Q59" s="9"/>
      <c r="R59" s="9"/>
      <c r="S59" s="14"/>
      <c r="T59" s="15"/>
    </row>
    <row r="60" spans="1:47" ht="15.6">
      <c r="A60" s="9"/>
      <c r="B60" s="104"/>
      <c r="C60" s="105"/>
      <c r="D60" s="106"/>
      <c r="E60" s="106"/>
      <c r="F60" s="107"/>
      <c r="G60" s="106"/>
      <c r="H60" s="106"/>
      <c r="I60" s="107"/>
      <c r="J60" s="106"/>
      <c r="K60" s="106"/>
      <c r="L60" s="106"/>
      <c r="M60" s="108"/>
      <c r="N60" s="109"/>
      <c r="O60" s="109"/>
      <c r="P60" s="110"/>
      <c r="Q60" s="9"/>
      <c r="R60" s="9"/>
      <c r="S60" s="9"/>
      <c r="T60" s="34"/>
    </row>
    <row r="61" spans="1:47" ht="15.6">
      <c r="A61" s="8"/>
      <c r="B61" s="104"/>
      <c r="C61" s="105"/>
      <c r="D61" s="106"/>
      <c r="E61" s="106"/>
      <c r="F61" s="107"/>
      <c r="G61" s="106"/>
      <c r="H61" s="106"/>
      <c r="I61" s="107"/>
      <c r="J61" s="106"/>
      <c r="K61" s="106"/>
      <c r="L61" s="106"/>
      <c r="M61" s="108"/>
      <c r="N61" s="109"/>
      <c r="O61" s="109"/>
      <c r="P61" s="110"/>
      <c r="Q61" s="9"/>
      <c r="R61" s="9"/>
      <c r="S61" s="52"/>
      <c r="T61" s="53"/>
    </row>
    <row r="62" spans="1:47" ht="15.6">
      <c r="A62" s="9"/>
      <c r="B62" s="104"/>
      <c r="C62" s="105"/>
      <c r="D62" s="104"/>
      <c r="E62" s="104"/>
      <c r="F62" s="111"/>
      <c r="G62" s="104"/>
      <c r="H62" s="104"/>
      <c r="I62" s="111"/>
      <c r="J62" s="104"/>
      <c r="K62" s="104"/>
      <c r="L62" s="104"/>
      <c r="M62" s="108"/>
      <c r="N62" s="109"/>
      <c r="O62" s="109"/>
      <c r="P62" s="110"/>
      <c r="Q62" s="9"/>
      <c r="R62" s="9"/>
      <c r="S62" s="34"/>
      <c r="T62" s="38"/>
    </row>
    <row r="63" spans="1:47" ht="15.6">
      <c r="A63" s="9"/>
      <c r="B63" s="104"/>
      <c r="C63" s="112"/>
      <c r="D63" s="104"/>
      <c r="E63" s="104"/>
      <c r="F63" s="111"/>
      <c r="G63" s="104"/>
      <c r="H63" s="104"/>
      <c r="I63" s="111"/>
      <c r="J63" s="104"/>
      <c r="K63" s="104"/>
      <c r="L63" s="104"/>
      <c r="M63" s="112"/>
      <c r="N63" s="110"/>
      <c r="O63" s="110"/>
      <c r="P63" s="110"/>
      <c r="Q63" s="9"/>
      <c r="R63" s="9"/>
      <c r="S63" s="34"/>
      <c r="T63" s="38"/>
    </row>
    <row r="64" spans="1:47" ht="15.6">
      <c r="A64" s="9"/>
      <c r="B64" s="104"/>
      <c r="C64" s="112"/>
      <c r="D64" s="104"/>
      <c r="E64" s="104"/>
      <c r="F64" s="111"/>
      <c r="G64" s="104"/>
      <c r="H64" s="104"/>
      <c r="I64" s="111"/>
      <c r="J64" s="104"/>
      <c r="K64" s="104"/>
      <c r="L64" s="104"/>
      <c r="M64" s="112"/>
      <c r="N64" s="110"/>
      <c r="O64" s="110"/>
      <c r="P64" s="110"/>
      <c r="Q64" s="9"/>
      <c r="R64" s="9"/>
      <c r="S64" s="34"/>
      <c r="T64" s="38"/>
    </row>
    <row r="65" spans="1:20" ht="15.6">
      <c r="A65" s="9"/>
      <c r="B65" s="92"/>
      <c r="C65" s="112"/>
      <c r="D65" s="92"/>
      <c r="E65" s="92"/>
      <c r="F65" s="89"/>
      <c r="G65" s="92"/>
      <c r="H65" s="92"/>
      <c r="I65" s="89"/>
      <c r="J65" s="92"/>
      <c r="K65" s="104"/>
      <c r="L65" s="104"/>
      <c r="M65" s="112"/>
      <c r="N65" s="110"/>
      <c r="O65" s="110"/>
      <c r="P65" s="110"/>
      <c r="Q65" s="9"/>
      <c r="R65" s="9"/>
      <c r="S65" s="34"/>
      <c r="T65" s="38"/>
    </row>
    <row r="66" spans="1:20" ht="15.6">
      <c r="A66" s="9"/>
      <c r="B66" s="92"/>
      <c r="C66" s="112"/>
      <c r="D66" s="92"/>
      <c r="E66" s="92"/>
      <c r="F66" s="89"/>
      <c r="G66" s="92"/>
      <c r="H66" s="92"/>
      <c r="I66" s="89"/>
      <c r="J66" s="92"/>
      <c r="K66" s="104"/>
      <c r="L66" s="104"/>
      <c r="M66" s="112"/>
      <c r="N66" s="110"/>
      <c r="O66" s="110"/>
      <c r="P66" s="110"/>
      <c r="Q66" s="9"/>
      <c r="R66" s="9"/>
      <c r="S66" s="34"/>
      <c r="T66" s="38"/>
    </row>
    <row r="67" spans="1:20" ht="15.6">
      <c r="A67" s="9"/>
      <c r="B67" s="92"/>
      <c r="C67" s="112"/>
      <c r="D67" s="92"/>
      <c r="E67" s="92"/>
      <c r="F67" s="89"/>
      <c r="G67" s="92"/>
      <c r="H67" s="92"/>
      <c r="I67" s="89"/>
      <c r="J67" s="92"/>
      <c r="K67" s="104"/>
      <c r="L67" s="104"/>
      <c r="M67" s="112"/>
      <c r="N67" s="110"/>
      <c r="O67" s="110"/>
      <c r="P67" s="110"/>
      <c r="Q67" s="9"/>
      <c r="R67" s="9"/>
      <c r="S67" s="34"/>
      <c r="T67" s="38"/>
    </row>
    <row r="68" spans="1:20" ht="15.6">
      <c r="A68" s="9"/>
      <c r="B68" s="92"/>
      <c r="C68" s="112"/>
      <c r="D68" s="92"/>
      <c r="E68" s="92"/>
      <c r="F68" s="89"/>
      <c r="G68" s="92"/>
      <c r="H68" s="92"/>
      <c r="I68" s="89"/>
      <c r="J68" s="92"/>
      <c r="K68" s="104"/>
      <c r="L68" s="104"/>
      <c r="M68" s="112"/>
      <c r="N68" s="110"/>
      <c r="O68" s="110"/>
      <c r="P68" s="110"/>
      <c r="Q68" s="9"/>
      <c r="R68" s="39"/>
      <c r="S68" s="14"/>
      <c r="T68" s="16"/>
    </row>
    <row r="69" spans="1:20">
      <c r="A69" s="9"/>
      <c r="B69" s="92"/>
      <c r="C69" s="112"/>
      <c r="D69" s="92"/>
      <c r="E69" s="92"/>
      <c r="F69" s="89"/>
      <c r="G69" s="92"/>
      <c r="H69" s="92"/>
      <c r="I69" s="89"/>
      <c r="J69" s="92"/>
      <c r="K69" s="104"/>
      <c r="L69" s="104"/>
      <c r="M69" s="112"/>
      <c r="N69" s="110"/>
      <c r="O69" s="110"/>
      <c r="P69" s="110"/>
      <c r="Q69" s="9"/>
    </row>
    <row r="70" spans="1:20">
      <c r="A70" s="9"/>
      <c r="B70" s="92"/>
      <c r="C70" s="112"/>
      <c r="D70" s="92"/>
      <c r="E70" s="92"/>
      <c r="F70" s="89"/>
      <c r="G70" s="92"/>
      <c r="H70" s="92"/>
      <c r="I70" s="89"/>
      <c r="J70" s="92"/>
      <c r="K70" s="104"/>
      <c r="L70" s="104"/>
      <c r="M70" s="112"/>
      <c r="N70" s="110"/>
      <c r="O70" s="110"/>
      <c r="P70" s="110"/>
      <c r="Q70" s="9"/>
    </row>
    <row r="71" spans="1:20" ht="15.6">
      <c r="A71" s="9"/>
      <c r="B71" s="113"/>
      <c r="C71" s="112"/>
      <c r="D71" s="113"/>
      <c r="E71" s="113"/>
      <c r="F71" s="114"/>
      <c r="G71" s="113"/>
      <c r="H71" s="113"/>
      <c r="I71" s="114"/>
      <c r="J71" s="113"/>
      <c r="K71" s="104"/>
      <c r="L71" s="104"/>
      <c r="M71" s="112"/>
      <c r="N71" s="110"/>
      <c r="O71" s="110"/>
      <c r="P71" s="110"/>
      <c r="Q71" s="9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75692-EEB9-457C-9F41-4018AE6E29BE}"/>
</file>

<file path=customXml/itemProps2.xml><?xml version="1.0" encoding="utf-8"?>
<ds:datastoreItem xmlns:ds="http://schemas.openxmlformats.org/officeDocument/2006/customXml" ds:itemID="{25AA97BB-31D2-41B4-AF2C-8725E1301211}"/>
</file>

<file path=customXml/itemProps3.xml><?xml version="1.0" encoding="utf-8"?>
<ds:datastoreItem xmlns:ds="http://schemas.openxmlformats.org/officeDocument/2006/customXml" ds:itemID="{70738083-536C-48E5-B091-E0B18A553C06}"/>
</file>

<file path=customXml/itemProps4.xml><?xml version="1.0" encoding="utf-8"?>
<ds:datastoreItem xmlns:ds="http://schemas.openxmlformats.org/officeDocument/2006/customXml" ds:itemID="{74F4FAA0-C13C-438D-9904-94975FB18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INSTRUKTIONER</vt:lpstr>
      <vt:lpstr>FV imp-exp</vt:lpstr>
      <vt:lpstr>Västmanlands län</vt:lpstr>
      <vt:lpstr>Köping</vt:lpstr>
      <vt:lpstr>Västerås</vt:lpstr>
      <vt:lpstr>Surahammar</vt:lpstr>
      <vt:lpstr>Arboga</vt:lpstr>
      <vt:lpstr>Norberg</vt:lpstr>
      <vt:lpstr>Hallstahammar</vt:lpstr>
      <vt:lpstr>Skinnskatteberg</vt:lpstr>
      <vt:lpstr>Kungsör</vt:lpstr>
      <vt:lpstr>Sala</vt:lpstr>
      <vt:lpstr>Fagersta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2022-11-18T07:36:34Z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