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threadedComments/threadedComment1.xml" ContentType="application/vnd.ms-excel.threaded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://ams.corp.pbwan.net/projects/10288367/Document/3_Dokument/Västmanlands län (10 kommuner)/"/>
    </mc:Choice>
  </mc:AlternateContent>
  <xr:revisionPtr revIDLastSave="0" documentId="13_ncr:1_{57E2047D-D735-4035-80D5-BECB22989A26}" xr6:coauthVersionLast="47" xr6:coauthVersionMax="47" xr10:uidLastSave="{00000000-0000-0000-0000-000000000000}"/>
  <bookViews>
    <workbookView xWindow="-108" yWindow="-108" windowWidth="23256" windowHeight="12576" tabRatio="842" activeTab="2" xr2:uid="{00000000-000D-0000-FFFF-FFFF00000000}"/>
  </bookViews>
  <sheets>
    <sheet name="INSTRUKTIONER" sheetId="54" r:id="rId1"/>
    <sheet name="FV imp-exp" sheetId="40" r:id="rId2"/>
    <sheet name="Västmanlands län" sheetId="37" r:id="rId3"/>
    <sheet name="Köping" sheetId="2" r:id="rId4"/>
    <sheet name="Västerås" sheetId="3" r:id="rId5"/>
    <sheet name="Surahammar" sheetId="51" r:id="rId6"/>
    <sheet name="Arboga" sheetId="41" r:id="rId7"/>
    <sheet name="Norberg" sheetId="42" r:id="rId8"/>
    <sheet name="Hallstahammar" sheetId="43" r:id="rId9"/>
    <sheet name="Skinnskatteberg" sheetId="44" r:id="rId10"/>
    <sheet name="Kungsör" sheetId="52" r:id="rId11"/>
    <sheet name="Sala" sheetId="53" r:id="rId12"/>
    <sheet name="Fagersta" sheetId="45" r:id="rId13"/>
  </sheets>
  <externalReferences>
    <externalReference r:id="rId14"/>
  </externalReferenc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7" i="45" l="1"/>
  <c r="C7" i="41"/>
  <c r="C7" i="3" l="1"/>
  <c r="B22" i="42"/>
  <c r="B19" i="42"/>
  <c r="B19" i="3"/>
  <c r="B18" i="3"/>
  <c r="B19" i="44" l="1"/>
  <c r="B26" i="3" l="1"/>
  <c r="G33" i="3" l="1"/>
  <c r="H33" i="3"/>
  <c r="H33" i="42"/>
  <c r="A30" i="45"/>
  <c r="A16" i="45"/>
  <c r="A3" i="45"/>
  <c r="A30" i="53"/>
  <c r="A16" i="53"/>
  <c r="A3" i="53"/>
  <c r="A30" i="52"/>
  <c r="A16" i="52"/>
  <c r="A3" i="52"/>
  <c r="A30" i="44"/>
  <c r="A16" i="44"/>
  <c r="A3" i="44"/>
  <c r="A30" i="43"/>
  <c r="A16" i="43"/>
  <c r="A3" i="43"/>
  <c r="A30" i="42"/>
  <c r="A16" i="42"/>
  <c r="A3" i="42"/>
  <c r="A30" i="41"/>
  <c r="A16" i="41"/>
  <c r="A3" i="41"/>
  <c r="A30" i="51"/>
  <c r="A16" i="51"/>
  <c r="A3" i="51"/>
  <c r="A30" i="3"/>
  <c r="A16" i="3"/>
  <c r="A3" i="3"/>
  <c r="A30" i="37"/>
  <c r="A30" i="2"/>
  <c r="A16" i="2"/>
  <c r="A3" i="2"/>
  <c r="A16" i="37"/>
  <c r="C5" i="45"/>
  <c r="C5" i="53"/>
  <c r="C5" i="52"/>
  <c r="C5" i="44"/>
  <c r="C5" i="43"/>
  <c r="C5" i="42"/>
  <c r="C5" i="41"/>
  <c r="C5" i="51"/>
  <c r="C5" i="3"/>
  <c r="C5" i="2"/>
  <c r="D7" i="53"/>
  <c r="D8" i="53"/>
  <c r="D9" i="53"/>
  <c r="D10" i="53"/>
  <c r="D18" i="53"/>
  <c r="D19" i="53"/>
  <c r="D20" i="53"/>
  <c r="D21" i="53"/>
  <c r="D22" i="53"/>
  <c r="D23" i="53"/>
  <c r="D32" i="53"/>
  <c r="D33" i="53"/>
  <c r="D34" i="53"/>
  <c r="D35" i="53"/>
  <c r="D36" i="53"/>
  <c r="D37" i="53"/>
  <c r="D38" i="53"/>
  <c r="D39" i="53"/>
  <c r="C32" i="53"/>
  <c r="C34" i="53"/>
  <c r="C36" i="53"/>
  <c r="C37" i="53"/>
  <c r="C38" i="53"/>
  <c r="C39" i="53"/>
  <c r="C7" i="53"/>
  <c r="L39" i="45"/>
  <c r="K39" i="45"/>
  <c r="I39" i="45"/>
  <c r="H39" i="45"/>
  <c r="G39" i="45"/>
  <c r="F39" i="45"/>
  <c r="E39" i="45"/>
  <c r="D39" i="45"/>
  <c r="C39" i="45"/>
  <c r="B39" i="45"/>
  <c r="L38" i="45"/>
  <c r="K38" i="45"/>
  <c r="I38" i="45"/>
  <c r="H38" i="45"/>
  <c r="G38" i="45"/>
  <c r="F38" i="45"/>
  <c r="E38" i="45"/>
  <c r="D38" i="45"/>
  <c r="B38" i="45"/>
  <c r="L37" i="45"/>
  <c r="K37" i="45"/>
  <c r="I37" i="45"/>
  <c r="H37" i="45"/>
  <c r="G37" i="45"/>
  <c r="F37" i="45"/>
  <c r="E37" i="45"/>
  <c r="D37" i="45"/>
  <c r="B37" i="45"/>
  <c r="L36" i="45"/>
  <c r="K36" i="45"/>
  <c r="I36" i="45"/>
  <c r="H36" i="45"/>
  <c r="G36" i="45"/>
  <c r="F36" i="45"/>
  <c r="E36" i="45"/>
  <c r="D36" i="45"/>
  <c r="C36" i="45"/>
  <c r="B36" i="45"/>
  <c r="L35" i="45"/>
  <c r="K35" i="45"/>
  <c r="I35" i="45"/>
  <c r="H35" i="45"/>
  <c r="G35" i="45"/>
  <c r="F35" i="45"/>
  <c r="E35" i="45"/>
  <c r="D35" i="45"/>
  <c r="C35" i="45"/>
  <c r="B35" i="45"/>
  <c r="L34" i="45"/>
  <c r="K34" i="45"/>
  <c r="I34" i="45"/>
  <c r="H34" i="45"/>
  <c r="G34" i="45"/>
  <c r="F34" i="45"/>
  <c r="E34" i="45"/>
  <c r="D34" i="45"/>
  <c r="C34" i="45"/>
  <c r="B34" i="45"/>
  <c r="N33" i="45"/>
  <c r="N40" i="45" s="1"/>
  <c r="M33" i="45"/>
  <c r="L33" i="45"/>
  <c r="K33" i="45"/>
  <c r="J33" i="45"/>
  <c r="J40" i="45" s="1"/>
  <c r="I33" i="45"/>
  <c r="H33" i="45"/>
  <c r="G33" i="45"/>
  <c r="F33" i="45"/>
  <c r="E33" i="45"/>
  <c r="D33" i="45"/>
  <c r="B33" i="45"/>
  <c r="L32" i="45"/>
  <c r="K32" i="45"/>
  <c r="I32" i="45"/>
  <c r="H32" i="45"/>
  <c r="G32" i="45"/>
  <c r="F32" i="45"/>
  <c r="E32" i="45"/>
  <c r="D32" i="45"/>
  <c r="C32" i="45"/>
  <c r="B32" i="45"/>
  <c r="L23" i="45"/>
  <c r="K23" i="45"/>
  <c r="J23" i="45"/>
  <c r="I23" i="45"/>
  <c r="H23" i="45"/>
  <c r="G23" i="45"/>
  <c r="F23" i="45"/>
  <c r="E23" i="45"/>
  <c r="D23" i="45"/>
  <c r="L22" i="45"/>
  <c r="K22" i="45"/>
  <c r="J22" i="45"/>
  <c r="I22" i="45"/>
  <c r="H22" i="45"/>
  <c r="G22" i="45"/>
  <c r="F22" i="45"/>
  <c r="E22" i="45"/>
  <c r="D22" i="45"/>
  <c r="B22" i="45"/>
  <c r="L21" i="45"/>
  <c r="K21" i="45"/>
  <c r="J21" i="45"/>
  <c r="I21" i="45"/>
  <c r="H21" i="45"/>
  <c r="G21" i="45"/>
  <c r="F21" i="45"/>
  <c r="E21" i="45"/>
  <c r="D21" i="45"/>
  <c r="B21" i="45"/>
  <c r="L20" i="45"/>
  <c r="K20" i="45"/>
  <c r="J20" i="45"/>
  <c r="I20" i="45"/>
  <c r="H20" i="45"/>
  <c r="G20" i="45"/>
  <c r="F20" i="45"/>
  <c r="E20" i="45"/>
  <c r="D20" i="45"/>
  <c r="B20" i="45"/>
  <c r="C20" i="45" s="1"/>
  <c r="C24" i="45" s="1"/>
  <c r="L19" i="45"/>
  <c r="J19" i="45"/>
  <c r="I19" i="45"/>
  <c r="F19" i="45"/>
  <c r="E19" i="45"/>
  <c r="D19" i="45"/>
  <c r="B19" i="45"/>
  <c r="L18" i="45"/>
  <c r="K18" i="45"/>
  <c r="J18" i="45"/>
  <c r="I18" i="45"/>
  <c r="H18" i="45"/>
  <c r="G18" i="45"/>
  <c r="F18" i="45"/>
  <c r="E18" i="45"/>
  <c r="D18" i="45"/>
  <c r="B18" i="45"/>
  <c r="L10" i="45"/>
  <c r="K10" i="45"/>
  <c r="J10" i="45"/>
  <c r="I10" i="45"/>
  <c r="H10" i="45"/>
  <c r="G10" i="45"/>
  <c r="F10" i="45"/>
  <c r="E10" i="45"/>
  <c r="D10" i="45"/>
  <c r="C10" i="45"/>
  <c r="L9" i="45"/>
  <c r="K9" i="45"/>
  <c r="J9" i="45"/>
  <c r="I9" i="45"/>
  <c r="H9" i="45"/>
  <c r="G9" i="45"/>
  <c r="F9" i="45"/>
  <c r="E9" i="45"/>
  <c r="D9" i="45"/>
  <c r="C9" i="45"/>
  <c r="L8" i="45"/>
  <c r="K8" i="45"/>
  <c r="J8" i="45"/>
  <c r="I8" i="45"/>
  <c r="H8" i="45"/>
  <c r="G8" i="45"/>
  <c r="F8" i="45"/>
  <c r="E8" i="45"/>
  <c r="D8" i="45"/>
  <c r="C8" i="45"/>
  <c r="L7" i="45"/>
  <c r="K7" i="45"/>
  <c r="J7" i="45"/>
  <c r="I7" i="45"/>
  <c r="H7" i="45"/>
  <c r="G7" i="45"/>
  <c r="F7" i="45"/>
  <c r="E7" i="45"/>
  <c r="D7" i="45"/>
  <c r="L39" i="53"/>
  <c r="K39" i="53"/>
  <c r="I39" i="53"/>
  <c r="H39" i="53"/>
  <c r="G39" i="53"/>
  <c r="F39" i="53"/>
  <c r="E39" i="53"/>
  <c r="B39" i="53"/>
  <c r="L38" i="53"/>
  <c r="K38" i="53"/>
  <c r="I38" i="53"/>
  <c r="H38" i="53"/>
  <c r="G38" i="53"/>
  <c r="F38" i="53"/>
  <c r="E38" i="53"/>
  <c r="B38" i="53"/>
  <c r="L37" i="53"/>
  <c r="K37" i="53"/>
  <c r="I37" i="53"/>
  <c r="G37" i="53"/>
  <c r="F37" i="53"/>
  <c r="E37" i="53"/>
  <c r="B37" i="53"/>
  <c r="L36" i="53"/>
  <c r="K36" i="53"/>
  <c r="I36" i="53"/>
  <c r="H36" i="53"/>
  <c r="G36" i="53"/>
  <c r="F36" i="53"/>
  <c r="E36" i="53"/>
  <c r="B36" i="53"/>
  <c r="L35" i="53"/>
  <c r="K35" i="53"/>
  <c r="I35" i="53"/>
  <c r="H35" i="53"/>
  <c r="F35" i="53"/>
  <c r="E35" i="53"/>
  <c r="B35" i="53"/>
  <c r="L34" i="53"/>
  <c r="K34" i="53"/>
  <c r="I34" i="53"/>
  <c r="H34" i="53"/>
  <c r="G34" i="53"/>
  <c r="F34" i="53"/>
  <c r="E34" i="53"/>
  <c r="B34" i="53"/>
  <c r="L33" i="53"/>
  <c r="K33" i="53"/>
  <c r="I33" i="53"/>
  <c r="H33" i="53"/>
  <c r="F33" i="53"/>
  <c r="E33" i="53"/>
  <c r="B33" i="53"/>
  <c r="L32" i="53"/>
  <c r="K32" i="53"/>
  <c r="I32" i="53"/>
  <c r="H32" i="53"/>
  <c r="G32" i="53"/>
  <c r="F32" i="53"/>
  <c r="E32" i="53"/>
  <c r="B32" i="53"/>
  <c r="L23" i="53"/>
  <c r="K23" i="53"/>
  <c r="J23" i="53"/>
  <c r="I23" i="53"/>
  <c r="H23" i="53"/>
  <c r="G23" i="53"/>
  <c r="F23" i="53"/>
  <c r="E23" i="53"/>
  <c r="L22" i="53"/>
  <c r="K22" i="53"/>
  <c r="J22" i="53"/>
  <c r="I22" i="53"/>
  <c r="H22" i="53"/>
  <c r="G22" i="53"/>
  <c r="F22" i="53"/>
  <c r="E22" i="53"/>
  <c r="B22" i="53"/>
  <c r="L21" i="53"/>
  <c r="K21" i="53"/>
  <c r="J21" i="53"/>
  <c r="I21" i="53"/>
  <c r="H21" i="53"/>
  <c r="G21" i="53"/>
  <c r="F21" i="53"/>
  <c r="E21" i="53"/>
  <c r="B21" i="53"/>
  <c r="L20" i="53"/>
  <c r="K20" i="53"/>
  <c r="J20" i="53"/>
  <c r="I20" i="53"/>
  <c r="H20" i="53"/>
  <c r="G20" i="53"/>
  <c r="F20" i="53"/>
  <c r="E20" i="53"/>
  <c r="B20" i="53"/>
  <c r="C20" i="53" s="1"/>
  <c r="C24" i="53" s="1"/>
  <c r="L19" i="53"/>
  <c r="K19" i="53"/>
  <c r="J19" i="53"/>
  <c r="I19" i="53"/>
  <c r="H19" i="53"/>
  <c r="G19" i="53"/>
  <c r="F19" i="53"/>
  <c r="E19" i="53"/>
  <c r="B19" i="53"/>
  <c r="L18" i="53"/>
  <c r="K18" i="53"/>
  <c r="J18" i="53"/>
  <c r="F18" i="53"/>
  <c r="E18" i="53"/>
  <c r="B18" i="53"/>
  <c r="L10" i="53"/>
  <c r="K10" i="53"/>
  <c r="J10" i="53"/>
  <c r="I10" i="53"/>
  <c r="H10" i="53"/>
  <c r="G10" i="53"/>
  <c r="F10" i="53"/>
  <c r="E10" i="53"/>
  <c r="C10" i="53"/>
  <c r="L9" i="53"/>
  <c r="K9" i="53"/>
  <c r="J9" i="53"/>
  <c r="I9" i="53"/>
  <c r="H9" i="53"/>
  <c r="G9" i="53"/>
  <c r="F9" i="53"/>
  <c r="E9" i="53"/>
  <c r="C9" i="53"/>
  <c r="L8" i="53"/>
  <c r="K8" i="53"/>
  <c r="J8" i="53"/>
  <c r="I8" i="53"/>
  <c r="H8" i="53"/>
  <c r="G8" i="53"/>
  <c r="F8" i="53"/>
  <c r="E8" i="53"/>
  <c r="C8" i="53"/>
  <c r="L7" i="53"/>
  <c r="K7" i="53"/>
  <c r="J7" i="53"/>
  <c r="I7" i="53"/>
  <c r="H7" i="53"/>
  <c r="G7" i="53"/>
  <c r="F7" i="53"/>
  <c r="E7" i="53"/>
  <c r="L39" i="52"/>
  <c r="K39" i="52"/>
  <c r="I39" i="52"/>
  <c r="H39" i="52"/>
  <c r="G39" i="52"/>
  <c r="F39" i="52"/>
  <c r="E39" i="52"/>
  <c r="D39" i="52"/>
  <c r="B39" i="52"/>
  <c r="L38" i="52"/>
  <c r="K38" i="52"/>
  <c r="I38" i="52"/>
  <c r="H38" i="52"/>
  <c r="G38" i="52"/>
  <c r="F38" i="52"/>
  <c r="E38" i="52"/>
  <c r="D38" i="52"/>
  <c r="C38" i="52"/>
  <c r="B38" i="52"/>
  <c r="L37" i="52"/>
  <c r="K37" i="52"/>
  <c r="I37" i="52"/>
  <c r="H37" i="52"/>
  <c r="G37" i="52"/>
  <c r="F37" i="52"/>
  <c r="E37" i="52"/>
  <c r="D37" i="52"/>
  <c r="B37" i="52"/>
  <c r="L36" i="52"/>
  <c r="K36" i="52"/>
  <c r="I36" i="52"/>
  <c r="H36" i="52"/>
  <c r="G36" i="52"/>
  <c r="F36" i="52"/>
  <c r="E36" i="52"/>
  <c r="D36" i="52"/>
  <c r="C36" i="52"/>
  <c r="B36" i="52"/>
  <c r="L35" i="52"/>
  <c r="K35" i="52"/>
  <c r="I35" i="52"/>
  <c r="H35" i="52"/>
  <c r="G35" i="52"/>
  <c r="F35" i="52"/>
  <c r="E35" i="52"/>
  <c r="D35" i="52"/>
  <c r="C35" i="52"/>
  <c r="B35" i="52"/>
  <c r="L34" i="52"/>
  <c r="K34" i="52"/>
  <c r="I34" i="52"/>
  <c r="H34" i="52"/>
  <c r="G34" i="52"/>
  <c r="F34" i="52"/>
  <c r="E34" i="52"/>
  <c r="D34" i="52"/>
  <c r="C34" i="52"/>
  <c r="B34" i="52"/>
  <c r="L33" i="52"/>
  <c r="K33" i="52"/>
  <c r="I33" i="52"/>
  <c r="H33" i="52"/>
  <c r="G33" i="52"/>
  <c r="F33" i="52"/>
  <c r="E33" i="52"/>
  <c r="D33" i="52"/>
  <c r="C33" i="52"/>
  <c r="B33" i="52"/>
  <c r="L32" i="52"/>
  <c r="K32" i="52"/>
  <c r="I32" i="52"/>
  <c r="H32" i="52"/>
  <c r="G32" i="52"/>
  <c r="F32" i="52"/>
  <c r="E32" i="52"/>
  <c r="D32" i="52"/>
  <c r="B32" i="52"/>
  <c r="L23" i="52"/>
  <c r="K23" i="52"/>
  <c r="J23" i="52"/>
  <c r="I23" i="52"/>
  <c r="H23" i="52"/>
  <c r="G23" i="52"/>
  <c r="F23" i="52"/>
  <c r="E23" i="52"/>
  <c r="D23" i="52"/>
  <c r="L22" i="52"/>
  <c r="K22" i="52"/>
  <c r="J22" i="52"/>
  <c r="I22" i="52"/>
  <c r="H22" i="52"/>
  <c r="G22" i="52"/>
  <c r="F22" i="52"/>
  <c r="E22" i="52"/>
  <c r="D22" i="52"/>
  <c r="B22" i="52"/>
  <c r="L21" i="52"/>
  <c r="K21" i="52"/>
  <c r="J21" i="52"/>
  <c r="I21" i="52"/>
  <c r="H21" i="52"/>
  <c r="G21" i="52"/>
  <c r="F21" i="52"/>
  <c r="E21" i="52"/>
  <c r="D21" i="52"/>
  <c r="B21" i="52"/>
  <c r="L20" i="52"/>
  <c r="K20" i="52"/>
  <c r="J20" i="52"/>
  <c r="I20" i="52"/>
  <c r="H20" i="52"/>
  <c r="G20" i="52"/>
  <c r="F20" i="52"/>
  <c r="E20" i="52"/>
  <c r="D20" i="52"/>
  <c r="B20" i="52"/>
  <c r="L19" i="52"/>
  <c r="K19" i="52"/>
  <c r="J19" i="52"/>
  <c r="I19" i="52"/>
  <c r="G19" i="52"/>
  <c r="F19" i="52"/>
  <c r="E19" i="52"/>
  <c r="D19" i="52"/>
  <c r="B19" i="52"/>
  <c r="L18" i="52"/>
  <c r="K18" i="52"/>
  <c r="J18" i="52"/>
  <c r="I18" i="52"/>
  <c r="H18" i="52"/>
  <c r="G18" i="52"/>
  <c r="F18" i="52"/>
  <c r="E18" i="52"/>
  <c r="D18" i="52"/>
  <c r="B18" i="52"/>
  <c r="L10" i="52"/>
  <c r="K10" i="52"/>
  <c r="J10" i="52"/>
  <c r="I10" i="52"/>
  <c r="H10" i="52"/>
  <c r="G10" i="52"/>
  <c r="F10" i="52"/>
  <c r="E10" i="52"/>
  <c r="D10" i="52"/>
  <c r="C10" i="52"/>
  <c r="L9" i="52"/>
  <c r="K9" i="52"/>
  <c r="J9" i="52"/>
  <c r="I9" i="52"/>
  <c r="H9" i="52"/>
  <c r="G9" i="52"/>
  <c r="F9" i="52"/>
  <c r="E9" i="52"/>
  <c r="D9" i="52"/>
  <c r="C9" i="52"/>
  <c r="L8" i="52"/>
  <c r="K8" i="52"/>
  <c r="J8" i="52"/>
  <c r="I8" i="52"/>
  <c r="H8" i="52"/>
  <c r="G8" i="52"/>
  <c r="F8" i="52"/>
  <c r="E8" i="52"/>
  <c r="D8" i="52"/>
  <c r="C8" i="52"/>
  <c r="L7" i="52"/>
  <c r="K7" i="52"/>
  <c r="J7" i="52"/>
  <c r="I7" i="52"/>
  <c r="H7" i="52"/>
  <c r="G7" i="52"/>
  <c r="F7" i="52"/>
  <c r="E7" i="52"/>
  <c r="D7" i="52"/>
  <c r="C7" i="52"/>
  <c r="L39" i="44"/>
  <c r="K39" i="44"/>
  <c r="I39" i="44"/>
  <c r="H39" i="44"/>
  <c r="G39" i="44"/>
  <c r="F39" i="44"/>
  <c r="E39" i="44"/>
  <c r="D39" i="44"/>
  <c r="C39" i="44"/>
  <c r="B39" i="44"/>
  <c r="L38" i="44"/>
  <c r="K38" i="44"/>
  <c r="I38" i="44"/>
  <c r="H38" i="44"/>
  <c r="G38" i="44"/>
  <c r="F38" i="44"/>
  <c r="E38" i="44"/>
  <c r="D38" i="44"/>
  <c r="C38" i="44"/>
  <c r="B38" i="44"/>
  <c r="L37" i="44"/>
  <c r="K37" i="44"/>
  <c r="I37" i="44"/>
  <c r="H37" i="44"/>
  <c r="G37" i="44"/>
  <c r="F37" i="44"/>
  <c r="E37" i="44"/>
  <c r="D37" i="44"/>
  <c r="C37" i="44"/>
  <c r="B37" i="44"/>
  <c r="L36" i="44"/>
  <c r="K36" i="44"/>
  <c r="I36" i="44"/>
  <c r="H36" i="44"/>
  <c r="G36" i="44"/>
  <c r="F36" i="44"/>
  <c r="E36" i="44"/>
  <c r="D36" i="44"/>
  <c r="C36" i="44"/>
  <c r="B36" i="44"/>
  <c r="L35" i="44"/>
  <c r="K35" i="44"/>
  <c r="I35" i="44"/>
  <c r="H35" i="44"/>
  <c r="G35" i="44"/>
  <c r="F35" i="44"/>
  <c r="E35" i="44"/>
  <c r="D35" i="44"/>
  <c r="B35" i="44"/>
  <c r="L34" i="44"/>
  <c r="K34" i="44"/>
  <c r="I34" i="44"/>
  <c r="H34" i="44"/>
  <c r="G34" i="44"/>
  <c r="F34" i="44"/>
  <c r="E34" i="44"/>
  <c r="D34" i="44"/>
  <c r="C34" i="44"/>
  <c r="B34" i="44"/>
  <c r="L33" i="44"/>
  <c r="K33" i="44"/>
  <c r="I33" i="44"/>
  <c r="H33" i="44"/>
  <c r="G33" i="44"/>
  <c r="F33" i="44"/>
  <c r="E33" i="44"/>
  <c r="D33" i="44"/>
  <c r="B33" i="44"/>
  <c r="L32" i="44"/>
  <c r="K32" i="44"/>
  <c r="I32" i="44"/>
  <c r="H32" i="44"/>
  <c r="G32" i="44"/>
  <c r="F32" i="44"/>
  <c r="E32" i="44"/>
  <c r="D32" i="44"/>
  <c r="C32" i="44"/>
  <c r="B32" i="44"/>
  <c r="L23" i="44"/>
  <c r="K23" i="44"/>
  <c r="J23" i="44"/>
  <c r="I23" i="44"/>
  <c r="H23" i="44"/>
  <c r="G23" i="44"/>
  <c r="F23" i="44"/>
  <c r="E23" i="44"/>
  <c r="D23" i="44"/>
  <c r="B23" i="44"/>
  <c r="L22" i="44"/>
  <c r="K22" i="44"/>
  <c r="J22" i="44"/>
  <c r="I22" i="44"/>
  <c r="H22" i="44"/>
  <c r="G22" i="44"/>
  <c r="F22" i="44"/>
  <c r="E22" i="44"/>
  <c r="D22" i="44"/>
  <c r="B22" i="44"/>
  <c r="L21" i="44"/>
  <c r="K21" i="44"/>
  <c r="J21" i="44"/>
  <c r="I21" i="44"/>
  <c r="H21" i="44"/>
  <c r="G21" i="44"/>
  <c r="F21" i="44"/>
  <c r="E21" i="44"/>
  <c r="D21" i="44"/>
  <c r="B21" i="44"/>
  <c r="L20" i="44"/>
  <c r="K20" i="44"/>
  <c r="J20" i="44"/>
  <c r="I20" i="44"/>
  <c r="H20" i="44"/>
  <c r="G20" i="44"/>
  <c r="F20" i="44"/>
  <c r="E20" i="44"/>
  <c r="D20" i="44"/>
  <c r="B20" i="44"/>
  <c r="L19" i="44"/>
  <c r="K19" i="44"/>
  <c r="J19" i="44"/>
  <c r="I19" i="44"/>
  <c r="H19" i="44"/>
  <c r="G19" i="44"/>
  <c r="F19" i="44"/>
  <c r="E19" i="44"/>
  <c r="D19" i="44"/>
  <c r="L18" i="44"/>
  <c r="K18" i="44"/>
  <c r="J18" i="44"/>
  <c r="I18" i="44"/>
  <c r="H18" i="44"/>
  <c r="G18" i="44"/>
  <c r="F18" i="44"/>
  <c r="E18" i="44"/>
  <c r="D18" i="44"/>
  <c r="B18" i="44"/>
  <c r="L10" i="44"/>
  <c r="K10" i="44"/>
  <c r="J10" i="44"/>
  <c r="I10" i="44"/>
  <c r="H10" i="44"/>
  <c r="G10" i="44"/>
  <c r="F10" i="44"/>
  <c r="E10" i="44"/>
  <c r="D10" i="44"/>
  <c r="C10" i="44"/>
  <c r="L9" i="44"/>
  <c r="K9" i="44"/>
  <c r="J9" i="44"/>
  <c r="I9" i="44"/>
  <c r="H9" i="44"/>
  <c r="G9" i="44"/>
  <c r="F9" i="44"/>
  <c r="E9" i="44"/>
  <c r="D9" i="44"/>
  <c r="C9" i="44"/>
  <c r="L8" i="44"/>
  <c r="K8" i="44"/>
  <c r="J8" i="44"/>
  <c r="I8" i="44"/>
  <c r="H8" i="44"/>
  <c r="G8" i="44"/>
  <c r="F8" i="44"/>
  <c r="E8" i="44"/>
  <c r="D8" i="44"/>
  <c r="C8" i="44"/>
  <c r="L7" i="44"/>
  <c r="K7" i="44"/>
  <c r="J7" i="44"/>
  <c r="I7" i="44"/>
  <c r="H7" i="44"/>
  <c r="G7" i="44"/>
  <c r="F7" i="44"/>
  <c r="E7" i="44"/>
  <c r="D7" i="44"/>
  <c r="C7" i="44"/>
  <c r="L39" i="43"/>
  <c r="K39" i="43"/>
  <c r="I39" i="43"/>
  <c r="H39" i="43"/>
  <c r="G39" i="43"/>
  <c r="F39" i="43"/>
  <c r="E39" i="43"/>
  <c r="D39" i="43"/>
  <c r="C39" i="43"/>
  <c r="B39" i="43"/>
  <c r="L38" i="43"/>
  <c r="K38" i="43"/>
  <c r="I38" i="43"/>
  <c r="H38" i="43"/>
  <c r="G38" i="43"/>
  <c r="F38" i="43"/>
  <c r="E38" i="43"/>
  <c r="D38" i="43"/>
  <c r="C38" i="43"/>
  <c r="B38" i="43"/>
  <c r="L37" i="43"/>
  <c r="K37" i="43"/>
  <c r="I37" i="43"/>
  <c r="H37" i="43"/>
  <c r="G37" i="43"/>
  <c r="F37" i="43"/>
  <c r="E37" i="43"/>
  <c r="D37" i="43"/>
  <c r="C37" i="43"/>
  <c r="B37" i="43"/>
  <c r="L36" i="43"/>
  <c r="K36" i="43"/>
  <c r="I36" i="43"/>
  <c r="H36" i="43"/>
  <c r="G36" i="43"/>
  <c r="F36" i="43"/>
  <c r="E36" i="43"/>
  <c r="D36" i="43"/>
  <c r="C36" i="43"/>
  <c r="B36" i="43"/>
  <c r="L35" i="43"/>
  <c r="K35" i="43"/>
  <c r="I35" i="43"/>
  <c r="H35" i="43"/>
  <c r="G35" i="43"/>
  <c r="F35" i="43"/>
  <c r="E35" i="43"/>
  <c r="D35" i="43"/>
  <c r="C35" i="43"/>
  <c r="B35" i="43"/>
  <c r="L34" i="43"/>
  <c r="K34" i="43"/>
  <c r="I34" i="43"/>
  <c r="H34" i="43"/>
  <c r="G34" i="43"/>
  <c r="F34" i="43"/>
  <c r="E34" i="43"/>
  <c r="D34" i="43"/>
  <c r="C34" i="43"/>
  <c r="B34" i="43"/>
  <c r="L33" i="43"/>
  <c r="K33" i="43"/>
  <c r="I33" i="43"/>
  <c r="H33" i="43"/>
  <c r="G33" i="43"/>
  <c r="F33" i="43"/>
  <c r="E33" i="43"/>
  <c r="D33" i="43"/>
  <c r="C33" i="43"/>
  <c r="B33" i="43"/>
  <c r="L32" i="43"/>
  <c r="K32" i="43"/>
  <c r="I32" i="43"/>
  <c r="H32" i="43"/>
  <c r="G32" i="43"/>
  <c r="F32" i="43"/>
  <c r="E32" i="43"/>
  <c r="D32" i="43"/>
  <c r="C32" i="43"/>
  <c r="B32" i="43"/>
  <c r="L23" i="43"/>
  <c r="K23" i="43"/>
  <c r="J23" i="43"/>
  <c r="I23" i="43"/>
  <c r="H23" i="43"/>
  <c r="G23" i="43"/>
  <c r="F23" i="43"/>
  <c r="E23" i="43"/>
  <c r="D23" i="43"/>
  <c r="B23" i="43"/>
  <c r="L22" i="43"/>
  <c r="K22" i="43"/>
  <c r="J22" i="43"/>
  <c r="I22" i="43"/>
  <c r="H22" i="43"/>
  <c r="G22" i="43"/>
  <c r="F22" i="43"/>
  <c r="E22" i="43"/>
  <c r="D22" i="43"/>
  <c r="B22" i="43"/>
  <c r="L21" i="43"/>
  <c r="K21" i="43"/>
  <c r="J21" i="43"/>
  <c r="I21" i="43"/>
  <c r="H21" i="43"/>
  <c r="G21" i="43"/>
  <c r="F21" i="43"/>
  <c r="E21" i="43"/>
  <c r="D21" i="43"/>
  <c r="B21" i="43"/>
  <c r="L20" i="43"/>
  <c r="K20" i="43"/>
  <c r="J20" i="43"/>
  <c r="I20" i="43"/>
  <c r="H20" i="43"/>
  <c r="G20" i="43"/>
  <c r="F20" i="43"/>
  <c r="E20" i="43"/>
  <c r="D20" i="43"/>
  <c r="B20" i="43"/>
  <c r="L19" i="43"/>
  <c r="K19" i="43"/>
  <c r="J19" i="43"/>
  <c r="I19" i="43"/>
  <c r="H19" i="43"/>
  <c r="G19" i="43"/>
  <c r="F19" i="43"/>
  <c r="E19" i="43"/>
  <c r="D19" i="43"/>
  <c r="B19" i="43"/>
  <c r="L18" i="43"/>
  <c r="K18" i="43"/>
  <c r="J18" i="43"/>
  <c r="I18" i="43"/>
  <c r="H18" i="43"/>
  <c r="G18" i="43"/>
  <c r="F18" i="43"/>
  <c r="E18" i="43"/>
  <c r="D18" i="43"/>
  <c r="B18" i="43"/>
  <c r="L10" i="43"/>
  <c r="K10" i="43"/>
  <c r="J10" i="43"/>
  <c r="I10" i="43"/>
  <c r="H10" i="43"/>
  <c r="G10" i="43"/>
  <c r="F10" i="43"/>
  <c r="E10" i="43"/>
  <c r="D10" i="43"/>
  <c r="C10" i="43"/>
  <c r="L9" i="43"/>
  <c r="K9" i="43"/>
  <c r="J9" i="43"/>
  <c r="I9" i="43"/>
  <c r="H9" i="43"/>
  <c r="G9" i="43"/>
  <c r="F9" i="43"/>
  <c r="E9" i="43"/>
  <c r="D9" i="43"/>
  <c r="C9" i="43"/>
  <c r="L8" i="43"/>
  <c r="K8" i="43"/>
  <c r="J8" i="43"/>
  <c r="I8" i="43"/>
  <c r="H8" i="43"/>
  <c r="G8" i="43"/>
  <c r="F8" i="43"/>
  <c r="E8" i="43"/>
  <c r="D8" i="43"/>
  <c r="C8" i="43"/>
  <c r="L7" i="43"/>
  <c r="K7" i="43"/>
  <c r="J7" i="43"/>
  <c r="I7" i="43"/>
  <c r="H7" i="43"/>
  <c r="G7" i="43"/>
  <c r="F7" i="43"/>
  <c r="E7" i="43"/>
  <c r="D7" i="43"/>
  <c r="C7" i="43"/>
  <c r="L39" i="42"/>
  <c r="K39" i="42"/>
  <c r="I39" i="42"/>
  <c r="H39" i="42"/>
  <c r="G39" i="42"/>
  <c r="F39" i="42"/>
  <c r="E39" i="42"/>
  <c r="D39" i="42"/>
  <c r="C39" i="42"/>
  <c r="B39" i="42"/>
  <c r="L38" i="42"/>
  <c r="K38" i="42"/>
  <c r="I38" i="42"/>
  <c r="H38" i="42"/>
  <c r="G38" i="42"/>
  <c r="F38" i="42"/>
  <c r="E38" i="42"/>
  <c r="D38" i="42"/>
  <c r="C38" i="42"/>
  <c r="B38" i="42"/>
  <c r="L37" i="42"/>
  <c r="K37" i="42"/>
  <c r="I37" i="42"/>
  <c r="H37" i="42"/>
  <c r="G37" i="42"/>
  <c r="F37" i="42"/>
  <c r="E37" i="42"/>
  <c r="D37" i="42"/>
  <c r="C37" i="42"/>
  <c r="B37" i="42"/>
  <c r="L36" i="42"/>
  <c r="K36" i="42"/>
  <c r="I36" i="42"/>
  <c r="H36" i="42"/>
  <c r="G36" i="42"/>
  <c r="F36" i="42"/>
  <c r="E36" i="42"/>
  <c r="D36" i="42"/>
  <c r="C36" i="42"/>
  <c r="B36" i="42"/>
  <c r="L35" i="42"/>
  <c r="K35" i="42"/>
  <c r="I35" i="42"/>
  <c r="H35" i="42"/>
  <c r="G35" i="42"/>
  <c r="F35" i="42"/>
  <c r="E35" i="42"/>
  <c r="D35" i="42"/>
  <c r="C35" i="42"/>
  <c r="B35" i="42"/>
  <c r="L34" i="42"/>
  <c r="K34" i="42"/>
  <c r="I34" i="42"/>
  <c r="H34" i="42"/>
  <c r="G34" i="42"/>
  <c r="F34" i="42"/>
  <c r="E34" i="42"/>
  <c r="D34" i="42"/>
  <c r="C34" i="42"/>
  <c r="B34" i="42"/>
  <c r="L33" i="42"/>
  <c r="K33" i="42"/>
  <c r="I33" i="42"/>
  <c r="G33" i="42"/>
  <c r="F33" i="42"/>
  <c r="E33" i="42"/>
  <c r="B33" i="42"/>
  <c r="L32" i="42"/>
  <c r="K32" i="42"/>
  <c r="I32" i="42"/>
  <c r="H32" i="42"/>
  <c r="G32" i="42"/>
  <c r="F32" i="42"/>
  <c r="E32" i="42"/>
  <c r="D32" i="42"/>
  <c r="C32" i="42"/>
  <c r="B32" i="42"/>
  <c r="L23" i="42"/>
  <c r="K23" i="42"/>
  <c r="J23" i="42"/>
  <c r="I23" i="42"/>
  <c r="H23" i="42"/>
  <c r="G23" i="42"/>
  <c r="F23" i="42"/>
  <c r="E23" i="42"/>
  <c r="D23" i="42"/>
  <c r="L22" i="42"/>
  <c r="K22" i="42"/>
  <c r="J22" i="42"/>
  <c r="I22" i="42"/>
  <c r="H22" i="42"/>
  <c r="G22" i="42"/>
  <c r="F22" i="42"/>
  <c r="E22" i="42"/>
  <c r="D22" i="42"/>
  <c r="L21" i="42"/>
  <c r="K21" i="42"/>
  <c r="J21" i="42"/>
  <c r="I21" i="42"/>
  <c r="H21" i="42"/>
  <c r="G21" i="42"/>
  <c r="F21" i="42"/>
  <c r="E21" i="42"/>
  <c r="D21" i="42"/>
  <c r="B21" i="42"/>
  <c r="L20" i="42"/>
  <c r="K20" i="42"/>
  <c r="J20" i="42"/>
  <c r="I20" i="42"/>
  <c r="H20" i="42"/>
  <c r="G20" i="42"/>
  <c r="F20" i="42"/>
  <c r="E20" i="42"/>
  <c r="D20" i="42"/>
  <c r="B20" i="42"/>
  <c r="L19" i="42"/>
  <c r="K19" i="42"/>
  <c r="J19" i="42"/>
  <c r="I19" i="42"/>
  <c r="H19" i="42"/>
  <c r="G19" i="42"/>
  <c r="F19" i="42"/>
  <c r="E19" i="42"/>
  <c r="D19" i="42"/>
  <c r="L18" i="42"/>
  <c r="K18" i="42"/>
  <c r="J18" i="42"/>
  <c r="I18" i="42"/>
  <c r="H18" i="42"/>
  <c r="G18" i="42"/>
  <c r="F18" i="42"/>
  <c r="E18" i="42"/>
  <c r="D18" i="42"/>
  <c r="L10" i="42"/>
  <c r="K10" i="42"/>
  <c r="J10" i="42"/>
  <c r="I10" i="42"/>
  <c r="H10" i="42"/>
  <c r="G10" i="42"/>
  <c r="F10" i="42"/>
  <c r="E10" i="42"/>
  <c r="D10" i="42"/>
  <c r="C10" i="42"/>
  <c r="L9" i="42"/>
  <c r="K9" i="42"/>
  <c r="J9" i="42"/>
  <c r="I9" i="42"/>
  <c r="H9" i="42"/>
  <c r="G9" i="42"/>
  <c r="F9" i="42"/>
  <c r="E9" i="42"/>
  <c r="D9" i="42"/>
  <c r="C9" i="42"/>
  <c r="L8" i="42"/>
  <c r="K8" i="42"/>
  <c r="J8" i="42"/>
  <c r="I8" i="42"/>
  <c r="H8" i="42"/>
  <c r="G8" i="42"/>
  <c r="F8" i="42"/>
  <c r="E8" i="42"/>
  <c r="D8" i="42"/>
  <c r="C8" i="42"/>
  <c r="L7" i="42"/>
  <c r="K7" i="42"/>
  <c r="J7" i="42"/>
  <c r="I7" i="42"/>
  <c r="H7" i="42"/>
  <c r="G7" i="42"/>
  <c r="F7" i="42"/>
  <c r="E7" i="42"/>
  <c r="D7" i="42"/>
  <c r="C7" i="42"/>
  <c r="L39" i="41"/>
  <c r="K39" i="41"/>
  <c r="I39" i="41"/>
  <c r="H39" i="41"/>
  <c r="G39" i="41"/>
  <c r="F39" i="41"/>
  <c r="E39" i="41"/>
  <c r="D39" i="41"/>
  <c r="B39" i="41"/>
  <c r="L38" i="41"/>
  <c r="K38" i="41"/>
  <c r="I38" i="41"/>
  <c r="H38" i="41"/>
  <c r="G38" i="41"/>
  <c r="F38" i="41"/>
  <c r="E38" i="41"/>
  <c r="D38" i="41"/>
  <c r="B38" i="41"/>
  <c r="L37" i="41"/>
  <c r="K37" i="41"/>
  <c r="I37" i="41"/>
  <c r="H37" i="41"/>
  <c r="G37" i="41"/>
  <c r="F37" i="41"/>
  <c r="E37" i="41"/>
  <c r="D37" i="41"/>
  <c r="C37" i="41"/>
  <c r="B37" i="41"/>
  <c r="L36" i="41"/>
  <c r="K36" i="41"/>
  <c r="I36" i="41"/>
  <c r="H36" i="41"/>
  <c r="G36" i="41"/>
  <c r="F36" i="41"/>
  <c r="E36" i="41"/>
  <c r="D36" i="41"/>
  <c r="C36" i="41"/>
  <c r="B36" i="41"/>
  <c r="L35" i="41"/>
  <c r="K35" i="41"/>
  <c r="I35" i="41"/>
  <c r="H35" i="41"/>
  <c r="G35" i="41"/>
  <c r="F35" i="41"/>
  <c r="E35" i="41"/>
  <c r="D35" i="41"/>
  <c r="C35" i="41"/>
  <c r="B35" i="41"/>
  <c r="L34" i="41"/>
  <c r="K34" i="41"/>
  <c r="I34" i="41"/>
  <c r="H34" i="41"/>
  <c r="G34" i="41"/>
  <c r="F34" i="41"/>
  <c r="E34" i="41"/>
  <c r="D34" i="41"/>
  <c r="C34" i="41"/>
  <c r="B34" i="41"/>
  <c r="M33" i="41"/>
  <c r="M40" i="41" s="1"/>
  <c r="L33" i="41"/>
  <c r="K33" i="41"/>
  <c r="J33" i="41"/>
  <c r="J40" i="41" s="1"/>
  <c r="I33" i="41"/>
  <c r="H33" i="41"/>
  <c r="G33" i="41"/>
  <c r="F33" i="41"/>
  <c r="E33" i="41"/>
  <c r="D33" i="41"/>
  <c r="C33" i="41"/>
  <c r="B33" i="41"/>
  <c r="L32" i="41"/>
  <c r="K32" i="41"/>
  <c r="I32" i="41"/>
  <c r="H32" i="41"/>
  <c r="G32" i="41"/>
  <c r="F32" i="41"/>
  <c r="E32" i="41"/>
  <c r="D32" i="41"/>
  <c r="B32" i="41"/>
  <c r="L23" i="41"/>
  <c r="K23" i="41"/>
  <c r="J23" i="41"/>
  <c r="I23" i="41"/>
  <c r="H23" i="41"/>
  <c r="G23" i="41"/>
  <c r="F23" i="41"/>
  <c r="E23" i="41"/>
  <c r="D23" i="41"/>
  <c r="L22" i="41"/>
  <c r="K22" i="41"/>
  <c r="J22" i="41"/>
  <c r="I22" i="41"/>
  <c r="H22" i="41"/>
  <c r="G22" i="41"/>
  <c r="F22" i="41"/>
  <c r="E22" i="41"/>
  <c r="D22" i="41"/>
  <c r="B22" i="41"/>
  <c r="L21" i="41"/>
  <c r="K21" i="41"/>
  <c r="J21" i="41"/>
  <c r="I21" i="41"/>
  <c r="H21" i="41"/>
  <c r="G21" i="41"/>
  <c r="F21" i="41"/>
  <c r="E21" i="41"/>
  <c r="D21" i="41"/>
  <c r="B21" i="41"/>
  <c r="L20" i="41"/>
  <c r="K20" i="41"/>
  <c r="J20" i="41"/>
  <c r="I20" i="41"/>
  <c r="H20" i="41"/>
  <c r="G20" i="41"/>
  <c r="F20" i="41"/>
  <c r="E20" i="41"/>
  <c r="D20" i="41"/>
  <c r="B20" i="41"/>
  <c r="M19" i="41"/>
  <c r="M24" i="41" s="1"/>
  <c r="L19" i="41"/>
  <c r="K19" i="41"/>
  <c r="J19" i="41"/>
  <c r="I19" i="41"/>
  <c r="F19" i="41"/>
  <c r="E19" i="41"/>
  <c r="D19" i="41"/>
  <c r="B19" i="41"/>
  <c r="L18" i="41"/>
  <c r="K18" i="41"/>
  <c r="J18" i="41"/>
  <c r="I18" i="41"/>
  <c r="H18" i="41"/>
  <c r="G18" i="41"/>
  <c r="F18" i="41"/>
  <c r="E18" i="41"/>
  <c r="D18" i="41"/>
  <c r="B18" i="41"/>
  <c r="L10" i="41"/>
  <c r="K10" i="41"/>
  <c r="J10" i="41"/>
  <c r="I10" i="41"/>
  <c r="H10" i="41"/>
  <c r="G10" i="41"/>
  <c r="F10" i="41"/>
  <c r="E10" i="41"/>
  <c r="D10" i="41"/>
  <c r="C10" i="41"/>
  <c r="L9" i="41"/>
  <c r="K9" i="41"/>
  <c r="J9" i="41"/>
  <c r="I9" i="41"/>
  <c r="H9" i="41"/>
  <c r="G9" i="41"/>
  <c r="F9" i="41"/>
  <c r="E9" i="41"/>
  <c r="D9" i="41"/>
  <c r="C9" i="41"/>
  <c r="L8" i="41"/>
  <c r="K8" i="41"/>
  <c r="J8" i="41"/>
  <c r="I8" i="41"/>
  <c r="H8" i="41"/>
  <c r="G8" i="41"/>
  <c r="F8" i="41"/>
  <c r="E8" i="41"/>
  <c r="D8" i="41"/>
  <c r="C8" i="41"/>
  <c r="L7" i="41"/>
  <c r="K7" i="41"/>
  <c r="J7" i="41"/>
  <c r="I7" i="41"/>
  <c r="G7" i="41"/>
  <c r="F7" i="41"/>
  <c r="E7" i="41"/>
  <c r="J6" i="41"/>
  <c r="J6" i="37" s="1"/>
  <c r="H6" i="41"/>
  <c r="H6" i="37" s="1"/>
  <c r="D6" i="41"/>
  <c r="D6" i="37" s="1"/>
  <c r="C6" i="37"/>
  <c r="L39" i="51"/>
  <c r="K39" i="51"/>
  <c r="I39" i="51"/>
  <c r="H39" i="51"/>
  <c r="G39" i="51"/>
  <c r="F39" i="51"/>
  <c r="E39" i="51"/>
  <c r="D39" i="51"/>
  <c r="C39" i="51"/>
  <c r="B39" i="51"/>
  <c r="L38" i="51"/>
  <c r="K38" i="51"/>
  <c r="I38" i="51"/>
  <c r="H38" i="51"/>
  <c r="G38" i="51"/>
  <c r="F38" i="51"/>
  <c r="E38" i="51"/>
  <c r="D38" i="51"/>
  <c r="C38" i="51"/>
  <c r="B38" i="51"/>
  <c r="L37" i="51"/>
  <c r="K37" i="51"/>
  <c r="I37" i="51"/>
  <c r="H37" i="51"/>
  <c r="G37" i="51"/>
  <c r="F37" i="51"/>
  <c r="E37" i="51"/>
  <c r="D37" i="51"/>
  <c r="C37" i="51"/>
  <c r="B37" i="51"/>
  <c r="L36" i="51"/>
  <c r="K36" i="51"/>
  <c r="I36" i="51"/>
  <c r="H36" i="51"/>
  <c r="G36" i="51"/>
  <c r="F36" i="51"/>
  <c r="E36" i="51"/>
  <c r="D36" i="51"/>
  <c r="C36" i="51"/>
  <c r="B36" i="51"/>
  <c r="L35" i="51"/>
  <c r="K35" i="51"/>
  <c r="I35" i="51"/>
  <c r="H35" i="51"/>
  <c r="G35" i="51"/>
  <c r="F35" i="51"/>
  <c r="E35" i="51"/>
  <c r="D35" i="51"/>
  <c r="B35" i="51"/>
  <c r="L34" i="51"/>
  <c r="K34" i="51"/>
  <c r="I34" i="51"/>
  <c r="H34" i="51"/>
  <c r="G34" i="51"/>
  <c r="F34" i="51"/>
  <c r="E34" i="51"/>
  <c r="D34" i="51"/>
  <c r="C34" i="51"/>
  <c r="B34" i="51"/>
  <c r="L33" i="51"/>
  <c r="K33" i="51"/>
  <c r="I33" i="51"/>
  <c r="H33" i="51"/>
  <c r="G33" i="51"/>
  <c r="F33" i="51"/>
  <c r="E33" i="51"/>
  <c r="D33" i="51"/>
  <c r="B33" i="51"/>
  <c r="L32" i="51"/>
  <c r="K32" i="51"/>
  <c r="I32" i="51"/>
  <c r="H32" i="51"/>
  <c r="G32" i="51"/>
  <c r="F32" i="51"/>
  <c r="E32" i="51"/>
  <c r="D32" i="51"/>
  <c r="C32" i="51"/>
  <c r="B32" i="51"/>
  <c r="L23" i="51"/>
  <c r="K23" i="51"/>
  <c r="J23" i="51"/>
  <c r="I23" i="51"/>
  <c r="H23" i="51"/>
  <c r="G23" i="51"/>
  <c r="F23" i="51"/>
  <c r="E23" i="51"/>
  <c r="D23" i="51"/>
  <c r="L22" i="51"/>
  <c r="K22" i="51"/>
  <c r="J22" i="51"/>
  <c r="I22" i="51"/>
  <c r="H22" i="51"/>
  <c r="G22" i="51"/>
  <c r="F22" i="51"/>
  <c r="E22" i="51"/>
  <c r="D22" i="51"/>
  <c r="B22" i="51"/>
  <c r="L21" i="51"/>
  <c r="K21" i="51"/>
  <c r="J21" i="51"/>
  <c r="I21" i="51"/>
  <c r="H21" i="51"/>
  <c r="G21" i="51"/>
  <c r="F21" i="51"/>
  <c r="E21" i="51"/>
  <c r="D21" i="51"/>
  <c r="B21" i="51"/>
  <c r="L20" i="51"/>
  <c r="K20" i="51"/>
  <c r="J20" i="51"/>
  <c r="I20" i="51"/>
  <c r="H20" i="51"/>
  <c r="G20" i="51"/>
  <c r="F20" i="51"/>
  <c r="E20" i="51"/>
  <c r="D20" i="51"/>
  <c r="B20" i="51"/>
  <c r="C20" i="51" s="1"/>
  <c r="L19" i="51"/>
  <c r="K19" i="51"/>
  <c r="J19" i="51"/>
  <c r="I19" i="51"/>
  <c r="H19" i="51"/>
  <c r="G19" i="51"/>
  <c r="F19" i="51"/>
  <c r="E19" i="51"/>
  <c r="D19" i="51"/>
  <c r="B19" i="51"/>
  <c r="L18" i="51"/>
  <c r="K18" i="51"/>
  <c r="J18" i="51"/>
  <c r="I18" i="51"/>
  <c r="H18" i="51"/>
  <c r="G18" i="51"/>
  <c r="F18" i="51"/>
  <c r="E18" i="51"/>
  <c r="D18" i="51"/>
  <c r="B18" i="51"/>
  <c r="L10" i="51"/>
  <c r="K10" i="51"/>
  <c r="J10" i="51"/>
  <c r="I10" i="51"/>
  <c r="H10" i="51"/>
  <c r="G10" i="51"/>
  <c r="F10" i="51"/>
  <c r="E10" i="51"/>
  <c r="D10" i="51"/>
  <c r="C10" i="51"/>
  <c r="L9" i="51"/>
  <c r="K9" i="51"/>
  <c r="J9" i="51"/>
  <c r="I9" i="51"/>
  <c r="H9" i="51"/>
  <c r="G9" i="51"/>
  <c r="F9" i="51"/>
  <c r="E9" i="51"/>
  <c r="D9" i="51"/>
  <c r="C9" i="51"/>
  <c r="L8" i="51"/>
  <c r="K8" i="51"/>
  <c r="J8" i="51"/>
  <c r="I8" i="51"/>
  <c r="H8" i="51"/>
  <c r="G8" i="51"/>
  <c r="F8" i="51"/>
  <c r="E8" i="51"/>
  <c r="D8" i="51"/>
  <c r="C8" i="51"/>
  <c r="L7" i="51"/>
  <c r="K7" i="51"/>
  <c r="J7" i="51"/>
  <c r="I7" i="51"/>
  <c r="H7" i="51"/>
  <c r="G7" i="51"/>
  <c r="F7" i="51"/>
  <c r="E7" i="51"/>
  <c r="D7" i="51"/>
  <c r="C7" i="51"/>
  <c r="L39" i="3"/>
  <c r="K39" i="3"/>
  <c r="I39" i="3"/>
  <c r="H39" i="3"/>
  <c r="G39" i="3"/>
  <c r="F39" i="3"/>
  <c r="E39" i="3"/>
  <c r="D39" i="3"/>
  <c r="C39" i="3"/>
  <c r="B39" i="3"/>
  <c r="L38" i="3"/>
  <c r="K38" i="3"/>
  <c r="I38" i="3"/>
  <c r="H38" i="3"/>
  <c r="G38" i="3"/>
  <c r="F38" i="3"/>
  <c r="E38" i="3"/>
  <c r="D38" i="3"/>
  <c r="C38" i="3"/>
  <c r="B38" i="3"/>
  <c r="L37" i="3"/>
  <c r="K37" i="3"/>
  <c r="I37" i="3"/>
  <c r="H37" i="3"/>
  <c r="G37" i="3"/>
  <c r="F37" i="3"/>
  <c r="E37" i="3"/>
  <c r="D37" i="3"/>
  <c r="C37" i="3"/>
  <c r="B37" i="3"/>
  <c r="L36" i="3"/>
  <c r="K36" i="3"/>
  <c r="I36" i="3"/>
  <c r="H36" i="3"/>
  <c r="G36" i="3"/>
  <c r="F36" i="3"/>
  <c r="E36" i="3"/>
  <c r="D36" i="3"/>
  <c r="C36" i="3"/>
  <c r="B36" i="3"/>
  <c r="L35" i="3"/>
  <c r="K35" i="3"/>
  <c r="I35" i="3"/>
  <c r="H35" i="3"/>
  <c r="G35" i="3"/>
  <c r="F35" i="3"/>
  <c r="E35" i="3"/>
  <c r="D35" i="3"/>
  <c r="B35" i="3"/>
  <c r="L34" i="3"/>
  <c r="K34" i="3"/>
  <c r="I34" i="3"/>
  <c r="H34" i="3"/>
  <c r="G34" i="3"/>
  <c r="F34" i="3"/>
  <c r="E34" i="3"/>
  <c r="D34" i="3"/>
  <c r="C34" i="3"/>
  <c r="B34" i="3"/>
  <c r="N33" i="3"/>
  <c r="N40" i="3" s="1"/>
  <c r="N43" i="3" s="1"/>
  <c r="S36" i="3" s="1"/>
  <c r="M33" i="3"/>
  <c r="M40" i="3" s="1"/>
  <c r="M43" i="3" s="1"/>
  <c r="S35" i="3" s="1"/>
  <c r="L33" i="3"/>
  <c r="K33" i="3"/>
  <c r="J33" i="3"/>
  <c r="I33" i="3"/>
  <c r="F33" i="3"/>
  <c r="E33" i="3"/>
  <c r="D33" i="3"/>
  <c r="B33" i="3"/>
  <c r="L32" i="3"/>
  <c r="K32" i="3"/>
  <c r="I32" i="3"/>
  <c r="H32" i="3"/>
  <c r="G32" i="3"/>
  <c r="F32" i="3"/>
  <c r="E32" i="3"/>
  <c r="D32" i="3"/>
  <c r="C32" i="3"/>
  <c r="B32" i="3"/>
  <c r="M23" i="3"/>
  <c r="M23" i="37" s="1"/>
  <c r="L23" i="3"/>
  <c r="K23" i="3"/>
  <c r="J23" i="3"/>
  <c r="I23" i="3"/>
  <c r="H23" i="3"/>
  <c r="G23" i="3"/>
  <c r="F23" i="3"/>
  <c r="E23" i="3"/>
  <c r="D23" i="3"/>
  <c r="M22" i="3"/>
  <c r="M22" i="37" s="1"/>
  <c r="L22" i="3"/>
  <c r="K22" i="3"/>
  <c r="J22" i="3"/>
  <c r="I22" i="3"/>
  <c r="H22" i="3"/>
  <c r="G22" i="3"/>
  <c r="F22" i="3"/>
  <c r="E22" i="3"/>
  <c r="D22" i="3"/>
  <c r="B22" i="3"/>
  <c r="M21" i="3"/>
  <c r="M21" i="37" s="1"/>
  <c r="L21" i="3"/>
  <c r="K21" i="3"/>
  <c r="J21" i="3"/>
  <c r="I21" i="3"/>
  <c r="H21" i="3"/>
  <c r="G21" i="3"/>
  <c r="F21" i="3"/>
  <c r="E21" i="3"/>
  <c r="D21" i="3"/>
  <c r="B21" i="3"/>
  <c r="C21" i="3" s="1"/>
  <c r="C21" i="37" s="1"/>
  <c r="M20" i="3"/>
  <c r="M20" i="37" s="1"/>
  <c r="L20" i="3"/>
  <c r="K20" i="3"/>
  <c r="J20" i="3"/>
  <c r="I20" i="3"/>
  <c r="H20" i="3"/>
  <c r="G20" i="3"/>
  <c r="F20" i="3"/>
  <c r="E20" i="3"/>
  <c r="D20" i="3"/>
  <c r="B20" i="3"/>
  <c r="C20" i="3" s="1"/>
  <c r="M19" i="3"/>
  <c r="L19" i="3"/>
  <c r="K19" i="3"/>
  <c r="J19" i="3"/>
  <c r="I19" i="3"/>
  <c r="H19" i="3"/>
  <c r="F19" i="3"/>
  <c r="E19" i="3"/>
  <c r="D19" i="3"/>
  <c r="M18" i="3"/>
  <c r="K18" i="3"/>
  <c r="J18" i="3"/>
  <c r="I18" i="3"/>
  <c r="F18" i="3"/>
  <c r="E18" i="3"/>
  <c r="L10" i="3"/>
  <c r="K10" i="3"/>
  <c r="J10" i="3"/>
  <c r="I10" i="3"/>
  <c r="H10" i="3"/>
  <c r="G10" i="3"/>
  <c r="F10" i="3"/>
  <c r="E10" i="3"/>
  <c r="D10" i="3"/>
  <c r="C10" i="3"/>
  <c r="L9" i="3"/>
  <c r="K9" i="3"/>
  <c r="J9" i="3"/>
  <c r="I9" i="3"/>
  <c r="H9" i="3"/>
  <c r="G9" i="3"/>
  <c r="F9" i="3"/>
  <c r="E9" i="3"/>
  <c r="D9" i="3"/>
  <c r="C9" i="3"/>
  <c r="L8" i="3"/>
  <c r="K8" i="3"/>
  <c r="J8" i="3"/>
  <c r="I8" i="3"/>
  <c r="H8" i="3"/>
  <c r="G8" i="3"/>
  <c r="F8" i="3"/>
  <c r="E8" i="3"/>
  <c r="D8" i="3"/>
  <c r="C8" i="3"/>
  <c r="L7" i="3"/>
  <c r="K7" i="3"/>
  <c r="J7" i="3"/>
  <c r="I7" i="3"/>
  <c r="H7" i="3"/>
  <c r="G7" i="3"/>
  <c r="F7" i="3"/>
  <c r="E7" i="3"/>
  <c r="D7" i="3"/>
  <c r="L39" i="2"/>
  <c r="K39" i="2"/>
  <c r="I39" i="2"/>
  <c r="H39" i="2"/>
  <c r="G39" i="2"/>
  <c r="F39" i="2"/>
  <c r="E39" i="2"/>
  <c r="D39" i="2"/>
  <c r="C39" i="2"/>
  <c r="B39" i="2"/>
  <c r="L38" i="2"/>
  <c r="K38" i="2"/>
  <c r="I38" i="2"/>
  <c r="H38" i="2"/>
  <c r="G38" i="2"/>
  <c r="F38" i="2"/>
  <c r="E38" i="2"/>
  <c r="D38" i="2"/>
  <c r="C38" i="2"/>
  <c r="B38" i="2"/>
  <c r="L37" i="2"/>
  <c r="K37" i="2"/>
  <c r="I37" i="2"/>
  <c r="H37" i="2"/>
  <c r="G37" i="2"/>
  <c r="F37" i="2"/>
  <c r="E37" i="2"/>
  <c r="D37" i="2"/>
  <c r="C37" i="2"/>
  <c r="B37" i="2"/>
  <c r="L36" i="2"/>
  <c r="K36" i="2"/>
  <c r="I36" i="2"/>
  <c r="H36" i="2"/>
  <c r="G36" i="2"/>
  <c r="F36" i="2"/>
  <c r="E36" i="2"/>
  <c r="D36" i="2"/>
  <c r="C36" i="2"/>
  <c r="B36" i="2"/>
  <c r="L35" i="2"/>
  <c r="K35" i="2"/>
  <c r="I35" i="2"/>
  <c r="H35" i="2"/>
  <c r="F35" i="2"/>
  <c r="E35" i="2"/>
  <c r="D35" i="2"/>
  <c r="B35" i="2"/>
  <c r="L34" i="2"/>
  <c r="K34" i="2"/>
  <c r="I34" i="2"/>
  <c r="H34" i="2"/>
  <c r="G34" i="2"/>
  <c r="F34" i="2"/>
  <c r="E34" i="2"/>
  <c r="D34" i="2"/>
  <c r="C34" i="2"/>
  <c r="B34" i="2"/>
  <c r="L33" i="2"/>
  <c r="K33" i="2"/>
  <c r="I33" i="2"/>
  <c r="F33" i="2"/>
  <c r="E33" i="2"/>
  <c r="B33" i="2"/>
  <c r="L32" i="2"/>
  <c r="K32" i="2"/>
  <c r="I32" i="2"/>
  <c r="H32" i="2"/>
  <c r="G32" i="2"/>
  <c r="F32" i="2"/>
  <c r="E32" i="2"/>
  <c r="D32" i="2"/>
  <c r="C32" i="2"/>
  <c r="B32" i="2"/>
  <c r="L23" i="2"/>
  <c r="K23" i="2"/>
  <c r="J23" i="2"/>
  <c r="I23" i="2"/>
  <c r="H23" i="2"/>
  <c r="G23" i="2"/>
  <c r="F23" i="2"/>
  <c r="E23" i="2"/>
  <c r="D23" i="2"/>
  <c r="L22" i="2"/>
  <c r="K22" i="2"/>
  <c r="J22" i="2"/>
  <c r="I22" i="2"/>
  <c r="H22" i="2"/>
  <c r="G22" i="2"/>
  <c r="F22" i="2"/>
  <c r="E22" i="2"/>
  <c r="D22" i="2"/>
  <c r="B22" i="2"/>
  <c r="L21" i="2"/>
  <c r="K21" i="2"/>
  <c r="J21" i="2"/>
  <c r="I21" i="2"/>
  <c r="H21" i="2"/>
  <c r="G21" i="2"/>
  <c r="F21" i="2"/>
  <c r="E21" i="2"/>
  <c r="D21" i="2"/>
  <c r="B21" i="2"/>
  <c r="L20" i="2"/>
  <c r="K20" i="2"/>
  <c r="J20" i="2"/>
  <c r="I20" i="2"/>
  <c r="H20" i="2"/>
  <c r="G20" i="2"/>
  <c r="F20" i="2"/>
  <c r="E20" i="2"/>
  <c r="D20" i="2"/>
  <c r="B20" i="2"/>
  <c r="K19" i="2"/>
  <c r="J19" i="2"/>
  <c r="I19" i="2"/>
  <c r="F19" i="2"/>
  <c r="E19" i="2"/>
  <c r="D19" i="2"/>
  <c r="B19" i="2"/>
  <c r="L18" i="2"/>
  <c r="K18" i="2"/>
  <c r="J18" i="2"/>
  <c r="I18" i="2"/>
  <c r="H18" i="2"/>
  <c r="G18" i="2"/>
  <c r="F18" i="2"/>
  <c r="E18" i="2"/>
  <c r="D18" i="2"/>
  <c r="B18" i="2"/>
  <c r="L10" i="2"/>
  <c r="K10" i="2"/>
  <c r="J10" i="2"/>
  <c r="I10" i="2"/>
  <c r="H10" i="2"/>
  <c r="G10" i="2"/>
  <c r="F10" i="2"/>
  <c r="E10" i="2"/>
  <c r="D10" i="2"/>
  <c r="C10" i="2"/>
  <c r="L9" i="2"/>
  <c r="K9" i="2"/>
  <c r="J9" i="2"/>
  <c r="I9" i="2"/>
  <c r="H9" i="2"/>
  <c r="G9" i="2"/>
  <c r="F9" i="2"/>
  <c r="E9" i="2"/>
  <c r="D9" i="2"/>
  <c r="C9" i="2"/>
  <c r="L8" i="2"/>
  <c r="K8" i="2"/>
  <c r="J8" i="2"/>
  <c r="I8" i="2"/>
  <c r="H8" i="2"/>
  <c r="G8" i="2"/>
  <c r="F8" i="2"/>
  <c r="E8" i="2"/>
  <c r="D8" i="2"/>
  <c r="C8" i="2"/>
  <c r="L7" i="2"/>
  <c r="K7" i="2"/>
  <c r="J7" i="2"/>
  <c r="I7" i="2"/>
  <c r="H7" i="2"/>
  <c r="G7" i="2"/>
  <c r="F7" i="2"/>
  <c r="E7" i="2"/>
  <c r="D7" i="2"/>
  <c r="C7" i="2"/>
  <c r="C24" i="41"/>
  <c r="C24" i="2"/>
  <c r="J40" i="53"/>
  <c r="M40" i="53"/>
  <c r="N40" i="53"/>
  <c r="J40" i="52"/>
  <c r="M40" i="52"/>
  <c r="N40" i="52"/>
  <c r="J40" i="44"/>
  <c r="M40" i="44"/>
  <c r="N40" i="44"/>
  <c r="J40" i="43"/>
  <c r="M40" i="43"/>
  <c r="N40" i="43"/>
  <c r="J40" i="42"/>
  <c r="M40" i="42"/>
  <c r="N40" i="42"/>
  <c r="N40" i="41"/>
  <c r="N43" i="41" s="1"/>
  <c r="S36" i="41" s="1"/>
  <c r="J40" i="51"/>
  <c r="M40" i="51"/>
  <c r="N40" i="51"/>
  <c r="O40" i="3"/>
  <c r="J40" i="2"/>
  <c r="M40" i="2"/>
  <c r="N40" i="2"/>
  <c r="O40" i="2"/>
  <c r="O40" i="51"/>
  <c r="O40" i="41"/>
  <c r="O40" i="42"/>
  <c r="O40" i="43"/>
  <c r="O40" i="44"/>
  <c r="O40" i="52"/>
  <c r="O40" i="53"/>
  <c r="O40" i="45"/>
  <c r="J35" i="37"/>
  <c r="M35" i="37"/>
  <c r="N35" i="37"/>
  <c r="O35" i="37"/>
  <c r="N24" i="3"/>
  <c r="O24" i="3"/>
  <c r="C24" i="42"/>
  <c r="C24" i="43"/>
  <c r="C24" i="44"/>
  <c r="C24" i="52"/>
  <c r="N24" i="41"/>
  <c r="M24" i="53"/>
  <c r="M11" i="53"/>
  <c r="M24" i="45"/>
  <c r="M11" i="45"/>
  <c r="M11" i="2"/>
  <c r="M24" i="2"/>
  <c r="M11" i="51"/>
  <c r="M24" i="51"/>
  <c r="M11" i="42"/>
  <c r="M24" i="42"/>
  <c r="M11" i="43"/>
  <c r="M24" i="43"/>
  <c r="M11" i="44"/>
  <c r="M24" i="44"/>
  <c r="M11" i="52"/>
  <c r="M24" i="52"/>
  <c r="N11" i="45"/>
  <c r="N24" i="45"/>
  <c r="N11" i="2"/>
  <c r="N24" i="2"/>
  <c r="N11" i="51"/>
  <c r="N24" i="51"/>
  <c r="N11" i="42"/>
  <c r="N24" i="42"/>
  <c r="N11" i="43"/>
  <c r="N24" i="43"/>
  <c r="N11" i="44"/>
  <c r="N24" i="44"/>
  <c r="N11" i="52"/>
  <c r="N24" i="52"/>
  <c r="N11" i="53"/>
  <c r="N24" i="53"/>
  <c r="O11" i="2"/>
  <c r="O24" i="2"/>
  <c r="O11" i="51"/>
  <c r="O24" i="51"/>
  <c r="O11" i="41"/>
  <c r="O24" i="41"/>
  <c r="O11" i="42"/>
  <c r="O24" i="42"/>
  <c r="O11" i="43"/>
  <c r="O24" i="43"/>
  <c r="O11" i="44"/>
  <c r="O24" i="44"/>
  <c r="O11" i="52"/>
  <c r="O24" i="52"/>
  <c r="O11" i="53"/>
  <c r="O24" i="53"/>
  <c r="O11" i="45"/>
  <c r="O24" i="45"/>
  <c r="O11" i="3"/>
  <c r="M11" i="3"/>
  <c r="N11" i="3"/>
  <c r="E6" i="37"/>
  <c r="F6" i="37"/>
  <c r="G6" i="37"/>
  <c r="I6" i="37"/>
  <c r="K6" i="37"/>
  <c r="L6" i="37"/>
  <c r="M6" i="37"/>
  <c r="N6" i="37"/>
  <c r="O6" i="37"/>
  <c r="P6" i="2"/>
  <c r="P6" i="3"/>
  <c r="P6" i="51"/>
  <c r="P6" i="42"/>
  <c r="P6" i="43"/>
  <c r="P6" i="44"/>
  <c r="P6" i="52"/>
  <c r="P6" i="53"/>
  <c r="P6" i="45"/>
  <c r="M11" i="41"/>
  <c r="N11" i="41"/>
  <c r="P5" i="45"/>
  <c r="P5" i="53"/>
  <c r="P5" i="52"/>
  <c r="P5" i="44"/>
  <c r="P5" i="43"/>
  <c r="P5" i="42"/>
  <c r="P5" i="41"/>
  <c r="P5" i="51"/>
  <c r="P5" i="3"/>
  <c r="P5" i="2"/>
  <c r="R28" i="37"/>
  <c r="R37" i="37"/>
  <c r="R36" i="37"/>
  <c r="R35" i="37"/>
  <c r="R34" i="37"/>
  <c r="R33" i="37"/>
  <c r="R32" i="37"/>
  <c r="R31" i="37"/>
  <c r="R30" i="37"/>
  <c r="R29" i="37"/>
  <c r="R27" i="37"/>
  <c r="R26" i="37"/>
  <c r="R25" i="37"/>
  <c r="N39" i="37"/>
  <c r="N38" i="37"/>
  <c r="N37" i="37"/>
  <c r="N42" i="37"/>
  <c r="O39" i="37"/>
  <c r="O38" i="37"/>
  <c r="O37" i="37"/>
  <c r="O42" i="37"/>
  <c r="O33" i="37"/>
  <c r="J34" i="37"/>
  <c r="M34" i="37"/>
  <c r="N34" i="37"/>
  <c r="O34" i="37"/>
  <c r="J36" i="37"/>
  <c r="M36" i="37"/>
  <c r="N36" i="37"/>
  <c r="O36" i="37"/>
  <c r="J37" i="37"/>
  <c r="M37" i="37"/>
  <c r="J38" i="37"/>
  <c r="M38" i="37"/>
  <c r="J39" i="37"/>
  <c r="M39" i="37"/>
  <c r="J32" i="37"/>
  <c r="M32" i="37"/>
  <c r="N32" i="37"/>
  <c r="O32" i="37"/>
  <c r="C19" i="37"/>
  <c r="N19" i="37"/>
  <c r="O19" i="37"/>
  <c r="N20" i="37"/>
  <c r="O20" i="37"/>
  <c r="N21" i="37"/>
  <c r="O21" i="37"/>
  <c r="C22" i="37"/>
  <c r="N22" i="37"/>
  <c r="O22" i="37"/>
  <c r="C23" i="37"/>
  <c r="N23" i="37"/>
  <c r="O23" i="37"/>
  <c r="C18" i="37"/>
  <c r="N18" i="37"/>
  <c r="O18" i="37"/>
  <c r="M7" i="37"/>
  <c r="N7" i="37"/>
  <c r="O7" i="37"/>
  <c r="M8" i="37"/>
  <c r="N8" i="37"/>
  <c r="O8" i="37"/>
  <c r="M9" i="37"/>
  <c r="N9" i="37"/>
  <c r="O9" i="37"/>
  <c r="M10" i="37"/>
  <c r="N10" i="37"/>
  <c r="O10" i="37"/>
  <c r="F5" i="37"/>
  <c r="G5" i="37"/>
  <c r="H5" i="37"/>
  <c r="I5" i="37"/>
  <c r="J5" i="37"/>
  <c r="K5" i="37"/>
  <c r="L5" i="37"/>
  <c r="M5" i="37"/>
  <c r="N5" i="37"/>
  <c r="O5" i="37"/>
  <c r="E5" i="37"/>
  <c r="D5" i="37"/>
  <c r="O42" i="53"/>
  <c r="N42" i="53"/>
  <c r="M42" i="53"/>
  <c r="J42" i="53"/>
  <c r="R37" i="53"/>
  <c r="R36" i="53"/>
  <c r="R35" i="53"/>
  <c r="R34" i="53"/>
  <c r="R33" i="53"/>
  <c r="R32" i="53"/>
  <c r="R31" i="53"/>
  <c r="R30" i="53"/>
  <c r="R29" i="53"/>
  <c r="A29" i="53"/>
  <c r="R28" i="53"/>
  <c r="R27" i="53"/>
  <c r="R26" i="53"/>
  <c r="R25" i="53"/>
  <c r="A15" i="53"/>
  <c r="O42" i="52"/>
  <c r="N42" i="52"/>
  <c r="M42" i="52"/>
  <c r="J42" i="52"/>
  <c r="R37" i="52"/>
  <c r="R36" i="52"/>
  <c r="R35" i="52"/>
  <c r="R34" i="52"/>
  <c r="R33" i="52"/>
  <c r="R32" i="52"/>
  <c r="R31" i="52"/>
  <c r="R30" i="52"/>
  <c r="R29" i="52"/>
  <c r="A29" i="52"/>
  <c r="R28" i="52"/>
  <c r="R27" i="52"/>
  <c r="R26" i="52"/>
  <c r="R25" i="52"/>
  <c r="A15" i="52"/>
  <c r="A15" i="41"/>
  <c r="O42" i="51"/>
  <c r="N42" i="51"/>
  <c r="M42" i="51"/>
  <c r="J42" i="51"/>
  <c r="R37" i="51"/>
  <c r="R36" i="51"/>
  <c r="R35" i="51"/>
  <c r="R34" i="51"/>
  <c r="R33" i="51"/>
  <c r="R32" i="51"/>
  <c r="R31" i="51"/>
  <c r="R30" i="51"/>
  <c r="R29" i="51"/>
  <c r="A29" i="51"/>
  <c r="R28" i="51"/>
  <c r="R27" i="51"/>
  <c r="R26" i="51"/>
  <c r="R25" i="51"/>
  <c r="A15" i="51"/>
  <c r="O42" i="45"/>
  <c r="N42" i="45"/>
  <c r="M42" i="45"/>
  <c r="J42" i="45"/>
  <c r="R37" i="45"/>
  <c r="R36" i="45"/>
  <c r="R35" i="45"/>
  <c r="R34" i="45"/>
  <c r="R33" i="45"/>
  <c r="R32" i="45"/>
  <c r="R31" i="45"/>
  <c r="R30" i="45"/>
  <c r="R29" i="45"/>
  <c r="A29" i="45"/>
  <c r="R28" i="45"/>
  <c r="R27" i="45"/>
  <c r="R26" i="45"/>
  <c r="R25" i="45"/>
  <c r="A15" i="45"/>
  <c r="O42" i="44"/>
  <c r="N42" i="44"/>
  <c r="M42" i="44"/>
  <c r="J42" i="44"/>
  <c r="R37" i="44"/>
  <c r="R36" i="44"/>
  <c r="R35" i="44"/>
  <c r="R34" i="44"/>
  <c r="R33" i="44"/>
  <c r="R32" i="44"/>
  <c r="R31" i="44"/>
  <c r="R30" i="44"/>
  <c r="R29" i="44"/>
  <c r="A29" i="44"/>
  <c r="R28" i="44"/>
  <c r="R27" i="44"/>
  <c r="R26" i="44"/>
  <c r="R25" i="44"/>
  <c r="A15" i="44"/>
  <c r="O42" i="43"/>
  <c r="N42" i="43"/>
  <c r="M42" i="43"/>
  <c r="J42" i="43"/>
  <c r="R37" i="43"/>
  <c r="R36" i="43"/>
  <c r="R35" i="43"/>
  <c r="R34" i="43"/>
  <c r="R33" i="43"/>
  <c r="R32" i="43"/>
  <c r="R31" i="43"/>
  <c r="R30" i="43"/>
  <c r="R29" i="43"/>
  <c r="A29" i="43"/>
  <c r="R28" i="43"/>
  <c r="R27" i="43"/>
  <c r="R26" i="43"/>
  <c r="R25" i="43"/>
  <c r="A15" i="43"/>
  <c r="O42" i="42"/>
  <c r="N42" i="42"/>
  <c r="M42" i="42"/>
  <c r="J42" i="42"/>
  <c r="R37" i="42"/>
  <c r="R36" i="42"/>
  <c r="R35" i="42"/>
  <c r="R34" i="42"/>
  <c r="R33" i="42"/>
  <c r="R32" i="42"/>
  <c r="R31" i="42"/>
  <c r="R30" i="42"/>
  <c r="R29" i="42"/>
  <c r="A29" i="42"/>
  <c r="R28" i="42"/>
  <c r="R27" i="42"/>
  <c r="R26" i="42"/>
  <c r="R25" i="42"/>
  <c r="A15" i="42"/>
  <c r="O42" i="41"/>
  <c r="N42" i="41"/>
  <c r="M42" i="41"/>
  <c r="J42" i="41"/>
  <c r="R37" i="41"/>
  <c r="R36" i="41"/>
  <c r="R35" i="41"/>
  <c r="R34" i="41"/>
  <c r="R33" i="41"/>
  <c r="R32" i="41"/>
  <c r="R31" i="41"/>
  <c r="R30" i="41"/>
  <c r="R29" i="41"/>
  <c r="A29" i="41"/>
  <c r="R28" i="41"/>
  <c r="R27" i="41"/>
  <c r="R26" i="41"/>
  <c r="R25" i="41"/>
  <c r="O42" i="3"/>
  <c r="N42" i="3"/>
  <c r="M42" i="3"/>
  <c r="J42" i="3"/>
  <c r="R36" i="3"/>
  <c r="R35" i="3"/>
  <c r="R34" i="3"/>
  <c r="R33" i="3"/>
  <c r="R32" i="3"/>
  <c r="R31" i="3"/>
  <c r="R30" i="3"/>
  <c r="R29" i="3"/>
  <c r="A29" i="3"/>
  <c r="R28" i="3"/>
  <c r="R27" i="3"/>
  <c r="R26" i="3"/>
  <c r="R25" i="3"/>
  <c r="A15" i="3"/>
  <c r="R37" i="2"/>
  <c r="R36" i="2"/>
  <c r="R35" i="2"/>
  <c r="R34" i="2"/>
  <c r="R33" i="2"/>
  <c r="R32" i="2"/>
  <c r="R31" i="2"/>
  <c r="R30" i="2"/>
  <c r="R29" i="2"/>
  <c r="R28" i="2"/>
  <c r="R27" i="2"/>
  <c r="R26" i="2"/>
  <c r="R25" i="2"/>
  <c r="O42" i="2"/>
  <c r="N42" i="2"/>
  <c r="M42" i="2"/>
  <c r="A29" i="2"/>
  <c r="A15" i="2"/>
  <c r="J42" i="2"/>
  <c r="M42" i="37"/>
  <c r="A29" i="37"/>
  <c r="A15" i="37"/>
  <c r="J42" i="37"/>
  <c r="P5" i="37"/>
  <c r="F35" i="37" l="1"/>
  <c r="I35" i="37"/>
  <c r="C24" i="3"/>
  <c r="M19" i="37"/>
  <c r="M43" i="53"/>
  <c r="S35" i="53" s="1"/>
  <c r="N43" i="42"/>
  <c r="S36" i="42" s="1"/>
  <c r="N43" i="52"/>
  <c r="S36" i="52" s="1"/>
  <c r="N43" i="51"/>
  <c r="S36" i="51" s="1"/>
  <c r="M43" i="44"/>
  <c r="S35" i="44" s="1"/>
  <c r="O43" i="43"/>
  <c r="S37" i="43" s="1"/>
  <c r="O43" i="53"/>
  <c r="S37" i="53" s="1"/>
  <c r="L11" i="42"/>
  <c r="M43" i="43"/>
  <c r="S35" i="43" s="1"/>
  <c r="I40" i="53"/>
  <c r="B42" i="53"/>
  <c r="O43" i="42"/>
  <c r="S37" i="42" s="1"/>
  <c r="N43" i="53"/>
  <c r="S36" i="53" s="1"/>
  <c r="M11" i="37"/>
  <c r="M43" i="52"/>
  <c r="S35" i="52" s="1"/>
  <c r="C11" i="45"/>
  <c r="O43" i="41"/>
  <c r="S37" i="41" s="1"/>
  <c r="M43" i="51"/>
  <c r="S35" i="51" s="1"/>
  <c r="N43" i="43"/>
  <c r="S36" i="43" s="1"/>
  <c r="M43" i="2"/>
  <c r="S35" i="2" s="1"/>
  <c r="I24" i="45"/>
  <c r="N43" i="44"/>
  <c r="S36" i="44" s="1"/>
  <c r="O24" i="37"/>
  <c r="O11" i="37"/>
  <c r="M43" i="42"/>
  <c r="S35" i="42" s="1"/>
  <c r="N24" i="37"/>
  <c r="O43" i="45"/>
  <c r="S37" i="45" s="1"/>
  <c r="O40" i="37"/>
  <c r="L11" i="52"/>
  <c r="O43" i="44"/>
  <c r="S37" i="44" s="1"/>
  <c r="N11" i="37"/>
  <c r="O43" i="52"/>
  <c r="S37" i="52" s="1"/>
  <c r="N43" i="2"/>
  <c r="S36" i="2" s="1"/>
  <c r="J23" i="37"/>
  <c r="D8" i="37"/>
  <c r="P10" i="42"/>
  <c r="G11" i="53"/>
  <c r="P21" i="45"/>
  <c r="D24" i="53"/>
  <c r="E9" i="37"/>
  <c r="J8" i="37"/>
  <c r="G11" i="41"/>
  <c r="D24" i="43"/>
  <c r="F11" i="44"/>
  <c r="H11" i="44"/>
  <c r="D11" i="45"/>
  <c r="K22" i="37"/>
  <c r="L11" i="53"/>
  <c r="C11" i="53"/>
  <c r="I8" i="37"/>
  <c r="K24" i="41"/>
  <c r="P19" i="44"/>
  <c r="P10" i="52"/>
  <c r="K24" i="53"/>
  <c r="P7" i="45"/>
  <c r="D24" i="45"/>
  <c r="E11" i="2"/>
  <c r="K11" i="2"/>
  <c r="B24" i="2"/>
  <c r="E11" i="3"/>
  <c r="K11" i="3"/>
  <c r="I11" i="3"/>
  <c r="B24" i="3"/>
  <c r="F11" i="51"/>
  <c r="J24" i="51"/>
  <c r="H24" i="51"/>
  <c r="L11" i="41"/>
  <c r="H11" i="41"/>
  <c r="H11" i="42"/>
  <c r="D11" i="42"/>
  <c r="H24" i="42"/>
  <c r="E11" i="43"/>
  <c r="K11" i="43"/>
  <c r="I11" i="43"/>
  <c r="E24" i="43"/>
  <c r="B24" i="43"/>
  <c r="K24" i="43"/>
  <c r="I24" i="43"/>
  <c r="G24" i="43"/>
  <c r="B23" i="37"/>
  <c r="I11" i="44"/>
  <c r="G11" i="44"/>
  <c r="E11" i="44"/>
  <c r="I24" i="44"/>
  <c r="G24" i="44"/>
  <c r="E11" i="52"/>
  <c r="C11" i="52"/>
  <c r="K11" i="52"/>
  <c r="I11" i="52"/>
  <c r="E24" i="52"/>
  <c r="B24" i="52"/>
  <c r="K24" i="52"/>
  <c r="J11" i="53"/>
  <c r="K11" i="45"/>
  <c r="I11" i="45"/>
  <c r="G11" i="45"/>
  <c r="B24" i="45"/>
  <c r="G11" i="2"/>
  <c r="E24" i="2"/>
  <c r="C11" i="41"/>
  <c r="C24" i="51"/>
  <c r="C20" i="37"/>
  <c r="D20" i="37"/>
  <c r="H23" i="37"/>
  <c r="P10" i="51"/>
  <c r="L10" i="37"/>
  <c r="F24" i="51"/>
  <c r="P21" i="51"/>
  <c r="I23" i="37"/>
  <c r="P8" i="41"/>
  <c r="P9" i="41"/>
  <c r="F24" i="41"/>
  <c r="D24" i="41"/>
  <c r="L24" i="41"/>
  <c r="I24" i="41"/>
  <c r="P21" i="41"/>
  <c r="E22" i="37"/>
  <c r="P23" i="41"/>
  <c r="L23" i="37"/>
  <c r="F8" i="37"/>
  <c r="L9" i="37"/>
  <c r="P19" i="42"/>
  <c r="P22" i="42"/>
  <c r="G23" i="37"/>
  <c r="P22" i="43"/>
  <c r="C10" i="37"/>
  <c r="K10" i="37"/>
  <c r="P20" i="44"/>
  <c r="K21" i="37"/>
  <c r="P23" i="44"/>
  <c r="I24" i="52"/>
  <c r="P23" i="52"/>
  <c r="P10" i="53"/>
  <c r="P20" i="53"/>
  <c r="P21" i="53"/>
  <c r="B24" i="53"/>
  <c r="L22" i="37"/>
  <c r="P10" i="45"/>
  <c r="P22" i="45"/>
  <c r="C11" i="43"/>
  <c r="I10" i="37"/>
  <c r="F23" i="37"/>
  <c r="P21" i="3"/>
  <c r="H7" i="37"/>
  <c r="D9" i="37"/>
  <c r="J10" i="37"/>
  <c r="F19" i="37"/>
  <c r="H22" i="37"/>
  <c r="F24" i="3"/>
  <c r="I20" i="37"/>
  <c r="F21" i="37"/>
  <c r="I24" i="51"/>
  <c r="I11" i="41"/>
  <c r="J24" i="41"/>
  <c r="I11" i="42"/>
  <c r="C11" i="42"/>
  <c r="E20" i="37"/>
  <c r="F11" i="43"/>
  <c r="D11" i="43"/>
  <c r="J11" i="43"/>
  <c r="P23" i="43"/>
  <c r="P10" i="44"/>
  <c r="L11" i="44"/>
  <c r="H24" i="44"/>
  <c r="L24" i="44"/>
  <c r="P23" i="53"/>
  <c r="L11" i="45"/>
  <c r="H11" i="45"/>
  <c r="L24" i="45"/>
  <c r="G7" i="37"/>
  <c r="G10" i="37"/>
  <c r="J24" i="3"/>
  <c r="J22" i="37"/>
  <c r="F11" i="53"/>
  <c r="J24" i="53"/>
  <c r="I21" i="37"/>
  <c r="C9" i="37"/>
  <c r="G22" i="37"/>
  <c r="E24" i="3"/>
  <c r="C11" i="2"/>
  <c r="K7" i="37"/>
  <c r="G9" i="37"/>
  <c r="E10" i="37"/>
  <c r="E21" i="37"/>
  <c r="I7" i="37"/>
  <c r="P20" i="3"/>
  <c r="F22" i="37"/>
  <c r="D23" i="37"/>
  <c r="P7" i="51"/>
  <c r="E23" i="37"/>
  <c r="P20" i="41"/>
  <c r="P7" i="42"/>
  <c r="L24" i="42"/>
  <c r="G11" i="43"/>
  <c r="P20" i="43"/>
  <c r="P18" i="44"/>
  <c r="P22" i="44"/>
  <c r="K40" i="53"/>
  <c r="G42" i="53"/>
  <c r="F40" i="53"/>
  <c r="K42" i="53"/>
  <c r="I42" i="53"/>
  <c r="I42" i="42"/>
  <c r="F42" i="52"/>
  <c r="I42" i="45"/>
  <c r="E42" i="45"/>
  <c r="F42" i="53"/>
  <c r="G42" i="51"/>
  <c r="K42" i="41"/>
  <c r="C42" i="43"/>
  <c r="C42" i="44"/>
  <c r="H42" i="52"/>
  <c r="G42" i="45"/>
  <c r="L42" i="45"/>
  <c r="K42" i="2"/>
  <c r="B42" i="3"/>
  <c r="K40" i="41"/>
  <c r="E42" i="44"/>
  <c r="L42" i="44"/>
  <c r="B40" i="52"/>
  <c r="B42" i="52"/>
  <c r="K42" i="52"/>
  <c r="D42" i="2"/>
  <c r="B42" i="2"/>
  <c r="E42" i="51"/>
  <c r="E42" i="42"/>
  <c r="C42" i="42"/>
  <c r="I42" i="43"/>
  <c r="D42" i="45"/>
  <c r="H42" i="41"/>
  <c r="E42" i="2"/>
  <c r="B40" i="3"/>
  <c r="J33" i="37"/>
  <c r="I42" i="41"/>
  <c r="F42" i="42"/>
  <c r="B42" i="43"/>
  <c r="K42" i="43"/>
  <c r="F42" i="44"/>
  <c r="L42" i="52"/>
  <c r="G42" i="41"/>
  <c r="H42" i="43"/>
  <c r="D42" i="44"/>
  <c r="I42" i="52"/>
  <c r="C42" i="2"/>
  <c r="B33" i="37"/>
  <c r="K33" i="37"/>
  <c r="H38" i="37"/>
  <c r="H42" i="3"/>
  <c r="I42" i="51"/>
  <c r="G42" i="42"/>
  <c r="H42" i="42"/>
  <c r="K40" i="44"/>
  <c r="G42" i="52"/>
  <c r="E42" i="53"/>
  <c r="G32" i="37"/>
  <c r="L34" i="37"/>
  <c r="L40" i="52"/>
  <c r="E40" i="53"/>
  <c r="B34" i="37"/>
  <c r="E35" i="37"/>
  <c r="C36" i="37"/>
  <c r="I37" i="37"/>
  <c r="G42" i="2"/>
  <c r="E34" i="37"/>
  <c r="L35" i="37"/>
  <c r="I36" i="37"/>
  <c r="G42" i="3"/>
  <c r="E42" i="3"/>
  <c r="L39" i="37"/>
  <c r="F40" i="51"/>
  <c r="D40" i="51"/>
  <c r="H35" i="37"/>
  <c r="F36" i="37"/>
  <c r="D37" i="37"/>
  <c r="P38" i="51"/>
  <c r="K38" i="37"/>
  <c r="H39" i="37"/>
  <c r="I40" i="41"/>
  <c r="G40" i="41"/>
  <c r="L40" i="41"/>
  <c r="L38" i="37"/>
  <c r="K40" i="42"/>
  <c r="H40" i="42"/>
  <c r="P37" i="42"/>
  <c r="K42" i="42"/>
  <c r="P38" i="42"/>
  <c r="H40" i="43"/>
  <c r="F40" i="43"/>
  <c r="D40" i="43"/>
  <c r="P35" i="43"/>
  <c r="S47" i="43" s="1"/>
  <c r="H36" i="37"/>
  <c r="P37" i="43"/>
  <c r="P38" i="43"/>
  <c r="D40" i="44"/>
  <c r="H40" i="44"/>
  <c r="P37" i="44"/>
  <c r="K42" i="44"/>
  <c r="H42" i="44"/>
  <c r="I40" i="52"/>
  <c r="G40" i="52"/>
  <c r="E40" i="52"/>
  <c r="E42" i="52"/>
  <c r="L42" i="53"/>
  <c r="G40" i="45"/>
  <c r="E40" i="45"/>
  <c r="M33" i="37"/>
  <c r="P34" i="45"/>
  <c r="S44" i="45" s="1"/>
  <c r="D40" i="45"/>
  <c r="K42" i="45"/>
  <c r="H42" i="45"/>
  <c r="P39" i="45"/>
  <c r="C42" i="53"/>
  <c r="D42" i="53"/>
  <c r="L40" i="2"/>
  <c r="L36" i="37"/>
  <c r="D40" i="3"/>
  <c r="E32" i="37"/>
  <c r="K36" i="37"/>
  <c r="F42" i="3"/>
  <c r="L40" i="51"/>
  <c r="C42" i="51"/>
  <c r="L42" i="51"/>
  <c r="B40" i="41"/>
  <c r="D34" i="37"/>
  <c r="K35" i="37"/>
  <c r="F42" i="41"/>
  <c r="D42" i="41"/>
  <c r="L33" i="37"/>
  <c r="L42" i="42"/>
  <c r="G42" i="43"/>
  <c r="E42" i="43"/>
  <c r="L42" i="43"/>
  <c r="G42" i="44"/>
  <c r="K40" i="52"/>
  <c r="D40" i="52"/>
  <c r="P36" i="52"/>
  <c r="S43" i="52" s="1"/>
  <c r="D42" i="52"/>
  <c r="P36" i="53"/>
  <c r="S43" i="53" s="1"/>
  <c r="P38" i="53"/>
  <c r="F40" i="45"/>
  <c r="E33" i="37"/>
  <c r="E37" i="37"/>
  <c r="L42" i="2"/>
  <c r="I42" i="2"/>
  <c r="L37" i="37"/>
  <c r="I42" i="3"/>
  <c r="P39" i="51"/>
  <c r="E42" i="41"/>
  <c r="P35" i="42"/>
  <c r="S47" i="42" s="1"/>
  <c r="P34" i="44"/>
  <c r="S44" i="44" s="1"/>
  <c r="L32" i="37"/>
  <c r="P20" i="45"/>
  <c r="M40" i="45"/>
  <c r="M43" i="45" s="1"/>
  <c r="S35" i="45" s="1"/>
  <c r="J21" i="37"/>
  <c r="D10" i="37"/>
  <c r="I19" i="37"/>
  <c r="I32" i="37"/>
  <c r="H34" i="37"/>
  <c r="D36" i="37"/>
  <c r="G36" i="37"/>
  <c r="D42" i="43"/>
  <c r="H42" i="51"/>
  <c r="I9" i="37"/>
  <c r="N33" i="37"/>
  <c r="P8" i="42"/>
  <c r="P7" i="52"/>
  <c r="P20" i="52"/>
  <c r="O43" i="51"/>
  <c r="S37" i="51" s="1"/>
  <c r="I22" i="37"/>
  <c r="I34" i="37"/>
  <c r="E36" i="37"/>
  <c r="I38" i="37"/>
  <c r="G39" i="37"/>
  <c r="D22" i="37"/>
  <c r="F42" i="51"/>
  <c r="J24" i="42"/>
  <c r="D42" i="42"/>
  <c r="I40" i="45"/>
  <c r="B22" i="37"/>
  <c r="L20" i="37"/>
  <c r="B37" i="37"/>
  <c r="C5" i="37"/>
  <c r="E7" i="37"/>
  <c r="J18" i="37"/>
  <c r="C11" i="44"/>
  <c r="B42" i="42"/>
  <c r="F42" i="45"/>
  <c r="F11" i="42"/>
  <c r="D11" i="41"/>
  <c r="L40" i="53"/>
  <c r="F42" i="43"/>
  <c r="E38" i="37"/>
  <c r="P7" i="53"/>
  <c r="P22" i="53"/>
  <c r="P39" i="44"/>
  <c r="B42" i="44"/>
  <c r="H32" i="37"/>
  <c r="P9" i="42"/>
  <c r="F9" i="37"/>
  <c r="P20" i="51"/>
  <c r="P39" i="43"/>
  <c r="C7" i="37"/>
  <c r="G21" i="37"/>
  <c r="E19" i="37"/>
  <c r="L42" i="41"/>
  <c r="O43" i="2"/>
  <c r="E24" i="44"/>
  <c r="C34" i="37"/>
  <c r="G37" i="37"/>
  <c r="P9" i="52"/>
  <c r="F20" i="37"/>
  <c r="P7" i="43"/>
  <c r="P21" i="43"/>
  <c r="K8" i="37"/>
  <c r="P9" i="51"/>
  <c r="P9" i="44"/>
  <c r="P9" i="45"/>
  <c r="E24" i="42"/>
  <c r="B19" i="37"/>
  <c r="B42" i="45"/>
  <c r="D42" i="51"/>
  <c r="E39" i="37"/>
  <c r="P8" i="44"/>
  <c r="P8" i="45"/>
  <c r="P18" i="52"/>
  <c r="B40" i="42"/>
  <c r="D11" i="2"/>
  <c r="J11" i="2"/>
  <c r="P23" i="2"/>
  <c r="K32" i="37"/>
  <c r="H42" i="2"/>
  <c r="L11" i="3"/>
  <c r="J11" i="3"/>
  <c r="F10" i="37"/>
  <c r="J19" i="37"/>
  <c r="G20" i="37"/>
  <c r="D21" i="37"/>
  <c r="L21" i="37"/>
  <c r="P22" i="3"/>
  <c r="P23" i="3"/>
  <c r="I40" i="3"/>
  <c r="H40" i="3"/>
  <c r="F37" i="37"/>
  <c r="P38" i="3"/>
  <c r="P39" i="3"/>
  <c r="K39" i="37"/>
  <c r="I11" i="51"/>
  <c r="G11" i="51"/>
  <c r="E11" i="51"/>
  <c r="G24" i="51"/>
  <c r="E24" i="51"/>
  <c r="I40" i="51"/>
  <c r="K11" i="41"/>
  <c r="P10" i="41"/>
  <c r="B24" i="41"/>
  <c r="H40" i="41"/>
  <c r="G11" i="42"/>
  <c r="E11" i="42"/>
  <c r="K11" i="42"/>
  <c r="K24" i="42"/>
  <c r="P23" i="42"/>
  <c r="L40" i="42"/>
  <c r="I40" i="42"/>
  <c r="G40" i="42"/>
  <c r="L11" i="43"/>
  <c r="P8" i="43"/>
  <c r="L24" i="43"/>
  <c r="J24" i="43"/>
  <c r="H24" i="43"/>
  <c r="F24" i="43"/>
  <c r="G40" i="43"/>
  <c r="L40" i="43"/>
  <c r="D11" i="44"/>
  <c r="F24" i="44"/>
  <c r="D24" i="44"/>
  <c r="L40" i="44"/>
  <c r="I40" i="44"/>
  <c r="G40" i="44"/>
  <c r="I42" i="44"/>
  <c r="D11" i="52"/>
  <c r="J11" i="52"/>
  <c r="H11" i="52"/>
  <c r="F11" i="52"/>
  <c r="J24" i="52"/>
  <c r="H40" i="52"/>
  <c r="H11" i="53"/>
  <c r="J11" i="45"/>
  <c r="F11" i="45"/>
  <c r="F24" i="45"/>
  <c r="L40" i="45"/>
  <c r="F11" i="2"/>
  <c r="F7" i="37"/>
  <c r="P7" i="2"/>
  <c r="L8" i="37"/>
  <c r="L11" i="2"/>
  <c r="P10" i="2"/>
  <c r="H10" i="37"/>
  <c r="F24" i="2"/>
  <c r="F18" i="37"/>
  <c r="P18" i="2"/>
  <c r="D24" i="2"/>
  <c r="J24" i="2"/>
  <c r="J20" i="37"/>
  <c r="P21" i="2"/>
  <c r="H21" i="37"/>
  <c r="P22" i="2"/>
  <c r="P32" i="2"/>
  <c r="B40" i="2"/>
  <c r="B32" i="37"/>
  <c r="F40" i="2"/>
  <c r="P34" i="2"/>
  <c r="F34" i="37"/>
  <c r="D35" i="37"/>
  <c r="N43" i="45"/>
  <c r="N40" i="37"/>
  <c r="K24" i="2"/>
  <c r="K20" i="37"/>
  <c r="I40" i="2"/>
  <c r="I33" i="37"/>
  <c r="G34" i="37"/>
  <c r="C11" i="3"/>
  <c r="C8" i="37"/>
  <c r="H11" i="2"/>
  <c r="K40" i="2"/>
  <c r="B20" i="37"/>
  <c r="K9" i="37"/>
  <c r="G38" i="37"/>
  <c r="P8" i="2"/>
  <c r="E8" i="37"/>
  <c r="D19" i="37"/>
  <c r="J9" i="37"/>
  <c r="P8" i="3"/>
  <c r="P36" i="2"/>
  <c r="F38" i="37"/>
  <c r="P38" i="2"/>
  <c r="P39" i="2"/>
  <c r="D11" i="3"/>
  <c r="P7" i="3"/>
  <c r="H11" i="3"/>
  <c r="H9" i="37"/>
  <c r="M24" i="3"/>
  <c r="M18" i="37"/>
  <c r="P32" i="3"/>
  <c r="L40" i="3"/>
  <c r="P34" i="3"/>
  <c r="P23" i="51"/>
  <c r="E40" i="51"/>
  <c r="P32" i="51"/>
  <c r="P36" i="51"/>
  <c r="P37" i="51"/>
  <c r="J11" i="41"/>
  <c r="E24" i="41"/>
  <c r="P22" i="41"/>
  <c r="F40" i="41"/>
  <c r="P33" i="41"/>
  <c r="P34" i="41"/>
  <c r="P36" i="41"/>
  <c r="P37" i="41"/>
  <c r="G24" i="42"/>
  <c r="P18" i="42"/>
  <c r="P32" i="42"/>
  <c r="P36" i="42"/>
  <c r="P39" i="42"/>
  <c r="H11" i="43"/>
  <c r="P9" i="43"/>
  <c r="P10" i="43"/>
  <c r="P18" i="43"/>
  <c r="P33" i="43"/>
  <c r="C40" i="43"/>
  <c r="P34" i="43"/>
  <c r="P7" i="44"/>
  <c r="P32" i="44"/>
  <c r="P36" i="44"/>
  <c r="D24" i="52"/>
  <c r="P21" i="52"/>
  <c r="P22" i="52"/>
  <c r="P34" i="52"/>
  <c r="P35" i="52"/>
  <c r="K11" i="53"/>
  <c r="P19" i="53"/>
  <c r="K24" i="3"/>
  <c r="H20" i="37"/>
  <c r="J11" i="51"/>
  <c r="J7" i="37"/>
  <c r="H11" i="51"/>
  <c r="H8" i="37"/>
  <c r="B40" i="51"/>
  <c r="P34" i="51"/>
  <c r="K40" i="51"/>
  <c r="K34" i="37"/>
  <c r="E11" i="41"/>
  <c r="P7" i="41"/>
  <c r="D24" i="42"/>
  <c r="P20" i="42"/>
  <c r="B40" i="44"/>
  <c r="P37" i="2"/>
  <c r="J40" i="3"/>
  <c r="J40" i="37" s="1"/>
  <c r="P9" i="2"/>
  <c r="P20" i="2"/>
  <c r="D32" i="37"/>
  <c r="K37" i="37"/>
  <c r="F39" i="37"/>
  <c r="F11" i="3"/>
  <c r="I24" i="3"/>
  <c r="E40" i="3"/>
  <c r="K40" i="3"/>
  <c r="P36" i="3"/>
  <c r="C11" i="51"/>
  <c r="K11" i="51"/>
  <c r="B24" i="51"/>
  <c r="K24" i="51"/>
  <c r="G40" i="51"/>
  <c r="I39" i="37"/>
  <c r="F11" i="41"/>
  <c r="D40" i="41"/>
  <c r="P35" i="41"/>
  <c r="I24" i="42"/>
  <c r="E40" i="42"/>
  <c r="P19" i="43"/>
  <c r="E40" i="44"/>
  <c r="P39" i="53"/>
  <c r="P9" i="53"/>
  <c r="D39" i="37"/>
  <c r="I11" i="2"/>
  <c r="G8" i="37"/>
  <c r="I24" i="2"/>
  <c r="B21" i="37"/>
  <c r="E40" i="2"/>
  <c r="G11" i="3"/>
  <c r="F40" i="3"/>
  <c r="F32" i="37"/>
  <c r="G40" i="3"/>
  <c r="D11" i="51"/>
  <c r="L11" i="51"/>
  <c r="D24" i="51"/>
  <c r="L24" i="51"/>
  <c r="P22" i="51"/>
  <c r="K23" i="37"/>
  <c r="H40" i="51"/>
  <c r="F33" i="37"/>
  <c r="E40" i="41"/>
  <c r="J11" i="42"/>
  <c r="P21" i="42"/>
  <c r="F40" i="42"/>
  <c r="P34" i="42"/>
  <c r="B40" i="43"/>
  <c r="P32" i="43"/>
  <c r="K40" i="43"/>
  <c r="P36" i="43"/>
  <c r="K11" i="44"/>
  <c r="B24" i="44"/>
  <c r="K24" i="44"/>
  <c r="F40" i="44"/>
  <c r="P8" i="53"/>
  <c r="E11" i="45"/>
  <c r="P18" i="45"/>
  <c r="K40" i="45"/>
  <c r="B35" i="37"/>
  <c r="D7" i="37"/>
  <c r="F42" i="2"/>
  <c r="C42" i="3"/>
  <c r="K42" i="3"/>
  <c r="B42" i="41"/>
  <c r="K18" i="37"/>
  <c r="D38" i="37"/>
  <c r="P8" i="52"/>
  <c r="P18" i="51"/>
  <c r="P19" i="51"/>
  <c r="P6" i="41"/>
  <c r="P6" i="37" s="1"/>
  <c r="P37" i="3"/>
  <c r="M43" i="41"/>
  <c r="E40" i="43"/>
  <c r="P32" i="45"/>
  <c r="D42" i="3"/>
  <c r="L42" i="3"/>
  <c r="B42" i="51"/>
  <c r="K42" i="51"/>
  <c r="B39" i="37"/>
  <c r="P10" i="3"/>
  <c r="P18" i="41"/>
  <c r="P8" i="51"/>
  <c r="F24" i="42"/>
  <c r="E18" i="37"/>
  <c r="L7" i="37"/>
  <c r="B38" i="37"/>
  <c r="B36" i="37"/>
  <c r="P9" i="3"/>
  <c r="I40" i="43"/>
  <c r="J11" i="44"/>
  <c r="J24" i="44"/>
  <c r="P21" i="44"/>
  <c r="F24" i="52"/>
  <c r="E11" i="53"/>
  <c r="B40" i="53"/>
  <c r="P32" i="53"/>
  <c r="P34" i="53"/>
  <c r="H40" i="45"/>
  <c r="P38" i="44"/>
  <c r="G11" i="52"/>
  <c r="G24" i="52"/>
  <c r="P23" i="45"/>
  <c r="B40" i="45"/>
  <c r="E24" i="45"/>
  <c r="D11" i="53"/>
  <c r="D40" i="53"/>
  <c r="L24" i="52"/>
  <c r="F40" i="52"/>
  <c r="P33" i="52"/>
  <c r="P38" i="52"/>
  <c r="I11" i="53"/>
  <c r="F24" i="53"/>
  <c r="E24" i="53"/>
  <c r="L24" i="53"/>
  <c r="J24" i="45"/>
  <c r="P35" i="45"/>
  <c r="P36" i="45"/>
  <c r="B46" i="51" l="1"/>
  <c r="B47" i="51" s="1"/>
  <c r="B46" i="45"/>
  <c r="B47" i="45" s="1"/>
  <c r="C24" i="37"/>
  <c r="B46" i="3"/>
  <c r="B47" i="3" s="1"/>
  <c r="B46" i="41"/>
  <c r="B47" i="41" s="1"/>
  <c r="B46" i="44"/>
  <c r="B47" i="44" s="1"/>
  <c r="B46" i="43"/>
  <c r="B47" i="43" s="1"/>
  <c r="E43" i="42"/>
  <c r="S27" i="42" s="1"/>
  <c r="E43" i="52"/>
  <c r="S27" i="52" s="1"/>
  <c r="L43" i="45"/>
  <c r="S34" i="45" s="1"/>
  <c r="I43" i="45"/>
  <c r="S31" i="45" s="1"/>
  <c r="D43" i="45"/>
  <c r="S26" i="45" s="1"/>
  <c r="J43" i="51"/>
  <c r="S32" i="51" s="1"/>
  <c r="E43" i="2"/>
  <c r="S27" i="2" s="1"/>
  <c r="J43" i="41"/>
  <c r="S32" i="41" s="1"/>
  <c r="K43" i="41"/>
  <c r="S33" i="41" s="1"/>
  <c r="L43" i="42"/>
  <c r="S34" i="42" s="1"/>
  <c r="L43" i="44"/>
  <c r="S34" i="44" s="1"/>
  <c r="J43" i="43"/>
  <c r="S32" i="43" s="1"/>
  <c r="I43" i="43"/>
  <c r="S31" i="43" s="1"/>
  <c r="B46" i="2"/>
  <c r="B47" i="2" s="1"/>
  <c r="D43" i="41"/>
  <c r="S26" i="41" s="1"/>
  <c r="E43" i="43"/>
  <c r="S27" i="43" s="1"/>
  <c r="B46" i="52"/>
  <c r="B47" i="52" s="1"/>
  <c r="I43" i="44"/>
  <c r="S31" i="44" s="1"/>
  <c r="J43" i="53"/>
  <c r="S32" i="53" s="1"/>
  <c r="L43" i="41"/>
  <c r="S34" i="41" s="1"/>
  <c r="H43" i="44"/>
  <c r="S30" i="44" s="1"/>
  <c r="K43" i="53"/>
  <c r="S33" i="53" s="1"/>
  <c r="P11" i="41"/>
  <c r="I43" i="52"/>
  <c r="S31" i="52" s="1"/>
  <c r="H43" i="42"/>
  <c r="S30" i="42" s="1"/>
  <c r="I43" i="41"/>
  <c r="S31" i="41" s="1"/>
  <c r="F43" i="51"/>
  <c r="S28" i="51" s="1"/>
  <c r="K43" i="43"/>
  <c r="S33" i="43" s="1"/>
  <c r="G43" i="44"/>
  <c r="S29" i="44" s="1"/>
  <c r="K43" i="52"/>
  <c r="S33" i="52" s="1"/>
  <c r="E43" i="3"/>
  <c r="S27" i="3" s="1"/>
  <c r="F43" i="42"/>
  <c r="S28" i="42" s="1"/>
  <c r="J24" i="37"/>
  <c r="D43" i="44"/>
  <c r="S26" i="44" s="1"/>
  <c r="G43" i="52"/>
  <c r="S29" i="52" s="1"/>
  <c r="G43" i="43"/>
  <c r="S29" i="43" s="1"/>
  <c r="D43" i="52"/>
  <c r="S26" i="52" s="1"/>
  <c r="K43" i="42"/>
  <c r="S33" i="42" s="1"/>
  <c r="E43" i="44"/>
  <c r="S27" i="44" s="1"/>
  <c r="P24" i="43"/>
  <c r="D43" i="43"/>
  <c r="S26" i="43" s="1"/>
  <c r="F43" i="44"/>
  <c r="S28" i="44" s="1"/>
  <c r="C11" i="37"/>
  <c r="F43" i="53"/>
  <c r="S28" i="53" s="1"/>
  <c r="L43" i="53"/>
  <c r="S34" i="53" s="1"/>
  <c r="H43" i="43"/>
  <c r="S30" i="43" s="1"/>
  <c r="L42" i="37"/>
  <c r="L43" i="52"/>
  <c r="S34" i="52" s="1"/>
  <c r="I43" i="3"/>
  <c r="S31" i="3" s="1"/>
  <c r="P42" i="43"/>
  <c r="S42" i="43" s="1"/>
  <c r="M40" i="37"/>
  <c r="F43" i="52"/>
  <c r="S28" i="52" s="1"/>
  <c r="P42" i="42"/>
  <c r="S42" i="42" s="1"/>
  <c r="P42" i="3"/>
  <c r="S42" i="3" s="1"/>
  <c r="I43" i="51"/>
  <c r="S31" i="51" s="1"/>
  <c r="P42" i="44"/>
  <c r="S42" i="44" s="1"/>
  <c r="K43" i="3"/>
  <c r="S33" i="3" s="1"/>
  <c r="F42" i="37"/>
  <c r="K42" i="37"/>
  <c r="E42" i="37"/>
  <c r="P42" i="51"/>
  <c r="S42" i="51" s="1"/>
  <c r="I43" i="42"/>
  <c r="S31" i="42" s="1"/>
  <c r="I40" i="37"/>
  <c r="G43" i="51"/>
  <c r="S29" i="51" s="1"/>
  <c r="J43" i="45"/>
  <c r="S32" i="45" s="1"/>
  <c r="P24" i="44"/>
  <c r="K43" i="44"/>
  <c r="S33" i="44" s="1"/>
  <c r="J43" i="42"/>
  <c r="S32" i="42" s="1"/>
  <c r="D42" i="37"/>
  <c r="F43" i="3"/>
  <c r="S28" i="3" s="1"/>
  <c r="E43" i="51"/>
  <c r="S27" i="51" s="1"/>
  <c r="S37" i="2"/>
  <c r="O43" i="37"/>
  <c r="G43" i="42"/>
  <c r="S29" i="42" s="1"/>
  <c r="P23" i="37"/>
  <c r="P11" i="43"/>
  <c r="G11" i="37"/>
  <c r="L40" i="37"/>
  <c r="G42" i="37"/>
  <c r="F43" i="43"/>
  <c r="S28" i="43" s="1"/>
  <c r="K43" i="2"/>
  <c r="S33" i="2" s="1"/>
  <c r="I42" i="37"/>
  <c r="F43" i="45"/>
  <c r="S28" i="45" s="1"/>
  <c r="J43" i="52"/>
  <c r="S32" i="52" s="1"/>
  <c r="L43" i="43"/>
  <c r="S34" i="43" s="1"/>
  <c r="S45" i="44"/>
  <c r="H11" i="37"/>
  <c r="E24" i="37"/>
  <c r="P10" i="37"/>
  <c r="F11" i="37"/>
  <c r="F43" i="2"/>
  <c r="S45" i="53"/>
  <c r="J43" i="44"/>
  <c r="M43" i="37"/>
  <c r="S35" i="41"/>
  <c r="E43" i="45"/>
  <c r="P11" i="45"/>
  <c r="S45" i="43"/>
  <c r="L43" i="51"/>
  <c r="E40" i="37"/>
  <c r="B40" i="37"/>
  <c r="J11" i="37"/>
  <c r="S45" i="2"/>
  <c r="J43" i="2"/>
  <c r="S43" i="43"/>
  <c r="S44" i="52"/>
  <c r="S36" i="45"/>
  <c r="S44" i="51"/>
  <c r="B46" i="53"/>
  <c r="P40" i="43"/>
  <c r="T46" i="43" s="1"/>
  <c r="P11" i="51"/>
  <c r="D43" i="51"/>
  <c r="S43" i="3"/>
  <c r="P24" i="42"/>
  <c r="P36" i="37"/>
  <c r="S43" i="2"/>
  <c r="P8" i="37"/>
  <c r="P11" i="2"/>
  <c r="E43" i="53"/>
  <c r="S44" i="42"/>
  <c r="F43" i="41"/>
  <c r="H43" i="51"/>
  <c r="S44" i="43"/>
  <c r="S43" i="42"/>
  <c r="S44" i="3"/>
  <c r="P22" i="37"/>
  <c r="L11" i="37"/>
  <c r="M24" i="37"/>
  <c r="K40" i="37"/>
  <c r="B42" i="37"/>
  <c r="P42" i="2"/>
  <c r="S46" i="52"/>
  <c r="S44" i="53"/>
  <c r="P24" i="51"/>
  <c r="S47" i="41"/>
  <c r="K43" i="51"/>
  <c r="K11" i="37"/>
  <c r="D43" i="53"/>
  <c r="P11" i="53"/>
  <c r="N43" i="37"/>
  <c r="P11" i="52"/>
  <c r="C46" i="43"/>
  <c r="C47" i="43" s="1"/>
  <c r="S45" i="42"/>
  <c r="S43" i="41"/>
  <c r="J43" i="3"/>
  <c r="P11" i="44"/>
  <c r="S43" i="45"/>
  <c r="F40" i="37"/>
  <c r="I11" i="37"/>
  <c r="I43" i="2"/>
  <c r="P20" i="37"/>
  <c r="E43" i="41"/>
  <c r="S43" i="44"/>
  <c r="S46" i="43"/>
  <c r="S44" i="41"/>
  <c r="S43" i="51"/>
  <c r="S45" i="3"/>
  <c r="E11" i="37"/>
  <c r="P34" i="37"/>
  <c r="S44" i="2"/>
  <c r="P21" i="37"/>
  <c r="S47" i="45"/>
  <c r="S45" i="45"/>
  <c r="P9" i="37"/>
  <c r="S47" i="52"/>
  <c r="S46" i="41"/>
  <c r="S45" i="51"/>
  <c r="P11" i="3"/>
  <c r="D11" i="37"/>
  <c r="P11" i="42"/>
  <c r="F24" i="37"/>
  <c r="P7" i="37"/>
  <c r="S37" i="37" l="1"/>
  <c r="C43" i="43"/>
  <c r="S25" i="43" s="1"/>
  <c r="S41" i="43"/>
  <c r="E43" i="37"/>
  <c r="T44" i="43"/>
  <c r="T43" i="43"/>
  <c r="S30" i="51"/>
  <c r="J43" i="37"/>
  <c r="S32" i="2"/>
  <c r="S35" i="37"/>
  <c r="S36" i="37"/>
  <c r="S26" i="53"/>
  <c r="S28" i="41"/>
  <c r="S27" i="53"/>
  <c r="S48" i="43"/>
  <c r="T42" i="43"/>
  <c r="T47" i="43"/>
  <c r="S43" i="37"/>
  <c r="S44" i="37"/>
  <c r="B47" i="53"/>
  <c r="T45" i="43"/>
  <c r="S34" i="51"/>
  <c r="S32" i="44"/>
  <c r="S31" i="2"/>
  <c r="S32" i="3"/>
  <c r="S33" i="51"/>
  <c r="S27" i="41"/>
  <c r="S42" i="2"/>
  <c r="P11" i="37"/>
  <c r="S27" i="45"/>
  <c r="S28" i="2"/>
  <c r="S26" i="51"/>
  <c r="F43" i="37"/>
  <c r="S27" i="37" l="1"/>
  <c r="P43" i="43"/>
  <c r="D44" i="43" s="1"/>
  <c r="T26" i="43" s="1"/>
  <c r="T48" i="43"/>
  <c r="S32" i="37"/>
  <c r="S28" i="37"/>
  <c r="L44" i="43" l="1"/>
  <c r="T34" i="43" s="1"/>
  <c r="H44" i="43"/>
  <c r="T30" i="43" s="1"/>
  <c r="N44" i="43"/>
  <c r="T36" i="43" s="1"/>
  <c r="E44" i="43"/>
  <c r="T27" i="43" s="1"/>
  <c r="O44" i="43"/>
  <c r="T37" i="43" s="1"/>
  <c r="F44" i="43"/>
  <c r="T28" i="43" s="1"/>
  <c r="S22" i="43"/>
  <c r="I44" i="43"/>
  <c r="T31" i="43" s="1"/>
  <c r="K44" i="43"/>
  <c r="T33" i="43" s="1"/>
  <c r="C44" i="43"/>
  <c r="T25" i="43" s="1"/>
  <c r="P44" i="43"/>
  <c r="M44" i="43"/>
  <c r="T35" i="43" s="1"/>
  <c r="J44" i="43"/>
  <c r="T32" i="43" s="1"/>
  <c r="G44" i="43"/>
  <c r="T29" i="43" s="1"/>
  <c r="D33" i="42" l="1"/>
  <c r="D40" i="42" s="1"/>
  <c r="D43" i="42" s="1"/>
  <c r="H37" i="53"/>
  <c r="C39" i="41"/>
  <c r="C32" i="52"/>
  <c r="C35" i="51"/>
  <c r="P35" i="51" s="1"/>
  <c r="C35" i="44"/>
  <c r="P35" i="44" s="1"/>
  <c r="G33" i="53"/>
  <c r="S47" i="51" l="1"/>
  <c r="P39" i="41"/>
  <c r="P32" i="52"/>
  <c r="H42" i="53"/>
  <c r="H37" i="37"/>
  <c r="H40" i="53"/>
  <c r="P37" i="53"/>
  <c r="P42" i="53" s="1"/>
  <c r="S26" i="42"/>
  <c r="S47" i="44"/>
  <c r="D33" i="2"/>
  <c r="C32" i="41"/>
  <c r="G33" i="2"/>
  <c r="C39" i="52"/>
  <c r="P39" i="52" s="1"/>
  <c r="C33" i="42"/>
  <c r="G35" i="53"/>
  <c r="G40" i="53" s="1"/>
  <c r="H42" i="37" l="1"/>
  <c r="C40" i="42"/>
  <c r="P33" i="42"/>
  <c r="S45" i="52"/>
  <c r="D33" i="37"/>
  <c r="D40" i="2"/>
  <c r="G33" i="37"/>
  <c r="C39" i="37"/>
  <c r="S42" i="53"/>
  <c r="P39" i="37"/>
  <c r="P32" i="41"/>
  <c r="C32" i="37"/>
  <c r="C37" i="52"/>
  <c r="C38" i="41"/>
  <c r="H33" i="2"/>
  <c r="G35" i="2"/>
  <c r="G35" i="37" s="1"/>
  <c r="P38" i="41" l="1"/>
  <c r="C42" i="41"/>
  <c r="C40" i="41"/>
  <c r="G40" i="2"/>
  <c r="S46" i="42"/>
  <c r="S45" i="41"/>
  <c r="P32" i="37"/>
  <c r="P40" i="42"/>
  <c r="T46" i="42" s="1"/>
  <c r="C46" i="42"/>
  <c r="C42" i="52"/>
  <c r="P37" i="52"/>
  <c r="P42" i="52" s="1"/>
  <c r="C40" i="52"/>
  <c r="D40" i="37"/>
  <c r="D43" i="2"/>
  <c r="H40" i="2"/>
  <c r="H33" i="37"/>
  <c r="C33" i="2"/>
  <c r="C38" i="45"/>
  <c r="C37" i="45"/>
  <c r="P37" i="45" s="1"/>
  <c r="C33" i="53"/>
  <c r="C35" i="2"/>
  <c r="P37" i="37" l="1"/>
  <c r="P40" i="52"/>
  <c r="T42" i="52" s="1"/>
  <c r="C46" i="52"/>
  <c r="C42" i="45"/>
  <c r="P38" i="45"/>
  <c r="P42" i="45" s="1"/>
  <c r="S42" i="52"/>
  <c r="G40" i="37"/>
  <c r="P33" i="2"/>
  <c r="C40" i="2"/>
  <c r="C46" i="41"/>
  <c r="P40" i="41"/>
  <c r="C43" i="42"/>
  <c r="C47" i="42"/>
  <c r="C37" i="37"/>
  <c r="T44" i="42"/>
  <c r="T47" i="42"/>
  <c r="T43" i="42"/>
  <c r="T45" i="42"/>
  <c r="S48" i="42"/>
  <c r="T42" i="42"/>
  <c r="C38" i="37"/>
  <c r="P35" i="2"/>
  <c r="S47" i="2" s="1"/>
  <c r="H40" i="37"/>
  <c r="P33" i="53"/>
  <c r="S26" i="2"/>
  <c r="S45" i="37"/>
  <c r="P42" i="41"/>
  <c r="C35" i="53"/>
  <c r="P35" i="53" s="1"/>
  <c r="C33" i="45"/>
  <c r="P38" i="37" l="1"/>
  <c r="T48" i="42"/>
  <c r="C40" i="53"/>
  <c r="S25" i="42"/>
  <c r="P43" i="42"/>
  <c r="S42" i="41"/>
  <c r="P42" i="37"/>
  <c r="T42" i="41"/>
  <c r="S46" i="53"/>
  <c r="T45" i="41"/>
  <c r="T44" i="41"/>
  <c r="T43" i="41"/>
  <c r="T46" i="41"/>
  <c r="S48" i="41"/>
  <c r="T47" i="41"/>
  <c r="C43" i="41"/>
  <c r="C47" i="41"/>
  <c r="S41" i="41"/>
  <c r="S42" i="45"/>
  <c r="P33" i="45"/>
  <c r="S46" i="45" s="1"/>
  <c r="C40" i="45"/>
  <c r="C46" i="2"/>
  <c r="P40" i="2"/>
  <c r="T46" i="2" s="1"/>
  <c r="C43" i="52"/>
  <c r="S41" i="52"/>
  <c r="C47" i="52"/>
  <c r="S47" i="53"/>
  <c r="C42" i="37"/>
  <c r="S46" i="2"/>
  <c r="S48" i="52"/>
  <c r="T44" i="52"/>
  <c r="T47" i="52"/>
  <c r="T43" i="52"/>
  <c r="T46" i="52"/>
  <c r="T45" i="52"/>
  <c r="C35" i="3"/>
  <c r="T48" i="52" l="1"/>
  <c r="P40" i="53"/>
  <c r="C46" i="53"/>
  <c r="T48" i="41"/>
  <c r="S25" i="52"/>
  <c r="S42" i="37"/>
  <c r="C43" i="2"/>
  <c r="C47" i="2"/>
  <c r="S41" i="2"/>
  <c r="C46" i="45"/>
  <c r="P40" i="45"/>
  <c r="M44" i="42"/>
  <c r="T35" i="42" s="1"/>
  <c r="H44" i="42"/>
  <c r="T30" i="42" s="1"/>
  <c r="L44" i="42"/>
  <c r="T34" i="42" s="1"/>
  <c r="J44" i="42"/>
  <c r="T32" i="42" s="1"/>
  <c r="E44" i="42"/>
  <c r="T27" i="42" s="1"/>
  <c r="N44" i="42"/>
  <c r="T36" i="42" s="1"/>
  <c r="G44" i="42"/>
  <c r="T29" i="42" s="1"/>
  <c r="S22" i="42"/>
  <c r="O44" i="42"/>
  <c r="T37" i="42" s="1"/>
  <c r="F44" i="42"/>
  <c r="T28" i="42" s="1"/>
  <c r="K44" i="42"/>
  <c r="T33" i="42" s="1"/>
  <c r="P44" i="42"/>
  <c r="I44" i="42"/>
  <c r="T31" i="42" s="1"/>
  <c r="D44" i="42"/>
  <c r="T26" i="42" s="1"/>
  <c r="P35" i="3"/>
  <c r="C35" i="37"/>
  <c r="T47" i="2"/>
  <c r="S48" i="2"/>
  <c r="T42" i="2"/>
  <c r="T44" i="2"/>
  <c r="T45" i="2"/>
  <c r="T43" i="2"/>
  <c r="S25" i="41"/>
  <c r="C44" i="42"/>
  <c r="T25" i="42" s="1"/>
  <c r="C33" i="3"/>
  <c r="P35" i="37" l="1"/>
  <c r="S47" i="37" s="1"/>
  <c r="C47" i="53"/>
  <c r="S41" i="53"/>
  <c r="P33" i="3"/>
  <c r="C40" i="3"/>
  <c r="S25" i="2"/>
  <c r="T43" i="53"/>
  <c r="T45" i="53"/>
  <c r="S48" i="53"/>
  <c r="T44" i="53"/>
  <c r="T42" i="53"/>
  <c r="T47" i="53"/>
  <c r="T46" i="53"/>
  <c r="T46" i="45"/>
  <c r="T44" i="45"/>
  <c r="T45" i="45"/>
  <c r="S48" i="45"/>
  <c r="T43" i="45"/>
  <c r="T47" i="45"/>
  <c r="T42" i="45"/>
  <c r="C43" i="53"/>
  <c r="S47" i="3"/>
  <c r="C43" i="45"/>
  <c r="S41" i="45"/>
  <c r="C47" i="45"/>
  <c r="T48" i="2"/>
  <c r="T48" i="45" l="1"/>
  <c r="T48" i="53"/>
  <c r="P40" i="3"/>
  <c r="T46" i="3" s="1"/>
  <c r="C46" i="3"/>
  <c r="C43" i="3" s="1"/>
  <c r="S25" i="53"/>
  <c r="S25" i="45"/>
  <c r="S46" i="3"/>
  <c r="S25" i="3" l="1"/>
  <c r="C47" i="3"/>
  <c r="S41" i="3"/>
  <c r="S48" i="3"/>
  <c r="T43" i="3"/>
  <c r="T44" i="3"/>
  <c r="T42" i="3"/>
  <c r="T45" i="3"/>
  <c r="T47" i="3"/>
  <c r="T48" i="3" l="1"/>
  <c r="C33" i="44" l="1"/>
  <c r="P33" i="44" l="1"/>
  <c r="C40" i="44"/>
  <c r="C33" i="51"/>
  <c r="C40" i="51" l="1"/>
  <c r="P33" i="51"/>
  <c r="C33" i="37"/>
  <c r="C46" i="44"/>
  <c r="P40" i="44"/>
  <c r="T46" i="44" s="1"/>
  <c r="C43" i="44"/>
  <c r="S46" i="44"/>
  <c r="T44" i="44" l="1"/>
  <c r="S48" i="44"/>
  <c r="T45" i="44"/>
  <c r="T43" i="44"/>
  <c r="T42" i="44"/>
  <c r="T47" i="44"/>
  <c r="C46" i="51"/>
  <c r="C43" i="51" s="1"/>
  <c r="P40" i="51"/>
  <c r="T46" i="51" s="1"/>
  <c r="C40" i="37"/>
  <c r="S25" i="44"/>
  <c r="P43" i="44"/>
  <c r="S41" i="44"/>
  <c r="C47" i="44"/>
  <c r="S46" i="51"/>
  <c r="P33" i="37"/>
  <c r="P40" i="37" l="1"/>
  <c r="T42" i="37" s="1"/>
  <c r="P43" i="51"/>
  <c r="C44" i="51" s="1"/>
  <c r="T25" i="51" s="1"/>
  <c r="S25" i="51"/>
  <c r="C43" i="37"/>
  <c r="T48" i="44"/>
  <c r="C44" i="44"/>
  <c r="T25" i="44" s="1"/>
  <c r="E44" i="44"/>
  <c r="T27" i="44" s="1"/>
  <c r="N44" i="44"/>
  <c r="T36" i="44" s="1"/>
  <c r="K44" i="44"/>
  <c r="T33" i="44" s="1"/>
  <c r="S22" i="44"/>
  <c r="F44" i="44"/>
  <c r="T28" i="44" s="1"/>
  <c r="M44" i="44"/>
  <c r="T35" i="44" s="1"/>
  <c r="L44" i="44"/>
  <c r="T34" i="44" s="1"/>
  <c r="P44" i="44"/>
  <c r="J44" i="44"/>
  <c r="T32" i="44" s="1"/>
  <c r="H44" i="44"/>
  <c r="T30" i="44" s="1"/>
  <c r="G44" i="44"/>
  <c r="T29" i="44" s="1"/>
  <c r="D44" i="44"/>
  <c r="T26" i="44" s="1"/>
  <c r="O44" i="44"/>
  <c r="T37" i="44" s="1"/>
  <c r="I44" i="44"/>
  <c r="T31" i="44" s="1"/>
  <c r="S41" i="51"/>
  <c r="C47" i="51"/>
  <c r="C46" i="37"/>
  <c r="T44" i="37"/>
  <c r="T45" i="37"/>
  <c r="S46" i="37"/>
  <c r="T43" i="51"/>
  <c r="T45" i="51"/>
  <c r="T44" i="51"/>
  <c r="S48" i="51"/>
  <c r="T42" i="51"/>
  <c r="T47" i="51"/>
  <c r="T43" i="37" l="1"/>
  <c r="S48" i="37"/>
  <c r="T46" i="37"/>
  <c r="T48" i="37" s="1"/>
  <c r="T47" i="37"/>
  <c r="C47" i="37"/>
  <c r="T48" i="51"/>
  <c r="S25" i="37"/>
  <c r="H44" i="51"/>
  <c r="T30" i="51" s="1"/>
  <c r="I44" i="51"/>
  <c r="T31" i="51" s="1"/>
  <c r="E44" i="51"/>
  <c r="T27" i="51" s="1"/>
  <c r="F44" i="51"/>
  <c r="T28" i="51" s="1"/>
  <c r="L44" i="51"/>
  <c r="T34" i="51" s="1"/>
  <c r="K44" i="51"/>
  <c r="T33" i="51" s="1"/>
  <c r="O44" i="51"/>
  <c r="T37" i="51" s="1"/>
  <c r="N44" i="51"/>
  <c r="T36" i="51" s="1"/>
  <c r="M44" i="51"/>
  <c r="T35" i="51" s="1"/>
  <c r="S22" i="51"/>
  <c r="J44" i="51"/>
  <c r="T32" i="51" s="1"/>
  <c r="G44" i="51"/>
  <c r="T29" i="51" s="1"/>
  <c r="D44" i="51"/>
  <c r="T26" i="51" s="1"/>
  <c r="P44" i="51"/>
  <c r="G18" i="3" l="1"/>
  <c r="H19" i="41" l="1"/>
  <c r="H24" i="41" s="1"/>
  <c r="H43" i="41" s="1"/>
  <c r="B18" i="42" l="1"/>
  <c r="G19" i="41"/>
  <c r="S30" i="41"/>
  <c r="L19" i="2" l="1"/>
  <c r="L24" i="2" s="1"/>
  <c r="L43" i="2" s="1"/>
  <c r="B24" i="42"/>
  <c r="B18" i="37"/>
  <c r="P19" i="41"/>
  <c r="G24" i="41"/>
  <c r="H19" i="2"/>
  <c r="L19" i="37" l="1"/>
  <c r="B46" i="42"/>
  <c r="B24" i="37"/>
  <c r="H24" i="2"/>
  <c r="P24" i="41"/>
  <c r="G43" i="41"/>
  <c r="B47" i="42" l="1"/>
  <c r="B46" i="37"/>
  <c r="S41" i="42"/>
  <c r="S34" i="2"/>
  <c r="S29" i="41"/>
  <c r="P43" i="41"/>
  <c r="H43" i="2"/>
  <c r="B47" i="37" l="1"/>
  <c r="S41" i="37"/>
  <c r="C44" i="41"/>
  <c r="T25" i="41" s="1"/>
  <c r="S22" i="41"/>
  <c r="I44" i="41"/>
  <c r="T31" i="41" s="1"/>
  <c r="K44" i="41"/>
  <c r="T33" i="41" s="1"/>
  <c r="J44" i="41"/>
  <c r="T32" i="41" s="1"/>
  <c r="E44" i="41"/>
  <c r="T27" i="41" s="1"/>
  <c r="O44" i="41"/>
  <c r="T37" i="41" s="1"/>
  <c r="D44" i="41"/>
  <c r="T26" i="41" s="1"/>
  <c r="L44" i="41"/>
  <c r="T34" i="41" s="1"/>
  <c r="N44" i="41"/>
  <c r="T36" i="41" s="1"/>
  <c r="P44" i="41"/>
  <c r="F44" i="41"/>
  <c r="T28" i="41" s="1"/>
  <c r="M44" i="41"/>
  <c r="T35" i="41" s="1"/>
  <c r="H44" i="41"/>
  <c r="T30" i="41" s="1"/>
  <c r="S30" i="2"/>
  <c r="G44" i="41"/>
  <c r="T29" i="41" s="1"/>
  <c r="G19" i="2" l="1"/>
  <c r="G19" i="3"/>
  <c r="P19" i="3" l="1"/>
  <c r="G24" i="3"/>
  <c r="G43" i="3" s="1"/>
  <c r="G24" i="2"/>
  <c r="P19" i="2"/>
  <c r="P24" i="2" l="1"/>
  <c r="G43" i="2"/>
  <c r="S29" i="3"/>
  <c r="S29" i="2" l="1"/>
  <c r="P43" i="2"/>
  <c r="G44" i="2" s="1"/>
  <c r="T29" i="2" s="1"/>
  <c r="K19" i="45"/>
  <c r="H19" i="45"/>
  <c r="H24" i="45" s="1"/>
  <c r="H43" i="45" s="1"/>
  <c r="G19" i="45"/>
  <c r="H19" i="52"/>
  <c r="K24" i="45" l="1"/>
  <c r="K19" i="37"/>
  <c r="P19" i="45"/>
  <c r="G24" i="45"/>
  <c r="G19" i="37"/>
  <c r="C44" i="2"/>
  <c r="T25" i="2" s="1"/>
  <c r="K44" i="2"/>
  <c r="T33" i="2" s="1"/>
  <c r="M44" i="2"/>
  <c r="T35" i="2" s="1"/>
  <c r="F44" i="2"/>
  <c r="T28" i="2" s="1"/>
  <c r="E44" i="2"/>
  <c r="T27" i="2" s="1"/>
  <c r="P44" i="2"/>
  <c r="I44" i="2"/>
  <c r="T31" i="2" s="1"/>
  <c r="N44" i="2"/>
  <c r="T36" i="2" s="1"/>
  <c r="J44" i="2"/>
  <c r="T32" i="2" s="1"/>
  <c r="D44" i="2"/>
  <c r="T26" i="2" s="1"/>
  <c r="O44" i="2"/>
  <c r="T37" i="2" s="1"/>
  <c r="S22" i="2"/>
  <c r="L44" i="2"/>
  <c r="T34" i="2" s="1"/>
  <c r="H44" i="2"/>
  <c r="T30" i="2" s="1"/>
  <c r="S30" i="45"/>
  <c r="P19" i="52"/>
  <c r="P19" i="37" s="1"/>
  <c r="H24" i="52"/>
  <c r="H19" i="37"/>
  <c r="K43" i="45" l="1"/>
  <c r="K24" i="37"/>
  <c r="P24" i="52"/>
  <c r="H43" i="52"/>
  <c r="G43" i="45"/>
  <c r="P24" i="45"/>
  <c r="S33" i="45" l="1"/>
  <c r="K43" i="37"/>
  <c r="S29" i="45"/>
  <c r="P43" i="45"/>
  <c r="G44" i="45" s="1"/>
  <c r="T29" i="45" s="1"/>
  <c r="S30" i="52"/>
  <c r="P43" i="52"/>
  <c r="H44" i="52" s="1"/>
  <c r="T30" i="52" s="1"/>
  <c r="S33" i="37" l="1"/>
  <c r="C44" i="52"/>
  <c r="T25" i="52" s="1"/>
  <c r="P44" i="52"/>
  <c r="K44" i="52"/>
  <c r="T33" i="52" s="1"/>
  <c r="O44" i="52"/>
  <c r="T37" i="52" s="1"/>
  <c r="L44" i="52"/>
  <c r="T34" i="52" s="1"/>
  <c r="S22" i="52"/>
  <c r="G44" i="52"/>
  <c r="T29" i="52" s="1"/>
  <c r="J44" i="52"/>
  <c r="T32" i="52" s="1"/>
  <c r="F44" i="52"/>
  <c r="T28" i="52" s="1"/>
  <c r="E44" i="52"/>
  <c r="T27" i="52" s="1"/>
  <c r="M44" i="52"/>
  <c r="T35" i="52" s="1"/>
  <c r="D44" i="52"/>
  <c r="T26" i="52" s="1"/>
  <c r="I44" i="52"/>
  <c r="T31" i="52" s="1"/>
  <c r="N44" i="52"/>
  <c r="T36" i="52" s="1"/>
  <c r="C44" i="45"/>
  <c r="T25" i="45" s="1"/>
  <c r="E44" i="45"/>
  <c r="T27" i="45" s="1"/>
  <c r="K44" i="45"/>
  <c r="T33" i="45" s="1"/>
  <c r="S22" i="45"/>
  <c r="I44" i="45"/>
  <c r="T31" i="45" s="1"/>
  <c r="L44" i="45"/>
  <c r="T34" i="45" s="1"/>
  <c r="F44" i="45"/>
  <c r="T28" i="45" s="1"/>
  <c r="J44" i="45"/>
  <c r="T32" i="45" s="1"/>
  <c r="M44" i="45"/>
  <c r="T35" i="45" s="1"/>
  <c r="N44" i="45"/>
  <c r="T36" i="45" s="1"/>
  <c r="P44" i="45"/>
  <c r="D44" i="45"/>
  <c r="T26" i="45" s="1"/>
  <c r="O44" i="45"/>
  <c r="T37" i="45" s="1"/>
  <c r="H44" i="45"/>
  <c r="T30" i="45" s="1"/>
  <c r="I18" i="53" l="1"/>
  <c r="G18" i="53"/>
  <c r="H18" i="53"/>
  <c r="H24" i="53" s="1"/>
  <c r="H43" i="53" s="1"/>
  <c r="I24" i="53" l="1"/>
  <c r="I18" i="37"/>
  <c r="P18" i="53"/>
  <c r="G24" i="53"/>
  <c r="G18" i="37"/>
  <c r="S30" i="53"/>
  <c r="D18" i="3"/>
  <c r="D24" i="3" l="1"/>
  <c r="D18" i="37"/>
  <c r="P24" i="53"/>
  <c r="G43" i="53"/>
  <c r="G24" i="37"/>
  <c r="I43" i="53"/>
  <c r="I24" i="37"/>
  <c r="I43" i="37" l="1"/>
  <c r="L18" i="3"/>
  <c r="L24" i="3" s="1"/>
  <c r="H18" i="3"/>
  <c r="D24" i="37"/>
  <c r="D43" i="3"/>
  <c r="S29" i="53"/>
  <c r="P43" i="53"/>
  <c r="I44" i="53" s="1"/>
  <c r="T31" i="53" s="1"/>
  <c r="G43" i="37"/>
  <c r="S31" i="37"/>
  <c r="S31" i="53"/>
  <c r="L24" i="37" l="1"/>
  <c r="L43" i="3"/>
  <c r="L18" i="37"/>
  <c r="S26" i="3"/>
  <c r="D43" i="37"/>
  <c r="H24" i="3"/>
  <c r="H18" i="37"/>
  <c r="P18" i="3"/>
  <c r="P18" i="37" s="1"/>
  <c r="S29" i="37"/>
  <c r="G44" i="53"/>
  <c r="T29" i="53" s="1"/>
  <c r="S22" i="53"/>
  <c r="P44" i="53"/>
  <c r="F44" i="53"/>
  <c r="T28" i="53" s="1"/>
  <c r="K44" i="53"/>
  <c r="T33" i="53" s="1"/>
  <c r="J44" i="53"/>
  <c r="T32" i="53" s="1"/>
  <c r="L44" i="53"/>
  <c r="T34" i="53" s="1"/>
  <c r="M44" i="53"/>
  <c r="T35" i="53" s="1"/>
  <c r="N44" i="53"/>
  <c r="T36" i="53" s="1"/>
  <c r="C44" i="53"/>
  <c r="T25" i="53" s="1"/>
  <c r="D44" i="53"/>
  <c r="T26" i="53" s="1"/>
  <c r="O44" i="53"/>
  <c r="T37" i="53" s="1"/>
  <c r="E44" i="53"/>
  <c r="T27" i="53" s="1"/>
  <c r="H44" i="53"/>
  <c r="T30" i="53" s="1"/>
  <c r="S34" i="3" l="1"/>
  <c r="L43" i="37"/>
  <c r="S34" i="37" s="1"/>
  <c r="H43" i="3"/>
  <c r="H24" i="37"/>
  <c r="P24" i="3"/>
  <c r="P24" i="37" s="1"/>
  <c r="S26" i="37"/>
  <c r="S30" i="3" l="1"/>
  <c r="H43" i="37"/>
  <c r="P43" i="3"/>
  <c r="S30" i="37" l="1"/>
  <c r="P43" i="37"/>
  <c r="D44" i="3"/>
  <c r="T26" i="3" s="1"/>
  <c r="E44" i="3"/>
  <c r="T27" i="3" s="1"/>
  <c r="J44" i="3"/>
  <c r="T32" i="3" s="1"/>
  <c r="P44" i="3"/>
  <c r="I44" i="3"/>
  <c r="T31" i="3" s="1"/>
  <c r="S22" i="3"/>
  <c r="N44" i="3"/>
  <c r="T36" i="3" s="1"/>
  <c r="C44" i="3"/>
  <c r="T25" i="3" s="1"/>
  <c r="K44" i="3"/>
  <c r="T33" i="3" s="1"/>
  <c r="F44" i="3"/>
  <c r="T28" i="3" s="1"/>
  <c r="L44" i="3"/>
  <c r="T34" i="3" s="1"/>
  <c r="M44" i="3"/>
  <c r="T35" i="3" s="1"/>
  <c r="G44" i="3"/>
  <c r="T29" i="3" s="1"/>
  <c r="H44" i="3"/>
  <c r="T30" i="3" s="1"/>
  <c r="J44" i="37" l="1"/>
  <c r="M44" i="37"/>
  <c r="S22" i="37"/>
  <c r="F44" i="37"/>
  <c r="K44" i="37"/>
  <c r="P44" i="37"/>
  <c r="C44" i="37"/>
  <c r="N44" i="37"/>
  <c r="O44" i="37"/>
  <c r="E44" i="37"/>
  <c r="L44" i="37"/>
  <c r="I44" i="37"/>
  <c r="G44" i="37"/>
  <c r="D44" i="37"/>
  <c r="H44" i="37"/>
  <c r="T29" i="37" l="1"/>
  <c r="T33" i="37"/>
  <c r="T31" i="37"/>
  <c r="T28" i="37"/>
  <c r="T30" i="37"/>
  <c r="T34" i="37"/>
  <c r="T27" i="37"/>
  <c r="T35" i="37"/>
  <c r="T36" i="37"/>
  <c r="T25" i="37"/>
  <c r="T26" i="37"/>
  <c r="T37" i="37"/>
  <c r="T32" i="3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  <author>Beijer Englund, Ronja</author>
  </authors>
  <commentList>
    <comment ref="A20" authorId="0" shapeId="0" xr:uid="{00000000-0006-0000-02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2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N30" authorId="1" shapeId="0" xr:uid="{00000000-0006-0000-0200-000003000000}">
      <text>
        <r>
          <rPr>
            <b/>
            <sz val="9"/>
            <color indexed="81"/>
            <rFont val="Tahoma"/>
            <family val="2"/>
          </rPr>
          <t>Beijer Englund, Ronja:</t>
        </r>
        <r>
          <rPr>
            <sz val="9"/>
            <color indexed="81"/>
            <rFont val="Tahoma"/>
            <family val="2"/>
          </rPr>
          <t xml:space="preserve">
Ejektroolja och metanolkondensat, samt metanol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B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B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  <author>Beijer Englund, Ronja</author>
  </authors>
  <commentList>
    <comment ref="A20" authorId="0" shapeId="0" xr:uid="{00000000-0006-0000-0C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C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N30" authorId="1" shapeId="0" xr:uid="{00000000-0006-0000-0C00-000003000000}">
      <text>
        <r>
          <rPr>
            <b/>
            <sz val="9"/>
            <color indexed="81"/>
            <rFont val="Tahoma"/>
            <family val="2"/>
          </rPr>
          <t>Beijer Englund, Ronja:</t>
        </r>
        <r>
          <rPr>
            <sz val="9"/>
            <color indexed="81"/>
            <rFont val="Tahoma"/>
            <family val="2"/>
          </rPr>
          <t xml:space="preserve">
Ejektroolja och metanolkondensat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3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3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4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4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5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5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6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6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7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7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8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8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tc={AE1AF38A-184F-4FB6-9409-8C027E9418CD}</author>
    <author>tc={D11EA0AD-81EF-418A-871C-132B18A75E80}</author>
    <author>www.statistikdatabasen.scb.se</author>
  </authors>
  <commentList>
    <comment ref="B19" authorId="0" shapeId="0" xr:uid="{AE1AF38A-184F-4FB6-9409-8C027E9418CD}">
      <text>
        <t>[Threaded comment]
Your version of Excel allows you to read this threaded comment; however, any edits to it will get removed if the file is opened in a newer version of Excel. Learn more: https://go.microsoft.com/fwlink/?linkid=870924
Comment:
    Tillagt</t>
      </text>
    </comment>
    <comment ref="H19" authorId="1" shapeId="0" xr:uid="{D11EA0AD-81EF-418A-871C-132B18A75E80}">
      <text>
        <t>[Threaded comment]
Your version of Excel allows you to read this threaded comment; however, any edits to it will get removed if the file is opened in a newer version of Excel. Learn more: https://go.microsoft.com/fwlink/?linkid=870924
Comment:
    Tillagt</t>
      </text>
    </comment>
    <comment ref="A20" authorId="2" shapeId="0" xr:uid="{00000000-0006-0000-09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2" shapeId="0" xr:uid="{00000000-0006-0000-09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A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A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sharedStrings.xml><?xml version="1.0" encoding="utf-8"?>
<sst xmlns="http://schemas.openxmlformats.org/spreadsheetml/2006/main" count="1217" uniqueCount="108">
  <si>
    <t>Elproduktion och bränsleanvändning (MWh) efter tid, region, produktionssätt och bränsletyp</t>
  </si>
  <si>
    <t>Elproduktion</t>
  </si>
  <si>
    <t>Kol och koks</t>
  </si>
  <si>
    <t>Gasol/naturgas</t>
  </si>
  <si>
    <t>Avlutar</t>
  </si>
  <si>
    <t>Biogas</t>
  </si>
  <si>
    <t>Torv</t>
  </si>
  <si>
    <t>Avfall</t>
  </si>
  <si>
    <t>El</t>
  </si>
  <si>
    <t>Summa produktionssätt</t>
  </si>
  <si>
    <t>kraftvärmeverk + industriellt mottryck</t>
  </si>
  <si>
    <t>övrig värmekraft (kärnkraft, kondenskraft o.dyl.)</t>
  </si>
  <si>
    <t>vattenkraft</t>
  </si>
  <si>
    <t>vindkraft</t>
  </si>
  <si>
    <t>summa bränsletyp</t>
  </si>
  <si>
    <t>Fjärrvärmeproduktion och bränsleanvändning (MWh) efter tid, region, produktionssätt och bränsletyp</t>
  </si>
  <si>
    <t>Fjärrvärmeproduktion</t>
  </si>
  <si>
    <t>Bioolja</t>
  </si>
  <si>
    <t>kraftvärmeverk</t>
  </si>
  <si>
    <t>fristående värmeverk</t>
  </si>
  <si>
    <t>elpannor (1)</t>
  </si>
  <si>
    <t>värmepumpar (2)</t>
  </si>
  <si>
    <t>spillvärme</t>
  </si>
  <si>
    <t>rökgaskondens</t>
  </si>
  <si>
    <t>Total energitillörsel</t>
  </si>
  <si>
    <t>GWh</t>
  </si>
  <si>
    <t>Procent</t>
  </si>
  <si>
    <t>Slutanvändning (MWh) efter tid, region, förbrukarkategori och bränsletyp</t>
  </si>
  <si>
    <t>Biodrivmedel</t>
  </si>
  <si>
    <t>Summa förbrukarkategori</t>
  </si>
  <si>
    <t>slutanv. jordbruk,skogsbruk,fiske</t>
  </si>
  <si>
    <t>Jord, skog</t>
  </si>
  <si>
    <t>Oljeprodukter</t>
  </si>
  <si>
    <t>slutanv. industri, byggverks.</t>
  </si>
  <si>
    <t>slutanv. offentlig verksamhet</t>
  </si>
  <si>
    <t>slutanv. transporter</t>
  </si>
  <si>
    <t>slutanv. övriga tjänster</t>
  </si>
  <si>
    <t>slutanv. småhus</t>
  </si>
  <si>
    <t>slutanv. flerbostadshus</t>
  </si>
  <si>
    <t>slutanv. fritidshus</t>
  </si>
  <si>
    <t>Distributionsförluster</t>
  </si>
  <si>
    <t>Hushåll</t>
  </si>
  <si>
    <t>Övriga tjänster</t>
  </si>
  <si>
    <t>Slutanvändning hushåll</t>
  </si>
  <si>
    <t>Offentlig verks</t>
  </si>
  <si>
    <t>Total energitillförsel</t>
  </si>
  <si>
    <t>Andel av total tillförsel i procent</t>
  </si>
  <si>
    <t>Industri</t>
  </si>
  <si>
    <t>Transporter</t>
  </si>
  <si>
    <t>Distributionsförluster el och fjärrvärme</t>
  </si>
  <si>
    <t>Total slutlig anv.</t>
  </si>
  <si>
    <t>Förluster i %</t>
  </si>
  <si>
    <t>Biobränslen</t>
  </si>
  <si>
    <t>Solceller</t>
  </si>
  <si>
    <t>Fjärrvärme mellan kommuner</t>
  </si>
  <si>
    <t>Importkommuner</t>
  </si>
  <si>
    <t>Mängd MWh</t>
  </si>
  <si>
    <t>Exportkommuner</t>
  </si>
  <si>
    <t>elproduktion</t>
  </si>
  <si>
    <t>flytande (icke förnybara)</t>
  </si>
  <si>
    <t>Kategorier enligt KRE</t>
  </si>
  <si>
    <t>gas (icke förnybara)</t>
  </si>
  <si>
    <t>gas (förnybara)</t>
  </si>
  <si>
    <t>fjärrvärmeproduktion</t>
  </si>
  <si>
    <t>el</t>
  </si>
  <si>
    <t xml:space="preserve">fjärrvärme </t>
  </si>
  <si>
    <t>summa produktionssätt</t>
  </si>
  <si>
    <t>summa förbrukarkategori</t>
  </si>
  <si>
    <t>Övrigt</t>
  </si>
  <si>
    <t>fast (förnybara)</t>
  </si>
  <si>
    <t xml:space="preserve">Fjärrvärme </t>
  </si>
  <si>
    <t>flytande (förnybara)</t>
  </si>
  <si>
    <t>Beckolja</t>
  </si>
  <si>
    <t>Metanol</t>
  </si>
  <si>
    <t>Ånga</t>
  </si>
  <si>
    <t>industriellt mottryck</t>
  </si>
  <si>
    <t>solceller</t>
  </si>
  <si>
    <t xml:space="preserve">Datum för inhämtande av statistik från SCB: </t>
  </si>
  <si>
    <t xml:space="preserve">Datum för leverans av Energibalans: </t>
  </si>
  <si>
    <t xml:space="preserve">Kontaktperson WSP: </t>
  </si>
  <si>
    <t xml:space="preserve">E-post: </t>
  </si>
  <si>
    <t>ronja.englund@wsp.com</t>
  </si>
  <si>
    <t xml:space="preserve">Kontaktperson Länsstyrelsen: </t>
  </si>
  <si>
    <r>
      <rPr>
        <b/>
        <sz val="11"/>
        <color theme="1"/>
        <rFont val="Calibri"/>
        <family val="2"/>
        <scheme val="minor"/>
      </rPr>
      <t xml:space="preserve">Hur ska man läsa energibalansen?
</t>
    </r>
    <r>
      <rPr>
        <sz val="12"/>
        <color theme="1"/>
        <rFont val="Calibri"/>
        <family val="2"/>
        <scheme val="minor"/>
      </rPr>
      <t xml:space="preserve">I Excefilen finns en energibalans (flik) per kommun i länet, samt en summerande flik för totalt i länet. Energibalansen för länet utgör summan av kommunernas energibalanser, med undantag för om tillägg gjorts av data som endast finns på länsnivå.
Varje energibalans är uppdelad i tre delar: 1) Elproduktion, 2) Fjärrvärmeproduktion och 3) Slutanvändning. En Samtliga värden anges i MWh. Kort orientering för respektive del:
</t>
    </r>
    <r>
      <rPr>
        <u/>
        <sz val="11"/>
        <color theme="1"/>
        <rFont val="Calibri"/>
        <family val="2"/>
        <scheme val="minor"/>
      </rPr>
      <t>1) Elproduktion</t>
    </r>
    <r>
      <rPr>
        <sz val="12"/>
        <color theme="1"/>
        <rFont val="Calibri"/>
        <family val="2"/>
        <scheme val="minor"/>
      </rPr>
      <t xml:space="preserve">
Kolumn C är mängden producerad el fördelat på olika produktionssätt (rad 5-10). Kolumn D-O är bränslen som åtgår för eventuell elproduktion genom industriellt mottryck (om bränslen här är noll inkluderas dessa bränslen under industrins slutanvändning). Bränslen för elproduktion i kraftvärmeverk inkluderas i del 2.
</t>
    </r>
    <r>
      <rPr>
        <u/>
        <sz val="11"/>
        <color theme="1"/>
        <rFont val="Calibri"/>
        <family val="2"/>
        <scheme val="minor"/>
      </rPr>
      <t xml:space="preserve">
2) Fjärrvärmeproduktion
</t>
    </r>
    <r>
      <rPr>
        <sz val="12"/>
        <color theme="1"/>
        <rFont val="Calibri"/>
        <family val="2"/>
        <scheme val="minor"/>
      </rPr>
      <t xml:space="preserve">Kolumn B är mängden producerad fjärrvärme fördelat på olika produktionssätt (rad 18-23). Kolumn C-O är bränslen som åtgår för denna fjärrvärmeproduktion. Här återfinns också för vissa kommuner importerad fjärrvärme från annan kommun/län.
</t>
    </r>
    <r>
      <rPr>
        <u/>
        <sz val="11"/>
        <color theme="1"/>
        <rFont val="Calibri"/>
        <family val="2"/>
        <scheme val="minor"/>
      </rPr>
      <t>3) Slutanvändning</t>
    </r>
    <r>
      <rPr>
        <sz val="12"/>
        <color theme="1"/>
        <rFont val="Calibri"/>
        <family val="2"/>
        <scheme val="minor"/>
      </rPr>
      <t xml:space="preserve">
Kolumn B-O är bränslen som används i länet fördelat på olika förbrukare (rad 32-39). Här återfinns också för vissa kommuner exporterad fjärrvärme till annan kommun/län. På rad 42 summeras användningen för förbrukarna småhus, flerbostadshus och fritidshus.
</t>
    </r>
    <r>
      <rPr>
        <u/>
        <sz val="11"/>
        <color theme="1"/>
        <rFont val="Calibri"/>
        <family val="2"/>
        <scheme val="minor"/>
      </rPr>
      <t>Övrigt</t>
    </r>
    <r>
      <rPr>
        <sz val="12"/>
        <color theme="1"/>
        <rFont val="Calibri"/>
        <family val="2"/>
        <scheme val="minor"/>
      </rPr>
      <t xml:space="preserve">
Rad 43 anger total energitillförsel, som är en summering av bränslen till slutanvändning samt el- och fjärrvärmeproduktion.
Distributionsförluster för fjärrvärme beräknas baserat på tillförd och använd fjärrvärme. Distributionsförluster är en schablon om 8 % och beräknas på använd el i respektive kommun.</t>
    </r>
  </si>
  <si>
    <r>
      <rPr>
        <b/>
        <sz val="11"/>
        <color theme="1"/>
        <rFont val="Calibri  "/>
      </rPr>
      <t>Förklaring av formateringen i energibalansen</t>
    </r>
    <r>
      <rPr>
        <sz val="11"/>
        <color theme="1"/>
        <rFont val="Calibri  "/>
      </rPr>
      <t xml:space="preserve">
De korrigeringar och kompletteringar som har gjorts av KRE finns markerade</t>
    </r>
    <r>
      <rPr>
        <b/>
        <sz val="11"/>
        <color theme="1"/>
        <rFont val="Calibri  "/>
      </rPr>
      <t xml:space="preserve"> </t>
    </r>
    <r>
      <rPr>
        <sz val="11"/>
        <color theme="1"/>
        <rFont val="Calibri  "/>
      </rPr>
      <t xml:space="preserve">i Excel-filen på följande sätt: </t>
    </r>
    <r>
      <rPr>
        <i/>
        <sz val="11"/>
        <color theme="1"/>
        <rFont val="Calibri  "/>
      </rPr>
      <t>kursiv</t>
    </r>
    <r>
      <rPr>
        <sz val="11"/>
        <color theme="1"/>
        <rFont val="Calibri  "/>
      </rPr>
      <t xml:space="preserve"> text om miljörapporter använts, </t>
    </r>
    <r>
      <rPr>
        <u/>
        <sz val="11"/>
        <color theme="1"/>
        <rFont val="Calibri  "/>
      </rPr>
      <t>understruken</t>
    </r>
    <r>
      <rPr>
        <sz val="11"/>
        <color theme="1"/>
        <rFont val="Calibri  "/>
      </rPr>
      <t xml:space="preserve"> text om uppgifter inhämtats från företag, branschorganisation, myndighet eller liknande, </t>
    </r>
    <r>
      <rPr>
        <i/>
        <u/>
        <sz val="11"/>
        <color theme="1"/>
        <rFont val="Calibri  "/>
      </rPr>
      <t>kursiv och understruken</t>
    </r>
    <r>
      <rPr>
        <sz val="11"/>
        <color theme="1"/>
        <rFont val="Calibri  "/>
      </rPr>
      <t xml:space="preserve"> text om blandning av ovanstående (direkta) metoder och </t>
    </r>
    <r>
      <rPr>
        <sz val="11"/>
        <color rgb="FFFF0000"/>
        <rFont val="Calibri  "/>
      </rPr>
      <t xml:space="preserve">röd </t>
    </r>
    <r>
      <rPr>
        <sz val="11"/>
        <color theme="1"/>
        <rFont val="Calibri  "/>
      </rPr>
      <t>text om indirekt metod använts, t.ex. beräkning av genomsnittet av en viss uppgift mellan tidigare års statistik; den röda texten har gjorts kursiv/understruken om blandning av direkt och indirekt metod används.</t>
    </r>
  </si>
  <si>
    <t>1983 Köping</t>
  </si>
  <si>
    <t>Västmanlands län</t>
  </si>
  <si>
    <t>1980 Västerås</t>
  </si>
  <si>
    <t>1907 Surahammar</t>
  </si>
  <si>
    <t>1984 Arboga</t>
  </si>
  <si>
    <t>1962 Norberg</t>
  </si>
  <si>
    <t>1961 Hallstahammar</t>
  </si>
  <si>
    <t>1904 Skinnskatteberg</t>
  </si>
  <si>
    <t>1960 Kungsör</t>
  </si>
  <si>
    <t>1981 Sala</t>
  </si>
  <si>
    <t>1982 Fagersta</t>
  </si>
  <si>
    <t>Juni 2022</t>
  </si>
  <si>
    <t>Ronja Beijer Englund, Cristofer Kindgren</t>
  </si>
  <si>
    <r>
      <rPr>
        <b/>
        <sz val="11"/>
        <color theme="1"/>
        <rFont val="Calibri  "/>
      </rPr>
      <t>Kort beskrivning av uppdraget</t>
    </r>
    <r>
      <rPr>
        <sz val="11"/>
        <color theme="1"/>
        <rFont val="Calibri  "/>
      </rPr>
      <t xml:space="preserve">
WSP Sverige AB har på uppdrag av</t>
    </r>
    <r>
      <rPr>
        <sz val="11"/>
        <rFont val="Calibri  "/>
      </rPr>
      <t xml:space="preserve"> Länsstyrelsernas energi- och klimatsamordning (LEKS) genom Länsstyrelsen Skåne</t>
    </r>
    <r>
      <rPr>
        <sz val="11"/>
        <color theme="1"/>
        <rFont val="Calibri  "/>
      </rPr>
      <t xml:space="preserve"> tagit fram energibalanser för samtliga kommuner i länet och för länet som helhet. Denna excelfil är energibalansen för både län och kommuner. Till denna excelfil finns även en förklarande rapport (för rapport kontakta länsstyrelsen), samt ett Sankey-diagram (följ länk nedan). Huvudsaklig uppgiftskälla för energibalanserna är SCB:s databas för kommunal och regional energistatistik (KRE), tagen från SCB:s </t>
    </r>
    <r>
      <rPr>
        <sz val="11"/>
        <rFont val="Calibri  "/>
      </rPr>
      <t xml:space="preserve">hemsida i juni 2022. Energibalanserna som redovisas gäller år 2020, </t>
    </r>
    <r>
      <rPr>
        <sz val="11"/>
        <color theme="1"/>
        <rFont val="Calibri  "/>
      </rPr>
      <t>vilket var det senaste år då uppgifter hos SCB fanns tillgängligt. Den metodik som använts följer alla ska-krav i upphandlingens metodikbeskrivning (se vidare detaljer i länk nedan).</t>
    </r>
  </si>
  <si>
    <t>Export</t>
  </si>
  <si>
    <t>Import</t>
  </si>
  <si>
    <t xml:space="preserve">Västerås </t>
  </si>
  <si>
    <t xml:space="preserve">Surahammar </t>
  </si>
  <si>
    <t>Hallstahammar</t>
  </si>
  <si>
    <t xml:space="preserve">kraftvärmeverk + industriellt mottryck </t>
  </si>
  <si>
    <t>2022-10-21</t>
  </si>
  <si>
    <t>jan.vanderhorst@lansstyrelsen.se</t>
  </si>
  <si>
    <t>Jan van der Horst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</si>
</sst>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%"/>
    <numFmt numFmtId="166" formatCode="0.0"/>
    <numFmt numFmtId="167" formatCode="_(* #,##0.00_);_(* \(#,##0.00\);_(* &quot;-&quot;??_);_(@_)"/>
  </numFmts>
  <fonts count="54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i/>
      <sz val="11"/>
      <color rgb="FF000000"/>
      <name val="Calibri"/>
      <family val="2"/>
    </font>
    <font>
      <sz val="8"/>
      <color rgb="FF000000"/>
      <name val="Tahoma"/>
      <family val="2"/>
    </font>
    <font>
      <sz val="11"/>
      <color rgb="FF00610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indexed="12"/>
      <name val="Calibri"/>
      <family val="2"/>
    </font>
    <font>
      <sz val="11"/>
      <color theme="1"/>
      <name val="Calibri"/>
      <family val="2"/>
      <scheme val="minor"/>
    </font>
    <font>
      <b/>
      <sz val="11"/>
      <color rgb="FF00B050"/>
      <name val="Calibri"/>
      <family val="2"/>
    </font>
    <font>
      <sz val="8"/>
      <color rgb="FF000000"/>
      <name val="Calibri"/>
      <family val="2"/>
    </font>
    <font>
      <b/>
      <sz val="8"/>
      <color rgb="FF000000"/>
      <name val="Calibri"/>
      <family val="2"/>
    </font>
    <font>
      <sz val="8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12"/>
      <color rgb="FFFF0000"/>
      <name val="Calibri"/>
      <family val="2"/>
      <scheme val="minor"/>
    </font>
    <font>
      <u/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  "/>
    </font>
    <font>
      <b/>
      <sz val="11"/>
      <color theme="1"/>
      <name val="Calibri  "/>
    </font>
    <font>
      <b/>
      <u/>
      <sz val="11"/>
      <color theme="1"/>
      <name val="Calibri"/>
      <family val="2"/>
      <scheme val="minor"/>
    </font>
    <font>
      <i/>
      <sz val="11"/>
      <color theme="1"/>
      <name val="Calibri  "/>
    </font>
    <font>
      <u/>
      <sz val="11"/>
      <color theme="1"/>
      <name val="Calibri  "/>
    </font>
    <font>
      <i/>
      <u/>
      <sz val="11"/>
      <color theme="1"/>
      <name val="Calibri  "/>
    </font>
    <font>
      <sz val="11"/>
      <color rgb="FFFF0000"/>
      <name val="Calibri  "/>
    </font>
    <font>
      <sz val="9"/>
      <color theme="1"/>
      <name val="Garamond"/>
      <family val="1"/>
    </font>
    <font>
      <sz val="11"/>
      <name val="Calibri  "/>
    </font>
    <font>
      <sz val="8"/>
      <name val="Calibri"/>
      <family val="2"/>
    </font>
    <font>
      <sz val="14"/>
      <name val="Calibri"/>
      <family val="2"/>
    </font>
    <font>
      <sz val="12"/>
      <name val="Calibri"/>
      <family val="2"/>
      <scheme val="minor"/>
    </font>
    <font>
      <sz val="12"/>
      <name val="Calibri"/>
      <family val="2"/>
    </font>
    <font>
      <b/>
      <sz val="11"/>
      <name val="Calibri"/>
      <family val="2"/>
      <scheme val="minor"/>
    </font>
    <font>
      <b/>
      <sz val="12"/>
      <name val="Calibri"/>
      <family val="2"/>
    </font>
    <font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u/>
      <sz val="12"/>
      <name val="Calibri"/>
      <family val="2"/>
      <scheme val="minor"/>
    </font>
    <font>
      <u/>
      <sz val="11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6EFCE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45">
    <xf numFmtId="0" fontId="0" fillId="0" borderId="0"/>
    <xf numFmtId="0" fontId="4" fillId="0" borderId="0" applyNumberFormat="0" applyBorder="0" applyAlignment="0"/>
    <xf numFmtId="9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16" fillId="3" borderId="0" applyNumberFormat="0" applyBorder="0" applyAlignment="0" applyProtection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162">
    <xf numFmtId="0" fontId="0" fillId="0" borderId="0" xfId="0"/>
    <xf numFmtId="3" fontId="0" fillId="0" borderId="0" xfId="0" applyNumberFormat="1"/>
    <xf numFmtId="0" fontId="17" fillId="0" borderId="0" xfId="0" applyFont="1"/>
    <xf numFmtId="0" fontId="5" fillId="0" borderId="1" xfId="1" applyFont="1" applyFill="1" applyBorder="1" applyProtection="1"/>
    <xf numFmtId="0" fontId="6" fillId="0" borderId="1" xfId="1" applyFont="1" applyBorder="1"/>
    <xf numFmtId="0" fontId="8" fillId="0" borderId="1" xfId="0" applyFont="1" applyFill="1" applyBorder="1" applyProtection="1"/>
    <xf numFmtId="0" fontId="8" fillId="0" borderId="1" xfId="1" applyFont="1" applyFill="1" applyBorder="1" applyProtection="1"/>
    <xf numFmtId="3" fontId="14" fillId="0" borderId="1" xfId="1" applyNumberFormat="1" applyFont="1" applyFill="1" applyBorder="1" applyProtection="1"/>
    <xf numFmtId="3" fontId="10" fillId="0" borderId="1" xfId="1" applyNumberFormat="1" applyFont="1" applyBorder="1"/>
    <xf numFmtId="0" fontId="4" fillId="0" borderId="1" xfId="1" applyFont="1" applyBorder="1"/>
    <xf numFmtId="2" fontId="4" fillId="0" borderId="1" xfId="1" applyNumberFormat="1" applyFont="1" applyBorder="1"/>
    <xf numFmtId="0" fontId="4" fillId="0" borderId="1" xfId="1" applyFont="1" applyFill="1" applyBorder="1" applyProtection="1"/>
    <xf numFmtId="0" fontId="7" fillId="0" borderId="1" xfId="0" applyFont="1" applyBorder="1"/>
    <xf numFmtId="0" fontId="9" fillId="0" borderId="1" xfId="0" applyFont="1" applyBorder="1"/>
    <xf numFmtId="3" fontId="11" fillId="0" borderId="1" xfId="1" applyNumberFormat="1" applyFont="1" applyBorder="1"/>
    <xf numFmtId="9" fontId="11" fillId="0" borderId="1" xfId="2" applyFont="1" applyBorder="1"/>
    <xf numFmtId="9" fontId="11" fillId="0" borderId="1" xfId="2" applyNumberFormat="1" applyFont="1" applyBorder="1"/>
    <xf numFmtId="0" fontId="22" fillId="0" borderId="1" xfId="1" applyFont="1" applyFill="1" applyBorder="1" applyProtection="1"/>
    <xf numFmtId="0" fontId="21" fillId="0" borderId="1" xfId="1" applyFont="1" applyFill="1" applyBorder="1" applyProtection="1"/>
    <xf numFmtId="0" fontId="23" fillId="0" borderId="1" xfId="0" applyFont="1" applyFill="1" applyBorder="1" applyProtection="1"/>
    <xf numFmtId="0" fontId="6" fillId="0" borderId="2" xfId="1" applyFont="1" applyBorder="1"/>
    <xf numFmtId="0" fontId="23" fillId="0" borderId="2" xfId="0" applyFont="1" applyFill="1" applyBorder="1" applyProtection="1"/>
    <xf numFmtId="3" fontId="6" fillId="0" borderId="2" xfId="1" applyNumberFormat="1" applyFont="1" applyBorder="1"/>
    <xf numFmtId="0" fontId="4" fillId="0" borderId="2" xfId="1" applyFont="1" applyBorder="1"/>
    <xf numFmtId="0" fontId="21" fillId="0" borderId="3" xfId="1" applyFont="1" applyFill="1" applyBorder="1" applyProtection="1"/>
    <xf numFmtId="0" fontId="4" fillId="0" borderId="3" xfId="1" applyFont="1" applyFill="1" applyBorder="1" applyProtection="1"/>
    <xf numFmtId="0" fontId="6" fillId="0" borderId="4" xfId="1" applyFont="1" applyBorder="1"/>
    <xf numFmtId="0" fontId="6" fillId="0" borderId="7" xfId="1" applyFont="1" applyBorder="1"/>
    <xf numFmtId="0" fontId="6" fillId="0" borderId="9" xfId="1" applyFont="1" applyBorder="1"/>
    <xf numFmtId="0" fontId="21" fillId="0" borderId="9" xfId="1" applyFont="1" applyFill="1" applyBorder="1" applyProtection="1"/>
    <xf numFmtId="0" fontId="4" fillId="0" borderId="8" xfId="1" applyFont="1" applyBorder="1"/>
    <xf numFmtId="165" fontId="4" fillId="0" borderId="9" xfId="1" applyNumberFormat="1" applyFont="1" applyBorder="1"/>
    <xf numFmtId="0" fontId="4" fillId="0" borderId="5" xfId="1" applyFont="1" applyBorder="1"/>
    <xf numFmtId="0" fontId="4" fillId="0" borderId="8" xfId="1" applyFont="1" applyFill="1" applyBorder="1" applyProtection="1"/>
    <xf numFmtId="3" fontId="4" fillId="0" borderId="1" xfId="1" applyNumberFormat="1" applyFont="1" applyBorder="1"/>
    <xf numFmtId="0" fontId="24" fillId="0" borderId="1" xfId="1" applyFont="1" applyBorder="1"/>
    <xf numFmtId="3" fontId="24" fillId="0" borderId="1" xfId="1" applyNumberFormat="1" applyFont="1" applyBorder="1"/>
    <xf numFmtId="3" fontId="8" fillId="0" borderId="1" xfId="1" applyNumberFormat="1" applyFont="1" applyBorder="1"/>
    <xf numFmtId="165" fontId="1" fillId="0" borderId="1" xfId="2" applyNumberFormat="1" applyFont="1" applyBorder="1"/>
    <xf numFmtId="9" fontId="1" fillId="0" borderId="1" xfId="2" applyFont="1" applyBorder="1"/>
    <xf numFmtId="0" fontId="1" fillId="0" borderId="1" xfId="0" applyFont="1" applyFill="1" applyBorder="1" applyProtection="1"/>
    <xf numFmtId="0" fontId="25" fillId="0" borderId="1" xfId="1" applyFont="1" applyFill="1" applyBorder="1" applyAlignment="1" applyProtection="1">
      <alignment horizontal="center"/>
    </xf>
    <xf numFmtId="3" fontId="1" fillId="0" borderId="1" xfId="0" applyNumberFormat="1" applyFont="1" applyFill="1" applyBorder="1" applyProtection="1"/>
    <xf numFmtId="4" fontId="4" fillId="0" borderId="1" xfId="1" applyNumberFormat="1" applyFont="1" applyBorder="1"/>
    <xf numFmtId="10" fontId="4" fillId="0" borderId="9" xfId="1" applyNumberFormat="1" applyFont="1" applyBorder="1"/>
    <xf numFmtId="164" fontId="4" fillId="0" borderId="1" xfId="1" applyNumberFormat="1" applyFont="1" applyBorder="1"/>
    <xf numFmtId="0" fontId="4" fillId="0" borderId="9" xfId="1" applyFont="1" applyBorder="1"/>
    <xf numFmtId="166" fontId="4" fillId="0" borderId="1" xfId="1" applyNumberFormat="1" applyFont="1" applyBorder="1"/>
    <xf numFmtId="0" fontId="4" fillId="0" borderId="2" xfId="1" applyFont="1" applyFill="1" applyBorder="1" applyProtection="1"/>
    <xf numFmtId="0" fontId="4" fillId="0" borderId="10" xfId="1" applyFont="1" applyBorder="1"/>
    <xf numFmtId="2" fontId="4" fillId="0" borderId="11" xfId="1" applyNumberFormat="1" applyFont="1" applyBorder="1"/>
    <xf numFmtId="165" fontId="4" fillId="0" borderId="12" xfId="1" applyNumberFormat="1" applyFont="1" applyBorder="1"/>
    <xf numFmtId="0" fontId="4" fillId="0" borderId="1" xfId="1" applyFont="1" applyBorder="1" applyAlignment="1">
      <alignment horizontal="right"/>
    </xf>
    <xf numFmtId="3" fontId="4" fillId="0" borderId="1" xfId="1" applyNumberFormat="1" applyFont="1" applyBorder="1" applyAlignment="1">
      <alignment horizontal="right"/>
    </xf>
    <xf numFmtId="0" fontId="20" fillId="0" borderId="1" xfId="0" applyFont="1" applyFill="1" applyBorder="1" applyProtection="1"/>
    <xf numFmtId="0" fontId="22" fillId="0" borderId="1" xfId="1" applyFont="1" applyFill="1" applyBorder="1" applyAlignment="1" applyProtection="1">
      <alignment horizontal="right"/>
    </xf>
    <xf numFmtId="3" fontId="4" fillId="0" borderId="8" xfId="1" applyNumberFormat="1" applyFont="1" applyBorder="1"/>
    <xf numFmtId="3" fontId="4" fillId="0" borderId="8" xfId="1" applyNumberFormat="1" applyFont="1" applyFill="1" applyBorder="1" applyProtection="1"/>
    <xf numFmtId="0" fontId="7" fillId="0" borderId="2" xfId="0" applyFont="1" applyBorder="1"/>
    <xf numFmtId="4" fontId="4" fillId="0" borderId="6" xfId="1" applyNumberFormat="1" applyFont="1" applyBorder="1"/>
    <xf numFmtId="0" fontId="27" fillId="0" borderId="1" xfId="0" applyFont="1" applyFill="1" applyBorder="1" applyProtection="1"/>
    <xf numFmtId="0" fontId="26" fillId="0" borderId="1" xfId="1" applyFont="1" applyFill="1" applyBorder="1" applyProtection="1"/>
    <xf numFmtId="3" fontId="25" fillId="0" borderId="1" xfId="1" applyNumberFormat="1" applyFont="1" applyFill="1" applyBorder="1" applyAlignment="1" applyProtection="1">
      <alignment horizontal="center"/>
    </xf>
    <xf numFmtId="165" fontId="4" fillId="0" borderId="9" xfId="243" applyNumberFormat="1" applyFont="1" applyBorder="1"/>
    <xf numFmtId="3" fontId="28" fillId="0" borderId="1" xfId="1" applyNumberFormat="1" applyFont="1" applyFill="1" applyBorder="1" applyAlignment="1" applyProtection="1">
      <alignment horizontal="center"/>
    </xf>
    <xf numFmtId="3" fontId="31" fillId="0" borderId="1" xfId="1" applyNumberFormat="1" applyFont="1" applyFill="1" applyBorder="1" applyAlignment="1" applyProtection="1">
      <alignment horizontal="center"/>
    </xf>
    <xf numFmtId="0" fontId="33" fillId="0" borderId="1" xfId="0" applyFont="1" applyFill="1" applyBorder="1" applyProtection="1"/>
    <xf numFmtId="0" fontId="0" fillId="0" borderId="0" xfId="0" applyAlignment="1">
      <alignment horizontal="left"/>
    </xf>
    <xf numFmtId="0" fontId="0" fillId="0" borderId="13" xfId="0" applyBorder="1" applyAlignment="1">
      <alignment horizontal="right"/>
    </xf>
    <xf numFmtId="0" fontId="31" fillId="0" borderId="15" xfId="0" applyFont="1" applyBorder="1" applyAlignment="1">
      <alignment horizontal="right"/>
    </xf>
    <xf numFmtId="0" fontId="0" fillId="0" borderId="15" xfId="0" applyBorder="1" applyAlignment="1">
      <alignment horizontal="right"/>
    </xf>
    <xf numFmtId="0" fontId="0" fillId="5" borderId="16" xfId="0" applyFill="1" applyBorder="1"/>
    <xf numFmtId="0" fontId="0" fillId="5" borderId="18" xfId="0" applyFill="1" applyBorder="1"/>
    <xf numFmtId="0" fontId="12" fillId="0" borderId="0" xfId="244"/>
    <xf numFmtId="0" fontId="42" fillId="0" borderId="0" xfId="0" applyFont="1" applyAlignment="1">
      <alignment vertical="center"/>
    </xf>
    <xf numFmtId="14" fontId="0" fillId="0" borderId="14" xfId="0" quotePrefix="1" applyNumberFormat="1" applyBorder="1" applyAlignment="1">
      <alignment horizontal="left"/>
    </xf>
    <xf numFmtId="0" fontId="0" fillId="0" borderId="16" xfId="0" applyBorder="1" applyAlignment="1">
      <alignment horizontal="left"/>
    </xf>
    <xf numFmtId="0" fontId="12" fillId="0" borderId="16" xfId="244" applyBorder="1" applyAlignment="1">
      <alignment horizontal="left"/>
    </xf>
    <xf numFmtId="0" fontId="0" fillId="0" borderId="15" xfId="0" applyBorder="1"/>
    <xf numFmtId="0" fontId="25" fillId="0" borderId="1" xfId="1" applyFont="1" applyFill="1" applyBorder="1" applyProtection="1"/>
    <xf numFmtId="3" fontId="25" fillId="0" borderId="1" xfId="1" applyNumberFormat="1" applyFont="1" applyBorder="1" applyAlignment="1">
      <alignment horizontal="center" wrapText="1"/>
    </xf>
    <xf numFmtId="3" fontId="25" fillId="0" borderId="1" xfId="1" applyNumberFormat="1" applyFont="1" applyFill="1" applyBorder="1" applyAlignment="1">
      <alignment horizontal="center" wrapText="1"/>
    </xf>
    <xf numFmtId="0" fontId="25" fillId="0" borderId="1" xfId="1" applyFont="1" applyFill="1" applyBorder="1" applyAlignment="1">
      <alignment horizontal="center" wrapText="1"/>
    </xf>
    <xf numFmtId="0" fontId="44" fillId="0" borderId="1" xfId="1" applyFont="1" applyFill="1" applyBorder="1" applyProtection="1"/>
    <xf numFmtId="3" fontId="44" fillId="4" borderId="1" xfId="1" applyNumberFormat="1" applyFont="1" applyFill="1" applyBorder="1" applyAlignment="1">
      <alignment horizontal="center" wrapText="1"/>
    </xf>
    <xf numFmtId="3" fontId="44" fillId="0" borderId="1" xfId="1" applyNumberFormat="1" applyFont="1" applyBorder="1" applyAlignment="1">
      <alignment horizontal="center" wrapText="1"/>
    </xf>
    <xf numFmtId="3" fontId="44" fillId="0" borderId="1" xfId="1" applyNumberFormat="1" applyFont="1" applyFill="1" applyBorder="1" applyAlignment="1">
      <alignment horizontal="center" wrapText="1"/>
    </xf>
    <xf numFmtId="0" fontId="44" fillId="4" borderId="1" xfId="1" applyFont="1" applyFill="1" applyBorder="1" applyAlignment="1">
      <alignment horizontal="center" wrapText="1"/>
    </xf>
    <xf numFmtId="3" fontId="45" fillId="0" borderId="1" xfId="1" applyNumberFormat="1" applyFont="1" applyFill="1" applyBorder="1" applyAlignment="1" applyProtection="1">
      <alignment horizontal="center"/>
    </xf>
    <xf numFmtId="3" fontId="25" fillId="0" borderId="1" xfId="1" applyNumberFormat="1" applyFont="1" applyFill="1" applyBorder="1" applyAlignment="1">
      <alignment horizontal="center"/>
    </xf>
    <xf numFmtId="3" fontId="44" fillId="4" borderId="1" xfId="1" applyNumberFormat="1" applyFont="1" applyFill="1" applyBorder="1" applyAlignment="1">
      <alignment horizontal="center"/>
    </xf>
    <xf numFmtId="3" fontId="46" fillId="0" borderId="1" xfId="0" applyNumberFormat="1" applyFont="1" applyFill="1" applyBorder="1" applyAlignment="1" applyProtection="1">
      <alignment horizontal="center"/>
    </xf>
    <xf numFmtId="3" fontId="25" fillId="0" borderId="1" xfId="1" applyNumberFormat="1" applyFont="1" applyBorder="1" applyAlignment="1">
      <alignment horizontal="center"/>
    </xf>
    <xf numFmtId="3" fontId="47" fillId="0" borderId="1" xfId="1" applyNumberFormat="1" applyFont="1" applyBorder="1" applyAlignment="1">
      <alignment horizontal="center"/>
    </xf>
    <xf numFmtId="3" fontId="25" fillId="2" borderId="1" xfId="1" applyNumberFormat="1" applyFont="1" applyFill="1" applyBorder="1" applyAlignment="1">
      <alignment horizontal="center"/>
    </xf>
    <xf numFmtId="165" fontId="25" fillId="0" borderId="1" xfId="1" applyNumberFormat="1" applyFont="1" applyBorder="1" applyAlignment="1">
      <alignment horizontal="center"/>
    </xf>
    <xf numFmtId="3" fontId="25" fillId="0" borderId="1" xfId="0" applyNumberFormat="1" applyFont="1" applyFill="1" applyBorder="1" applyAlignment="1" applyProtection="1">
      <alignment horizontal="center"/>
    </xf>
    <xf numFmtId="9" fontId="25" fillId="3" borderId="1" xfId="233" applyNumberFormat="1" applyFont="1" applyBorder="1" applyAlignment="1">
      <alignment horizontal="center"/>
    </xf>
    <xf numFmtId="0" fontId="48" fillId="0" borderId="1" xfId="0" applyFont="1" applyBorder="1" applyAlignment="1">
      <alignment horizontal="center"/>
    </xf>
    <xf numFmtId="0" fontId="31" fillId="0" borderId="1" xfId="0" applyFont="1" applyBorder="1"/>
    <xf numFmtId="0" fontId="31" fillId="0" borderId="1" xfId="0" applyFont="1" applyBorder="1" applyAlignment="1">
      <alignment horizontal="center"/>
    </xf>
    <xf numFmtId="0" fontId="31" fillId="0" borderId="1" xfId="0" applyFont="1" applyFill="1" applyBorder="1" applyAlignment="1">
      <alignment horizontal="center"/>
    </xf>
    <xf numFmtId="0" fontId="31" fillId="0" borderId="1" xfId="0" applyFont="1" applyFill="1" applyBorder="1"/>
    <xf numFmtId="3" fontId="31" fillId="0" borderId="1" xfId="0" applyNumberFormat="1" applyFont="1" applyBorder="1"/>
    <xf numFmtId="0" fontId="25" fillId="0" borderId="1" xfId="1" applyFont="1" applyBorder="1" applyAlignment="1">
      <alignment horizontal="center"/>
    </xf>
    <xf numFmtId="165" fontId="47" fillId="0" borderId="1" xfId="2" applyNumberFormat="1" applyFont="1" applyBorder="1"/>
    <xf numFmtId="1" fontId="25" fillId="0" borderId="1" xfId="1" applyNumberFormat="1" applyFont="1" applyBorder="1" applyAlignment="1">
      <alignment horizontal="center"/>
    </xf>
    <xf numFmtId="1" fontId="25" fillId="0" borderId="1" xfId="1" applyNumberFormat="1" applyFont="1" applyFill="1" applyBorder="1" applyAlignment="1">
      <alignment horizontal="center"/>
    </xf>
    <xf numFmtId="3" fontId="25" fillId="0" borderId="1" xfId="1" applyNumberFormat="1" applyFont="1" applyBorder="1"/>
    <xf numFmtId="3" fontId="25" fillId="0" borderId="1" xfId="1" applyNumberFormat="1" applyFont="1" applyFill="1" applyBorder="1"/>
    <xf numFmtId="0" fontId="25" fillId="0" borderId="1" xfId="1" applyFont="1" applyFill="1" applyBorder="1"/>
    <xf numFmtId="0" fontId="25" fillId="0" borderId="1" xfId="1" applyFont="1" applyFill="1" applyBorder="1" applyAlignment="1">
      <alignment horizontal="center"/>
    </xf>
    <xf numFmtId="0" fontId="25" fillId="0" borderId="1" xfId="1" applyFont="1" applyBorder="1"/>
    <xf numFmtId="3" fontId="49" fillId="0" borderId="1" xfId="1" applyNumberFormat="1" applyFont="1" applyBorder="1" applyAlignment="1">
      <alignment horizontal="center"/>
    </xf>
    <xf numFmtId="3" fontId="49" fillId="0" borderId="1" xfId="1" applyNumberFormat="1" applyFont="1" applyFill="1" applyBorder="1" applyAlignment="1">
      <alignment horizontal="center"/>
    </xf>
    <xf numFmtId="3" fontId="44" fillId="0" borderId="1" xfId="1" applyNumberFormat="1" applyFont="1" applyBorder="1" applyAlignment="1">
      <alignment horizontal="center"/>
    </xf>
    <xf numFmtId="3" fontId="31" fillId="0" borderId="1" xfId="0" applyNumberFormat="1" applyFont="1" applyFill="1" applyBorder="1" applyAlignment="1" applyProtection="1">
      <alignment horizontal="center"/>
    </xf>
    <xf numFmtId="3" fontId="25" fillId="5" borderId="1" xfId="1" applyNumberFormat="1" applyFont="1" applyFill="1" applyBorder="1" applyAlignment="1">
      <alignment horizontal="center"/>
    </xf>
    <xf numFmtId="3" fontId="33" fillId="0" borderId="1" xfId="1" applyNumberFormat="1" applyFont="1" applyFill="1" applyBorder="1" applyAlignment="1">
      <alignment horizontal="center"/>
    </xf>
    <xf numFmtId="9" fontId="31" fillId="3" borderId="1" xfId="233" applyNumberFormat="1" applyFont="1" applyBorder="1" applyAlignment="1">
      <alignment horizontal="center"/>
    </xf>
    <xf numFmtId="3" fontId="31" fillId="0" borderId="1" xfId="0" applyNumberFormat="1" applyFont="1" applyBorder="1" applyAlignment="1">
      <alignment horizontal="center"/>
    </xf>
    <xf numFmtId="9" fontId="31" fillId="0" borderId="1" xfId="243" applyFont="1" applyFill="1" applyBorder="1" applyAlignment="1" applyProtection="1">
      <alignment horizontal="center"/>
    </xf>
    <xf numFmtId="3" fontId="31" fillId="0" borderId="1" xfId="1" applyNumberFormat="1" applyFont="1" applyBorder="1" applyAlignment="1">
      <alignment horizontal="center"/>
    </xf>
    <xf numFmtId="3" fontId="31" fillId="0" borderId="1" xfId="1" applyNumberFormat="1" applyFont="1" applyFill="1" applyBorder="1" applyAlignment="1">
      <alignment horizontal="center"/>
    </xf>
    <xf numFmtId="3" fontId="31" fillId="5" borderId="1" xfId="1" applyNumberFormat="1" applyFont="1" applyFill="1" applyBorder="1" applyAlignment="1">
      <alignment horizontal="center"/>
    </xf>
    <xf numFmtId="3" fontId="31" fillId="2" borderId="1" xfId="1" applyNumberFormat="1" applyFont="1" applyFill="1" applyBorder="1" applyAlignment="1">
      <alignment horizontal="center"/>
    </xf>
    <xf numFmtId="3" fontId="48" fillId="0" borderId="1" xfId="1" applyNumberFormat="1" applyFont="1" applyFill="1" applyBorder="1" applyAlignment="1">
      <alignment horizontal="center"/>
    </xf>
    <xf numFmtId="0" fontId="33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0" borderId="1" xfId="0" applyFont="1" applyFill="1" applyBorder="1" applyAlignment="1">
      <alignment horizontal="center"/>
    </xf>
    <xf numFmtId="3" fontId="25" fillId="0" borderId="1" xfId="0" applyNumberFormat="1" applyFont="1" applyBorder="1" applyAlignment="1">
      <alignment horizontal="center"/>
    </xf>
    <xf numFmtId="0" fontId="25" fillId="0" borderId="1" xfId="0" applyFont="1" applyBorder="1"/>
    <xf numFmtId="0" fontId="25" fillId="0" borderId="1" xfId="0" applyFont="1" applyFill="1" applyBorder="1"/>
    <xf numFmtId="3" fontId="50" fillId="0" borderId="1" xfId="1" applyNumberFormat="1" applyFont="1" applyFill="1" applyBorder="1" applyAlignment="1" applyProtection="1">
      <alignment horizontal="center"/>
    </xf>
    <xf numFmtId="0" fontId="8" fillId="6" borderId="1" xfId="1" applyFont="1" applyFill="1" applyBorder="1" applyProtection="1"/>
    <xf numFmtId="3" fontId="31" fillId="6" borderId="1" xfId="0" applyNumberFormat="1" applyFont="1" applyFill="1" applyBorder="1" applyAlignment="1" applyProtection="1">
      <alignment horizontal="center"/>
    </xf>
    <xf numFmtId="0" fontId="4" fillId="6" borderId="1" xfId="1" applyFont="1" applyFill="1" applyBorder="1" applyAlignment="1" applyProtection="1">
      <alignment horizontal="right"/>
    </xf>
    <xf numFmtId="3" fontId="52" fillId="6" borderId="1" xfId="0" applyNumberFormat="1" applyFont="1" applyFill="1" applyBorder="1" applyAlignment="1" applyProtection="1">
      <alignment horizontal="center"/>
    </xf>
    <xf numFmtId="1" fontId="51" fillId="6" borderId="1" xfId="243" applyNumberFormat="1" applyFont="1" applyFill="1" applyBorder="1" applyAlignment="1" applyProtection="1">
      <alignment horizontal="center"/>
    </xf>
    <xf numFmtId="3" fontId="51" fillId="0" borderId="1" xfId="0" applyNumberFormat="1" applyFont="1" applyFill="1" applyBorder="1" applyAlignment="1" applyProtection="1">
      <alignment horizontal="center"/>
    </xf>
    <xf numFmtId="3" fontId="51" fillId="0" borderId="1" xfId="1" applyNumberFormat="1" applyFont="1" applyFill="1" applyBorder="1" applyAlignment="1" applyProtection="1">
      <alignment horizontal="center"/>
    </xf>
    <xf numFmtId="3" fontId="26" fillId="0" borderId="1" xfId="1" applyNumberFormat="1" applyFont="1" applyFill="1" applyBorder="1" applyAlignment="1" applyProtection="1">
      <alignment horizontal="center"/>
    </xf>
    <xf numFmtId="3" fontId="53" fillId="0" borderId="1" xfId="1" applyNumberFormat="1" applyFont="1" applyFill="1" applyBorder="1" applyAlignment="1" applyProtection="1">
      <alignment horizontal="center"/>
    </xf>
    <xf numFmtId="3" fontId="26" fillId="0" borderId="1" xfId="0" applyNumberFormat="1" applyFont="1" applyFill="1" applyBorder="1" applyAlignment="1" applyProtection="1">
      <alignment horizontal="center"/>
    </xf>
    <xf numFmtId="3" fontId="50" fillId="0" borderId="1" xfId="0" applyNumberFormat="1" applyFont="1" applyFill="1" applyBorder="1" applyAlignment="1" applyProtection="1">
      <alignment horizontal="center"/>
    </xf>
    <xf numFmtId="3" fontId="51" fillId="5" borderId="1" xfId="1" applyNumberFormat="1" applyFont="1" applyFill="1" applyBorder="1" applyAlignment="1" applyProtection="1">
      <alignment horizontal="center"/>
    </xf>
    <xf numFmtId="3" fontId="25" fillId="5" borderId="1" xfId="0" applyNumberFormat="1" applyFont="1" applyFill="1" applyBorder="1" applyAlignment="1" applyProtection="1">
      <alignment horizontal="center"/>
    </xf>
    <xf numFmtId="3" fontId="25" fillId="5" borderId="1" xfId="1" applyNumberFormat="1" applyFont="1" applyFill="1" applyBorder="1" applyAlignment="1" applyProtection="1">
      <alignment horizontal="center"/>
    </xf>
    <xf numFmtId="14" fontId="0" fillId="0" borderId="16" xfId="0" quotePrefix="1" applyNumberFormat="1" applyFill="1" applyBorder="1" applyAlignment="1">
      <alignment horizontal="left"/>
    </xf>
    <xf numFmtId="0" fontId="31" fillId="0" borderId="15" xfId="0" applyFont="1" applyFill="1" applyBorder="1" applyAlignment="1">
      <alignment horizontal="right"/>
    </xf>
    <xf numFmtId="0" fontId="0" fillId="0" borderId="16" xfId="0" applyFill="1" applyBorder="1" applyAlignment="1">
      <alignment horizontal="left"/>
    </xf>
    <xf numFmtId="0" fontId="0" fillId="0" borderId="17" xfId="0" applyFill="1" applyBorder="1" applyAlignment="1">
      <alignment horizontal="right"/>
    </xf>
    <xf numFmtId="0" fontId="12" fillId="0" borderId="18" xfId="244" applyFill="1" applyBorder="1"/>
    <xf numFmtId="0" fontId="37" fillId="5" borderId="15" xfId="0" applyFont="1" applyFill="1" applyBorder="1"/>
    <xf numFmtId="0" fontId="12" fillId="5" borderId="17" xfId="244" applyFill="1" applyBorder="1"/>
    <xf numFmtId="0" fontId="35" fillId="5" borderId="13" xfId="0" applyFont="1" applyFill="1" applyBorder="1" applyAlignment="1">
      <alignment vertical="center" wrapText="1"/>
    </xf>
    <xf numFmtId="0" fontId="35" fillId="5" borderId="14" xfId="0" applyFont="1" applyFill="1" applyBorder="1" applyAlignment="1">
      <alignment wrapText="1"/>
    </xf>
    <xf numFmtId="0" fontId="0" fillId="0" borderId="19" xfId="0" applyFont="1" applyBorder="1" applyAlignment="1">
      <alignment wrapText="1"/>
    </xf>
    <xf numFmtId="0" fontId="0" fillId="0" borderId="20" xfId="0" applyFont="1" applyBorder="1" applyAlignment="1">
      <alignment wrapText="1"/>
    </xf>
    <xf numFmtId="0" fontId="0" fillId="0" borderId="23" xfId="0" applyFont="1" applyBorder="1" applyAlignment="1">
      <alignment wrapText="1"/>
    </xf>
    <xf numFmtId="0" fontId="35" fillId="0" borderId="21" xfId="0" applyFont="1" applyBorder="1" applyAlignment="1">
      <alignment vertical="center" wrapText="1"/>
    </xf>
    <xf numFmtId="0" fontId="35" fillId="0" borderId="22" xfId="0" applyFont="1" applyBorder="1" applyAlignment="1"/>
  </cellXfs>
  <cellStyles count="245">
    <cellStyle name="Comma 2" xfId="236" xr:uid="{00000000-0005-0000-0000-000000000000}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40" builtinId="9" hidden="1"/>
    <cellStyle name="Followed Hyperlink" xfId="242" builtinId="9" hidden="1"/>
    <cellStyle name="Good" xfId="233" builtinId="26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9" builtinId="8" hidden="1"/>
    <cellStyle name="Hyperlink" xfId="241" builtinId="8" hidden="1"/>
    <cellStyle name="Hyperlink" xfId="244" builtinId="8"/>
    <cellStyle name="Hyperlink 2" xfId="237" xr:uid="{00000000-0005-0000-0000-0000EB000000}"/>
    <cellStyle name="Komma 2" xfId="234" xr:uid="{00000000-0005-0000-0000-0000EC000000}"/>
    <cellStyle name="Normal" xfId="0" builtinId="0"/>
    <cellStyle name="Normal 2" xfId="1" xr:uid="{00000000-0005-0000-0000-0000EE000000}"/>
    <cellStyle name="Normal 3" xfId="232" xr:uid="{00000000-0005-0000-0000-0000EF000000}"/>
    <cellStyle name="Normal 4" xfId="238" xr:uid="{00000000-0005-0000-0000-0000F0000000}"/>
    <cellStyle name="Percent" xfId="243" builtinId="5"/>
    <cellStyle name="Percent 2" xfId="2" xr:uid="{00000000-0005-0000-0000-0000F2000000}"/>
    <cellStyle name="Percent 3" xfId="231" xr:uid="{00000000-0005-0000-0000-0000F3000000}"/>
    <cellStyle name="Procent 2" xfId="235" xr:uid="{00000000-0005-0000-0000-0000F4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&#228;nsdata%20V&#228;stmanlands%20l&#228;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produktion"/>
      <sheetName val="Fjärrvärmeproduktion"/>
      <sheetName val="Slutanvändning"/>
      <sheetName val="Biogasproduktion och fordonsgas"/>
      <sheetName val="Solceller"/>
      <sheetName val="Vindkraftproduktion"/>
      <sheetName val="Länsstyrelsen 2020"/>
      <sheetName val="MiljörapporterOCHLänsstyrelsen"/>
      <sheetName val="Gas hushåll"/>
      <sheetName val="Mindre vattenkraft"/>
    </sheetNames>
    <sheetDataSet>
      <sheetData sheetId="0">
        <row r="42">
          <cell r="N42">
            <v>0</v>
          </cell>
        </row>
        <row r="43">
          <cell r="N43">
            <v>0</v>
          </cell>
        </row>
        <row r="44">
          <cell r="Q44"/>
          <cell r="U44"/>
          <cell r="V44"/>
        </row>
        <row r="45">
          <cell r="N45">
            <v>0</v>
          </cell>
        </row>
        <row r="46">
          <cell r="R46"/>
          <cell r="T46"/>
        </row>
        <row r="47">
          <cell r="S47"/>
        </row>
        <row r="48">
          <cell r="N48">
            <v>0</v>
          </cell>
        </row>
        <row r="50">
          <cell r="N50">
            <v>0</v>
          </cell>
        </row>
        <row r="51">
          <cell r="N51">
            <v>0</v>
          </cell>
        </row>
        <row r="52">
          <cell r="Q52"/>
          <cell r="U52"/>
          <cell r="V52"/>
        </row>
        <row r="53">
          <cell r="N53">
            <v>0</v>
          </cell>
        </row>
        <row r="54">
          <cell r="R54"/>
          <cell r="T54"/>
        </row>
        <row r="55">
          <cell r="S55"/>
        </row>
        <row r="56">
          <cell r="N56">
            <v>0</v>
          </cell>
        </row>
        <row r="58">
          <cell r="N58">
            <v>10623</v>
          </cell>
        </row>
        <row r="59">
          <cell r="N59">
            <v>0</v>
          </cell>
        </row>
        <row r="60">
          <cell r="Q60"/>
          <cell r="U60"/>
          <cell r="V60"/>
        </row>
        <row r="61">
          <cell r="N61">
            <v>0</v>
          </cell>
        </row>
        <row r="62">
          <cell r="R62"/>
          <cell r="T62"/>
        </row>
        <row r="63">
          <cell r="S63"/>
        </row>
        <row r="64">
          <cell r="N64">
            <v>0</v>
          </cell>
        </row>
        <row r="66">
          <cell r="N66">
            <v>0</v>
          </cell>
        </row>
        <row r="67">
          <cell r="N67">
            <v>0</v>
          </cell>
        </row>
        <row r="68">
          <cell r="Q68"/>
          <cell r="U68"/>
          <cell r="V68"/>
        </row>
        <row r="69">
          <cell r="N69">
            <v>0</v>
          </cell>
        </row>
        <row r="70">
          <cell r="R70"/>
          <cell r="T70"/>
        </row>
        <row r="71">
          <cell r="S71"/>
        </row>
        <row r="72">
          <cell r="N72">
            <v>0</v>
          </cell>
        </row>
        <row r="82">
          <cell r="N82">
            <v>0</v>
          </cell>
        </row>
        <row r="83">
          <cell r="N83">
            <v>0</v>
          </cell>
        </row>
        <row r="84">
          <cell r="Q84"/>
          <cell r="U84"/>
          <cell r="V84"/>
        </row>
        <row r="85">
          <cell r="N85">
            <v>0</v>
          </cell>
        </row>
        <row r="86">
          <cell r="R86"/>
          <cell r="T86"/>
        </row>
        <row r="87">
          <cell r="S87"/>
        </row>
        <row r="88">
          <cell r="N88">
            <v>0</v>
          </cell>
        </row>
        <row r="90">
          <cell r="N90">
            <v>0</v>
          </cell>
        </row>
        <row r="91">
          <cell r="N91">
            <v>0</v>
          </cell>
        </row>
        <row r="92">
          <cell r="Q92"/>
          <cell r="U92"/>
          <cell r="V92"/>
        </row>
        <row r="93">
          <cell r="N93">
            <v>0</v>
          </cell>
        </row>
        <row r="94">
          <cell r="R94"/>
          <cell r="T94"/>
        </row>
        <row r="95">
          <cell r="S95"/>
        </row>
        <row r="96">
          <cell r="N96">
            <v>0</v>
          </cell>
        </row>
        <row r="98">
          <cell r="N98">
            <v>26516</v>
          </cell>
        </row>
        <row r="99">
          <cell r="N99">
            <v>0</v>
          </cell>
        </row>
        <row r="100">
          <cell r="Q100"/>
          <cell r="U100"/>
          <cell r="V100"/>
        </row>
        <row r="101">
          <cell r="N101">
            <v>0</v>
          </cell>
        </row>
        <row r="102">
          <cell r="R102"/>
          <cell r="T102"/>
        </row>
        <row r="103">
          <cell r="S103"/>
        </row>
        <row r="104">
          <cell r="N104">
            <v>0</v>
          </cell>
        </row>
        <row r="106">
          <cell r="N106">
            <v>0</v>
          </cell>
        </row>
        <row r="107">
          <cell r="N107">
            <v>0</v>
          </cell>
        </row>
        <row r="108">
          <cell r="Q108"/>
          <cell r="U108"/>
          <cell r="V108"/>
        </row>
        <row r="109">
          <cell r="N109">
            <v>0</v>
          </cell>
        </row>
        <row r="110">
          <cell r="R110"/>
          <cell r="T110"/>
        </row>
        <row r="111">
          <cell r="S111"/>
        </row>
        <row r="112">
          <cell r="N112">
            <v>0</v>
          </cell>
        </row>
        <row r="122">
          <cell r="N122">
            <v>0</v>
          </cell>
        </row>
        <row r="123">
          <cell r="N123">
            <v>0</v>
          </cell>
        </row>
        <row r="124">
          <cell r="Q124"/>
          <cell r="U124"/>
          <cell r="V124"/>
        </row>
        <row r="125">
          <cell r="N125">
            <v>0</v>
          </cell>
        </row>
        <row r="126">
          <cell r="R126"/>
          <cell r="T126"/>
        </row>
        <row r="127">
          <cell r="S127"/>
        </row>
        <row r="128">
          <cell r="N128">
            <v>0</v>
          </cell>
        </row>
        <row r="130">
          <cell r="N130">
            <v>0</v>
          </cell>
        </row>
        <row r="131">
          <cell r="N131">
            <v>0</v>
          </cell>
        </row>
        <row r="132">
          <cell r="Q132"/>
          <cell r="U132"/>
          <cell r="V132"/>
        </row>
        <row r="133">
          <cell r="N133">
            <v>0</v>
          </cell>
        </row>
        <row r="134">
          <cell r="R134"/>
          <cell r="T134"/>
        </row>
        <row r="135">
          <cell r="S135"/>
        </row>
        <row r="136">
          <cell r="N136">
            <v>0</v>
          </cell>
        </row>
        <row r="138">
          <cell r="N138">
            <v>1432</v>
          </cell>
        </row>
        <row r="139">
          <cell r="N139">
            <v>0</v>
          </cell>
        </row>
        <row r="140">
          <cell r="Q140"/>
          <cell r="U140"/>
          <cell r="V140"/>
        </row>
        <row r="141">
          <cell r="N141">
            <v>0</v>
          </cell>
        </row>
        <row r="142">
          <cell r="R142"/>
          <cell r="T142"/>
        </row>
        <row r="143">
          <cell r="S143"/>
        </row>
        <row r="144">
          <cell r="N144">
            <v>0</v>
          </cell>
        </row>
        <row r="146">
          <cell r="N146">
            <v>0</v>
          </cell>
        </row>
        <row r="147">
          <cell r="N147">
            <v>0</v>
          </cell>
        </row>
        <row r="148">
          <cell r="Q148"/>
          <cell r="U148"/>
          <cell r="V148"/>
        </row>
        <row r="149">
          <cell r="N149">
            <v>0</v>
          </cell>
        </row>
        <row r="150">
          <cell r="R150"/>
          <cell r="T150"/>
        </row>
        <row r="151">
          <cell r="S151"/>
        </row>
        <row r="152">
          <cell r="N152">
            <v>0</v>
          </cell>
        </row>
        <row r="162">
          <cell r="N162">
            <v>0</v>
          </cell>
        </row>
        <row r="163">
          <cell r="N163">
            <v>0</v>
          </cell>
        </row>
        <row r="164">
          <cell r="Q164"/>
          <cell r="U164"/>
          <cell r="V164"/>
        </row>
        <row r="165">
          <cell r="N165">
            <v>0</v>
          </cell>
        </row>
        <row r="166">
          <cell r="R166"/>
          <cell r="T166"/>
        </row>
        <row r="167">
          <cell r="S167"/>
        </row>
        <row r="168">
          <cell r="N168">
            <v>0</v>
          </cell>
        </row>
        <row r="170">
          <cell r="N170">
            <v>0</v>
          </cell>
        </row>
        <row r="171">
          <cell r="N171">
            <v>0</v>
          </cell>
        </row>
        <row r="172">
          <cell r="Q172"/>
          <cell r="U172"/>
          <cell r="V172"/>
        </row>
        <row r="173">
          <cell r="N173">
            <v>0</v>
          </cell>
        </row>
        <row r="174">
          <cell r="R174"/>
          <cell r="T174"/>
        </row>
        <row r="175">
          <cell r="S175"/>
        </row>
        <row r="176">
          <cell r="N176">
            <v>0</v>
          </cell>
        </row>
        <row r="178">
          <cell r="N178">
            <v>59749</v>
          </cell>
        </row>
        <row r="179">
          <cell r="N179">
            <v>0</v>
          </cell>
        </row>
        <row r="180">
          <cell r="Q180"/>
          <cell r="U180"/>
          <cell r="V180"/>
        </row>
        <row r="181">
          <cell r="N181">
            <v>0</v>
          </cell>
        </row>
        <row r="182">
          <cell r="R182"/>
          <cell r="T182"/>
        </row>
        <row r="183">
          <cell r="S183"/>
        </row>
        <row r="184">
          <cell r="N184">
            <v>0</v>
          </cell>
        </row>
        <row r="186">
          <cell r="N186">
            <v>0</v>
          </cell>
        </row>
        <row r="187">
          <cell r="N187">
            <v>0</v>
          </cell>
        </row>
        <row r="188">
          <cell r="Q188"/>
          <cell r="U188"/>
          <cell r="V188"/>
        </row>
        <row r="189">
          <cell r="N189">
            <v>0</v>
          </cell>
        </row>
        <row r="190">
          <cell r="R190"/>
          <cell r="T190"/>
        </row>
        <row r="191">
          <cell r="S191"/>
        </row>
        <row r="192">
          <cell r="N192">
            <v>0</v>
          </cell>
        </row>
        <row r="202">
          <cell r="N202">
            <v>0</v>
          </cell>
        </row>
        <row r="203">
          <cell r="N203">
            <v>0</v>
          </cell>
        </row>
        <row r="204">
          <cell r="Q204"/>
          <cell r="U204"/>
          <cell r="V204"/>
        </row>
        <row r="205">
          <cell r="N205">
            <v>0</v>
          </cell>
        </row>
        <row r="206">
          <cell r="R206"/>
          <cell r="T206"/>
        </row>
        <row r="207">
          <cell r="S207"/>
        </row>
        <row r="208">
          <cell r="N208">
            <v>0</v>
          </cell>
        </row>
        <row r="210">
          <cell r="N210">
            <v>0</v>
          </cell>
        </row>
        <row r="211">
          <cell r="N211">
            <v>0</v>
          </cell>
        </row>
        <row r="212">
          <cell r="Q212"/>
          <cell r="U212"/>
          <cell r="V212"/>
        </row>
        <row r="213">
          <cell r="N213">
            <v>0</v>
          </cell>
        </row>
        <row r="214">
          <cell r="R214"/>
          <cell r="T214"/>
        </row>
        <row r="215">
          <cell r="S215"/>
        </row>
        <row r="216">
          <cell r="N216">
            <v>0</v>
          </cell>
        </row>
        <row r="218">
          <cell r="N218">
            <v>350</v>
          </cell>
        </row>
        <row r="219">
          <cell r="N219">
            <v>0</v>
          </cell>
        </row>
        <row r="220">
          <cell r="Q220"/>
          <cell r="U220"/>
          <cell r="V220"/>
        </row>
        <row r="221">
          <cell r="N221">
            <v>0</v>
          </cell>
        </row>
        <row r="222">
          <cell r="R222"/>
          <cell r="T222"/>
        </row>
        <row r="223">
          <cell r="S223"/>
        </row>
        <row r="224">
          <cell r="N224">
            <v>0</v>
          </cell>
        </row>
        <row r="226">
          <cell r="N226">
            <v>0</v>
          </cell>
        </row>
        <row r="227">
          <cell r="N227">
            <v>0</v>
          </cell>
        </row>
        <row r="228">
          <cell r="Q228"/>
          <cell r="U228"/>
          <cell r="V228"/>
        </row>
        <row r="229">
          <cell r="N229">
            <v>0</v>
          </cell>
        </row>
        <row r="230">
          <cell r="R230"/>
          <cell r="T230"/>
        </row>
        <row r="231">
          <cell r="S231"/>
        </row>
        <row r="232">
          <cell r="N232">
            <v>0</v>
          </cell>
        </row>
        <row r="242">
          <cell r="N242">
            <v>421912</v>
          </cell>
        </row>
        <row r="243">
          <cell r="N243">
            <v>0</v>
          </cell>
        </row>
        <row r="245">
          <cell r="N245">
            <v>0</v>
          </cell>
        </row>
        <row r="248">
          <cell r="N248">
            <v>0</v>
          </cell>
        </row>
        <row r="250">
          <cell r="N250">
            <v>0</v>
          </cell>
        </row>
        <row r="251">
          <cell r="N251">
            <v>0</v>
          </cell>
        </row>
        <row r="253">
          <cell r="N253">
            <v>0</v>
          </cell>
        </row>
        <row r="256">
          <cell r="N256">
            <v>0</v>
          </cell>
        </row>
        <row r="258">
          <cell r="N258">
            <v>4352</v>
          </cell>
        </row>
        <row r="259">
          <cell r="N259">
            <v>0</v>
          </cell>
        </row>
        <row r="261">
          <cell r="N261">
            <v>0</v>
          </cell>
        </row>
        <row r="264">
          <cell r="N264">
            <v>0</v>
          </cell>
        </row>
        <row r="266">
          <cell r="N266">
            <v>0</v>
          </cell>
        </row>
        <row r="267">
          <cell r="N267">
            <v>0</v>
          </cell>
        </row>
        <row r="269">
          <cell r="N269">
            <v>0</v>
          </cell>
        </row>
        <row r="272">
          <cell r="N272">
            <v>0</v>
          </cell>
        </row>
        <row r="282">
          <cell r="N282">
            <v>6377.75</v>
          </cell>
        </row>
        <row r="283">
          <cell r="N283">
            <v>0</v>
          </cell>
        </row>
        <row r="285">
          <cell r="N285">
            <v>0</v>
          </cell>
        </row>
        <row r="288">
          <cell r="N288">
            <v>0</v>
          </cell>
        </row>
        <row r="290">
          <cell r="N290">
            <v>0</v>
          </cell>
        </row>
        <row r="291">
          <cell r="N291">
            <v>0</v>
          </cell>
        </row>
        <row r="293">
          <cell r="N293">
            <v>0</v>
          </cell>
        </row>
        <row r="296">
          <cell r="N296">
            <v>0</v>
          </cell>
        </row>
        <row r="298">
          <cell r="N298">
            <v>0</v>
          </cell>
        </row>
        <row r="299">
          <cell r="N299">
            <v>0</v>
          </cell>
        </row>
        <row r="301">
          <cell r="N301">
            <v>0</v>
          </cell>
        </row>
        <row r="304">
          <cell r="N304">
            <v>0</v>
          </cell>
        </row>
        <row r="306">
          <cell r="N306">
            <v>28.25</v>
          </cell>
        </row>
        <row r="307">
          <cell r="N307">
            <v>0</v>
          </cell>
        </row>
        <row r="309">
          <cell r="N309">
            <v>0</v>
          </cell>
        </row>
        <row r="312">
          <cell r="N312">
            <v>0</v>
          </cell>
        </row>
        <row r="322">
          <cell r="N322">
            <v>0</v>
          </cell>
        </row>
        <row r="323">
          <cell r="N323">
            <v>0</v>
          </cell>
        </row>
        <row r="324">
          <cell r="U324"/>
          <cell r="V324"/>
        </row>
        <row r="325">
          <cell r="N325">
            <v>0</v>
          </cell>
        </row>
        <row r="327">
          <cell r="S327"/>
        </row>
        <row r="328">
          <cell r="N328">
            <v>0</v>
          </cell>
        </row>
        <row r="330">
          <cell r="N330">
            <v>0</v>
          </cell>
        </row>
        <row r="331">
          <cell r="N331">
            <v>0</v>
          </cell>
        </row>
        <row r="332">
          <cell r="U332"/>
          <cell r="V332"/>
        </row>
        <row r="333">
          <cell r="N333">
            <v>0</v>
          </cell>
        </row>
        <row r="335">
          <cell r="S335"/>
        </row>
        <row r="336">
          <cell r="N336">
            <v>0</v>
          </cell>
        </row>
        <row r="338">
          <cell r="N338">
            <v>26986</v>
          </cell>
        </row>
        <row r="339">
          <cell r="N339">
            <v>0</v>
          </cell>
        </row>
        <row r="340">
          <cell r="U340"/>
          <cell r="V340"/>
        </row>
        <row r="341">
          <cell r="N341">
            <v>0</v>
          </cell>
        </row>
        <row r="343">
          <cell r="S343"/>
        </row>
        <row r="344">
          <cell r="N344">
            <v>0</v>
          </cell>
        </row>
        <row r="346">
          <cell r="N346">
            <v>0</v>
          </cell>
        </row>
        <row r="347">
          <cell r="N347">
            <v>0</v>
          </cell>
        </row>
        <row r="348">
          <cell r="U348"/>
          <cell r="V348"/>
        </row>
        <row r="349">
          <cell r="N349">
            <v>0</v>
          </cell>
        </row>
        <row r="351">
          <cell r="S351"/>
        </row>
        <row r="352">
          <cell r="N352">
            <v>0</v>
          </cell>
        </row>
        <row r="362">
          <cell r="N362">
            <v>0</v>
          </cell>
        </row>
        <row r="363">
          <cell r="N363">
            <v>0</v>
          </cell>
        </row>
        <row r="364">
          <cell r="U364"/>
          <cell r="V364"/>
        </row>
        <row r="365">
          <cell r="N365">
            <v>0</v>
          </cell>
        </row>
        <row r="366">
          <cell r="R366"/>
          <cell r="T366"/>
        </row>
        <row r="367">
          <cell r="S367"/>
        </row>
        <row r="368">
          <cell r="N368">
            <v>0</v>
          </cell>
        </row>
        <row r="370">
          <cell r="N370">
            <v>0</v>
          </cell>
        </row>
        <row r="371">
          <cell r="N371">
            <v>0</v>
          </cell>
        </row>
        <row r="372">
          <cell r="U372"/>
          <cell r="V372"/>
        </row>
        <row r="373">
          <cell r="N373">
            <v>0</v>
          </cell>
        </row>
        <row r="374">
          <cell r="R374"/>
          <cell r="T374"/>
        </row>
        <row r="375">
          <cell r="S375"/>
        </row>
        <row r="376">
          <cell r="N376">
            <v>0</v>
          </cell>
        </row>
        <row r="378">
          <cell r="N378">
            <v>13512</v>
          </cell>
        </row>
        <row r="379">
          <cell r="N379">
            <v>0</v>
          </cell>
        </row>
        <row r="380">
          <cell r="U380"/>
          <cell r="V380"/>
        </row>
        <row r="381">
          <cell r="N381">
            <v>0</v>
          </cell>
        </row>
        <row r="382">
          <cell r="R382"/>
          <cell r="T382"/>
        </row>
        <row r="383">
          <cell r="S383"/>
        </row>
        <row r="384">
          <cell r="N384">
            <v>0</v>
          </cell>
        </row>
        <row r="386">
          <cell r="N386">
            <v>0</v>
          </cell>
        </row>
        <row r="387">
          <cell r="N387">
            <v>0</v>
          </cell>
        </row>
        <row r="388">
          <cell r="U388"/>
          <cell r="V388"/>
        </row>
        <row r="389">
          <cell r="N389">
            <v>0</v>
          </cell>
        </row>
        <row r="390">
          <cell r="R390"/>
          <cell r="T390"/>
        </row>
        <row r="391">
          <cell r="S391"/>
        </row>
        <row r="392">
          <cell r="N392">
            <v>0</v>
          </cell>
        </row>
        <row r="402">
          <cell r="N402">
            <v>0</v>
          </cell>
        </row>
        <row r="403">
          <cell r="N403">
            <v>0</v>
          </cell>
        </row>
        <row r="405">
          <cell r="N405">
            <v>0</v>
          </cell>
        </row>
        <row r="406">
          <cell r="R406"/>
          <cell r="T406"/>
        </row>
        <row r="407">
          <cell r="S407"/>
        </row>
        <row r="408">
          <cell r="N408">
            <v>0</v>
          </cell>
        </row>
        <row r="410">
          <cell r="N410">
            <v>0</v>
          </cell>
        </row>
        <row r="411">
          <cell r="N411">
            <v>0</v>
          </cell>
        </row>
        <row r="413">
          <cell r="N413">
            <v>0</v>
          </cell>
        </row>
        <row r="414">
          <cell r="R414"/>
          <cell r="T414"/>
        </row>
        <row r="415">
          <cell r="S415"/>
        </row>
        <row r="416">
          <cell r="N416">
            <v>0</v>
          </cell>
        </row>
        <row r="418">
          <cell r="N418">
            <v>12701</v>
          </cell>
        </row>
        <row r="419">
          <cell r="N419">
            <v>0</v>
          </cell>
        </row>
        <row r="421">
          <cell r="N421">
            <v>0</v>
          </cell>
        </row>
        <row r="422">
          <cell r="R422"/>
          <cell r="T422"/>
        </row>
        <row r="423">
          <cell r="S423"/>
        </row>
        <row r="424">
          <cell r="N424">
            <v>0</v>
          </cell>
        </row>
        <row r="426">
          <cell r="N426">
            <v>0</v>
          </cell>
        </row>
        <row r="427">
          <cell r="N427">
            <v>0</v>
          </cell>
        </row>
        <row r="429">
          <cell r="N429">
            <v>0</v>
          </cell>
        </row>
        <row r="430">
          <cell r="R430"/>
          <cell r="T430"/>
        </row>
        <row r="431">
          <cell r="S431"/>
        </row>
        <row r="432">
          <cell r="N432">
            <v>0</v>
          </cell>
        </row>
      </sheetData>
      <sheetData sheetId="1">
        <row r="58">
          <cell r="N58">
            <v>0</v>
          </cell>
        </row>
        <row r="59">
          <cell r="N59">
            <v>0</v>
          </cell>
        </row>
        <row r="60">
          <cell r="Q60"/>
          <cell r="U60"/>
          <cell r="V60"/>
        </row>
        <row r="61">
          <cell r="N61">
            <v>0</v>
          </cell>
        </row>
        <row r="62">
          <cell r="R62"/>
          <cell r="T62"/>
        </row>
        <row r="63">
          <cell r="S63"/>
        </row>
        <row r="64">
          <cell r="N64">
            <v>0</v>
          </cell>
        </row>
        <row r="66">
          <cell r="N66">
            <v>0</v>
          </cell>
          <cell r="Z66">
            <v>14300</v>
          </cell>
        </row>
        <row r="67">
          <cell r="N67">
            <v>0</v>
          </cell>
        </row>
        <row r="68">
          <cell r="Q68"/>
          <cell r="U68"/>
          <cell r="V68"/>
        </row>
        <row r="69">
          <cell r="N69">
            <v>0</v>
          </cell>
        </row>
        <row r="70">
          <cell r="R70"/>
          <cell r="T70"/>
        </row>
        <row r="71">
          <cell r="S71">
            <v>14300</v>
          </cell>
        </row>
        <row r="72">
          <cell r="N72">
            <v>0</v>
          </cell>
        </row>
        <row r="74">
          <cell r="N74">
            <v>0</v>
          </cell>
        </row>
        <row r="75">
          <cell r="N75">
            <v>0</v>
          </cell>
        </row>
        <row r="76">
          <cell r="Q76"/>
          <cell r="U76"/>
          <cell r="V76"/>
        </row>
        <row r="77">
          <cell r="N77">
            <v>0</v>
          </cell>
        </row>
        <row r="78">
          <cell r="R78"/>
          <cell r="T78"/>
        </row>
        <row r="79">
          <cell r="S79"/>
        </row>
        <row r="80">
          <cell r="N80">
            <v>0</v>
          </cell>
        </row>
        <row r="82">
          <cell r="N82">
            <v>0</v>
          </cell>
        </row>
        <row r="83">
          <cell r="N83">
            <v>0</v>
          </cell>
        </row>
        <row r="84">
          <cell r="Q84"/>
          <cell r="U84"/>
          <cell r="V84"/>
        </row>
        <row r="85">
          <cell r="N85">
            <v>0</v>
          </cell>
        </row>
        <row r="86">
          <cell r="R86"/>
          <cell r="T86"/>
        </row>
        <row r="87">
          <cell r="S87"/>
        </row>
        <row r="88">
          <cell r="N88">
            <v>0</v>
          </cell>
        </row>
        <row r="90">
          <cell r="N90">
            <v>0</v>
          </cell>
        </row>
        <row r="91">
          <cell r="N91">
            <v>0</v>
          </cell>
        </row>
        <row r="92">
          <cell r="Q92"/>
          <cell r="U92"/>
          <cell r="V92"/>
        </row>
        <row r="93">
          <cell r="N93">
            <v>0</v>
          </cell>
        </row>
        <row r="94">
          <cell r="R94"/>
          <cell r="T94"/>
        </row>
        <row r="95">
          <cell r="S95"/>
        </row>
        <row r="96">
          <cell r="N96">
            <v>0</v>
          </cell>
        </row>
        <row r="98">
          <cell r="N98">
            <v>0</v>
          </cell>
        </row>
        <row r="99">
          <cell r="N99">
            <v>0</v>
          </cell>
        </row>
        <row r="100">
          <cell r="Q100"/>
          <cell r="U100"/>
          <cell r="V100"/>
        </row>
        <row r="101">
          <cell r="N101">
            <v>0</v>
          </cell>
        </row>
        <row r="102">
          <cell r="R102"/>
          <cell r="T102"/>
        </row>
        <row r="103">
          <cell r="S103"/>
        </row>
        <row r="104">
          <cell r="N104">
            <v>0</v>
          </cell>
        </row>
        <row r="114">
          <cell r="N114">
            <v>0</v>
          </cell>
        </row>
        <row r="115">
          <cell r="N115">
            <v>0</v>
          </cell>
        </row>
        <row r="116">
          <cell r="Q116"/>
          <cell r="U116"/>
          <cell r="V116"/>
        </row>
        <row r="117">
          <cell r="N117">
            <v>0</v>
          </cell>
        </row>
        <row r="118">
          <cell r="R118"/>
          <cell r="T118"/>
        </row>
        <row r="119">
          <cell r="S119"/>
        </row>
        <row r="120">
          <cell r="N120">
            <v>0</v>
          </cell>
        </row>
        <row r="122">
          <cell r="N122">
            <v>0</v>
          </cell>
        </row>
        <row r="123">
          <cell r="N123">
            <v>0</v>
          </cell>
        </row>
        <row r="124">
          <cell r="Q124"/>
          <cell r="U124"/>
          <cell r="V124"/>
        </row>
        <row r="125">
          <cell r="N125">
            <v>0</v>
          </cell>
        </row>
        <row r="126">
          <cell r="R126"/>
          <cell r="T126"/>
        </row>
        <row r="127">
          <cell r="S127"/>
        </row>
        <row r="128">
          <cell r="N128">
            <v>0</v>
          </cell>
        </row>
        <row r="130">
          <cell r="N130">
            <v>0</v>
          </cell>
        </row>
        <row r="131">
          <cell r="N131">
            <v>0</v>
          </cell>
        </row>
        <row r="132">
          <cell r="Q132"/>
          <cell r="U132"/>
          <cell r="V132"/>
        </row>
        <row r="133">
          <cell r="N133">
            <v>0</v>
          </cell>
        </row>
        <row r="134">
          <cell r="R134"/>
          <cell r="T134"/>
        </row>
        <row r="135">
          <cell r="S135"/>
        </row>
        <row r="136">
          <cell r="N136">
            <v>0</v>
          </cell>
        </row>
        <row r="138">
          <cell r="N138">
            <v>0</v>
          </cell>
        </row>
        <row r="139">
          <cell r="N139">
            <v>0</v>
          </cell>
        </row>
        <row r="140">
          <cell r="Q140"/>
          <cell r="U140"/>
          <cell r="V140"/>
        </row>
        <row r="141">
          <cell r="N141">
            <v>0</v>
          </cell>
        </row>
        <row r="142">
          <cell r="R142"/>
          <cell r="T142"/>
        </row>
        <row r="143">
          <cell r="S143"/>
        </row>
        <row r="144">
          <cell r="N144">
            <v>0</v>
          </cell>
        </row>
        <row r="146">
          <cell r="N146">
            <v>0</v>
          </cell>
        </row>
        <row r="147">
          <cell r="N147">
            <v>0</v>
          </cell>
        </row>
        <row r="148">
          <cell r="Q148"/>
          <cell r="U148"/>
          <cell r="V148"/>
        </row>
        <row r="149">
          <cell r="N149">
            <v>0</v>
          </cell>
        </row>
        <row r="150">
          <cell r="R150"/>
          <cell r="T150"/>
        </row>
        <row r="151">
          <cell r="S151"/>
        </row>
        <row r="152">
          <cell r="N152">
            <v>0</v>
          </cell>
        </row>
        <row r="154">
          <cell r="N154">
            <v>0</v>
          </cell>
        </row>
        <row r="155">
          <cell r="N155">
            <v>0</v>
          </cell>
        </row>
        <row r="156">
          <cell r="Q156"/>
          <cell r="U156"/>
          <cell r="V156"/>
        </row>
        <row r="157">
          <cell r="N157">
            <v>0</v>
          </cell>
        </row>
        <row r="158">
          <cell r="R158"/>
          <cell r="T158"/>
        </row>
        <row r="159">
          <cell r="S159"/>
        </row>
        <row r="160">
          <cell r="N160">
            <v>0</v>
          </cell>
        </row>
        <row r="170">
          <cell r="N170">
            <v>0</v>
          </cell>
        </row>
        <row r="171">
          <cell r="N171">
            <v>0</v>
          </cell>
        </row>
        <row r="172">
          <cell r="Q172"/>
          <cell r="U172"/>
          <cell r="V172"/>
        </row>
        <row r="173">
          <cell r="N173">
            <v>0</v>
          </cell>
        </row>
        <row r="174">
          <cell r="R174"/>
          <cell r="T174"/>
        </row>
        <row r="175">
          <cell r="S175"/>
        </row>
        <row r="176">
          <cell r="N176">
            <v>0</v>
          </cell>
        </row>
        <row r="178">
          <cell r="N178">
            <v>35344</v>
          </cell>
        </row>
        <row r="179">
          <cell r="N179">
            <v>199</v>
          </cell>
        </row>
        <row r="180">
          <cell r="Q180"/>
          <cell r="U180"/>
          <cell r="V180"/>
        </row>
        <row r="181">
          <cell r="N181">
            <v>0</v>
          </cell>
        </row>
        <row r="182">
          <cell r="R182"/>
          <cell r="T182"/>
        </row>
        <row r="183">
          <cell r="S183">
            <v>39872</v>
          </cell>
        </row>
        <row r="184">
          <cell r="N184">
            <v>0</v>
          </cell>
        </row>
        <row r="186">
          <cell r="N186">
            <v>0</v>
          </cell>
        </row>
        <row r="187">
          <cell r="N187">
            <v>0</v>
          </cell>
        </row>
        <row r="188">
          <cell r="Q188"/>
          <cell r="U188"/>
          <cell r="V188"/>
        </row>
        <row r="189">
          <cell r="N189">
            <v>0</v>
          </cell>
        </row>
        <row r="190">
          <cell r="R190"/>
          <cell r="T190"/>
        </row>
        <row r="191">
          <cell r="S191"/>
        </row>
        <row r="192">
          <cell r="N192">
            <v>0</v>
          </cell>
        </row>
        <row r="194">
          <cell r="N194">
            <v>0</v>
          </cell>
        </row>
        <row r="195">
          <cell r="N195">
            <v>0</v>
          </cell>
        </row>
        <row r="196">
          <cell r="Q196"/>
          <cell r="U196"/>
          <cell r="V196"/>
        </row>
        <row r="197">
          <cell r="N197">
            <v>0</v>
          </cell>
        </row>
        <row r="198">
          <cell r="R198"/>
          <cell r="T198"/>
        </row>
        <row r="199">
          <cell r="S199"/>
        </row>
        <row r="200">
          <cell r="N200">
            <v>0</v>
          </cell>
        </row>
        <row r="202">
          <cell r="N202">
            <v>0</v>
          </cell>
        </row>
        <row r="203">
          <cell r="N203">
            <v>0</v>
          </cell>
        </row>
        <row r="204">
          <cell r="Q204"/>
          <cell r="U204"/>
          <cell r="V204"/>
        </row>
        <row r="205">
          <cell r="N205">
            <v>0</v>
          </cell>
        </row>
        <row r="206">
          <cell r="R206"/>
          <cell r="T206"/>
        </row>
        <row r="207">
          <cell r="S207"/>
        </row>
        <row r="208">
          <cell r="N208">
            <v>0</v>
          </cell>
        </row>
        <row r="210">
          <cell r="N210">
            <v>3396</v>
          </cell>
        </row>
        <row r="211">
          <cell r="N211">
            <v>0</v>
          </cell>
        </row>
        <row r="212">
          <cell r="Q212"/>
          <cell r="U212"/>
          <cell r="V212"/>
        </row>
        <row r="213">
          <cell r="N213">
            <v>0</v>
          </cell>
        </row>
        <row r="214">
          <cell r="R214"/>
          <cell r="T214"/>
        </row>
        <row r="215">
          <cell r="S215"/>
        </row>
        <row r="216">
          <cell r="N216">
            <v>0</v>
          </cell>
        </row>
        <row r="226">
          <cell r="N226">
            <v>0</v>
          </cell>
        </row>
        <row r="227">
          <cell r="N227">
            <v>0</v>
          </cell>
        </row>
        <row r="228">
          <cell r="Q228"/>
          <cell r="U228"/>
          <cell r="V228"/>
        </row>
        <row r="229">
          <cell r="N229">
            <v>0</v>
          </cell>
        </row>
        <row r="230">
          <cell r="R230"/>
          <cell r="T230"/>
        </row>
        <row r="231">
          <cell r="S231"/>
        </row>
        <row r="232">
          <cell r="N232">
            <v>0</v>
          </cell>
        </row>
        <row r="234">
          <cell r="N234">
            <v>0</v>
          </cell>
        </row>
        <row r="235">
          <cell r="N235">
            <v>0</v>
          </cell>
        </row>
        <row r="236">
          <cell r="Q236"/>
          <cell r="U236"/>
          <cell r="V236"/>
        </row>
        <row r="237">
          <cell r="N237">
            <v>0</v>
          </cell>
        </row>
        <row r="238">
          <cell r="R238"/>
          <cell r="T238"/>
        </row>
        <row r="239">
          <cell r="S239"/>
        </row>
        <row r="240">
          <cell r="N240">
            <v>0</v>
          </cell>
        </row>
        <row r="242">
          <cell r="N242">
            <v>0</v>
          </cell>
        </row>
        <row r="243">
          <cell r="N243">
            <v>0</v>
          </cell>
        </row>
        <row r="244">
          <cell r="Q244"/>
          <cell r="U244"/>
          <cell r="V244"/>
        </row>
        <row r="245">
          <cell r="N245">
            <v>0</v>
          </cell>
        </row>
        <row r="246">
          <cell r="R246"/>
          <cell r="T246"/>
        </row>
        <row r="247">
          <cell r="S247"/>
        </row>
        <row r="248">
          <cell r="N248">
            <v>0</v>
          </cell>
        </row>
        <row r="250">
          <cell r="N250">
            <v>0</v>
          </cell>
        </row>
        <row r="251">
          <cell r="N251">
            <v>0</v>
          </cell>
        </row>
        <row r="252">
          <cell r="Q252"/>
          <cell r="U252"/>
          <cell r="V252"/>
        </row>
        <row r="253">
          <cell r="N253">
            <v>0</v>
          </cell>
        </row>
        <row r="254">
          <cell r="R254"/>
          <cell r="T254"/>
        </row>
        <row r="255">
          <cell r="S255"/>
        </row>
        <row r="256">
          <cell r="N256">
            <v>0</v>
          </cell>
        </row>
        <row r="258">
          <cell r="N258">
            <v>0</v>
          </cell>
        </row>
        <row r="259">
          <cell r="N259">
            <v>0</v>
          </cell>
        </row>
        <row r="260">
          <cell r="Q260"/>
          <cell r="U260"/>
          <cell r="V260"/>
        </row>
        <row r="261">
          <cell r="N261">
            <v>0</v>
          </cell>
        </row>
        <row r="262">
          <cell r="R262"/>
          <cell r="T262"/>
        </row>
        <row r="263">
          <cell r="S263"/>
        </row>
        <row r="264">
          <cell r="N264">
            <v>0</v>
          </cell>
        </row>
        <row r="266">
          <cell r="N266">
            <v>0</v>
          </cell>
        </row>
        <row r="267">
          <cell r="N267">
            <v>0</v>
          </cell>
        </row>
        <row r="268">
          <cell r="Q268"/>
          <cell r="U268"/>
          <cell r="V268"/>
        </row>
        <row r="269">
          <cell r="N269">
            <v>0</v>
          </cell>
        </row>
        <row r="270">
          <cell r="R270"/>
          <cell r="T270"/>
        </row>
        <row r="271">
          <cell r="S271"/>
        </row>
        <row r="272">
          <cell r="N272">
            <v>0</v>
          </cell>
        </row>
        <row r="282">
          <cell r="N282">
            <v>0</v>
          </cell>
          <cell r="Z282">
            <v>1228</v>
          </cell>
        </row>
        <row r="283">
          <cell r="N283">
            <v>0</v>
          </cell>
        </row>
        <row r="284">
          <cell r="Q284"/>
          <cell r="U284"/>
          <cell r="V284"/>
        </row>
        <row r="285">
          <cell r="N285">
            <v>0</v>
          </cell>
        </row>
        <row r="286">
          <cell r="R286">
            <v>200</v>
          </cell>
          <cell r="T286"/>
        </row>
        <row r="287">
          <cell r="S287">
            <v>1100</v>
          </cell>
        </row>
        <row r="288">
          <cell r="N288">
            <v>0</v>
          </cell>
        </row>
        <row r="290">
          <cell r="Z290">
            <v>17772</v>
          </cell>
        </row>
        <row r="291">
          <cell r="N291">
            <v>0</v>
          </cell>
        </row>
        <row r="292">
          <cell r="Q292"/>
          <cell r="U292"/>
          <cell r="V292"/>
        </row>
        <row r="293">
          <cell r="N293">
            <v>0</v>
          </cell>
        </row>
        <row r="294">
          <cell r="R294"/>
          <cell r="T294"/>
        </row>
        <row r="295">
          <cell r="S295"/>
        </row>
        <row r="296">
          <cell r="N296">
            <v>0</v>
          </cell>
        </row>
        <row r="298">
          <cell r="N298">
            <v>0</v>
          </cell>
        </row>
        <row r="299">
          <cell r="N299">
            <v>0</v>
          </cell>
        </row>
        <row r="300">
          <cell r="Q300"/>
          <cell r="U300"/>
          <cell r="V300"/>
        </row>
        <row r="301">
          <cell r="N301">
            <v>0</v>
          </cell>
        </row>
        <row r="302">
          <cell r="R302"/>
          <cell r="T302"/>
        </row>
        <row r="303">
          <cell r="S303"/>
        </row>
        <row r="304">
          <cell r="N304">
            <v>0</v>
          </cell>
        </row>
        <row r="306">
          <cell r="N306">
            <v>0</v>
          </cell>
        </row>
        <row r="307">
          <cell r="N307">
            <v>0</v>
          </cell>
        </row>
        <row r="308">
          <cell r="Q308"/>
          <cell r="U308"/>
          <cell r="V308"/>
        </row>
        <row r="309">
          <cell r="N309">
            <v>0</v>
          </cell>
        </row>
        <row r="310">
          <cell r="R310"/>
          <cell r="T310"/>
        </row>
        <row r="311">
          <cell r="S311"/>
        </row>
        <row r="312">
          <cell r="N312">
            <v>0</v>
          </cell>
        </row>
        <row r="314">
          <cell r="N314">
            <v>0</v>
          </cell>
        </row>
        <row r="315">
          <cell r="N315">
            <v>0</v>
          </cell>
        </row>
        <row r="316">
          <cell r="Q316"/>
          <cell r="U316"/>
          <cell r="V316"/>
        </row>
        <row r="317">
          <cell r="N317">
            <v>0</v>
          </cell>
        </row>
        <row r="318">
          <cell r="R318"/>
          <cell r="T318"/>
        </row>
        <row r="319">
          <cell r="S319"/>
        </row>
        <row r="320">
          <cell r="N320">
            <v>0</v>
          </cell>
        </row>
        <row r="323">
          <cell r="N323">
            <v>0</v>
          </cell>
        </row>
        <row r="324">
          <cell r="Q324"/>
          <cell r="U324"/>
          <cell r="V324"/>
        </row>
        <row r="325">
          <cell r="N325">
            <v>0</v>
          </cell>
        </row>
        <row r="326">
          <cell r="R326"/>
          <cell r="T326"/>
        </row>
        <row r="327">
          <cell r="S327"/>
        </row>
        <row r="328">
          <cell r="N328">
            <v>0</v>
          </cell>
        </row>
        <row r="338">
          <cell r="N338">
            <v>1300927</v>
          </cell>
        </row>
        <row r="339">
          <cell r="N339">
            <v>10274</v>
          </cell>
        </row>
        <row r="340">
          <cell r="Q340">
            <v>15.12</v>
          </cell>
          <cell r="U340">
            <v>15020.5</v>
          </cell>
          <cell r="V340">
            <v>435207.38</v>
          </cell>
        </row>
        <row r="341">
          <cell r="N341">
            <v>0</v>
          </cell>
        </row>
        <row r="342">
          <cell r="R342"/>
          <cell r="T342"/>
        </row>
        <row r="343">
          <cell r="S343">
            <v>1089243.3383333334</v>
          </cell>
          <cell r="V343">
            <v>471474.66166666674</v>
          </cell>
        </row>
        <row r="344">
          <cell r="N344">
            <v>0</v>
          </cell>
        </row>
        <row r="346">
          <cell r="N346">
            <v>7701</v>
          </cell>
        </row>
        <row r="347">
          <cell r="N347">
            <v>154</v>
          </cell>
        </row>
        <row r="349">
          <cell r="N349">
            <v>0</v>
          </cell>
        </row>
        <row r="350">
          <cell r="R350">
            <v>1938</v>
          </cell>
        </row>
        <row r="352">
          <cell r="N352">
            <v>6731</v>
          </cell>
        </row>
        <row r="354">
          <cell r="N354">
            <v>129</v>
          </cell>
        </row>
        <row r="355">
          <cell r="N355">
            <v>0</v>
          </cell>
        </row>
        <row r="357">
          <cell r="N357">
            <v>0</v>
          </cell>
        </row>
        <row r="360">
          <cell r="N360">
            <v>0</v>
          </cell>
        </row>
        <row r="362">
          <cell r="N362">
            <v>5286</v>
          </cell>
        </row>
        <row r="363">
          <cell r="N363">
            <v>0</v>
          </cell>
        </row>
        <row r="365">
          <cell r="N365">
            <v>0</v>
          </cell>
        </row>
        <row r="368">
          <cell r="N368">
            <v>0</v>
          </cell>
        </row>
        <row r="370">
          <cell r="N370">
            <v>0</v>
          </cell>
        </row>
        <row r="371">
          <cell r="N371">
            <v>0</v>
          </cell>
        </row>
        <row r="373">
          <cell r="N373">
            <v>0</v>
          </cell>
        </row>
        <row r="376">
          <cell r="N376">
            <v>0</v>
          </cell>
        </row>
        <row r="378">
          <cell r="N378">
            <v>223584</v>
          </cell>
        </row>
        <row r="379">
          <cell r="N379">
            <v>0</v>
          </cell>
        </row>
        <row r="381">
          <cell r="N381">
            <v>0</v>
          </cell>
        </row>
        <row r="384">
          <cell r="N384">
            <v>0</v>
          </cell>
        </row>
        <row r="394">
          <cell r="N394">
            <v>90918</v>
          </cell>
        </row>
        <row r="395">
          <cell r="N395">
            <v>0</v>
          </cell>
        </row>
        <row r="397">
          <cell r="N397">
            <v>0</v>
          </cell>
        </row>
        <row r="398">
          <cell r="R398">
            <v>2291</v>
          </cell>
        </row>
        <row r="399">
          <cell r="S399">
            <v>115564</v>
          </cell>
        </row>
        <row r="400">
          <cell r="N400">
            <v>330</v>
          </cell>
        </row>
        <row r="402">
          <cell r="N402">
            <v>6620</v>
          </cell>
        </row>
        <row r="403">
          <cell r="N403">
            <v>0</v>
          </cell>
        </row>
        <row r="405">
          <cell r="N405">
            <v>0</v>
          </cell>
        </row>
        <row r="408">
          <cell r="N408">
            <v>0</v>
          </cell>
        </row>
        <row r="410">
          <cell r="N410">
            <v>5259</v>
          </cell>
        </row>
        <row r="411">
          <cell r="N411">
            <v>0</v>
          </cell>
        </row>
        <row r="413">
          <cell r="N413">
            <v>0</v>
          </cell>
        </row>
        <row r="416">
          <cell r="N416">
            <v>0</v>
          </cell>
        </row>
        <row r="418">
          <cell r="N418">
            <v>0</v>
          </cell>
        </row>
        <row r="419">
          <cell r="N419">
            <v>0</v>
          </cell>
        </row>
        <row r="421">
          <cell r="N421">
            <v>0</v>
          </cell>
        </row>
        <row r="424">
          <cell r="N424">
            <v>0</v>
          </cell>
        </row>
        <row r="426">
          <cell r="N426">
            <v>1036</v>
          </cell>
        </row>
        <row r="427">
          <cell r="N427">
            <v>0</v>
          </cell>
        </row>
        <row r="429">
          <cell r="N429">
            <v>0</v>
          </cell>
        </row>
        <row r="432">
          <cell r="N432">
            <v>0</v>
          </cell>
        </row>
        <row r="434">
          <cell r="N434">
            <v>10857</v>
          </cell>
        </row>
        <row r="435">
          <cell r="N435">
            <v>0</v>
          </cell>
        </row>
        <row r="437">
          <cell r="N437">
            <v>0</v>
          </cell>
        </row>
        <row r="440">
          <cell r="N440">
            <v>0</v>
          </cell>
        </row>
        <row r="450">
          <cell r="N450">
            <v>0</v>
          </cell>
        </row>
        <row r="451">
          <cell r="N451">
            <v>0</v>
          </cell>
        </row>
        <row r="453">
          <cell r="N453">
            <v>0</v>
          </cell>
        </row>
        <row r="456">
          <cell r="N456">
            <v>0</v>
          </cell>
        </row>
        <row r="458">
          <cell r="N458">
            <v>63850</v>
          </cell>
        </row>
        <row r="459">
          <cell r="N459">
            <v>129</v>
          </cell>
        </row>
        <row r="460">
          <cell r="U460">
            <v>1026</v>
          </cell>
        </row>
        <row r="461">
          <cell r="N461">
            <v>0</v>
          </cell>
        </row>
        <row r="462">
          <cell r="R462">
            <v>4110</v>
          </cell>
        </row>
        <row r="463">
          <cell r="S463">
            <v>75628</v>
          </cell>
        </row>
        <row r="464">
          <cell r="N464">
            <v>0</v>
          </cell>
        </row>
        <row r="466">
          <cell r="N466">
            <v>244</v>
          </cell>
        </row>
        <row r="467">
          <cell r="N467">
            <v>0</v>
          </cell>
        </row>
        <row r="469">
          <cell r="N469">
            <v>0</v>
          </cell>
        </row>
        <row r="472">
          <cell r="N472">
            <v>0</v>
          </cell>
        </row>
        <row r="474">
          <cell r="N474">
            <v>0</v>
          </cell>
        </row>
        <row r="475">
          <cell r="N475">
            <v>0</v>
          </cell>
        </row>
        <row r="477">
          <cell r="N477">
            <v>0</v>
          </cell>
        </row>
        <row r="480">
          <cell r="N480">
            <v>0</v>
          </cell>
        </row>
        <row r="482">
          <cell r="N482">
            <v>14789</v>
          </cell>
        </row>
        <row r="483">
          <cell r="N483">
            <v>0</v>
          </cell>
        </row>
        <row r="485">
          <cell r="N485">
            <v>0</v>
          </cell>
        </row>
        <row r="488">
          <cell r="N488">
            <v>0</v>
          </cell>
        </row>
        <row r="490">
          <cell r="N490">
            <v>14500</v>
          </cell>
        </row>
        <row r="491">
          <cell r="N491">
            <v>0</v>
          </cell>
        </row>
        <row r="493">
          <cell r="N493">
            <v>0</v>
          </cell>
        </row>
        <row r="496">
          <cell r="N496">
            <v>0</v>
          </cell>
        </row>
        <row r="506">
          <cell r="N506">
            <v>0</v>
          </cell>
        </row>
        <row r="507">
          <cell r="N507">
            <v>0</v>
          </cell>
        </row>
        <row r="509">
          <cell r="N509">
            <v>0</v>
          </cell>
        </row>
        <row r="512">
          <cell r="N512">
            <v>0</v>
          </cell>
        </row>
        <row r="514">
          <cell r="N514">
            <v>82916</v>
          </cell>
        </row>
        <row r="515">
          <cell r="N515">
            <v>0</v>
          </cell>
        </row>
        <row r="516">
          <cell r="Q516"/>
          <cell r="V516">
            <v>32379</v>
          </cell>
        </row>
        <row r="517">
          <cell r="N517">
            <v>0</v>
          </cell>
        </row>
        <row r="518">
          <cell r="R518">
            <v>2310</v>
          </cell>
        </row>
        <row r="519">
          <cell r="S519">
            <v>24196.75</v>
          </cell>
          <cell r="V519">
            <v>35077.25</v>
          </cell>
        </row>
        <row r="520">
          <cell r="N520">
            <v>0</v>
          </cell>
        </row>
        <row r="522">
          <cell r="N522">
            <v>0</v>
          </cell>
        </row>
        <row r="523">
          <cell r="N523">
            <v>0</v>
          </cell>
        </row>
        <row r="525">
          <cell r="N525">
            <v>0</v>
          </cell>
        </row>
        <row r="528">
          <cell r="N528">
            <v>0</v>
          </cell>
        </row>
        <row r="530">
          <cell r="N530">
            <v>0</v>
          </cell>
        </row>
        <row r="531">
          <cell r="N531">
            <v>0</v>
          </cell>
        </row>
        <row r="533">
          <cell r="N533">
            <v>0</v>
          </cell>
        </row>
        <row r="536">
          <cell r="N536">
            <v>0</v>
          </cell>
        </row>
        <row r="538">
          <cell r="N538">
            <v>123243</v>
          </cell>
        </row>
        <row r="539">
          <cell r="N539">
            <v>0</v>
          </cell>
        </row>
        <row r="541">
          <cell r="N541">
            <v>0</v>
          </cell>
        </row>
        <row r="544">
          <cell r="N544">
            <v>0</v>
          </cell>
        </row>
        <row r="546">
          <cell r="N546">
            <v>0</v>
          </cell>
        </row>
        <row r="547">
          <cell r="N547">
            <v>0</v>
          </cell>
        </row>
        <row r="549">
          <cell r="N549">
            <v>0</v>
          </cell>
        </row>
        <row r="552">
          <cell r="N552">
            <v>0</v>
          </cell>
        </row>
        <row r="562">
          <cell r="N562">
            <v>0</v>
          </cell>
        </row>
        <row r="563">
          <cell r="N563">
            <v>0</v>
          </cell>
        </row>
        <row r="565">
          <cell r="N565">
            <v>0</v>
          </cell>
        </row>
        <row r="568">
          <cell r="N568">
            <v>0</v>
          </cell>
        </row>
        <row r="570">
          <cell r="N570">
            <v>62906</v>
          </cell>
        </row>
        <row r="571">
          <cell r="N571">
            <v>0</v>
          </cell>
        </row>
        <row r="573">
          <cell r="N573">
            <v>0</v>
          </cell>
        </row>
        <row r="574">
          <cell r="R574">
            <v>280</v>
          </cell>
        </row>
        <row r="575">
          <cell r="S575">
            <v>74836</v>
          </cell>
        </row>
        <row r="576">
          <cell r="N576">
            <v>0</v>
          </cell>
        </row>
        <row r="578">
          <cell r="N578">
            <v>0</v>
          </cell>
        </row>
        <row r="579">
          <cell r="N579">
            <v>0</v>
          </cell>
        </row>
        <row r="581">
          <cell r="N581">
            <v>0</v>
          </cell>
        </row>
        <row r="584">
          <cell r="N584">
            <v>0</v>
          </cell>
        </row>
        <row r="586">
          <cell r="N586">
            <v>0</v>
          </cell>
        </row>
        <row r="587">
          <cell r="N587">
            <v>0</v>
          </cell>
        </row>
        <row r="589">
          <cell r="N589">
            <v>0</v>
          </cell>
        </row>
        <row r="592">
          <cell r="N592">
            <v>0</v>
          </cell>
        </row>
        <row r="594">
          <cell r="N594">
            <v>32780</v>
          </cell>
        </row>
        <row r="595">
          <cell r="N595">
            <v>0</v>
          </cell>
        </row>
        <row r="597">
          <cell r="N597">
            <v>0</v>
          </cell>
        </row>
        <row r="600">
          <cell r="N600">
            <v>0</v>
          </cell>
        </row>
        <row r="602">
          <cell r="N602">
            <v>11367</v>
          </cell>
        </row>
        <row r="603">
          <cell r="N603">
            <v>0</v>
          </cell>
        </row>
        <row r="605">
          <cell r="N605">
            <v>0</v>
          </cell>
        </row>
        <row r="608">
          <cell r="N608">
            <v>0</v>
          </cell>
        </row>
      </sheetData>
      <sheetData sheetId="2">
        <row r="83">
          <cell r="N83">
            <v>2222</v>
          </cell>
        </row>
        <row r="84">
          <cell r="Q84"/>
          <cell r="U84"/>
          <cell r="V84"/>
        </row>
        <row r="85">
          <cell r="N85">
            <v>0</v>
          </cell>
        </row>
        <row r="86">
          <cell r="N86">
            <v>546</v>
          </cell>
        </row>
        <row r="87">
          <cell r="N87">
            <v>0</v>
          </cell>
        </row>
        <row r="88">
          <cell r="N88">
            <v>0</v>
          </cell>
        </row>
        <row r="89">
          <cell r="N89">
            <v>0</v>
          </cell>
        </row>
        <row r="90">
          <cell r="N90">
            <v>1705</v>
          </cell>
        </row>
        <row r="92">
          <cell r="N92">
            <v>1587</v>
          </cell>
        </row>
        <row r="93">
          <cell r="Q93"/>
          <cell r="U93"/>
          <cell r="V93"/>
        </row>
        <row r="94">
          <cell r="N94">
            <v>895</v>
          </cell>
        </row>
        <row r="95">
          <cell r="N95">
            <v>0</v>
          </cell>
        </row>
        <row r="96">
          <cell r="N96">
            <v>0</v>
          </cell>
        </row>
        <row r="97">
          <cell r="N97">
            <v>0</v>
          </cell>
        </row>
        <row r="98">
          <cell r="N98">
            <v>2204</v>
          </cell>
        </row>
        <row r="99">
          <cell r="N99">
            <v>22523.255566171338</v>
          </cell>
        </row>
        <row r="101">
          <cell r="N101">
            <v>0</v>
          </cell>
        </row>
        <row r="102">
          <cell r="Q102"/>
          <cell r="U102"/>
          <cell r="V102"/>
        </row>
        <row r="103">
          <cell r="N103">
            <v>0</v>
          </cell>
        </row>
        <row r="104">
          <cell r="N104">
            <v>0</v>
          </cell>
        </row>
        <row r="105">
          <cell r="N105">
            <v>0</v>
          </cell>
        </row>
        <row r="106">
          <cell r="N106">
            <v>0</v>
          </cell>
        </row>
        <row r="107">
          <cell r="N107">
            <v>4725</v>
          </cell>
        </row>
        <row r="108">
          <cell r="N108">
            <v>6660</v>
          </cell>
        </row>
        <row r="110">
          <cell r="N110">
            <v>5733</v>
          </cell>
        </row>
        <row r="111">
          <cell r="Q111"/>
          <cell r="U111"/>
          <cell r="V111"/>
        </row>
        <row r="112">
          <cell r="N112">
            <v>0</v>
          </cell>
        </row>
        <row r="113">
          <cell r="N113">
            <v>1310</v>
          </cell>
        </row>
        <row r="114">
          <cell r="N114">
            <v>0</v>
          </cell>
        </row>
        <row r="115">
          <cell r="N115">
            <v>0</v>
          </cell>
        </row>
        <row r="116">
          <cell r="N116">
            <v>0</v>
          </cell>
        </row>
        <row r="117">
          <cell r="N117">
            <v>7</v>
          </cell>
        </row>
        <row r="119">
          <cell r="N119">
            <v>69</v>
          </cell>
        </row>
        <row r="120">
          <cell r="Q120"/>
          <cell r="U120"/>
          <cell r="V120"/>
        </row>
        <row r="121">
          <cell r="N121">
            <v>0</v>
          </cell>
        </row>
        <row r="122">
          <cell r="N122">
            <v>0</v>
          </cell>
        </row>
        <row r="123">
          <cell r="N123">
            <v>0</v>
          </cell>
        </row>
        <row r="124">
          <cell r="N124">
            <v>0</v>
          </cell>
        </row>
        <row r="125">
          <cell r="N125">
            <v>890</v>
          </cell>
        </row>
        <row r="126">
          <cell r="N126">
            <v>6556</v>
          </cell>
        </row>
        <row r="128">
          <cell r="N128">
            <v>147</v>
          </cell>
        </row>
        <row r="129">
          <cell r="Q129"/>
          <cell r="U129"/>
          <cell r="V129"/>
        </row>
        <row r="130">
          <cell r="N130">
            <v>0</v>
          </cell>
        </row>
        <row r="131">
          <cell r="N131">
            <v>0</v>
          </cell>
        </row>
        <row r="132">
          <cell r="N132">
            <v>13678</v>
          </cell>
        </row>
        <row r="133">
          <cell r="N133">
            <v>0</v>
          </cell>
        </row>
        <row r="134">
          <cell r="N134">
            <v>23</v>
          </cell>
        </row>
        <row r="135">
          <cell r="N135">
            <v>16175</v>
          </cell>
        </row>
        <row r="137">
          <cell r="N137">
            <v>0</v>
          </cell>
        </row>
        <row r="138">
          <cell r="Q138"/>
          <cell r="U138"/>
          <cell r="V138"/>
        </row>
        <row r="139">
          <cell r="N139">
            <v>0</v>
          </cell>
        </row>
        <row r="140">
          <cell r="N140">
            <v>0</v>
          </cell>
        </row>
        <row r="141">
          <cell r="N141">
            <v>0</v>
          </cell>
        </row>
        <row r="142">
          <cell r="N142">
            <v>0</v>
          </cell>
        </row>
        <row r="143">
          <cell r="N143">
            <v>5498</v>
          </cell>
        </row>
        <row r="144">
          <cell r="N144">
            <v>1426</v>
          </cell>
        </row>
        <row r="146">
          <cell r="N146">
            <v>0</v>
          </cell>
        </row>
        <row r="147">
          <cell r="Q147"/>
          <cell r="U147"/>
          <cell r="V147"/>
        </row>
        <row r="148">
          <cell r="N148">
            <v>0</v>
          </cell>
        </row>
        <row r="149">
          <cell r="N149">
            <v>0</v>
          </cell>
        </row>
        <row r="150">
          <cell r="N150">
            <v>0</v>
          </cell>
        </row>
        <row r="151">
          <cell r="N151">
            <v>0</v>
          </cell>
        </row>
        <row r="152">
          <cell r="N152">
            <v>0</v>
          </cell>
        </row>
        <row r="153">
          <cell r="N153">
            <v>5797</v>
          </cell>
        </row>
        <row r="164">
          <cell r="N164">
            <v>1137</v>
          </cell>
        </row>
        <row r="165">
          <cell r="Q165"/>
          <cell r="U165"/>
          <cell r="V165"/>
        </row>
        <row r="166">
          <cell r="N166">
            <v>0</v>
          </cell>
        </row>
        <row r="167">
          <cell r="N167">
            <v>279</v>
          </cell>
        </row>
        <row r="168">
          <cell r="N168">
            <v>0</v>
          </cell>
        </row>
        <row r="169">
          <cell r="N169">
            <v>0</v>
          </cell>
        </row>
        <row r="170">
          <cell r="N170">
            <v>0</v>
          </cell>
        </row>
        <row r="171">
          <cell r="N171">
            <v>1331</v>
          </cell>
        </row>
        <row r="173">
          <cell r="N173">
            <v>228</v>
          </cell>
        </row>
        <row r="174">
          <cell r="Q174"/>
          <cell r="U174"/>
          <cell r="V174"/>
        </row>
        <row r="175">
          <cell r="N175">
            <v>15719</v>
          </cell>
        </row>
        <row r="176">
          <cell r="N176">
            <v>0</v>
          </cell>
        </row>
        <row r="177">
          <cell r="N177">
            <v>546</v>
          </cell>
        </row>
        <row r="178">
          <cell r="N178">
            <v>0</v>
          </cell>
        </row>
        <row r="179">
          <cell r="N179">
            <v>1850</v>
          </cell>
        </row>
        <row r="180">
          <cell r="N180">
            <v>193038.74443382875</v>
          </cell>
        </row>
        <row r="182">
          <cell r="N182">
            <v>0</v>
          </cell>
        </row>
        <row r="183">
          <cell r="Q183"/>
          <cell r="U183"/>
          <cell r="V183"/>
        </row>
        <row r="184">
          <cell r="N184">
            <v>0</v>
          </cell>
        </row>
        <row r="185">
          <cell r="N185">
            <v>0</v>
          </cell>
        </row>
        <row r="186">
          <cell r="N186">
            <v>0</v>
          </cell>
        </row>
        <row r="187">
          <cell r="N187">
            <v>0</v>
          </cell>
        </row>
        <row r="188">
          <cell r="N188">
            <v>6222</v>
          </cell>
        </row>
        <row r="189">
          <cell r="N189">
            <v>7181</v>
          </cell>
        </row>
        <row r="191">
          <cell r="N191">
            <v>106772</v>
          </cell>
        </row>
        <row r="192">
          <cell r="Q192"/>
          <cell r="U192"/>
          <cell r="V192"/>
        </row>
        <row r="193">
          <cell r="N193">
            <v>0</v>
          </cell>
        </row>
        <row r="194">
          <cell r="N194">
            <v>17732</v>
          </cell>
        </row>
        <row r="195">
          <cell r="N195">
            <v>0</v>
          </cell>
        </row>
        <row r="196">
          <cell r="N196">
            <v>0</v>
          </cell>
        </row>
        <row r="197">
          <cell r="N197">
            <v>0</v>
          </cell>
        </row>
        <row r="198">
          <cell r="N198">
            <v>17</v>
          </cell>
        </row>
        <row r="200">
          <cell r="N200">
            <v>253</v>
          </cell>
        </row>
        <row r="201">
          <cell r="Q201"/>
          <cell r="U201"/>
          <cell r="V201"/>
        </row>
        <row r="202">
          <cell r="N202">
            <v>0</v>
          </cell>
        </row>
        <row r="203">
          <cell r="N203">
            <v>0</v>
          </cell>
        </row>
        <row r="204">
          <cell r="N204">
            <v>0</v>
          </cell>
        </row>
        <row r="205">
          <cell r="N205">
            <v>0</v>
          </cell>
        </row>
        <row r="206">
          <cell r="N206">
            <v>1732</v>
          </cell>
        </row>
        <row r="207">
          <cell r="N207">
            <v>12417</v>
          </cell>
        </row>
        <row r="209">
          <cell r="N209">
            <v>82</v>
          </cell>
        </row>
        <row r="210">
          <cell r="Q210"/>
          <cell r="U210"/>
          <cell r="V210"/>
        </row>
        <row r="211">
          <cell r="N211">
            <v>0</v>
          </cell>
        </row>
        <row r="212">
          <cell r="N212">
            <v>0</v>
          </cell>
        </row>
        <row r="213">
          <cell r="N213">
            <v>10006</v>
          </cell>
        </row>
        <row r="214">
          <cell r="N214">
            <v>0</v>
          </cell>
        </row>
        <row r="215">
          <cell r="N215">
            <v>8570</v>
          </cell>
        </row>
        <row r="216">
          <cell r="N216">
            <v>34020</v>
          </cell>
        </row>
        <row r="218">
          <cell r="N218">
            <v>0</v>
          </cell>
        </row>
        <row r="219">
          <cell r="Q219"/>
          <cell r="U219"/>
          <cell r="V219"/>
        </row>
        <row r="220">
          <cell r="N220">
            <v>0</v>
          </cell>
        </row>
        <row r="221">
          <cell r="N221">
            <v>0</v>
          </cell>
        </row>
        <row r="222">
          <cell r="N222">
            <v>0</v>
          </cell>
        </row>
        <row r="223">
          <cell r="N223">
            <v>0</v>
          </cell>
        </row>
        <row r="224">
          <cell r="N224">
            <v>18144</v>
          </cell>
        </row>
        <row r="225">
          <cell r="N225">
            <v>2607</v>
          </cell>
        </row>
        <row r="227">
          <cell r="N227">
            <v>0</v>
          </cell>
        </row>
        <row r="228">
          <cell r="Q228"/>
          <cell r="U228"/>
          <cell r="V228"/>
        </row>
        <row r="229">
          <cell r="N229">
            <v>0</v>
          </cell>
        </row>
        <row r="230">
          <cell r="N230">
            <v>0</v>
          </cell>
        </row>
        <row r="231">
          <cell r="N231">
            <v>0</v>
          </cell>
        </row>
        <row r="232">
          <cell r="N232">
            <v>0</v>
          </cell>
        </row>
        <row r="233">
          <cell r="N233">
            <v>0</v>
          </cell>
        </row>
        <row r="234">
          <cell r="N234">
            <v>1428</v>
          </cell>
        </row>
        <row r="245">
          <cell r="N245">
            <v>4161</v>
          </cell>
        </row>
        <row r="246">
          <cell r="Q246"/>
          <cell r="U246"/>
          <cell r="V246"/>
        </row>
        <row r="247">
          <cell r="N247">
            <v>0</v>
          </cell>
        </row>
        <row r="248">
          <cell r="N248">
            <v>1023</v>
          </cell>
        </row>
        <row r="249">
          <cell r="N249">
            <v>0</v>
          </cell>
        </row>
        <row r="250">
          <cell r="N250">
            <v>0</v>
          </cell>
        </row>
        <row r="251">
          <cell r="N251">
            <v>0</v>
          </cell>
        </row>
        <row r="252">
          <cell r="N252">
            <v>3596</v>
          </cell>
        </row>
        <row r="254">
          <cell r="N254">
            <v>2522</v>
          </cell>
        </row>
        <row r="255">
          <cell r="Q255"/>
          <cell r="U255"/>
          <cell r="V255"/>
        </row>
        <row r="256">
          <cell r="N256">
            <v>26</v>
          </cell>
        </row>
        <row r="257">
          <cell r="N257">
            <v>0</v>
          </cell>
        </row>
        <row r="258">
          <cell r="N258">
            <v>0</v>
          </cell>
        </row>
        <row r="259">
          <cell r="N259">
            <v>0</v>
          </cell>
        </row>
        <row r="260">
          <cell r="N260">
            <v>7464</v>
          </cell>
        </row>
        <row r="261">
          <cell r="N261">
            <v>24412</v>
          </cell>
        </row>
        <row r="263">
          <cell r="N263">
            <v>0</v>
          </cell>
        </row>
        <row r="264">
          <cell r="Q264"/>
          <cell r="U264"/>
          <cell r="V264"/>
        </row>
        <row r="265">
          <cell r="N265">
            <v>0</v>
          </cell>
        </row>
        <row r="266">
          <cell r="N266">
            <v>0</v>
          </cell>
        </row>
        <row r="267">
          <cell r="N267">
            <v>0</v>
          </cell>
        </row>
        <row r="268">
          <cell r="N268">
            <v>0</v>
          </cell>
        </row>
        <row r="269">
          <cell r="N269">
            <v>7548</v>
          </cell>
        </row>
        <row r="270">
          <cell r="N270">
            <v>8542</v>
          </cell>
        </row>
        <row r="272">
          <cell r="N272">
            <v>35287</v>
          </cell>
        </row>
        <row r="273">
          <cell r="Q273"/>
          <cell r="U273"/>
          <cell r="V273"/>
        </row>
        <row r="274">
          <cell r="N274">
            <v>0</v>
          </cell>
        </row>
        <row r="275">
          <cell r="N275">
            <v>5686</v>
          </cell>
        </row>
        <row r="276">
          <cell r="N276">
            <v>0</v>
          </cell>
        </row>
        <row r="277">
          <cell r="N277">
            <v>0</v>
          </cell>
        </row>
        <row r="278">
          <cell r="N278">
            <v>0</v>
          </cell>
        </row>
        <row r="279">
          <cell r="N279">
            <v>87</v>
          </cell>
        </row>
        <row r="281">
          <cell r="N281">
            <v>1791</v>
          </cell>
        </row>
        <row r="282">
          <cell r="Q282"/>
          <cell r="U282"/>
          <cell r="V282"/>
        </row>
        <row r="283">
          <cell r="N283">
            <v>0</v>
          </cell>
        </row>
        <row r="284">
          <cell r="N284">
            <v>0</v>
          </cell>
        </row>
        <row r="285">
          <cell r="N285">
            <v>0</v>
          </cell>
        </row>
        <row r="286">
          <cell r="N286">
            <v>0</v>
          </cell>
        </row>
        <row r="287">
          <cell r="N287">
            <v>666</v>
          </cell>
        </row>
        <row r="288">
          <cell r="N288">
            <v>8419</v>
          </cell>
        </row>
        <row r="290">
          <cell r="N290">
            <v>78</v>
          </cell>
        </row>
        <row r="291">
          <cell r="Q291"/>
          <cell r="U291"/>
          <cell r="V291"/>
        </row>
        <row r="292">
          <cell r="N292">
            <v>0</v>
          </cell>
        </row>
        <row r="293">
          <cell r="N293">
            <v>0</v>
          </cell>
        </row>
        <row r="294">
          <cell r="N294">
            <v>8156</v>
          </cell>
        </row>
        <row r="295">
          <cell r="N295">
            <v>0</v>
          </cell>
        </row>
        <row r="296">
          <cell r="N296">
            <v>4359</v>
          </cell>
        </row>
        <row r="297">
          <cell r="N297">
            <v>30745.5</v>
          </cell>
        </row>
        <row r="299">
          <cell r="N299">
            <v>14</v>
          </cell>
        </row>
        <row r="300">
          <cell r="Q300"/>
          <cell r="U300"/>
          <cell r="V300"/>
        </row>
        <row r="301">
          <cell r="N301">
            <v>0</v>
          </cell>
        </row>
        <row r="302">
          <cell r="N302">
            <v>0</v>
          </cell>
        </row>
        <row r="303">
          <cell r="N303">
            <v>0</v>
          </cell>
        </row>
        <row r="304">
          <cell r="N304">
            <v>0</v>
          </cell>
        </row>
        <row r="305">
          <cell r="N305">
            <v>13763</v>
          </cell>
        </row>
        <row r="306">
          <cell r="N306">
            <v>2603</v>
          </cell>
        </row>
        <row r="308">
          <cell r="N308">
            <v>0</v>
          </cell>
        </row>
        <row r="309">
          <cell r="Q309"/>
          <cell r="U309"/>
          <cell r="V309"/>
        </row>
        <row r="310">
          <cell r="N310">
            <v>0</v>
          </cell>
        </row>
        <row r="311">
          <cell r="N311">
            <v>0</v>
          </cell>
        </row>
        <row r="312">
          <cell r="N312">
            <v>0</v>
          </cell>
        </row>
        <row r="313">
          <cell r="N313">
            <v>0</v>
          </cell>
        </row>
        <row r="314">
          <cell r="N314">
            <v>0</v>
          </cell>
        </row>
        <row r="315">
          <cell r="N315">
            <v>2217.5</v>
          </cell>
        </row>
        <row r="326">
          <cell r="N326">
            <v>2635</v>
          </cell>
        </row>
        <row r="327">
          <cell r="Q327"/>
          <cell r="U327"/>
          <cell r="V327"/>
        </row>
        <row r="328">
          <cell r="N328">
            <v>0</v>
          </cell>
        </row>
        <row r="329">
          <cell r="N329">
            <v>647</v>
          </cell>
        </row>
        <row r="330">
          <cell r="N330">
            <v>0</v>
          </cell>
        </row>
        <row r="331">
          <cell r="N331">
            <v>0</v>
          </cell>
        </row>
        <row r="332">
          <cell r="N332">
            <v>0</v>
          </cell>
        </row>
        <row r="333">
          <cell r="N333">
            <v>2092</v>
          </cell>
        </row>
        <row r="335">
          <cell r="N335">
            <v>5751</v>
          </cell>
        </row>
        <row r="336">
          <cell r="Q336"/>
          <cell r="U336"/>
          <cell r="V336"/>
        </row>
        <row r="337">
          <cell r="N337">
            <v>5007</v>
          </cell>
        </row>
        <row r="338">
          <cell r="N338">
            <v>72</v>
          </cell>
        </row>
        <row r="339">
          <cell r="N339">
            <v>0</v>
          </cell>
        </row>
        <row r="340">
          <cell r="N340">
            <v>0</v>
          </cell>
        </row>
        <row r="341">
          <cell r="N341">
            <v>15112</v>
          </cell>
        </row>
        <row r="342">
          <cell r="N342">
            <v>107365</v>
          </cell>
        </row>
        <row r="344">
          <cell r="N344">
            <v>0</v>
          </cell>
        </row>
        <row r="345">
          <cell r="Q345"/>
          <cell r="U345"/>
          <cell r="V345"/>
        </row>
        <row r="346">
          <cell r="N346">
            <v>0</v>
          </cell>
        </row>
        <row r="347">
          <cell r="N347">
            <v>0</v>
          </cell>
        </row>
        <row r="348">
          <cell r="N348">
            <v>0</v>
          </cell>
        </row>
        <row r="349">
          <cell r="N349">
            <v>0</v>
          </cell>
        </row>
        <row r="350">
          <cell r="N350">
            <v>14584</v>
          </cell>
        </row>
        <row r="351">
          <cell r="N351">
            <v>15676</v>
          </cell>
        </row>
        <row r="353">
          <cell r="N353">
            <v>70148</v>
          </cell>
        </row>
        <row r="354">
          <cell r="Q354"/>
          <cell r="U354"/>
          <cell r="V354"/>
        </row>
        <row r="355">
          <cell r="N355">
            <v>0</v>
          </cell>
        </row>
        <row r="356">
          <cell r="N356">
            <v>10540</v>
          </cell>
        </row>
        <row r="357">
          <cell r="N357">
            <v>0</v>
          </cell>
        </row>
        <row r="358">
          <cell r="N358">
            <v>0</v>
          </cell>
        </row>
        <row r="359">
          <cell r="N359">
            <v>0</v>
          </cell>
        </row>
        <row r="360">
          <cell r="N360">
            <v>167</v>
          </cell>
        </row>
        <row r="362">
          <cell r="N362">
            <v>39</v>
          </cell>
        </row>
        <row r="363">
          <cell r="Q363"/>
          <cell r="U363"/>
          <cell r="V363"/>
        </row>
        <row r="364">
          <cell r="N364">
            <v>0</v>
          </cell>
        </row>
        <row r="365">
          <cell r="N365">
            <v>0</v>
          </cell>
        </row>
        <row r="366">
          <cell r="N366">
            <v>0</v>
          </cell>
        </row>
        <row r="367">
          <cell r="N367">
            <v>0</v>
          </cell>
        </row>
        <row r="368">
          <cell r="N368">
            <v>10968</v>
          </cell>
        </row>
        <row r="369">
          <cell r="N369">
            <v>26069</v>
          </cell>
        </row>
        <row r="371">
          <cell r="N371">
            <v>10</v>
          </cell>
        </row>
        <row r="372">
          <cell r="Q372"/>
          <cell r="U372"/>
          <cell r="V372"/>
        </row>
        <row r="373">
          <cell r="N373">
            <v>0</v>
          </cell>
        </row>
        <row r="374">
          <cell r="N374">
            <v>0</v>
          </cell>
        </row>
        <row r="375">
          <cell r="N375">
            <v>12966</v>
          </cell>
        </row>
        <row r="376">
          <cell r="N376">
            <v>0</v>
          </cell>
        </row>
        <row r="377">
          <cell r="N377">
            <v>16375</v>
          </cell>
        </row>
        <row r="378">
          <cell r="N378">
            <v>47692</v>
          </cell>
        </row>
        <row r="380">
          <cell r="N380">
            <v>3188</v>
          </cell>
        </row>
        <row r="381">
          <cell r="Q381"/>
          <cell r="U381"/>
          <cell r="V381"/>
        </row>
        <row r="382">
          <cell r="N382">
            <v>0</v>
          </cell>
        </row>
        <row r="383">
          <cell r="N383">
            <v>0</v>
          </cell>
        </row>
        <row r="384">
          <cell r="N384">
            <v>0</v>
          </cell>
        </row>
        <row r="385">
          <cell r="N385">
            <v>0</v>
          </cell>
        </row>
        <row r="386">
          <cell r="N386">
            <v>33195</v>
          </cell>
        </row>
        <row r="387">
          <cell r="N387">
            <v>7945</v>
          </cell>
        </row>
        <row r="389">
          <cell r="N389">
            <v>0</v>
          </cell>
        </row>
        <row r="390">
          <cell r="Q390"/>
          <cell r="U390"/>
          <cell r="V390"/>
        </row>
        <row r="391">
          <cell r="N391">
            <v>0</v>
          </cell>
        </row>
        <row r="392">
          <cell r="N392">
            <v>0</v>
          </cell>
        </row>
        <row r="393">
          <cell r="N393">
            <v>0</v>
          </cell>
        </row>
        <row r="394">
          <cell r="N394">
            <v>0</v>
          </cell>
        </row>
        <row r="395">
          <cell r="N395">
            <v>0</v>
          </cell>
        </row>
        <row r="396">
          <cell r="N396">
            <v>1216</v>
          </cell>
        </row>
        <row r="407">
          <cell r="N407">
            <v>995</v>
          </cell>
        </row>
        <row r="408">
          <cell r="Q408"/>
          <cell r="U408"/>
          <cell r="V408"/>
        </row>
        <row r="409">
          <cell r="N409">
            <v>0</v>
          </cell>
        </row>
        <row r="410">
          <cell r="N410">
            <v>182</v>
          </cell>
        </row>
        <row r="411">
          <cell r="N411">
            <v>0</v>
          </cell>
        </row>
        <row r="412">
          <cell r="N412">
            <v>0</v>
          </cell>
        </row>
        <row r="413">
          <cell r="N413">
            <v>0</v>
          </cell>
        </row>
        <row r="414">
          <cell r="N414">
            <v>1019</v>
          </cell>
        </row>
        <row r="416">
          <cell r="N416">
            <v>604</v>
          </cell>
        </row>
        <row r="417">
          <cell r="Q417"/>
          <cell r="U417"/>
          <cell r="V417"/>
        </row>
        <row r="418">
          <cell r="N418">
            <v>0</v>
          </cell>
        </row>
        <row r="419">
          <cell r="N419">
            <v>215</v>
          </cell>
        </row>
        <row r="420">
          <cell r="N420">
            <v>75762</v>
          </cell>
        </row>
        <row r="421">
          <cell r="N421">
            <v>0</v>
          </cell>
        </row>
        <row r="422">
          <cell r="N422">
            <v>1843</v>
          </cell>
        </row>
        <row r="423">
          <cell r="N423">
            <v>37383</v>
          </cell>
        </row>
        <row r="425">
          <cell r="N425">
            <v>0</v>
          </cell>
        </row>
        <row r="426">
          <cell r="Q426"/>
          <cell r="U426"/>
          <cell r="V426"/>
        </row>
        <row r="427">
          <cell r="N427">
            <v>0</v>
          </cell>
        </row>
        <row r="428">
          <cell r="N428">
            <v>0</v>
          </cell>
        </row>
        <row r="429">
          <cell r="N429">
            <v>0</v>
          </cell>
        </row>
        <row r="430">
          <cell r="N430">
            <v>0</v>
          </cell>
        </row>
        <row r="431">
          <cell r="N431">
            <v>132</v>
          </cell>
        </row>
        <row r="432">
          <cell r="N432">
            <v>9690</v>
          </cell>
        </row>
        <row r="434">
          <cell r="N434">
            <v>27136</v>
          </cell>
        </row>
        <row r="435">
          <cell r="Q435"/>
          <cell r="U435"/>
          <cell r="V435"/>
        </row>
        <row r="436">
          <cell r="N436">
            <v>0</v>
          </cell>
        </row>
        <row r="437">
          <cell r="N437">
            <v>4157</v>
          </cell>
        </row>
        <row r="438">
          <cell r="N438">
            <v>0</v>
          </cell>
        </row>
        <row r="439">
          <cell r="N439">
            <v>0</v>
          </cell>
        </row>
        <row r="440">
          <cell r="N440">
            <v>0</v>
          </cell>
        </row>
        <row r="441">
          <cell r="N441">
            <v>0</v>
          </cell>
        </row>
        <row r="443">
          <cell r="N443">
            <v>40</v>
          </cell>
        </row>
        <row r="444">
          <cell r="Q444"/>
          <cell r="U444"/>
          <cell r="V444"/>
        </row>
        <row r="445">
          <cell r="N445">
            <v>0</v>
          </cell>
        </row>
        <row r="446">
          <cell r="N446">
            <v>0</v>
          </cell>
        </row>
        <row r="447">
          <cell r="N447">
            <v>0</v>
          </cell>
        </row>
        <row r="448">
          <cell r="N448">
            <v>0</v>
          </cell>
        </row>
        <row r="449">
          <cell r="N449">
            <v>36</v>
          </cell>
        </row>
        <row r="450">
          <cell r="N450">
            <v>6272</v>
          </cell>
        </row>
        <row r="452">
          <cell r="N452">
            <v>77</v>
          </cell>
        </row>
        <row r="453">
          <cell r="Q453"/>
          <cell r="U453"/>
          <cell r="V453"/>
        </row>
        <row r="454">
          <cell r="N454">
            <v>0</v>
          </cell>
        </row>
        <row r="455">
          <cell r="N455">
            <v>0</v>
          </cell>
        </row>
        <row r="456">
          <cell r="N456">
            <v>10446</v>
          </cell>
        </row>
        <row r="457">
          <cell r="N457">
            <v>0</v>
          </cell>
        </row>
        <row r="458">
          <cell r="N458">
            <v>75</v>
          </cell>
        </row>
        <row r="459">
          <cell r="N459">
            <v>18785</v>
          </cell>
        </row>
        <row r="461">
          <cell r="N461">
            <v>0</v>
          </cell>
        </row>
        <row r="462">
          <cell r="Q462"/>
          <cell r="U462"/>
          <cell r="V462"/>
        </row>
        <row r="463">
          <cell r="N463">
            <v>0</v>
          </cell>
        </row>
        <row r="464">
          <cell r="N464">
            <v>0</v>
          </cell>
        </row>
        <row r="465">
          <cell r="N465">
            <v>0</v>
          </cell>
        </row>
        <row r="466">
          <cell r="N466">
            <v>0</v>
          </cell>
        </row>
        <row r="467">
          <cell r="N467">
            <v>14629</v>
          </cell>
        </row>
        <row r="468">
          <cell r="N468">
            <v>2923</v>
          </cell>
        </row>
        <row r="470">
          <cell r="N470">
            <v>0</v>
          </cell>
        </row>
        <row r="471">
          <cell r="Q471"/>
          <cell r="U471"/>
          <cell r="V471"/>
        </row>
        <row r="472">
          <cell r="N472">
            <v>0</v>
          </cell>
        </row>
        <row r="473">
          <cell r="N473">
            <v>0</v>
          </cell>
        </row>
        <row r="474">
          <cell r="N474">
            <v>0</v>
          </cell>
        </row>
        <row r="475">
          <cell r="N475">
            <v>0</v>
          </cell>
        </row>
        <row r="476">
          <cell r="N476">
            <v>0</v>
          </cell>
        </row>
        <row r="477">
          <cell r="N477">
            <v>2502</v>
          </cell>
        </row>
        <row r="488">
          <cell r="N488">
            <v>21415</v>
          </cell>
        </row>
        <row r="489">
          <cell r="Q489"/>
          <cell r="U489"/>
          <cell r="V489"/>
        </row>
        <row r="490">
          <cell r="N490">
            <v>0</v>
          </cell>
        </row>
        <row r="491">
          <cell r="N491">
            <v>4815</v>
          </cell>
        </row>
        <row r="492">
          <cell r="N492">
            <v>0</v>
          </cell>
        </row>
        <row r="493">
          <cell r="N493">
            <v>0</v>
          </cell>
        </row>
        <row r="494">
          <cell r="N494">
            <v>0</v>
          </cell>
        </row>
        <row r="495">
          <cell r="N495">
            <v>23972</v>
          </cell>
        </row>
        <row r="497">
          <cell r="N497">
            <v>7866</v>
          </cell>
        </row>
        <row r="499">
          <cell r="N499">
            <v>2503</v>
          </cell>
        </row>
        <row r="500">
          <cell r="N500">
            <v>140</v>
          </cell>
          <cell r="T500"/>
        </row>
        <row r="501">
          <cell r="N501">
            <v>592</v>
          </cell>
        </row>
        <row r="502">
          <cell r="N502">
            <v>0</v>
          </cell>
        </row>
        <row r="503">
          <cell r="M503">
            <v>87334</v>
          </cell>
        </row>
        <row r="504">
          <cell r="N504">
            <v>201252.2379999999</v>
          </cell>
        </row>
        <row r="506">
          <cell r="N506">
            <v>49</v>
          </cell>
        </row>
        <row r="508">
          <cell r="N508">
            <v>0</v>
          </cell>
        </row>
        <row r="509">
          <cell r="N509">
            <v>0</v>
          </cell>
        </row>
        <row r="510">
          <cell r="N510">
            <v>0</v>
          </cell>
        </row>
        <row r="511">
          <cell r="N511">
            <v>0</v>
          </cell>
        </row>
        <row r="512">
          <cell r="N512">
            <v>156713</v>
          </cell>
        </row>
        <row r="513">
          <cell r="N513">
            <v>165908</v>
          </cell>
        </row>
        <row r="515">
          <cell r="N515">
            <v>971014</v>
          </cell>
        </row>
        <row r="517">
          <cell r="N517">
            <v>0</v>
          </cell>
        </row>
        <row r="518">
          <cell r="N518">
            <v>183328</v>
          </cell>
        </row>
        <row r="519">
          <cell r="N519">
            <v>0</v>
          </cell>
        </row>
        <row r="520">
          <cell r="N520">
            <v>0</v>
          </cell>
        </row>
        <row r="521">
          <cell r="N521">
            <v>0</v>
          </cell>
        </row>
        <row r="522">
          <cell r="N522">
            <v>66898.762000000104</v>
          </cell>
        </row>
        <row r="524">
          <cell r="N524">
            <v>283541</v>
          </cell>
        </row>
        <row r="526">
          <cell r="N526">
            <v>0</v>
          </cell>
        </row>
        <row r="527">
          <cell r="N527">
            <v>0</v>
          </cell>
        </row>
        <row r="528">
          <cell r="N528">
            <v>0</v>
          </cell>
        </row>
        <row r="529">
          <cell r="N529">
            <v>0</v>
          </cell>
        </row>
        <row r="530">
          <cell r="N530">
            <v>162764</v>
          </cell>
        </row>
        <row r="531">
          <cell r="N531">
            <v>349416</v>
          </cell>
        </row>
        <row r="533">
          <cell r="N533">
            <v>254</v>
          </cell>
        </row>
        <row r="535">
          <cell r="N535">
            <v>0</v>
          </cell>
        </row>
        <row r="536">
          <cell r="N536">
            <v>0</v>
          </cell>
        </row>
        <row r="537">
          <cell r="N537">
            <v>38885</v>
          </cell>
        </row>
        <row r="538">
          <cell r="N538">
            <v>0</v>
          </cell>
        </row>
        <row r="539">
          <cell r="N539">
            <v>225354</v>
          </cell>
        </row>
        <row r="540">
          <cell r="N540">
            <v>215813</v>
          </cell>
        </row>
        <row r="542">
          <cell r="N542">
            <v>0</v>
          </cell>
        </row>
        <row r="544">
          <cell r="N544">
            <v>0</v>
          </cell>
        </row>
        <row r="545">
          <cell r="N545">
            <v>0</v>
          </cell>
        </row>
        <row r="546">
          <cell r="N546">
            <v>0</v>
          </cell>
        </row>
        <row r="547">
          <cell r="N547">
            <v>0</v>
          </cell>
        </row>
        <row r="548">
          <cell r="N548">
            <v>530794</v>
          </cell>
        </row>
        <row r="549">
          <cell r="N549">
            <v>104870</v>
          </cell>
        </row>
        <row r="551">
          <cell r="N551">
            <v>0</v>
          </cell>
        </row>
        <row r="553">
          <cell r="N553">
            <v>0</v>
          </cell>
        </row>
        <row r="554">
          <cell r="N554">
            <v>0</v>
          </cell>
        </row>
        <row r="555">
          <cell r="N555">
            <v>0</v>
          </cell>
        </row>
        <row r="556">
          <cell r="N556">
            <v>0</v>
          </cell>
        </row>
        <row r="557">
          <cell r="N557">
            <v>0</v>
          </cell>
        </row>
        <row r="558">
          <cell r="N558">
            <v>20413</v>
          </cell>
        </row>
        <row r="569">
          <cell r="N569">
            <v>17145</v>
          </cell>
        </row>
        <row r="571">
          <cell r="N571">
            <v>0</v>
          </cell>
        </row>
        <row r="572">
          <cell r="N572">
            <v>4131</v>
          </cell>
        </row>
        <row r="573">
          <cell r="N573">
            <v>0</v>
          </cell>
        </row>
        <row r="574">
          <cell r="N574">
            <v>0</v>
          </cell>
        </row>
        <row r="575">
          <cell r="N575">
            <v>0</v>
          </cell>
        </row>
        <row r="576">
          <cell r="N576">
            <v>15484</v>
          </cell>
        </row>
        <row r="578">
          <cell r="N578">
            <v>1762</v>
          </cell>
        </row>
        <row r="580">
          <cell r="N580">
            <v>0</v>
          </cell>
        </row>
        <row r="581">
          <cell r="N581">
            <v>273.72587729227985</v>
          </cell>
        </row>
        <row r="582">
          <cell r="N582">
            <v>0</v>
          </cell>
        </row>
        <row r="583">
          <cell r="N583">
            <v>0</v>
          </cell>
        </row>
        <row r="584">
          <cell r="N584">
            <v>5838</v>
          </cell>
        </row>
        <row r="585">
          <cell r="N585">
            <v>20499.512122707732</v>
          </cell>
        </row>
        <row r="587">
          <cell r="N587">
            <v>96</v>
          </cell>
        </row>
        <row r="589">
          <cell r="N589">
            <v>0</v>
          </cell>
        </row>
        <row r="590">
          <cell r="N590">
            <v>0</v>
          </cell>
        </row>
        <row r="591">
          <cell r="N591">
            <v>0</v>
          </cell>
        </row>
        <row r="592">
          <cell r="N592">
            <v>0</v>
          </cell>
        </row>
        <row r="593">
          <cell r="N593">
            <v>21963</v>
          </cell>
        </row>
        <row r="594">
          <cell r="N594">
            <v>20914</v>
          </cell>
        </row>
        <row r="596">
          <cell r="N596">
            <v>103302</v>
          </cell>
        </row>
        <row r="598">
          <cell r="N598">
            <v>0</v>
          </cell>
        </row>
        <row r="599">
          <cell r="N599">
            <v>16707.27412270772</v>
          </cell>
        </row>
        <row r="600">
          <cell r="N600">
            <v>0</v>
          </cell>
        </row>
        <row r="601">
          <cell r="N601">
            <v>0</v>
          </cell>
        </row>
        <row r="602">
          <cell r="N602">
            <v>0</v>
          </cell>
        </row>
        <row r="603">
          <cell r="N603">
            <v>117.72587729227962</v>
          </cell>
        </row>
        <row r="605">
          <cell r="N605">
            <v>0</v>
          </cell>
        </row>
        <row r="607">
          <cell r="N607">
            <v>0</v>
          </cell>
        </row>
        <row r="608">
          <cell r="N608">
            <v>0</v>
          </cell>
        </row>
        <row r="609">
          <cell r="N609">
            <v>0</v>
          </cell>
        </row>
        <row r="610">
          <cell r="N610">
            <v>0</v>
          </cell>
        </row>
        <row r="611">
          <cell r="N611">
            <v>14748</v>
          </cell>
        </row>
        <row r="612">
          <cell r="N612">
            <v>44638</v>
          </cell>
        </row>
        <row r="614">
          <cell r="N614">
            <v>175</v>
          </cell>
        </row>
        <row r="616">
          <cell r="N616">
            <v>0</v>
          </cell>
        </row>
        <row r="617">
          <cell r="N617">
            <v>0</v>
          </cell>
        </row>
        <row r="618">
          <cell r="N618">
            <v>54607.762000000002</v>
          </cell>
        </row>
        <row r="619">
          <cell r="N619">
            <v>0</v>
          </cell>
        </row>
        <row r="620">
          <cell r="N620">
            <v>15135</v>
          </cell>
        </row>
        <row r="621">
          <cell r="N621">
            <v>64074</v>
          </cell>
        </row>
        <row r="623">
          <cell r="N623">
            <v>108</v>
          </cell>
        </row>
        <row r="625">
          <cell r="N625">
            <v>0</v>
          </cell>
        </row>
        <row r="626">
          <cell r="N626">
            <v>0</v>
          </cell>
        </row>
        <row r="627">
          <cell r="N627">
            <v>0</v>
          </cell>
        </row>
        <row r="628">
          <cell r="N628">
            <v>0</v>
          </cell>
        </row>
        <row r="629">
          <cell r="N629">
            <v>43392</v>
          </cell>
        </row>
        <row r="630">
          <cell r="N630">
            <v>7683</v>
          </cell>
        </row>
        <row r="632">
          <cell r="N632">
            <v>0</v>
          </cell>
        </row>
        <row r="634">
          <cell r="N634">
            <v>0</v>
          </cell>
        </row>
        <row r="635">
          <cell r="N635">
            <v>0</v>
          </cell>
        </row>
        <row r="636">
          <cell r="N636">
            <v>0</v>
          </cell>
        </row>
        <row r="637">
          <cell r="N637">
            <v>0</v>
          </cell>
        </row>
        <row r="638">
          <cell r="N638">
            <v>0</v>
          </cell>
        </row>
        <row r="639">
          <cell r="N639">
            <v>7302</v>
          </cell>
        </row>
        <row r="650">
          <cell r="N650">
            <v>1361</v>
          </cell>
        </row>
        <row r="652">
          <cell r="N652">
            <v>0</v>
          </cell>
        </row>
        <row r="653">
          <cell r="N653">
            <v>329</v>
          </cell>
        </row>
        <row r="654">
          <cell r="N654">
            <v>0</v>
          </cell>
        </row>
        <row r="655">
          <cell r="N655">
            <v>0</v>
          </cell>
        </row>
        <row r="656">
          <cell r="N656">
            <v>0</v>
          </cell>
        </row>
        <row r="657">
          <cell r="N657">
            <v>829</v>
          </cell>
        </row>
        <row r="659">
          <cell r="N659">
            <v>1812</v>
          </cell>
        </row>
        <row r="661">
          <cell r="N661">
            <v>31361</v>
          </cell>
        </row>
        <row r="663">
          <cell r="N663">
            <v>50</v>
          </cell>
        </row>
        <row r="664">
          <cell r="N664">
            <v>0</v>
          </cell>
        </row>
        <row r="665">
          <cell r="N665">
            <v>14491</v>
          </cell>
        </row>
        <row r="666">
          <cell r="N666">
            <v>135321.76199999999</v>
          </cell>
        </row>
        <row r="668">
          <cell r="N668">
            <v>30</v>
          </cell>
        </row>
        <row r="670">
          <cell r="N670">
            <v>0</v>
          </cell>
        </row>
        <row r="671">
          <cell r="N671">
            <v>0</v>
          </cell>
        </row>
        <row r="672">
          <cell r="N672">
            <v>0</v>
          </cell>
        </row>
        <row r="673">
          <cell r="N673">
            <v>0</v>
          </cell>
        </row>
        <row r="674">
          <cell r="N674">
            <v>13487</v>
          </cell>
        </row>
        <row r="675">
          <cell r="N675">
            <v>14078</v>
          </cell>
        </row>
        <row r="677">
          <cell r="N677">
            <v>86600</v>
          </cell>
        </row>
        <row r="679">
          <cell r="N679">
            <v>0</v>
          </cell>
        </row>
        <row r="680">
          <cell r="N680">
            <v>18215</v>
          </cell>
        </row>
        <row r="681">
          <cell r="N681">
            <v>0</v>
          </cell>
        </row>
        <row r="682">
          <cell r="N682">
            <v>0</v>
          </cell>
        </row>
        <row r="683">
          <cell r="N683">
            <v>0</v>
          </cell>
        </row>
        <row r="684">
          <cell r="N684">
            <v>191</v>
          </cell>
        </row>
        <row r="686">
          <cell r="N686">
            <v>18</v>
          </cell>
        </row>
        <row r="688">
          <cell r="N688">
            <v>0</v>
          </cell>
        </row>
        <row r="689">
          <cell r="N689">
            <v>0</v>
          </cell>
        </row>
        <row r="690">
          <cell r="N690">
            <v>0</v>
          </cell>
        </row>
        <row r="691">
          <cell r="N691">
            <v>0</v>
          </cell>
        </row>
        <row r="692">
          <cell r="N692">
            <v>9080</v>
          </cell>
        </row>
        <row r="693">
          <cell r="N693">
            <v>24783</v>
          </cell>
        </row>
        <row r="695">
          <cell r="N695">
            <v>77</v>
          </cell>
        </row>
        <row r="697">
          <cell r="N697">
            <v>0</v>
          </cell>
        </row>
        <row r="698">
          <cell r="N698">
            <v>0</v>
          </cell>
        </row>
        <row r="699">
          <cell r="N699">
            <v>11643</v>
          </cell>
        </row>
        <row r="700">
          <cell r="N700">
            <v>0</v>
          </cell>
        </row>
        <row r="701">
          <cell r="N701">
            <v>3653</v>
          </cell>
        </row>
        <row r="702">
          <cell r="N702">
            <v>35476.738000000012</v>
          </cell>
        </row>
        <row r="704">
          <cell r="N704">
            <v>0</v>
          </cell>
        </row>
        <row r="706">
          <cell r="N706">
            <v>0</v>
          </cell>
        </row>
        <row r="707">
          <cell r="N707">
            <v>0</v>
          </cell>
        </row>
        <row r="708">
          <cell r="N708">
            <v>0</v>
          </cell>
        </row>
        <row r="709">
          <cell r="N709">
            <v>0</v>
          </cell>
        </row>
        <row r="710">
          <cell r="N710">
            <v>41333</v>
          </cell>
        </row>
        <row r="711">
          <cell r="N711">
            <v>4953.5</v>
          </cell>
        </row>
        <row r="713">
          <cell r="N713">
            <v>0</v>
          </cell>
        </row>
        <row r="715">
          <cell r="N715">
            <v>0</v>
          </cell>
        </row>
        <row r="716">
          <cell r="N716">
            <v>0</v>
          </cell>
        </row>
        <row r="717">
          <cell r="N717">
            <v>0</v>
          </cell>
        </row>
        <row r="718">
          <cell r="N718">
            <v>0</v>
          </cell>
        </row>
        <row r="719">
          <cell r="N719">
            <v>0</v>
          </cell>
        </row>
        <row r="720">
          <cell r="N720">
            <v>5098</v>
          </cell>
        </row>
        <row r="731">
          <cell r="N731">
            <v>7248</v>
          </cell>
        </row>
        <row r="733">
          <cell r="N733">
            <v>0</v>
          </cell>
        </row>
        <row r="734">
          <cell r="N734">
            <v>1722</v>
          </cell>
        </row>
        <row r="735">
          <cell r="N735">
            <v>0</v>
          </cell>
        </row>
        <row r="736">
          <cell r="N736">
            <v>0</v>
          </cell>
        </row>
        <row r="737">
          <cell r="N737">
            <v>0</v>
          </cell>
        </row>
        <row r="738">
          <cell r="N738">
            <v>10424</v>
          </cell>
        </row>
        <row r="740">
          <cell r="N740">
            <v>82233</v>
          </cell>
        </row>
        <row r="741">
          <cell r="Q741">
            <v>216251</v>
          </cell>
        </row>
        <row r="742">
          <cell r="N742">
            <v>26611</v>
          </cell>
        </row>
        <row r="743">
          <cell r="N743">
            <v>271.27412270772015</v>
          </cell>
        </row>
        <row r="744">
          <cell r="N744">
            <v>5145.2379999999976</v>
          </cell>
        </row>
        <row r="745">
          <cell r="N745">
            <v>0</v>
          </cell>
        </row>
        <row r="746">
          <cell r="N746">
            <v>28500</v>
          </cell>
        </row>
        <row r="747">
          <cell r="N747">
            <v>213351.48787729233</v>
          </cell>
        </row>
        <row r="749">
          <cell r="N749">
            <v>0</v>
          </cell>
        </row>
        <row r="751">
          <cell r="N751">
            <v>0</v>
          </cell>
        </row>
        <row r="752">
          <cell r="N752">
            <v>0</v>
          </cell>
        </row>
        <row r="753">
          <cell r="N753">
            <v>0</v>
          </cell>
        </row>
        <row r="754">
          <cell r="N754">
            <v>0</v>
          </cell>
        </row>
        <row r="755">
          <cell r="N755">
            <v>22160</v>
          </cell>
        </row>
        <row r="756">
          <cell r="N756">
            <v>27232</v>
          </cell>
        </row>
        <row r="758">
          <cell r="N758">
            <v>149646</v>
          </cell>
        </row>
        <row r="760">
          <cell r="N760">
            <v>0</v>
          </cell>
        </row>
        <row r="761">
          <cell r="N761">
            <v>25028.72587729228</v>
          </cell>
        </row>
        <row r="762">
          <cell r="N762">
            <v>0</v>
          </cell>
        </row>
        <row r="763">
          <cell r="N763">
            <v>0</v>
          </cell>
        </row>
        <row r="764">
          <cell r="N764">
            <v>0</v>
          </cell>
        </row>
        <row r="765">
          <cell r="N765">
            <v>291.27412270772038</v>
          </cell>
        </row>
        <row r="767">
          <cell r="N767">
            <v>949</v>
          </cell>
        </row>
        <row r="769">
          <cell r="N769">
            <v>0</v>
          </cell>
        </row>
        <row r="770">
          <cell r="N770">
            <v>0</v>
          </cell>
        </row>
        <row r="771">
          <cell r="N771">
            <v>0</v>
          </cell>
        </row>
        <row r="772">
          <cell r="N772">
            <v>0</v>
          </cell>
        </row>
        <row r="773">
          <cell r="N773">
            <v>23879</v>
          </cell>
        </row>
        <row r="774">
          <cell r="N774">
            <v>46218</v>
          </cell>
        </row>
        <row r="776">
          <cell r="N776">
            <v>105</v>
          </cell>
        </row>
        <row r="778">
          <cell r="N778">
            <v>0</v>
          </cell>
        </row>
        <row r="779">
          <cell r="N779">
            <v>0</v>
          </cell>
        </row>
        <row r="780">
          <cell r="N780">
            <v>24076</v>
          </cell>
        </row>
        <row r="781">
          <cell r="N781">
            <v>0</v>
          </cell>
        </row>
        <row r="782">
          <cell r="N782">
            <v>23630</v>
          </cell>
        </row>
        <row r="783">
          <cell r="N783">
            <v>53211</v>
          </cell>
        </row>
        <row r="785">
          <cell r="N785">
            <v>162</v>
          </cell>
        </row>
        <row r="787">
          <cell r="N787">
            <v>0</v>
          </cell>
        </row>
        <row r="788">
          <cell r="N788">
            <v>0</v>
          </cell>
        </row>
        <row r="789">
          <cell r="N789">
            <v>0</v>
          </cell>
        </row>
        <row r="790">
          <cell r="N790">
            <v>0</v>
          </cell>
        </row>
        <row r="791">
          <cell r="N791">
            <v>86721</v>
          </cell>
        </row>
        <row r="792">
          <cell r="N792">
            <v>12008</v>
          </cell>
        </row>
        <row r="794">
          <cell r="N794">
            <v>0</v>
          </cell>
        </row>
        <row r="796">
          <cell r="N796">
            <v>0</v>
          </cell>
        </row>
        <row r="797">
          <cell r="N797">
            <v>0</v>
          </cell>
        </row>
        <row r="798">
          <cell r="N798">
            <v>0</v>
          </cell>
        </row>
        <row r="799">
          <cell r="N799">
            <v>0</v>
          </cell>
        </row>
        <row r="800">
          <cell r="N800">
            <v>0</v>
          </cell>
        </row>
        <row r="801">
          <cell r="N801">
            <v>6630</v>
          </cell>
        </row>
        <row r="812">
          <cell r="N812">
            <v>3057</v>
          </cell>
        </row>
        <row r="814">
          <cell r="N814">
            <v>0</v>
          </cell>
        </row>
        <row r="815">
          <cell r="N815">
            <v>712</v>
          </cell>
        </row>
        <row r="816">
          <cell r="N816">
            <v>0</v>
          </cell>
        </row>
        <row r="817">
          <cell r="N817">
            <v>0</v>
          </cell>
        </row>
        <row r="818">
          <cell r="N818">
            <v>0</v>
          </cell>
        </row>
        <row r="819">
          <cell r="N819">
            <v>4947</v>
          </cell>
        </row>
        <row r="821">
          <cell r="N821">
            <v>1452</v>
          </cell>
        </row>
        <row r="823">
          <cell r="N823">
            <v>0</v>
          </cell>
        </row>
        <row r="825">
          <cell r="N825">
            <v>385</v>
          </cell>
        </row>
        <row r="826">
          <cell r="N826">
            <v>0</v>
          </cell>
        </row>
        <row r="827">
          <cell r="N827">
            <v>0</v>
          </cell>
        </row>
        <row r="828">
          <cell r="N828">
            <v>27344</v>
          </cell>
        </row>
        <row r="830">
          <cell r="N830">
            <v>0</v>
          </cell>
        </row>
        <row r="832">
          <cell r="N832">
            <v>0</v>
          </cell>
        </row>
        <row r="833">
          <cell r="N833">
            <v>0</v>
          </cell>
        </row>
        <row r="834">
          <cell r="N834">
            <v>0</v>
          </cell>
        </row>
        <row r="835">
          <cell r="N835">
            <v>0</v>
          </cell>
        </row>
        <row r="836">
          <cell r="N836">
            <v>10787</v>
          </cell>
        </row>
        <row r="837">
          <cell r="N837">
            <v>15308</v>
          </cell>
        </row>
        <row r="839">
          <cell r="N839">
            <v>173356</v>
          </cell>
        </row>
        <row r="841">
          <cell r="N841">
            <v>0</v>
          </cell>
        </row>
        <row r="842">
          <cell r="N842">
            <v>29871</v>
          </cell>
        </row>
        <row r="843">
          <cell r="N843">
            <v>0</v>
          </cell>
        </row>
        <row r="844">
          <cell r="N844">
            <v>0</v>
          </cell>
        </row>
        <row r="845">
          <cell r="N845">
            <v>0</v>
          </cell>
        </row>
        <row r="846">
          <cell r="N846">
            <v>320</v>
          </cell>
        </row>
        <row r="848">
          <cell r="N848">
            <v>191</v>
          </cell>
        </row>
        <row r="850">
          <cell r="N850">
            <v>0</v>
          </cell>
        </row>
        <row r="851">
          <cell r="N851">
            <v>0</v>
          </cell>
        </row>
        <row r="852">
          <cell r="N852">
            <v>0</v>
          </cell>
        </row>
        <row r="853">
          <cell r="N853">
            <v>0</v>
          </cell>
        </row>
        <row r="854">
          <cell r="N854">
            <v>20978</v>
          </cell>
        </row>
        <row r="855">
          <cell r="N855">
            <v>25211</v>
          </cell>
        </row>
        <row r="857">
          <cell r="N857">
            <v>108</v>
          </cell>
        </row>
        <row r="859">
          <cell r="N859">
            <v>0</v>
          </cell>
        </row>
        <row r="860">
          <cell r="N860">
            <v>0</v>
          </cell>
        </row>
        <row r="861">
          <cell r="N861">
            <v>15498</v>
          </cell>
        </row>
        <row r="862">
          <cell r="N862">
            <v>0</v>
          </cell>
        </row>
        <row r="863">
          <cell r="N863">
            <v>10272</v>
          </cell>
        </row>
        <row r="864">
          <cell r="N864">
            <v>38695</v>
          </cell>
        </row>
        <row r="866">
          <cell r="N866">
            <v>0</v>
          </cell>
        </row>
        <row r="868">
          <cell r="N868">
            <v>0</v>
          </cell>
        </row>
        <row r="869">
          <cell r="N869">
            <v>0</v>
          </cell>
        </row>
        <row r="870">
          <cell r="N870">
            <v>0</v>
          </cell>
        </row>
        <row r="871">
          <cell r="N871">
            <v>0</v>
          </cell>
        </row>
        <row r="872">
          <cell r="N872">
            <v>40757</v>
          </cell>
        </row>
        <row r="873">
          <cell r="N873">
            <v>7006.5</v>
          </cell>
        </row>
        <row r="875">
          <cell r="N875">
            <v>0</v>
          </cell>
        </row>
        <row r="877">
          <cell r="N877">
            <v>0</v>
          </cell>
        </row>
        <row r="878">
          <cell r="N878">
            <v>0</v>
          </cell>
        </row>
        <row r="879">
          <cell r="N879">
            <v>0</v>
          </cell>
        </row>
        <row r="880">
          <cell r="N880">
            <v>0</v>
          </cell>
        </row>
        <row r="881">
          <cell r="N881">
            <v>0</v>
          </cell>
        </row>
        <row r="882">
          <cell r="N882">
            <v>4134.5</v>
          </cell>
        </row>
      </sheetData>
      <sheetData sheetId="3">
        <row r="35">
          <cell r="B35">
            <v>66.671000000000006</v>
          </cell>
        </row>
        <row r="36">
          <cell r="B36">
            <v>2.2989999999999999</v>
          </cell>
        </row>
        <row r="37">
          <cell r="B37">
            <v>0.27929999999999999</v>
          </cell>
        </row>
        <row r="38">
          <cell r="B38">
            <v>1.6166</v>
          </cell>
        </row>
      </sheetData>
      <sheetData sheetId="4">
        <row r="5">
          <cell r="E5">
            <v>608</v>
          </cell>
        </row>
        <row r="6">
          <cell r="E6">
            <v>665</v>
          </cell>
        </row>
        <row r="7">
          <cell r="E7">
            <v>703</v>
          </cell>
        </row>
        <row r="8">
          <cell r="E8">
            <v>2375</v>
          </cell>
        </row>
        <row r="9">
          <cell r="E9">
            <v>513</v>
          </cell>
        </row>
        <row r="10">
          <cell r="E10">
            <v>19465.5</v>
          </cell>
        </row>
        <row r="11">
          <cell r="E11">
            <v>4332</v>
          </cell>
        </row>
        <row r="12">
          <cell r="E12">
            <v>836</v>
          </cell>
        </row>
        <row r="13">
          <cell r="E13">
            <v>4037.5</v>
          </cell>
        </row>
        <row r="14">
          <cell r="E14">
            <v>2555.5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Bergström, Malin" id="{1B890672-668F-4708-A924-0D85C35AF113}" userId="S::malin.bergstrom@wsp.com::87554293-e0b2-4356-a1a7-37a994389a2c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9" dT="2022-10-11T09:48:58.99" personId="{1B890672-668F-4708-A924-0D85C35AF113}" id="{AE1AF38A-184F-4FB6-9409-8C027E9418CD}">
    <text>Tillagt</text>
  </threadedComment>
  <threadedComment ref="H19" dT="2022-10-11T09:49:18.07" personId="{1B890672-668F-4708-A924-0D85C35AF113}" id="{D11EA0AD-81EF-418A-871C-132B18A75E80}">
    <text>Tillagt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jan.vanderhorst@lansstyrelsen.se" TargetMode="External"/><Relationship Id="rId1" Type="http://schemas.openxmlformats.org/officeDocument/2006/relationships/hyperlink" Target="mailto:ronja.englund@wsp.com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6.bin"/><Relationship Id="rId4" Type="http://schemas.microsoft.com/office/2017/10/relationships/threadedComment" Target="../threadedComments/threadedComment1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23"/>
  <sheetViews>
    <sheetView workbookViewId="0">
      <selection activeCell="B11" sqref="B11:C11"/>
    </sheetView>
  </sheetViews>
  <sheetFormatPr defaultRowHeight="15.6"/>
  <cols>
    <col min="2" max="2" width="56.3984375" bestFit="1" customWidth="1"/>
    <col min="3" max="3" width="56" customWidth="1"/>
    <col min="5" max="5" width="85.3984375" customWidth="1"/>
  </cols>
  <sheetData>
    <row r="1" spans="2:5" ht="16.2" thickBot="1">
      <c r="C1" s="67"/>
    </row>
    <row r="2" spans="2:5">
      <c r="B2" s="68" t="s">
        <v>77</v>
      </c>
      <c r="C2" s="75" t="s">
        <v>96</v>
      </c>
    </row>
    <row r="3" spans="2:5">
      <c r="B3" s="69" t="s">
        <v>78</v>
      </c>
      <c r="C3" s="148" t="s">
        <v>105</v>
      </c>
    </row>
    <row r="4" spans="2:5">
      <c r="B4" s="70" t="s">
        <v>79</v>
      </c>
      <c r="C4" s="76" t="s">
        <v>97</v>
      </c>
    </row>
    <row r="5" spans="2:5">
      <c r="B5" s="70" t="s">
        <v>80</v>
      </c>
      <c r="C5" s="77" t="s">
        <v>81</v>
      </c>
    </row>
    <row r="6" spans="2:5">
      <c r="B6" s="149" t="s">
        <v>82</v>
      </c>
      <c r="C6" s="150" t="s">
        <v>107</v>
      </c>
    </row>
    <row r="7" spans="2:5" ht="16.2" thickBot="1">
      <c r="B7" s="151" t="s">
        <v>80</v>
      </c>
      <c r="C7" s="152" t="s">
        <v>106</v>
      </c>
    </row>
    <row r="10" spans="2:5" ht="16.2" thickBot="1"/>
    <row r="11" spans="2:5" ht="155.25" customHeight="1">
      <c r="B11" s="155" t="s">
        <v>98</v>
      </c>
      <c r="C11" s="156"/>
      <c r="E11" s="157" t="s">
        <v>83</v>
      </c>
    </row>
    <row r="12" spans="2:5">
      <c r="B12" s="78"/>
      <c r="C12" s="71"/>
      <c r="E12" s="158"/>
    </row>
    <row r="13" spans="2:5">
      <c r="B13" s="153"/>
      <c r="C13" s="71"/>
      <c r="E13" s="158"/>
    </row>
    <row r="14" spans="2:5" ht="16.2" thickBot="1">
      <c r="B14" s="154"/>
      <c r="C14" s="72"/>
      <c r="E14" s="158"/>
    </row>
    <row r="15" spans="2:5">
      <c r="E15" s="158"/>
    </row>
    <row r="16" spans="2:5" ht="16.2" thickBot="1">
      <c r="B16" s="73"/>
      <c r="E16" s="158"/>
    </row>
    <row r="17" spans="2:5" ht="154.5" customHeight="1" thickBot="1">
      <c r="B17" s="160" t="s">
        <v>84</v>
      </c>
      <c r="C17" s="161"/>
      <c r="E17" s="158"/>
    </row>
    <row r="18" spans="2:5">
      <c r="B18" s="74"/>
      <c r="E18" s="158"/>
    </row>
    <row r="19" spans="2:5">
      <c r="E19" s="158"/>
    </row>
    <row r="20" spans="2:5">
      <c r="E20" s="158"/>
    </row>
    <row r="21" spans="2:5">
      <c r="E21" s="158"/>
    </row>
    <row r="22" spans="2:5">
      <c r="E22" s="158"/>
    </row>
    <row r="23" spans="2:5" ht="16.2" thickBot="1">
      <c r="E23" s="159"/>
    </row>
  </sheetData>
  <mergeCells count="3">
    <mergeCell ref="B11:C11"/>
    <mergeCell ref="E11:E23"/>
    <mergeCell ref="B17:C17"/>
  </mergeCells>
  <hyperlinks>
    <hyperlink ref="C5" r:id="rId1" xr:uid="{EF47E625-08E8-4D09-910F-7BD8008334BF}"/>
    <hyperlink ref="C7" r:id="rId2" xr:uid="{31317539-09B1-4C5F-868C-31365A8D92B6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U71"/>
  <sheetViews>
    <sheetView zoomScale="70" zoomScaleNormal="70" workbookViewId="0">
      <selection activeCell="C8" sqref="C8"/>
    </sheetView>
  </sheetViews>
  <sheetFormatPr defaultColWidth="8.59765625" defaultRowHeight="14.4"/>
  <cols>
    <col min="1" max="1" width="49.5" style="11" customWidth="1"/>
    <col min="2" max="2" width="17.59765625" style="41" customWidth="1"/>
    <col min="3" max="3" width="17.59765625" style="79" customWidth="1"/>
    <col min="4" max="12" width="17.59765625" style="41" customWidth="1"/>
    <col min="13" max="16" width="17.59765625" style="79" customWidth="1"/>
    <col min="17" max="20" width="17.59765625" style="11" customWidth="1"/>
    <col min="21" max="16384" width="8.59765625" style="11"/>
  </cols>
  <sheetData>
    <row r="1" spans="1:34" ht="18">
      <c r="A1" s="3" t="s">
        <v>0</v>
      </c>
      <c r="Q1" s="4"/>
      <c r="R1" s="4"/>
      <c r="S1" s="4"/>
      <c r="T1" s="4"/>
    </row>
    <row r="2" spans="1:34" ht="15.6">
      <c r="A2" s="54" t="s">
        <v>92</v>
      </c>
      <c r="Q2" s="5"/>
      <c r="AG2" s="40"/>
      <c r="AH2" s="5"/>
    </row>
    <row r="3" spans="1:34" ht="28.8">
      <c r="A3" s="6">
        <f>'Västmanlands län'!A3</f>
        <v>2020</v>
      </c>
      <c r="C3" s="80" t="s">
        <v>1</v>
      </c>
      <c r="D3" s="80" t="s">
        <v>32</v>
      </c>
      <c r="E3" s="80" t="s">
        <v>2</v>
      </c>
      <c r="F3" s="81" t="s">
        <v>3</v>
      </c>
      <c r="G3" s="80" t="s">
        <v>17</v>
      </c>
      <c r="H3" s="80" t="s">
        <v>52</v>
      </c>
      <c r="I3" s="81" t="s">
        <v>5</v>
      </c>
      <c r="J3" s="80" t="s">
        <v>4</v>
      </c>
      <c r="K3" s="80" t="s">
        <v>6</v>
      </c>
      <c r="L3" s="80" t="s">
        <v>7</v>
      </c>
      <c r="M3" s="80" t="s">
        <v>68</v>
      </c>
      <c r="N3" s="81" t="s">
        <v>68</v>
      </c>
      <c r="O3" s="81" t="s">
        <v>74</v>
      </c>
      <c r="P3" s="82" t="s">
        <v>9</v>
      </c>
      <c r="Q3" s="40"/>
      <c r="AG3" s="40"/>
      <c r="AH3" s="40"/>
    </row>
    <row r="4" spans="1:34" s="18" customFormat="1" ht="10.199999999999999">
      <c r="A4" s="55" t="s">
        <v>60</v>
      </c>
      <c r="B4" s="83"/>
      <c r="C4" s="84" t="s">
        <v>58</v>
      </c>
      <c r="D4" s="84" t="s">
        <v>59</v>
      </c>
      <c r="E4" s="85"/>
      <c r="F4" s="84" t="s">
        <v>61</v>
      </c>
      <c r="G4" s="85"/>
      <c r="H4" s="85"/>
      <c r="I4" s="84" t="s">
        <v>62</v>
      </c>
      <c r="J4" s="85"/>
      <c r="K4" s="85"/>
      <c r="L4" s="85"/>
      <c r="M4" s="85"/>
      <c r="N4" s="86"/>
      <c r="O4" s="86"/>
      <c r="P4" s="87" t="s">
        <v>66</v>
      </c>
      <c r="Q4" s="19"/>
      <c r="AG4" s="19"/>
      <c r="AH4" s="19"/>
    </row>
    <row r="5" spans="1:34" ht="15.6">
      <c r="A5" s="5" t="s">
        <v>76</v>
      </c>
      <c r="B5" s="62"/>
      <c r="C5" s="64">
        <f>[1]Solceller!$E$5</f>
        <v>608</v>
      </c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>
        <f>SUM(D5:O5)</f>
        <v>0</v>
      </c>
      <c r="Q5" s="40"/>
      <c r="AG5" s="40"/>
      <c r="AH5" s="40"/>
    </row>
    <row r="6" spans="1:34" ht="15.6">
      <c r="A6" s="5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>
        <f t="shared" ref="P6:P11" si="0">SUM(D6:O6)</f>
        <v>0</v>
      </c>
      <c r="Q6" s="40"/>
      <c r="AG6" s="40"/>
      <c r="AH6" s="40"/>
    </row>
    <row r="7" spans="1:34" ht="15.6">
      <c r="A7" s="5" t="s">
        <v>10</v>
      </c>
      <c r="B7" s="62"/>
      <c r="C7" s="62">
        <f>[1]Elproduktion!$N$42</f>
        <v>0</v>
      </c>
      <c r="D7" s="62">
        <f>[1]Elproduktion!$N$43</f>
        <v>0</v>
      </c>
      <c r="E7" s="62">
        <f>[1]Elproduktion!$Q$44</f>
        <v>0</v>
      </c>
      <c r="F7" s="62">
        <f>[1]Elproduktion!$N$45</f>
        <v>0</v>
      </c>
      <c r="G7" s="62">
        <f>[1]Elproduktion!$R$46</f>
        <v>0</v>
      </c>
      <c r="H7" s="62">
        <f>[1]Elproduktion!$S$47</f>
        <v>0</v>
      </c>
      <c r="I7" s="62">
        <f>[1]Elproduktion!$N$48</f>
        <v>0</v>
      </c>
      <c r="J7" s="62">
        <f>[1]Elproduktion!$T$46</f>
        <v>0</v>
      </c>
      <c r="K7" s="62">
        <f>[1]Elproduktion!U44</f>
        <v>0</v>
      </c>
      <c r="L7" s="62">
        <f>[1]Elproduktion!V44</f>
        <v>0</v>
      </c>
      <c r="M7" s="62"/>
      <c r="N7" s="62"/>
      <c r="O7" s="62"/>
      <c r="P7" s="62">
        <f t="shared" si="0"/>
        <v>0</v>
      </c>
      <c r="Q7" s="40"/>
      <c r="AG7" s="40"/>
      <c r="AH7" s="40"/>
    </row>
    <row r="8" spans="1:34" ht="15.6">
      <c r="A8" s="5" t="s">
        <v>11</v>
      </c>
      <c r="B8" s="62"/>
      <c r="C8" s="62">
        <f>[1]Elproduktion!$N$50</f>
        <v>0</v>
      </c>
      <c r="D8" s="62">
        <f>[1]Elproduktion!$N$51</f>
        <v>0</v>
      </c>
      <c r="E8" s="62">
        <f>[1]Elproduktion!$Q$52</f>
        <v>0</v>
      </c>
      <c r="F8" s="62">
        <f>[1]Elproduktion!$N$53</f>
        <v>0</v>
      </c>
      <c r="G8" s="62">
        <f>[1]Elproduktion!$R$54</f>
        <v>0</v>
      </c>
      <c r="H8" s="62">
        <f>[1]Elproduktion!$S$55</f>
        <v>0</v>
      </c>
      <c r="I8" s="62">
        <f>[1]Elproduktion!$N$56</f>
        <v>0</v>
      </c>
      <c r="J8" s="62">
        <f>[1]Elproduktion!$T$54</f>
        <v>0</v>
      </c>
      <c r="K8" s="62">
        <f>[1]Elproduktion!U52</f>
        <v>0</v>
      </c>
      <c r="L8" s="62">
        <f>[1]Elproduktion!V52</f>
        <v>0</v>
      </c>
      <c r="M8" s="62"/>
      <c r="N8" s="62"/>
      <c r="O8" s="62"/>
      <c r="P8" s="62">
        <f t="shared" si="0"/>
        <v>0</v>
      </c>
      <c r="Q8" s="40"/>
      <c r="AG8" s="40"/>
      <c r="AH8" s="40"/>
    </row>
    <row r="9" spans="1:34" ht="15.6">
      <c r="A9" s="5" t="s">
        <v>12</v>
      </c>
      <c r="B9" s="62"/>
      <c r="C9" s="62">
        <f>[1]Elproduktion!$N$58</f>
        <v>10623</v>
      </c>
      <c r="D9" s="62">
        <f>[1]Elproduktion!$N$59</f>
        <v>0</v>
      </c>
      <c r="E9" s="62">
        <f>[1]Elproduktion!$Q$60</f>
        <v>0</v>
      </c>
      <c r="F9" s="62">
        <f>[1]Elproduktion!$N$61</f>
        <v>0</v>
      </c>
      <c r="G9" s="62">
        <f>[1]Elproduktion!$R$62</f>
        <v>0</v>
      </c>
      <c r="H9" s="62">
        <f>[1]Elproduktion!$S$63</f>
        <v>0</v>
      </c>
      <c r="I9" s="62">
        <f>[1]Elproduktion!$N$64</f>
        <v>0</v>
      </c>
      <c r="J9" s="62">
        <f>[1]Elproduktion!$T$62</f>
        <v>0</v>
      </c>
      <c r="K9" s="62">
        <f>[1]Elproduktion!U60</f>
        <v>0</v>
      </c>
      <c r="L9" s="62">
        <f>[1]Elproduktion!V60</f>
        <v>0</v>
      </c>
      <c r="M9" s="62"/>
      <c r="N9" s="62"/>
      <c r="O9" s="62"/>
      <c r="P9" s="62">
        <f t="shared" si="0"/>
        <v>0</v>
      </c>
      <c r="Q9" s="40"/>
      <c r="AG9" s="40"/>
      <c r="AH9" s="40"/>
    </row>
    <row r="10" spans="1:34" ht="15.6">
      <c r="A10" s="5" t="s">
        <v>13</v>
      </c>
      <c r="B10" s="62"/>
      <c r="C10" s="62">
        <f>[1]Elproduktion!$N$66</f>
        <v>0</v>
      </c>
      <c r="D10" s="62">
        <f>[1]Elproduktion!$N$67</f>
        <v>0</v>
      </c>
      <c r="E10" s="62">
        <f>[1]Elproduktion!$Q$68</f>
        <v>0</v>
      </c>
      <c r="F10" s="62">
        <f>[1]Elproduktion!$N$69</f>
        <v>0</v>
      </c>
      <c r="G10" s="62">
        <f>[1]Elproduktion!$R$70</f>
        <v>0</v>
      </c>
      <c r="H10" s="62">
        <f>[1]Elproduktion!$S$71</f>
        <v>0</v>
      </c>
      <c r="I10" s="62">
        <f>[1]Elproduktion!$N$72</f>
        <v>0</v>
      </c>
      <c r="J10" s="62">
        <f>[1]Elproduktion!$T$70</f>
        <v>0</v>
      </c>
      <c r="K10" s="62">
        <f>[1]Elproduktion!U68</f>
        <v>0</v>
      </c>
      <c r="L10" s="62">
        <f>[1]Elproduktion!V68</f>
        <v>0</v>
      </c>
      <c r="M10" s="62"/>
      <c r="N10" s="62"/>
      <c r="O10" s="62"/>
      <c r="P10" s="62">
        <f t="shared" si="0"/>
        <v>0</v>
      </c>
      <c r="Q10" s="40"/>
      <c r="R10" s="5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0"/>
      <c r="AH10" s="40"/>
    </row>
    <row r="11" spans="1:34" ht="15.6">
      <c r="A11" s="5" t="s">
        <v>14</v>
      </c>
      <c r="B11" s="62"/>
      <c r="C11" s="64">
        <f>SUM(C5:C10)</f>
        <v>11231</v>
      </c>
      <c r="D11" s="62">
        <f t="shared" ref="D11:O11" si="1">SUM(D5:D10)</f>
        <v>0</v>
      </c>
      <c r="E11" s="62">
        <f t="shared" si="1"/>
        <v>0</v>
      </c>
      <c r="F11" s="62">
        <f t="shared" si="1"/>
        <v>0</v>
      </c>
      <c r="G11" s="62">
        <f t="shared" si="1"/>
        <v>0</v>
      </c>
      <c r="H11" s="62">
        <f t="shared" si="1"/>
        <v>0</v>
      </c>
      <c r="I11" s="62">
        <f t="shared" si="1"/>
        <v>0</v>
      </c>
      <c r="J11" s="62">
        <f t="shared" si="1"/>
        <v>0</v>
      </c>
      <c r="K11" s="62">
        <f t="shared" si="1"/>
        <v>0</v>
      </c>
      <c r="L11" s="62">
        <f t="shared" si="1"/>
        <v>0</v>
      </c>
      <c r="M11" s="62">
        <f t="shared" si="1"/>
        <v>0</v>
      </c>
      <c r="N11" s="62">
        <f t="shared" si="1"/>
        <v>0</v>
      </c>
      <c r="O11" s="62">
        <f t="shared" si="1"/>
        <v>0</v>
      </c>
      <c r="P11" s="62">
        <f t="shared" si="0"/>
        <v>0</v>
      </c>
      <c r="Q11" s="40"/>
      <c r="R11" s="5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0"/>
      <c r="AH11" s="40"/>
    </row>
    <row r="12" spans="1:34" ht="15.6"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4"/>
      <c r="R12" s="4"/>
      <c r="S12" s="4"/>
      <c r="T12" s="4"/>
    </row>
    <row r="13" spans="1:34" ht="15.6"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4"/>
      <c r="R13" s="4"/>
      <c r="S13" s="4"/>
      <c r="T13" s="4"/>
    </row>
    <row r="14" spans="1:34" ht="18">
      <c r="A14" s="3" t="s">
        <v>15</v>
      </c>
      <c r="B14" s="88"/>
      <c r="C14" s="62"/>
      <c r="D14" s="88"/>
      <c r="E14" s="88"/>
      <c r="F14" s="88"/>
      <c r="G14" s="88"/>
      <c r="H14" s="88"/>
      <c r="I14" s="88"/>
      <c r="J14" s="62"/>
      <c r="K14" s="62"/>
      <c r="L14" s="62"/>
      <c r="M14" s="62"/>
      <c r="N14" s="62"/>
      <c r="O14" s="62"/>
      <c r="P14" s="88"/>
      <c r="Q14" s="4"/>
      <c r="R14" s="4"/>
      <c r="S14" s="4"/>
      <c r="T14" s="4"/>
    </row>
    <row r="15" spans="1:34" ht="15.6">
      <c r="A15" s="54" t="str">
        <f>A2</f>
        <v>1904 Skinnskatteberg</v>
      </c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4"/>
      <c r="R15" s="4"/>
      <c r="S15" s="4"/>
      <c r="T15" s="4"/>
    </row>
    <row r="16" spans="1:34" ht="28.8">
      <c r="A16" s="6">
        <f>'Västmanlands län'!A16</f>
        <v>2020</v>
      </c>
      <c r="B16" s="80" t="s">
        <v>16</v>
      </c>
      <c r="C16" s="89" t="s">
        <v>8</v>
      </c>
      <c r="D16" s="80" t="s">
        <v>32</v>
      </c>
      <c r="E16" s="80" t="s">
        <v>2</v>
      </c>
      <c r="F16" s="81" t="s">
        <v>3</v>
      </c>
      <c r="G16" s="80" t="s">
        <v>17</v>
      </c>
      <c r="H16" s="80" t="s">
        <v>52</v>
      </c>
      <c r="I16" s="81" t="s">
        <v>5</v>
      </c>
      <c r="J16" s="80" t="s">
        <v>4</v>
      </c>
      <c r="K16" s="80" t="s">
        <v>6</v>
      </c>
      <c r="L16" s="80" t="s">
        <v>7</v>
      </c>
      <c r="M16" s="80" t="s">
        <v>72</v>
      </c>
      <c r="N16" s="81" t="s">
        <v>68</v>
      </c>
      <c r="O16" s="81" t="s">
        <v>74</v>
      </c>
      <c r="P16" s="82" t="s">
        <v>9</v>
      </c>
      <c r="Q16" s="40"/>
      <c r="AG16" s="40"/>
      <c r="AH16" s="40"/>
    </row>
    <row r="17" spans="1:34" s="18" customFormat="1" ht="10.199999999999999">
      <c r="A17" s="55" t="s">
        <v>60</v>
      </c>
      <c r="B17" s="84" t="s">
        <v>63</v>
      </c>
      <c r="C17" s="115"/>
      <c r="D17" s="84" t="s">
        <v>59</v>
      </c>
      <c r="E17" s="85"/>
      <c r="F17" s="84" t="s">
        <v>61</v>
      </c>
      <c r="G17" s="85"/>
      <c r="H17" s="85"/>
      <c r="I17" s="84" t="s">
        <v>62</v>
      </c>
      <c r="J17" s="85"/>
      <c r="K17" s="85"/>
      <c r="L17" s="85"/>
      <c r="M17" s="85"/>
      <c r="N17" s="86"/>
      <c r="O17" s="86"/>
      <c r="P17" s="87" t="s">
        <v>66</v>
      </c>
      <c r="Q17" s="19"/>
      <c r="AG17" s="19"/>
      <c r="AH17" s="19"/>
    </row>
    <row r="18" spans="1:34" ht="15.6">
      <c r="A18" s="5" t="s">
        <v>18</v>
      </c>
      <c r="B18" s="116">
        <f>[1]Fjärrvärmeproduktion!$N$58</f>
        <v>0</v>
      </c>
      <c r="C18" s="65"/>
      <c r="D18" s="116">
        <f>[1]Fjärrvärmeproduktion!$N$59</f>
        <v>0</v>
      </c>
      <c r="E18" s="65">
        <f>[1]Fjärrvärmeproduktion!$Q$60</f>
        <v>0</v>
      </c>
      <c r="F18" s="65">
        <f>[1]Fjärrvärmeproduktion!$N$61</f>
        <v>0</v>
      </c>
      <c r="G18" s="65">
        <f>[1]Fjärrvärmeproduktion!$R$62</f>
        <v>0</v>
      </c>
      <c r="H18" s="65">
        <f>[1]Fjärrvärmeproduktion!$S$63</f>
        <v>0</v>
      </c>
      <c r="I18" s="65">
        <f>[1]Fjärrvärmeproduktion!$N$64</f>
        <v>0</v>
      </c>
      <c r="J18" s="65">
        <f>[1]Fjärrvärmeproduktion!$T$62</f>
        <v>0</v>
      </c>
      <c r="K18" s="65">
        <f>[1]Fjärrvärmeproduktion!U60</f>
        <v>0</v>
      </c>
      <c r="L18" s="65">
        <f>[1]Fjärrvärmeproduktion!V60</f>
        <v>0</v>
      </c>
      <c r="M18" s="65"/>
      <c r="N18" s="65"/>
      <c r="O18" s="65"/>
      <c r="P18" s="65">
        <f>SUM(C18:O18)</f>
        <v>0</v>
      </c>
      <c r="Q18" s="4"/>
      <c r="R18" s="4"/>
      <c r="S18" s="4"/>
      <c r="T18" s="4"/>
    </row>
    <row r="19" spans="1:34" ht="15.6">
      <c r="A19" s="5" t="s">
        <v>19</v>
      </c>
      <c r="B19" s="139">
        <f>[1]Fjärrvärmeproduktion!$N$66+[1]Fjärrvärmeproduktion!$Z$66</f>
        <v>14300</v>
      </c>
      <c r="C19" s="65"/>
      <c r="D19" s="116">
        <f>[1]Fjärrvärmeproduktion!$N$67</f>
        <v>0</v>
      </c>
      <c r="E19" s="65">
        <f>[1]Fjärrvärmeproduktion!$Q$68</f>
        <v>0</v>
      </c>
      <c r="F19" s="65">
        <f>[1]Fjärrvärmeproduktion!$N$69</f>
        <v>0</v>
      </c>
      <c r="G19" s="65">
        <f>[1]Fjärrvärmeproduktion!$R$70</f>
        <v>0</v>
      </c>
      <c r="H19" s="140">
        <f>[1]Fjärrvärmeproduktion!$S$71</f>
        <v>14300</v>
      </c>
      <c r="I19" s="65">
        <f>[1]Fjärrvärmeproduktion!$N$72</f>
        <v>0</v>
      </c>
      <c r="J19" s="65">
        <f>[1]Fjärrvärmeproduktion!$T$70</f>
        <v>0</v>
      </c>
      <c r="K19" s="65">
        <f>[1]Fjärrvärmeproduktion!U68</f>
        <v>0</v>
      </c>
      <c r="L19" s="65">
        <f>[1]Fjärrvärmeproduktion!V68</f>
        <v>0</v>
      </c>
      <c r="M19" s="65"/>
      <c r="N19" s="65"/>
      <c r="O19" s="65"/>
      <c r="P19" s="65">
        <f t="shared" ref="P19:P24" si="2">SUM(C19:O19)</f>
        <v>14300</v>
      </c>
      <c r="Q19" s="4"/>
      <c r="R19" s="4"/>
      <c r="S19" s="4"/>
      <c r="T19" s="4"/>
    </row>
    <row r="20" spans="1:34" ht="15.6">
      <c r="A20" s="5" t="s">
        <v>20</v>
      </c>
      <c r="B20" s="116">
        <f>[1]Fjärrvärmeproduktion!$N$74</f>
        <v>0</v>
      </c>
      <c r="C20" s="65"/>
      <c r="D20" s="116">
        <f>[1]Fjärrvärmeproduktion!$N$75</f>
        <v>0</v>
      </c>
      <c r="E20" s="65">
        <f>[1]Fjärrvärmeproduktion!$Q$76</f>
        <v>0</v>
      </c>
      <c r="F20" s="65">
        <f>[1]Fjärrvärmeproduktion!$N$77</f>
        <v>0</v>
      </c>
      <c r="G20" s="65">
        <f>[1]Fjärrvärmeproduktion!$R$78</f>
        <v>0</v>
      </c>
      <c r="H20" s="65">
        <f>[1]Fjärrvärmeproduktion!$S$79</f>
        <v>0</v>
      </c>
      <c r="I20" s="65">
        <f>[1]Fjärrvärmeproduktion!$N$80</f>
        <v>0</v>
      </c>
      <c r="J20" s="65">
        <f>[1]Fjärrvärmeproduktion!$T$78</f>
        <v>0</v>
      </c>
      <c r="K20" s="65">
        <f>[1]Fjärrvärmeproduktion!U76</f>
        <v>0</v>
      </c>
      <c r="L20" s="65">
        <f>[1]Fjärrvärmeproduktion!V76</f>
        <v>0</v>
      </c>
      <c r="M20" s="65"/>
      <c r="N20" s="65"/>
      <c r="O20" s="65"/>
      <c r="P20" s="65">
        <f t="shared" si="2"/>
        <v>0</v>
      </c>
      <c r="Q20" s="4"/>
      <c r="R20" s="4"/>
      <c r="S20" s="4"/>
      <c r="T20" s="4"/>
    </row>
    <row r="21" spans="1:34" ht="16.2" thickBot="1">
      <c r="A21" s="5" t="s">
        <v>21</v>
      </c>
      <c r="B21" s="116">
        <f>[1]Fjärrvärmeproduktion!$N$82</f>
        <v>0</v>
      </c>
      <c r="C21" s="65"/>
      <c r="D21" s="116">
        <f>[1]Fjärrvärmeproduktion!$N$83</f>
        <v>0</v>
      </c>
      <c r="E21" s="65">
        <f>[1]Fjärrvärmeproduktion!$Q$84</f>
        <v>0</v>
      </c>
      <c r="F21" s="65">
        <f>[1]Fjärrvärmeproduktion!$N$85</f>
        <v>0</v>
      </c>
      <c r="G21" s="65">
        <f>[1]Fjärrvärmeproduktion!$R$86</f>
        <v>0</v>
      </c>
      <c r="H21" s="65">
        <f>[1]Fjärrvärmeproduktion!$S$87</f>
        <v>0</v>
      </c>
      <c r="I21" s="65">
        <f>[1]Fjärrvärmeproduktion!$N$88</f>
        <v>0</v>
      </c>
      <c r="J21" s="65">
        <f>[1]Fjärrvärmeproduktion!$T$86</f>
        <v>0</v>
      </c>
      <c r="K21" s="65">
        <f>[1]Fjärrvärmeproduktion!U84</f>
        <v>0</v>
      </c>
      <c r="L21" s="65">
        <f>[1]Fjärrvärmeproduktion!V84</f>
        <v>0</v>
      </c>
      <c r="M21" s="65"/>
      <c r="N21" s="65"/>
      <c r="O21" s="65"/>
      <c r="P21" s="65">
        <f t="shared" si="2"/>
        <v>0</v>
      </c>
      <c r="Q21" s="4"/>
      <c r="R21" s="26"/>
      <c r="S21" s="26"/>
      <c r="T21" s="26"/>
    </row>
    <row r="22" spans="1:34" ht="15.6">
      <c r="A22" s="5" t="s">
        <v>22</v>
      </c>
      <c r="B22" s="116">
        <f>[1]Fjärrvärmeproduktion!$N$90</f>
        <v>0</v>
      </c>
      <c r="C22" s="65"/>
      <c r="D22" s="116">
        <f>[1]Fjärrvärmeproduktion!$N$91</f>
        <v>0</v>
      </c>
      <c r="E22" s="65">
        <f>[1]Fjärrvärmeproduktion!$Q$92</f>
        <v>0</v>
      </c>
      <c r="F22" s="65">
        <f>[1]Fjärrvärmeproduktion!$N$93</f>
        <v>0</v>
      </c>
      <c r="G22" s="65">
        <f>[1]Fjärrvärmeproduktion!$R$94</f>
        <v>0</v>
      </c>
      <c r="H22" s="65">
        <f>[1]Fjärrvärmeproduktion!$S$95</f>
        <v>0</v>
      </c>
      <c r="I22" s="65">
        <f>[1]Fjärrvärmeproduktion!$N$96</f>
        <v>0</v>
      </c>
      <c r="J22" s="65">
        <f>[1]Fjärrvärmeproduktion!$T$94</f>
        <v>0</v>
      </c>
      <c r="K22" s="65">
        <f>[1]Fjärrvärmeproduktion!U92</f>
        <v>0</v>
      </c>
      <c r="L22" s="65">
        <f>[1]Fjärrvärmeproduktion!V92</f>
        <v>0</v>
      </c>
      <c r="M22" s="65"/>
      <c r="N22" s="65"/>
      <c r="O22" s="65"/>
      <c r="P22" s="65">
        <f t="shared" si="2"/>
        <v>0</v>
      </c>
      <c r="Q22" s="20"/>
      <c r="R22" s="32" t="s">
        <v>24</v>
      </c>
      <c r="S22" s="59" t="str">
        <f>P43/1000 &amp;" GWh"</f>
        <v>106,204196011465 GWh</v>
      </c>
      <c r="T22" s="27"/>
      <c r="U22" s="25"/>
    </row>
    <row r="23" spans="1:34" ht="15.6">
      <c r="A23" s="5" t="s">
        <v>23</v>
      </c>
      <c r="B23" s="116">
        <f>[1]Fjärrvärmeproduktion!$N$98</f>
        <v>0</v>
      </c>
      <c r="C23" s="65"/>
      <c r="D23" s="116">
        <f>[1]Fjärrvärmeproduktion!$N$99</f>
        <v>0</v>
      </c>
      <c r="E23" s="65">
        <f>[1]Fjärrvärmeproduktion!$Q$100</f>
        <v>0</v>
      </c>
      <c r="F23" s="65">
        <f>[1]Fjärrvärmeproduktion!$N$101</f>
        <v>0</v>
      </c>
      <c r="G23" s="65">
        <f>[1]Fjärrvärmeproduktion!$R$102</f>
        <v>0</v>
      </c>
      <c r="H23" s="65">
        <f>[1]Fjärrvärmeproduktion!$S$103</f>
        <v>0</v>
      </c>
      <c r="I23" s="65">
        <f>[1]Fjärrvärmeproduktion!$N$104</f>
        <v>0</v>
      </c>
      <c r="J23" s="65">
        <f>[1]Fjärrvärmeproduktion!$T$102</f>
        <v>0</v>
      </c>
      <c r="K23" s="65">
        <f>[1]Fjärrvärmeproduktion!U100</f>
        <v>0</v>
      </c>
      <c r="L23" s="65">
        <f>[1]Fjärrvärmeproduktion!V100</f>
        <v>0</v>
      </c>
      <c r="M23" s="65"/>
      <c r="N23" s="65"/>
      <c r="O23" s="65"/>
      <c r="P23" s="65">
        <f t="shared" si="2"/>
        <v>0</v>
      </c>
      <c r="Q23" s="20"/>
      <c r="R23" s="30"/>
      <c r="S23" s="4"/>
      <c r="T23" s="28"/>
      <c r="U23" s="25"/>
    </row>
    <row r="24" spans="1:34" ht="15.6">
      <c r="A24" s="5" t="s">
        <v>14</v>
      </c>
      <c r="B24" s="65">
        <f>SUM(B18:B23)</f>
        <v>14300</v>
      </c>
      <c r="C24" s="65">
        <f t="shared" ref="C24:O24" si="3">SUM(C18:C23)</f>
        <v>0</v>
      </c>
      <c r="D24" s="65">
        <f t="shared" si="3"/>
        <v>0</v>
      </c>
      <c r="E24" s="65">
        <f t="shared" si="3"/>
        <v>0</v>
      </c>
      <c r="F24" s="65">
        <f t="shared" si="3"/>
        <v>0</v>
      </c>
      <c r="G24" s="65">
        <f t="shared" si="3"/>
        <v>0</v>
      </c>
      <c r="H24" s="65">
        <f t="shared" si="3"/>
        <v>14300</v>
      </c>
      <c r="I24" s="65">
        <f t="shared" si="3"/>
        <v>0</v>
      </c>
      <c r="J24" s="65">
        <f t="shared" si="3"/>
        <v>0</v>
      </c>
      <c r="K24" s="65">
        <f t="shared" si="3"/>
        <v>0</v>
      </c>
      <c r="L24" s="65">
        <f t="shared" si="3"/>
        <v>0</v>
      </c>
      <c r="M24" s="65">
        <f t="shared" si="3"/>
        <v>0</v>
      </c>
      <c r="N24" s="65">
        <f t="shared" si="3"/>
        <v>0</v>
      </c>
      <c r="O24" s="65">
        <f t="shared" si="3"/>
        <v>0</v>
      </c>
      <c r="P24" s="65">
        <f t="shared" si="2"/>
        <v>14300</v>
      </c>
      <c r="Q24" s="20"/>
      <c r="R24" s="30"/>
      <c r="S24" s="4" t="s">
        <v>25</v>
      </c>
      <c r="T24" s="28" t="s">
        <v>26</v>
      </c>
      <c r="U24" s="25"/>
    </row>
    <row r="25" spans="1:34" ht="15.6"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20"/>
      <c r="R25" s="56" t="str">
        <f>C30</f>
        <v>El</v>
      </c>
      <c r="S25" s="43" t="str">
        <f>C43/1000 &amp;" GWh"</f>
        <v>65,717196011465 GWh</v>
      </c>
      <c r="T25" s="31">
        <f>C$44</f>
        <v>0.61878154046164702</v>
      </c>
      <c r="U25" s="25"/>
    </row>
    <row r="26" spans="1:34" ht="15.6">
      <c r="A26" s="6" t="s">
        <v>100</v>
      </c>
      <c r="B26" s="116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20"/>
      <c r="R26" s="57" t="str">
        <f>D30</f>
        <v>Oljeprodukter</v>
      </c>
      <c r="S26" s="43" t="str">
        <f>D43/1000 &amp;" GWh"</f>
        <v>9,758 GWh</v>
      </c>
      <c r="T26" s="31">
        <f>D$44</f>
        <v>9.1879608965229551E-2</v>
      </c>
      <c r="U26" s="25"/>
    </row>
    <row r="27" spans="1:34" ht="15.6"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20"/>
      <c r="R27" s="57" t="str">
        <f>E30</f>
        <v>Kol och koks</v>
      </c>
      <c r="S27" s="11" t="str">
        <f>E43/1000 &amp;" GWh"</f>
        <v>0 GWh</v>
      </c>
      <c r="T27" s="31">
        <f>E$44</f>
        <v>0</v>
      </c>
      <c r="U27" s="25"/>
    </row>
    <row r="28" spans="1:34" ht="18">
      <c r="A28" s="3" t="s">
        <v>27</v>
      </c>
      <c r="B28" s="88"/>
      <c r="C28" s="62"/>
      <c r="D28" s="88"/>
      <c r="E28" s="88"/>
      <c r="F28" s="88"/>
      <c r="G28" s="88"/>
      <c r="H28" s="88"/>
      <c r="I28" s="62"/>
      <c r="J28" s="62"/>
      <c r="K28" s="62"/>
      <c r="L28" s="62"/>
      <c r="M28" s="62"/>
      <c r="N28" s="62"/>
      <c r="O28" s="62"/>
      <c r="P28" s="62"/>
      <c r="Q28" s="20"/>
      <c r="R28" s="57" t="str">
        <f>F30</f>
        <v>Gasol/naturgas</v>
      </c>
      <c r="S28" s="45" t="str">
        <f>F43/1000 &amp;" GWh"</f>
        <v>0,895 GWh</v>
      </c>
      <c r="T28" s="31">
        <f>F$44</f>
        <v>8.427162330793242E-3</v>
      </c>
      <c r="U28" s="25"/>
    </row>
    <row r="29" spans="1:34" ht="15.6">
      <c r="A29" s="54" t="str">
        <f>A2</f>
        <v>1904 Skinnskatteberg</v>
      </c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20"/>
      <c r="R29" s="57" t="str">
        <f>G30</f>
        <v>Biodrivmedel</v>
      </c>
      <c r="S29" s="43" t="str">
        <f>G43/1000&amp;" GWh"</f>
        <v>1,856 GWh</v>
      </c>
      <c r="T29" s="31">
        <f>G$44</f>
        <v>1.7475769034583526E-2</v>
      </c>
      <c r="U29" s="25"/>
    </row>
    <row r="30" spans="1:34" ht="28.8">
      <c r="A30" s="6">
        <f>'Västmanlands län'!A30</f>
        <v>2020</v>
      </c>
      <c r="B30" s="89" t="s">
        <v>70</v>
      </c>
      <c r="C30" s="92" t="s">
        <v>8</v>
      </c>
      <c r="D30" s="80" t="s">
        <v>32</v>
      </c>
      <c r="E30" s="80" t="s">
        <v>2</v>
      </c>
      <c r="F30" s="81" t="s">
        <v>3</v>
      </c>
      <c r="G30" s="80" t="s">
        <v>28</v>
      </c>
      <c r="H30" s="80" t="s">
        <v>52</v>
      </c>
      <c r="I30" s="81" t="s">
        <v>5</v>
      </c>
      <c r="J30" s="80" t="s">
        <v>4</v>
      </c>
      <c r="K30" s="80" t="s">
        <v>6</v>
      </c>
      <c r="L30" s="80" t="s">
        <v>7</v>
      </c>
      <c r="M30" s="80" t="s">
        <v>72</v>
      </c>
      <c r="N30" s="81" t="s">
        <v>68</v>
      </c>
      <c r="O30" s="81" t="s">
        <v>74</v>
      </c>
      <c r="P30" s="82" t="s">
        <v>29</v>
      </c>
      <c r="Q30" s="20"/>
      <c r="R30" s="56" t="str">
        <f>H30</f>
        <v>Biobränslen</v>
      </c>
      <c r="S30" s="43" t="str">
        <f>H43/1000&amp;" GWh"</f>
        <v>27,978 GWh</v>
      </c>
      <c r="T30" s="31">
        <f>H$44</f>
        <v>0.26343591920774673</v>
      </c>
      <c r="U30" s="25"/>
    </row>
    <row r="31" spans="1:34" s="18" customFormat="1">
      <c r="A31" s="17"/>
      <c r="B31" s="84" t="s">
        <v>65</v>
      </c>
      <c r="C31" s="90" t="s">
        <v>64</v>
      </c>
      <c r="D31" s="84" t="s">
        <v>59</v>
      </c>
      <c r="E31" s="85"/>
      <c r="F31" s="84" t="s">
        <v>61</v>
      </c>
      <c r="G31" s="84" t="s">
        <v>71</v>
      </c>
      <c r="H31" s="84" t="s">
        <v>69</v>
      </c>
      <c r="I31" s="84" t="s">
        <v>62</v>
      </c>
      <c r="J31" s="85"/>
      <c r="K31" s="85"/>
      <c r="L31" s="85"/>
      <c r="M31" s="85"/>
      <c r="N31" s="86"/>
      <c r="O31" s="86"/>
      <c r="P31" s="87" t="s">
        <v>67</v>
      </c>
      <c r="Q31" s="21"/>
      <c r="R31" s="56" t="str">
        <f>I30</f>
        <v>Biogas</v>
      </c>
      <c r="S31" s="43" t="str">
        <f>I43/1000 &amp;" GWh"</f>
        <v>0 GWh</v>
      </c>
      <c r="T31" s="31">
        <f>I$44</f>
        <v>0</v>
      </c>
      <c r="U31" s="24"/>
      <c r="AG31" s="19"/>
      <c r="AH31" s="19"/>
    </row>
    <row r="32" spans="1:34" ht="15.6">
      <c r="A32" s="5" t="s">
        <v>30</v>
      </c>
      <c r="B32" s="116">
        <f>[1]Slutanvändning!$N$89</f>
        <v>0</v>
      </c>
      <c r="C32" s="116">
        <f>[1]Slutanvändning!$N$90</f>
        <v>1705</v>
      </c>
      <c r="D32" s="116">
        <f>[1]Slutanvändning!$N$83</f>
        <v>2222</v>
      </c>
      <c r="E32" s="65">
        <f>[1]Slutanvändning!$Q$84</f>
        <v>0</v>
      </c>
      <c r="F32" s="65">
        <f>[1]Slutanvändning!$N$85</f>
        <v>0</v>
      </c>
      <c r="G32" s="65">
        <f>[1]Slutanvändning!$N$86</f>
        <v>546</v>
      </c>
      <c r="H32" s="116">
        <f>[1]Slutanvändning!$N$87</f>
        <v>0</v>
      </c>
      <c r="I32" s="65">
        <f>[1]Slutanvändning!$N$88</f>
        <v>0</v>
      </c>
      <c r="J32" s="65"/>
      <c r="K32" s="65">
        <f>[1]Slutanvändning!U84</f>
        <v>0</v>
      </c>
      <c r="L32" s="65">
        <f>[1]Slutanvändning!V84</f>
        <v>0</v>
      </c>
      <c r="M32" s="65"/>
      <c r="N32" s="65"/>
      <c r="O32" s="65"/>
      <c r="P32" s="65">
        <f t="shared" ref="P32:P38" si="4">SUM(B32:N32)</f>
        <v>4473</v>
      </c>
      <c r="Q32" s="22"/>
      <c r="R32" s="57" t="str">
        <f>J30</f>
        <v>Avlutar</v>
      </c>
      <c r="S32" s="43" t="str">
        <f>J43/1000 &amp;" GWh"</f>
        <v>0 GWh</v>
      </c>
      <c r="T32" s="31">
        <f>J$44</f>
        <v>0</v>
      </c>
      <c r="U32" s="25"/>
    </row>
    <row r="33" spans="1:47" ht="15.6">
      <c r="A33" s="5" t="s">
        <v>33</v>
      </c>
      <c r="B33" s="116">
        <f>[1]Slutanvändning!$N$98</f>
        <v>2204</v>
      </c>
      <c r="C33" s="144">
        <f>[1]Slutanvändning!$N$99</f>
        <v>22523.255566171338</v>
      </c>
      <c r="D33" s="116">
        <f>[1]Slutanvändning!$N$92</f>
        <v>1587</v>
      </c>
      <c r="E33" s="65">
        <f>[1]Slutanvändning!$Q$93</f>
        <v>0</v>
      </c>
      <c r="F33" s="65">
        <f>[1]Slutanvändning!$N$94</f>
        <v>895</v>
      </c>
      <c r="G33" s="65">
        <f>[1]Slutanvändning!$N$95</f>
        <v>0</v>
      </c>
      <c r="H33" s="116">
        <f>[1]Slutanvändning!$N$96</f>
        <v>0</v>
      </c>
      <c r="I33" s="65">
        <f>[1]Slutanvändning!$N$97</f>
        <v>0</v>
      </c>
      <c r="J33" s="65"/>
      <c r="K33" s="65">
        <f>[1]Slutanvändning!U93</f>
        <v>0</v>
      </c>
      <c r="L33" s="65">
        <f>[1]Slutanvändning!V93</f>
        <v>0</v>
      </c>
      <c r="M33" s="65"/>
      <c r="N33" s="65"/>
      <c r="O33" s="65"/>
      <c r="P33" s="133">
        <f t="shared" si="4"/>
        <v>27209.255566171338</v>
      </c>
      <c r="Q33" s="22"/>
      <c r="R33" s="56" t="str">
        <f>K30</f>
        <v>Torv</v>
      </c>
      <c r="S33" s="43" t="str">
        <f>K43/1000&amp;" GWh"</f>
        <v>0 GWh</v>
      </c>
      <c r="T33" s="31">
        <f>K$44</f>
        <v>0</v>
      </c>
      <c r="U33" s="25"/>
    </row>
    <row r="34" spans="1:47" ht="15.6">
      <c r="A34" s="5" t="s">
        <v>34</v>
      </c>
      <c r="B34" s="116">
        <f>[1]Slutanvändning!$N$107</f>
        <v>4725</v>
      </c>
      <c r="C34" s="116">
        <f>[1]Slutanvändning!$N$108</f>
        <v>6660</v>
      </c>
      <c r="D34" s="116">
        <f>[1]Slutanvändning!$N$101</f>
        <v>0</v>
      </c>
      <c r="E34" s="65">
        <f>[1]Slutanvändning!$Q$102</f>
        <v>0</v>
      </c>
      <c r="F34" s="65">
        <f>[1]Slutanvändning!$N$103</f>
        <v>0</v>
      </c>
      <c r="G34" s="65">
        <f>[1]Slutanvändning!$N$104</f>
        <v>0</v>
      </c>
      <c r="H34" s="116">
        <f>[1]Slutanvändning!$N$105</f>
        <v>0</v>
      </c>
      <c r="I34" s="65">
        <f>[1]Slutanvändning!$N$106</f>
        <v>0</v>
      </c>
      <c r="J34" s="65"/>
      <c r="K34" s="65">
        <f>[1]Slutanvändning!U102</f>
        <v>0</v>
      </c>
      <c r="L34" s="65">
        <f>[1]Slutanvändning!V102</f>
        <v>0</v>
      </c>
      <c r="M34" s="65"/>
      <c r="N34" s="65"/>
      <c r="O34" s="65"/>
      <c r="P34" s="65">
        <f t="shared" si="4"/>
        <v>11385</v>
      </c>
      <c r="Q34" s="22"/>
      <c r="R34" s="57" t="str">
        <f>L30</f>
        <v>Avfall</v>
      </c>
      <c r="S34" s="43" t="str">
        <f>L43/1000&amp;" GWh"</f>
        <v>0 GWh</v>
      </c>
      <c r="T34" s="31">
        <f>L$44</f>
        <v>0</v>
      </c>
      <c r="U34" s="25"/>
      <c r="V34" s="7"/>
      <c r="W34" s="42"/>
    </row>
    <row r="35" spans="1:47" ht="15.6">
      <c r="A35" s="5" t="s">
        <v>35</v>
      </c>
      <c r="B35" s="116">
        <f>[1]Slutanvändning!$N$116</f>
        <v>0</v>
      </c>
      <c r="C35" s="144">
        <f>[1]Slutanvändning!$N$117</f>
        <v>7</v>
      </c>
      <c r="D35" s="116">
        <f>[1]Slutanvändning!$N$110</f>
        <v>5733</v>
      </c>
      <c r="E35" s="65">
        <f>[1]Slutanvändning!$Q$111</f>
        <v>0</v>
      </c>
      <c r="F35" s="65">
        <f>[1]Slutanvändning!$N$112</f>
        <v>0</v>
      </c>
      <c r="G35" s="65">
        <f>[1]Slutanvändning!$N$113</f>
        <v>1310</v>
      </c>
      <c r="H35" s="116">
        <f>[1]Slutanvändning!$N$114</f>
        <v>0</v>
      </c>
      <c r="I35" s="65">
        <f>[1]Slutanvändning!$N$115</f>
        <v>0</v>
      </c>
      <c r="J35" s="65"/>
      <c r="K35" s="65">
        <f>[1]Slutanvändning!U111</f>
        <v>0</v>
      </c>
      <c r="L35" s="65">
        <f>[1]Slutanvändning!V111</f>
        <v>0</v>
      </c>
      <c r="M35" s="65"/>
      <c r="N35" s="65"/>
      <c r="O35" s="65"/>
      <c r="P35" s="133">
        <f>SUM(B35:N35)</f>
        <v>7050</v>
      </c>
      <c r="Q35" s="22"/>
      <c r="R35" s="56" t="str">
        <f>M30</f>
        <v>Beckolja</v>
      </c>
      <c r="S35" s="43" t="str">
        <f>M43/1000&amp;" GWh"</f>
        <v>0 GWh</v>
      </c>
      <c r="T35" s="31">
        <f>M$44</f>
        <v>0</v>
      </c>
      <c r="U35" s="25"/>
    </row>
    <row r="36" spans="1:47" ht="15.6">
      <c r="A36" s="5" t="s">
        <v>36</v>
      </c>
      <c r="B36" s="116">
        <f>[1]Slutanvändning!$N$125</f>
        <v>890</v>
      </c>
      <c r="C36" s="116">
        <f>[1]Slutanvändning!$N$126</f>
        <v>6556</v>
      </c>
      <c r="D36" s="116">
        <f>[1]Slutanvändning!$N$119</f>
        <v>69</v>
      </c>
      <c r="E36" s="65">
        <f>[1]Slutanvändning!$Q$120</f>
        <v>0</v>
      </c>
      <c r="F36" s="65">
        <f>[1]Slutanvändning!$N$121</f>
        <v>0</v>
      </c>
      <c r="G36" s="65">
        <f>[1]Slutanvändning!$N$122</f>
        <v>0</v>
      </c>
      <c r="H36" s="116">
        <f>[1]Slutanvändning!$N$123</f>
        <v>0</v>
      </c>
      <c r="I36" s="65">
        <f>[1]Slutanvändning!$N$124</f>
        <v>0</v>
      </c>
      <c r="J36" s="65"/>
      <c r="K36" s="65">
        <f>[1]Slutanvändning!U120</f>
        <v>0</v>
      </c>
      <c r="L36" s="65">
        <f>[1]Slutanvändning!V120</f>
        <v>0</v>
      </c>
      <c r="M36" s="65"/>
      <c r="N36" s="65"/>
      <c r="O36" s="65"/>
      <c r="P36" s="65">
        <f t="shared" si="4"/>
        <v>7515</v>
      </c>
      <c r="Q36" s="22"/>
      <c r="R36" s="56" t="str">
        <f>N30</f>
        <v>Övrigt</v>
      </c>
      <c r="S36" s="43" t="str">
        <f>N43/1000&amp;" GWh"</f>
        <v>0 GWh</v>
      </c>
      <c r="T36" s="31">
        <f>N$44</f>
        <v>0</v>
      </c>
      <c r="U36" s="25"/>
    </row>
    <row r="37" spans="1:47" ht="15.6">
      <c r="A37" s="5" t="s">
        <v>37</v>
      </c>
      <c r="B37" s="116">
        <f>[1]Slutanvändning!$N$134</f>
        <v>23</v>
      </c>
      <c r="C37" s="116">
        <f>[1]Slutanvändning!$N$135</f>
        <v>16175</v>
      </c>
      <c r="D37" s="116">
        <f>[1]Slutanvändning!$N$128</f>
        <v>147</v>
      </c>
      <c r="E37" s="65">
        <f>[1]Slutanvändning!$Q$129</f>
        <v>0</v>
      </c>
      <c r="F37" s="65">
        <f>[1]Slutanvändning!$N$130</f>
        <v>0</v>
      </c>
      <c r="G37" s="65">
        <f>[1]Slutanvändning!$N$131</f>
        <v>0</v>
      </c>
      <c r="H37" s="116">
        <f>[1]Slutanvändning!$N$132</f>
        <v>13678</v>
      </c>
      <c r="I37" s="65">
        <f>[1]Slutanvändning!$N$133</f>
        <v>0</v>
      </c>
      <c r="J37" s="65"/>
      <c r="K37" s="65">
        <f>[1]Slutanvändning!U129</f>
        <v>0</v>
      </c>
      <c r="L37" s="65">
        <f>[1]Slutanvändning!V129</f>
        <v>0</v>
      </c>
      <c r="M37" s="65"/>
      <c r="N37" s="65"/>
      <c r="O37" s="65"/>
      <c r="P37" s="65">
        <f t="shared" si="4"/>
        <v>30023</v>
      </c>
      <c r="Q37" s="22"/>
      <c r="R37" s="57" t="str">
        <f>O30</f>
        <v>Ånga</v>
      </c>
      <c r="S37" s="43" t="str">
        <f>O43/1000&amp;" GWh"</f>
        <v>0 GWh</v>
      </c>
      <c r="T37" s="31">
        <f>O$44</f>
        <v>0</v>
      </c>
      <c r="U37" s="25"/>
    </row>
    <row r="38" spans="1:47" ht="15.6">
      <c r="A38" s="5" t="s">
        <v>38</v>
      </c>
      <c r="B38" s="116">
        <f>[1]Slutanvändning!$N$143</f>
        <v>5498</v>
      </c>
      <c r="C38" s="116">
        <f>[1]Slutanvändning!$N$144</f>
        <v>1426</v>
      </c>
      <c r="D38" s="116">
        <f>[1]Slutanvändning!$N$137</f>
        <v>0</v>
      </c>
      <c r="E38" s="65">
        <f>[1]Slutanvändning!$Q$138</f>
        <v>0</v>
      </c>
      <c r="F38" s="65">
        <f>[1]Slutanvändning!$N$139</f>
        <v>0</v>
      </c>
      <c r="G38" s="65">
        <f>[1]Slutanvändning!$N$140</f>
        <v>0</v>
      </c>
      <c r="H38" s="116">
        <f>[1]Slutanvändning!$N$141</f>
        <v>0</v>
      </c>
      <c r="I38" s="65">
        <f>[1]Slutanvändning!$N$142</f>
        <v>0</v>
      </c>
      <c r="J38" s="65"/>
      <c r="K38" s="65">
        <f>[1]Slutanvändning!U138</f>
        <v>0</v>
      </c>
      <c r="L38" s="65">
        <f>[1]Slutanvändning!V138</f>
        <v>0</v>
      </c>
      <c r="M38" s="65"/>
      <c r="N38" s="65"/>
      <c r="O38" s="65"/>
      <c r="P38" s="65">
        <f t="shared" si="4"/>
        <v>6924</v>
      </c>
      <c r="Q38" s="22"/>
      <c r="R38" s="33"/>
      <c r="S38" s="18"/>
      <c r="T38" s="29"/>
      <c r="U38" s="25"/>
    </row>
    <row r="39" spans="1:47" ht="15.6">
      <c r="A39" s="5" t="s">
        <v>39</v>
      </c>
      <c r="B39" s="116">
        <f>[1]Slutanvändning!$N$152</f>
        <v>0</v>
      </c>
      <c r="C39" s="116">
        <f>[1]Slutanvändning!$N$153</f>
        <v>5797</v>
      </c>
      <c r="D39" s="116">
        <f>[1]Slutanvändning!$N$146</f>
        <v>0</v>
      </c>
      <c r="E39" s="65">
        <f>[1]Slutanvändning!$Q$147</f>
        <v>0</v>
      </c>
      <c r="F39" s="65">
        <f>[1]Slutanvändning!$N$148</f>
        <v>0</v>
      </c>
      <c r="G39" s="65">
        <f>[1]Slutanvändning!$N$149</f>
        <v>0</v>
      </c>
      <c r="H39" s="116">
        <f>[1]Slutanvändning!$N$150</f>
        <v>0</v>
      </c>
      <c r="I39" s="65">
        <f>[1]Slutanvändning!$N$151</f>
        <v>0</v>
      </c>
      <c r="J39" s="65"/>
      <c r="K39" s="65">
        <f>[1]Slutanvändning!U147</f>
        <v>0</v>
      </c>
      <c r="L39" s="65">
        <f>[1]Slutanvändning!V147</f>
        <v>0</v>
      </c>
      <c r="M39" s="65"/>
      <c r="N39" s="65"/>
      <c r="O39" s="65"/>
      <c r="P39" s="65">
        <f>SUM(B39:N39)</f>
        <v>5797</v>
      </c>
      <c r="Q39" s="22"/>
      <c r="R39" s="30"/>
      <c r="S39" s="9"/>
      <c r="T39" s="46"/>
    </row>
    <row r="40" spans="1:47" ht="15.6">
      <c r="A40" s="5" t="s">
        <v>14</v>
      </c>
      <c r="B40" s="65">
        <f>SUM(B32:B39)</f>
        <v>13340</v>
      </c>
      <c r="C40" s="133">
        <f t="shared" ref="C40:O40" si="5">SUM(C32:C39)</f>
        <v>60849.255566171341</v>
      </c>
      <c r="D40" s="65">
        <f t="shared" si="5"/>
        <v>9758</v>
      </c>
      <c r="E40" s="65">
        <f t="shared" si="5"/>
        <v>0</v>
      </c>
      <c r="F40" s="65">
        <f>SUM(F32:F39)</f>
        <v>895</v>
      </c>
      <c r="G40" s="65">
        <f t="shared" si="5"/>
        <v>1856</v>
      </c>
      <c r="H40" s="65">
        <f t="shared" si="5"/>
        <v>13678</v>
      </c>
      <c r="I40" s="65">
        <f t="shared" si="5"/>
        <v>0</v>
      </c>
      <c r="J40" s="65">
        <f t="shared" si="5"/>
        <v>0</v>
      </c>
      <c r="K40" s="65">
        <f t="shared" si="5"/>
        <v>0</v>
      </c>
      <c r="L40" s="65">
        <f t="shared" si="5"/>
        <v>0</v>
      </c>
      <c r="M40" s="65">
        <f t="shared" si="5"/>
        <v>0</v>
      </c>
      <c r="N40" s="65">
        <f t="shared" si="5"/>
        <v>0</v>
      </c>
      <c r="O40" s="65">
        <f t="shared" si="5"/>
        <v>0</v>
      </c>
      <c r="P40" s="133">
        <f>SUM(B40:N40)</f>
        <v>100376.25556617134</v>
      </c>
      <c r="Q40" s="22"/>
      <c r="R40" s="30"/>
      <c r="S40" s="9" t="s">
        <v>25</v>
      </c>
      <c r="T40" s="46" t="s">
        <v>26</v>
      </c>
    </row>
    <row r="41" spans="1:47"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48"/>
      <c r="R41" s="30" t="s">
        <v>40</v>
      </c>
      <c r="S41" s="47" t="str">
        <f>(B46+C46)/1000 &amp;" GWh"</f>
        <v>5,82794044529371 GWh</v>
      </c>
      <c r="T41" s="63"/>
    </row>
    <row r="42" spans="1:47">
      <c r="A42" s="35" t="s">
        <v>43</v>
      </c>
      <c r="B42" s="122">
        <f>B39+B38+B37</f>
        <v>5521</v>
      </c>
      <c r="C42" s="122">
        <f>C39+C38+C37</f>
        <v>23398</v>
      </c>
      <c r="D42" s="122">
        <f>D39+D38+D37</f>
        <v>147</v>
      </c>
      <c r="E42" s="122">
        <f t="shared" ref="E42:P42" si="6">E39+E38+E37</f>
        <v>0</v>
      </c>
      <c r="F42" s="123">
        <f t="shared" si="6"/>
        <v>0</v>
      </c>
      <c r="G42" s="122">
        <f t="shared" si="6"/>
        <v>0</v>
      </c>
      <c r="H42" s="122">
        <f t="shared" si="6"/>
        <v>13678</v>
      </c>
      <c r="I42" s="123">
        <f t="shared" si="6"/>
        <v>0</v>
      </c>
      <c r="J42" s="122">
        <f t="shared" si="6"/>
        <v>0</v>
      </c>
      <c r="K42" s="122">
        <f t="shared" si="6"/>
        <v>0</v>
      </c>
      <c r="L42" s="122">
        <f t="shared" si="6"/>
        <v>0</v>
      </c>
      <c r="M42" s="122">
        <f t="shared" si="6"/>
        <v>0</v>
      </c>
      <c r="N42" s="122">
        <f t="shared" si="6"/>
        <v>0</v>
      </c>
      <c r="O42" s="122">
        <f t="shared" si="6"/>
        <v>0</v>
      </c>
      <c r="P42" s="122">
        <f t="shared" si="6"/>
        <v>42744</v>
      </c>
      <c r="Q42" s="23"/>
      <c r="R42" s="30" t="s">
        <v>41</v>
      </c>
      <c r="S42" s="10" t="str">
        <f>P42/1000 &amp;" GWh"</f>
        <v>42,744 GWh</v>
      </c>
      <c r="T42" s="31">
        <f>P42/P40</f>
        <v>0.42583776171867405</v>
      </c>
    </row>
    <row r="43" spans="1:47">
      <c r="A43" s="36" t="s">
        <v>45</v>
      </c>
      <c r="B43" s="124"/>
      <c r="C43" s="125">
        <f>C40+C24-C7+C46</f>
        <v>65717.196011465043</v>
      </c>
      <c r="D43" s="125">
        <f t="shared" ref="D43:O43" si="7">D11+D24+D40</f>
        <v>9758</v>
      </c>
      <c r="E43" s="125">
        <f t="shared" si="7"/>
        <v>0</v>
      </c>
      <c r="F43" s="125">
        <f t="shared" si="7"/>
        <v>895</v>
      </c>
      <c r="G43" s="125">
        <f t="shared" si="7"/>
        <v>1856</v>
      </c>
      <c r="H43" s="125">
        <f t="shared" si="7"/>
        <v>27978</v>
      </c>
      <c r="I43" s="125">
        <f t="shared" si="7"/>
        <v>0</v>
      </c>
      <c r="J43" s="125">
        <f t="shared" si="7"/>
        <v>0</v>
      </c>
      <c r="K43" s="125">
        <f t="shared" si="7"/>
        <v>0</v>
      </c>
      <c r="L43" s="125">
        <f t="shared" si="7"/>
        <v>0</v>
      </c>
      <c r="M43" s="125">
        <f t="shared" si="7"/>
        <v>0</v>
      </c>
      <c r="N43" s="125">
        <f t="shared" si="7"/>
        <v>0</v>
      </c>
      <c r="O43" s="125">
        <f t="shared" si="7"/>
        <v>0</v>
      </c>
      <c r="P43" s="126">
        <f>SUM(C43:O43)</f>
        <v>106204.19601146504</v>
      </c>
      <c r="Q43" s="23"/>
      <c r="R43" s="30" t="s">
        <v>42</v>
      </c>
      <c r="S43" s="10" t="str">
        <f>P36/1000 &amp;" GWh"</f>
        <v>7,515 GWh</v>
      </c>
      <c r="T43" s="44">
        <f>P36/P40</f>
        <v>7.4868303839505781E-2</v>
      </c>
    </row>
    <row r="44" spans="1:47">
      <c r="A44" s="36" t="s">
        <v>46</v>
      </c>
      <c r="B44" s="92"/>
      <c r="C44" s="95">
        <f>C43/$P$43</f>
        <v>0.61878154046164702</v>
      </c>
      <c r="D44" s="95">
        <f t="shared" ref="D44:P44" si="8">D43/$P$43</f>
        <v>9.1879608965229551E-2</v>
      </c>
      <c r="E44" s="95">
        <f t="shared" si="8"/>
        <v>0</v>
      </c>
      <c r="F44" s="95">
        <f t="shared" si="8"/>
        <v>8.427162330793242E-3</v>
      </c>
      <c r="G44" s="95">
        <f t="shared" si="8"/>
        <v>1.7475769034583526E-2</v>
      </c>
      <c r="H44" s="95">
        <f t="shared" si="8"/>
        <v>0.26343591920774673</v>
      </c>
      <c r="I44" s="95">
        <f t="shared" si="8"/>
        <v>0</v>
      </c>
      <c r="J44" s="95">
        <f t="shared" si="8"/>
        <v>0</v>
      </c>
      <c r="K44" s="95">
        <f t="shared" si="8"/>
        <v>0</v>
      </c>
      <c r="L44" s="95">
        <f t="shared" si="8"/>
        <v>0</v>
      </c>
      <c r="M44" s="95">
        <f t="shared" si="8"/>
        <v>0</v>
      </c>
      <c r="N44" s="95">
        <f t="shared" si="8"/>
        <v>0</v>
      </c>
      <c r="O44" s="95">
        <f t="shared" si="8"/>
        <v>0</v>
      </c>
      <c r="P44" s="95">
        <f t="shared" si="8"/>
        <v>1</v>
      </c>
      <c r="Q44" s="23"/>
      <c r="R44" s="30" t="s">
        <v>44</v>
      </c>
      <c r="S44" s="10" t="str">
        <f>P34/1000 &amp;" GWh"</f>
        <v>11,385 GWh</v>
      </c>
      <c r="T44" s="31">
        <f>P34/P40</f>
        <v>0.11342323875086804</v>
      </c>
      <c r="U44" s="25"/>
    </row>
    <row r="45" spans="1:47">
      <c r="A45" s="37"/>
      <c r="B45" s="96"/>
      <c r="C45" s="92"/>
      <c r="D45" s="92"/>
      <c r="E45" s="92"/>
      <c r="F45" s="89"/>
      <c r="G45" s="92"/>
      <c r="H45" s="92"/>
      <c r="I45" s="89"/>
      <c r="J45" s="92"/>
      <c r="K45" s="92"/>
      <c r="L45" s="92"/>
      <c r="M45" s="92"/>
      <c r="N45" s="89"/>
      <c r="O45" s="89"/>
      <c r="P45" s="89"/>
      <c r="Q45" s="23"/>
      <c r="R45" s="30" t="s">
        <v>31</v>
      </c>
      <c r="S45" s="10" t="str">
        <f>P32/1000 &amp;" GWh"</f>
        <v>4,473 GWh</v>
      </c>
      <c r="T45" s="31">
        <f>P32/P40</f>
        <v>4.4562331746388475E-2</v>
      </c>
      <c r="U45" s="25"/>
    </row>
    <row r="46" spans="1:47">
      <c r="A46" s="37" t="s">
        <v>49</v>
      </c>
      <c r="B46" s="94">
        <f>B24+B26-B40</f>
        <v>960</v>
      </c>
      <c r="C46" s="94">
        <f>(C40+C24)*0.08</f>
        <v>4867.9404452937079</v>
      </c>
      <c r="D46" s="92"/>
      <c r="E46" s="92"/>
      <c r="F46" s="89"/>
      <c r="G46" s="92"/>
      <c r="H46" s="92"/>
      <c r="I46" s="89"/>
      <c r="J46" s="92"/>
      <c r="K46" s="92"/>
      <c r="L46" s="92"/>
      <c r="M46" s="92"/>
      <c r="N46" s="89"/>
      <c r="O46" s="89"/>
      <c r="P46" s="41"/>
      <c r="Q46" s="23"/>
      <c r="R46" s="30" t="s">
        <v>47</v>
      </c>
      <c r="S46" s="10" t="str">
        <f>P33/1000 &amp;" GWh"</f>
        <v>27,2092555661713 GWh</v>
      </c>
      <c r="T46" s="44">
        <f>P33/P40</f>
        <v>0.27107262980370989</v>
      </c>
      <c r="U46" s="25"/>
    </row>
    <row r="47" spans="1:47">
      <c r="A47" s="37" t="s">
        <v>51</v>
      </c>
      <c r="B47" s="97">
        <f>B46/(B24+B26)</f>
        <v>6.7132867132867133E-2</v>
      </c>
      <c r="C47" s="97">
        <f>C46/(C40+C24)</f>
        <v>8.0000000000000016E-2</v>
      </c>
      <c r="D47" s="92"/>
      <c r="E47" s="92"/>
      <c r="F47" s="89"/>
      <c r="G47" s="92"/>
      <c r="H47" s="92"/>
      <c r="I47" s="89"/>
      <c r="J47" s="92"/>
      <c r="K47" s="92"/>
      <c r="L47" s="92"/>
      <c r="M47" s="92"/>
      <c r="N47" s="89"/>
      <c r="O47" s="89"/>
      <c r="P47" s="89"/>
      <c r="Q47" s="23"/>
      <c r="R47" s="30" t="s">
        <v>48</v>
      </c>
      <c r="S47" s="10" t="str">
        <f>P35/1000 &amp;" GWh"</f>
        <v>7,05 GWh</v>
      </c>
      <c r="T47" s="44">
        <f>P35/P40</f>
        <v>7.0235734140853739E-2</v>
      </c>
    </row>
    <row r="48" spans="1:47" ht="15" thickBot="1">
      <c r="A48" s="12"/>
      <c r="B48" s="127"/>
      <c r="C48" s="128"/>
      <c r="D48" s="128"/>
      <c r="E48" s="128"/>
      <c r="F48" s="129"/>
      <c r="G48" s="128"/>
      <c r="H48" s="128"/>
      <c r="I48" s="129"/>
      <c r="J48" s="128"/>
      <c r="K48" s="128"/>
      <c r="L48" s="128"/>
      <c r="M48" s="128"/>
      <c r="N48" s="129"/>
      <c r="O48" s="129"/>
      <c r="P48" s="129"/>
      <c r="Q48" s="58"/>
      <c r="R48" s="49" t="s">
        <v>50</v>
      </c>
      <c r="S48" s="50" t="str">
        <f>P40/1000 &amp;" GWh"</f>
        <v>100,376255566171 GWh</v>
      </c>
      <c r="T48" s="51">
        <f>SUM(T42:T47)</f>
        <v>1</v>
      </c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2"/>
      <c r="AH48" s="12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</row>
    <row r="49" spans="1:47">
      <c r="A49" s="13"/>
      <c r="B49" s="98"/>
      <c r="C49" s="99"/>
      <c r="D49" s="100"/>
      <c r="E49" s="100"/>
      <c r="F49" s="101"/>
      <c r="G49" s="100"/>
      <c r="H49" s="100"/>
      <c r="I49" s="101"/>
      <c r="J49" s="100"/>
      <c r="K49" s="100"/>
      <c r="L49" s="100"/>
      <c r="M49" s="99"/>
      <c r="N49" s="102"/>
      <c r="O49" s="102"/>
      <c r="P49" s="102"/>
      <c r="Q49" s="13"/>
      <c r="R49" s="12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2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</row>
    <row r="50" spans="1:47">
      <c r="A50" s="13"/>
      <c r="B50" s="98"/>
      <c r="C50" s="103"/>
      <c r="D50" s="100"/>
      <c r="E50" s="100"/>
      <c r="F50" s="101"/>
      <c r="G50" s="100"/>
      <c r="H50" s="100"/>
      <c r="I50" s="101"/>
      <c r="J50" s="100"/>
      <c r="K50" s="100"/>
      <c r="L50" s="100"/>
      <c r="M50" s="99"/>
      <c r="N50" s="102"/>
      <c r="O50" s="102"/>
      <c r="P50" s="102"/>
      <c r="Q50" s="13"/>
      <c r="R50" s="12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2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</row>
    <row r="51" spans="1:47">
      <c r="A51" s="13"/>
      <c r="B51" s="98"/>
      <c r="C51" s="99"/>
      <c r="D51" s="100"/>
      <c r="E51" s="100"/>
      <c r="F51" s="101"/>
      <c r="G51" s="100"/>
      <c r="H51" s="100"/>
      <c r="I51" s="101"/>
      <c r="J51" s="100"/>
      <c r="K51" s="100"/>
      <c r="L51" s="100"/>
      <c r="M51" s="99"/>
      <c r="N51" s="102"/>
      <c r="O51" s="102"/>
      <c r="P51" s="102"/>
      <c r="Q51" s="13"/>
      <c r="R51" s="12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2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</row>
    <row r="52" spans="1:47">
      <c r="A52" s="13"/>
      <c r="B52" s="98"/>
      <c r="C52" s="99"/>
      <c r="D52" s="100"/>
      <c r="E52" s="100"/>
      <c r="F52" s="101"/>
      <c r="G52" s="100"/>
      <c r="H52" s="100"/>
      <c r="I52" s="101"/>
      <c r="J52" s="100"/>
      <c r="K52" s="100"/>
      <c r="L52" s="100"/>
      <c r="M52" s="99"/>
      <c r="N52" s="102"/>
      <c r="O52" s="102"/>
      <c r="P52" s="102"/>
      <c r="Q52" s="13"/>
      <c r="R52" s="12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2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</row>
    <row r="53" spans="1:47">
      <c r="A53" s="13"/>
      <c r="B53" s="98"/>
      <c r="C53" s="99"/>
      <c r="D53" s="100"/>
      <c r="E53" s="100"/>
      <c r="F53" s="101"/>
      <c r="G53" s="100"/>
      <c r="H53" s="100"/>
      <c r="I53" s="101"/>
      <c r="J53" s="100"/>
      <c r="K53" s="100"/>
      <c r="L53" s="100"/>
      <c r="M53" s="99"/>
      <c r="N53" s="102"/>
      <c r="O53" s="102"/>
      <c r="P53" s="102"/>
      <c r="Q53" s="13"/>
      <c r="R53" s="12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2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</row>
    <row r="54" spans="1:47">
      <c r="A54" s="13"/>
      <c r="B54" s="98"/>
      <c r="C54" s="99"/>
      <c r="D54" s="100"/>
      <c r="E54" s="100"/>
      <c r="F54" s="101"/>
      <c r="G54" s="100"/>
      <c r="H54" s="100"/>
      <c r="I54" s="101"/>
      <c r="J54" s="100"/>
      <c r="K54" s="100"/>
      <c r="L54" s="100"/>
      <c r="M54" s="99"/>
      <c r="N54" s="102"/>
      <c r="O54" s="102"/>
      <c r="P54" s="102"/>
      <c r="Q54" s="13"/>
      <c r="R54" s="12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2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</row>
    <row r="55" spans="1:47" ht="15.6">
      <c r="A55" s="13"/>
      <c r="B55" s="98"/>
      <c r="C55" s="99"/>
      <c r="D55" s="100"/>
      <c r="E55" s="100"/>
      <c r="F55" s="101"/>
      <c r="G55" s="100"/>
      <c r="H55" s="100"/>
      <c r="I55" s="101"/>
      <c r="J55" s="100"/>
      <c r="K55" s="100"/>
      <c r="L55" s="100"/>
      <c r="M55" s="99"/>
      <c r="N55" s="102"/>
      <c r="O55" s="102"/>
      <c r="P55" s="102"/>
      <c r="Q55" s="13"/>
      <c r="R55" s="9"/>
      <c r="S55" s="34"/>
      <c r="T55" s="38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2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</row>
    <row r="56" spans="1:47" ht="15.6">
      <c r="A56" s="13"/>
      <c r="B56" s="98"/>
      <c r="C56" s="99"/>
      <c r="D56" s="100"/>
      <c r="E56" s="100"/>
      <c r="F56" s="101"/>
      <c r="G56" s="100"/>
      <c r="H56" s="100"/>
      <c r="I56" s="101"/>
      <c r="J56" s="100"/>
      <c r="K56" s="100"/>
      <c r="L56" s="100"/>
      <c r="M56" s="99"/>
      <c r="N56" s="102"/>
      <c r="O56" s="102"/>
      <c r="P56" s="102"/>
      <c r="Q56" s="13"/>
      <c r="R56" s="9"/>
      <c r="S56" s="34"/>
      <c r="T56" s="38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2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</row>
    <row r="57" spans="1:47" ht="15.6">
      <c r="A57" s="13"/>
      <c r="B57" s="98"/>
      <c r="C57" s="99"/>
      <c r="D57" s="100"/>
      <c r="E57" s="100"/>
      <c r="F57" s="101"/>
      <c r="G57" s="100"/>
      <c r="H57" s="100"/>
      <c r="I57" s="101"/>
      <c r="J57" s="100"/>
      <c r="K57" s="100"/>
      <c r="L57" s="100"/>
      <c r="M57" s="99"/>
      <c r="N57" s="102"/>
      <c r="O57" s="102"/>
      <c r="P57" s="102"/>
      <c r="Q57" s="13"/>
      <c r="R57" s="9"/>
      <c r="S57" s="34"/>
      <c r="T57" s="38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2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</row>
    <row r="58" spans="1:47" ht="15.6">
      <c r="A58" s="9"/>
      <c r="B58" s="104"/>
      <c r="C58" s="105"/>
      <c r="D58" s="106"/>
      <c r="E58" s="106"/>
      <c r="F58" s="107"/>
      <c r="G58" s="106"/>
      <c r="H58" s="106"/>
      <c r="I58" s="107"/>
      <c r="J58" s="106"/>
      <c r="K58" s="106"/>
      <c r="L58" s="106"/>
      <c r="M58" s="108"/>
      <c r="N58" s="109"/>
      <c r="O58" s="109"/>
      <c r="P58" s="110"/>
      <c r="Q58" s="9"/>
      <c r="R58" s="9"/>
      <c r="S58" s="34"/>
      <c r="T58" s="38"/>
    </row>
    <row r="59" spans="1:47" ht="15.6">
      <c r="A59" s="9"/>
      <c r="B59" s="104"/>
      <c r="C59" s="105"/>
      <c r="D59" s="106"/>
      <c r="E59" s="106"/>
      <c r="F59" s="107"/>
      <c r="G59" s="106"/>
      <c r="H59" s="106"/>
      <c r="I59" s="107"/>
      <c r="J59" s="106"/>
      <c r="K59" s="106"/>
      <c r="L59" s="106"/>
      <c r="M59" s="108"/>
      <c r="N59" s="109"/>
      <c r="O59" s="109"/>
      <c r="P59" s="110"/>
      <c r="Q59" s="9"/>
      <c r="R59" s="9"/>
      <c r="S59" s="14"/>
      <c r="T59" s="15"/>
    </row>
    <row r="60" spans="1:47" ht="15.6">
      <c r="A60" s="9"/>
      <c r="B60" s="104"/>
      <c r="C60" s="105"/>
      <c r="D60" s="106"/>
      <c r="E60" s="106"/>
      <c r="F60" s="107"/>
      <c r="G60" s="106"/>
      <c r="H60" s="106"/>
      <c r="I60" s="107"/>
      <c r="J60" s="106"/>
      <c r="K60" s="106"/>
      <c r="L60" s="106"/>
      <c r="M60" s="108"/>
      <c r="N60" s="109"/>
      <c r="O60" s="109"/>
      <c r="P60" s="110"/>
      <c r="Q60" s="9"/>
      <c r="R60" s="9"/>
      <c r="S60" s="9"/>
      <c r="T60" s="34"/>
    </row>
    <row r="61" spans="1:47" ht="15.6">
      <c r="A61" s="8"/>
      <c r="B61" s="104"/>
      <c r="C61" s="105"/>
      <c r="D61" s="106"/>
      <c r="E61" s="106"/>
      <c r="F61" s="107"/>
      <c r="G61" s="106"/>
      <c r="H61" s="106"/>
      <c r="I61" s="107"/>
      <c r="J61" s="106"/>
      <c r="K61" s="106"/>
      <c r="L61" s="106"/>
      <c r="M61" s="108"/>
      <c r="N61" s="109"/>
      <c r="O61" s="109"/>
      <c r="P61" s="110"/>
      <c r="Q61" s="9"/>
      <c r="R61" s="9"/>
      <c r="S61" s="52"/>
      <c r="T61" s="53"/>
    </row>
    <row r="62" spans="1:47" ht="15.6">
      <c r="A62" s="9"/>
      <c r="B62" s="104"/>
      <c r="C62" s="105"/>
      <c r="D62" s="104"/>
      <c r="E62" s="104"/>
      <c r="F62" s="111"/>
      <c r="G62" s="104"/>
      <c r="H62" s="104"/>
      <c r="I62" s="111"/>
      <c r="J62" s="104"/>
      <c r="K62" s="104"/>
      <c r="L62" s="104"/>
      <c r="M62" s="108"/>
      <c r="N62" s="109"/>
      <c r="O62" s="109"/>
      <c r="P62" s="110"/>
      <c r="Q62" s="9"/>
      <c r="R62" s="9"/>
      <c r="S62" s="34"/>
      <c r="T62" s="38"/>
    </row>
    <row r="63" spans="1:47" ht="15.6">
      <c r="A63" s="9"/>
      <c r="B63" s="104"/>
      <c r="C63" s="112"/>
      <c r="D63" s="104"/>
      <c r="E63" s="104"/>
      <c r="F63" s="111"/>
      <c r="G63" s="104"/>
      <c r="H63" s="104"/>
      <c r="I63" s="111"/>
      <c r="J63" s="104"/>
      <c r="K63" s="104"/>
      <c r="L63" s="104"/>
      <c r="M63" s="112"/>
      <c r="N63" s="110"/>
      <c r="O63" s="110"/>
      <c r="P63" s="110"/>
      <c r="Q63" s="9"/>
      <c r="R63" s="9"/>
      <c r="S63" s="34"/>
      <c r="T63" s="38"/>
    </row>
    <row r="64" spans="1:47" ht="15.6">
      <c r="A64" s="9"/>
      <c r="B64" s="104"/>
      <c r="C64" s="112"/>
      <c r="D64" s="104"/>
      <c r="E64" s="104"/>
      <c r="F64" s="111"/>
      <c r="G64" s="104"/>
      <c r="H64" s="104"/>
      <c r="I64" s="111"/>
      <c r="J64" s="104"/>
      <c r="K64" s="104"/>
      <c r="L64" s="104"/>
      <c r="M64" s="112"/>
      <c r="N64" s="110"/>
      <c r="O64" s="110"/>
      <c r="P64" s="110"/>
      <c r="Q64" s="9"/>
      <c r="R64" s="9"/>
      <c r="S64" s="34"/>
      <c r="T64" s="38"/>
    </row>
    <row r="65" spans="1:20" ht="15.6">
      <c r="A65" s="9"/>
      <c r="B65" s="92"/>
      <c r="C65" s="112"/>
      <c r="D65" s="92"/>
      <c r="E65" s="92"/>
      <c r="F65" s="89"/>
      <c r="G65" s="92"/>
      <c r="H65" s="92"/>
      <c r="I65" s="89"/>
      <c r="J65" s="92"/>
      <c r="K65" s="104"/>
      <c r="L65" s="104"/>
      <c r="M65" s="112"/>
      <c r="N65" s="110"/>
      <c r="O65" s="110"/>
      <c r="P65" s="110"/>
      <c r="Q65" s="9"/>
      <c r="R65" s="9"/>
      <c r="S65" s="34"/>
      <c r="T65" s="38"/>
    </row>
    <row r="66" spans="1:20" ht="15.6">
      <c r="A66" s="9"/>
      <c r="B66" s="92"/>
      <c r="C66" s="112"/>
      <c r="D66" s="92"/>
      <c r="E66" s="92"/>
      <c r="F66" s="89"/>
      <c r="G66" s="92"/>
      <c r="H66" s="92"/>
      <c r="I66" s="89"/>
      <c r="J66" s="92"/>
      <c r="K66" s="104"/>
      <c r="L66" s="104"/>
      <c r="M66" s="112"/>
      <c r="N66" s="110"/>
      <c r="O66" s="110"/>
      <c r="P66" s="110"/>
      <c r="Q66" s="9"/>
      <c r="R66" s="9"/>
      <c r="S66" s="34"/>
      <c r="T66" s="38"/>
    </row>
    <row r="67" spans="1:20" ht="15.6">
      <c r="A67" s="9"/>
      <c r="B67" s="92"/>
      <c r="C67" s="112"/>
      <c r="D67" s="92"/>
      <c r="E67" s="92"/>
      <c r="F67" s="89"/>
      <c r="G67" s="92"/>
      <c r="H67" s="92"/>
      <c r="I67" s="89"/>
      <c r="J67" s="92"/>
      <c r="K67" s="104"/>
      <c r="L67" s="104"/>
      <c r="M67" s="112"/>
      <c r="N67" s="110"/>
      <c r="O67" s="110"/>
      <c r="P67" s="110"/>
      <c r="Q67" s="9"/>
      <c r="R67" s="9"/>
      <c r="S67" s="34"/>
      <c r="T67" s="38"/>
    </row>
    <row r="68" spans="1:20" ht="15.6">
      <c r="A68" s="9"/>
      <c r="B68" s="92"/>
      <c r="C68" s="112"/>
      <c r="D68" s="92"/>
      <c r="E68" s="92"/>
      <c r="F68" s="89"/>
      <c r="G68" s="92"/>
      <c r="H68" s="92"/>
      <c r="I68" s="89"/>
      <c r="J68" s="92"/>
      <c r="K68" s="104"/>
      <c r="L68" s="104"/>
      <c r="M68" s="112"/>
      <c r="N68" s="110"/>
      <c r="O68" s="110"/>
      <c r="P68" s="110"/>
      <c r="Q68" s="9"/>
      <c r="R68" s="39"/>
      <c r="S68" s="14"/>
      <c r="T68" s="16"/>
    </row>
    <row r="69" spans="1:20">
      <c r="A69" s="9"/>
      <c r="B69" s="92"/>
      <c r="C69" s="112"/>
      <c r="D69" s="92"/>
      <c r="E69" s="92"/>
      <c r="F69" s="89"/>
      <c r="G69" s="92"/>
      <c r="H69" s="92"/>
      <c r="I69" s="89"/>
      <c r="J69" s="92"/>
      <c r="K69" s="104"/>
      <c r="L69" s="104"/>
      <c r="M69" s="112"/>
      <c r="N69" s="110"/>
      <c r="O69" s="110"/>
      <c r="P69" s="110"/>
      <c r="Q69" s="9"/>
    </row>
    <row r="70" spans="1:20">
      <c r="A70" s="9"/>
      <c r="B70" s="92"/>
      <c r="C70" s="112"/>
      <c r="D70" s="92"/>
      <c r="E70" s="92"/>
      <c r="F70" s="89"/>
      <c r="G70" s="92"/>
      <c r="H70" s="92"/>
      <c r="I70" s="89"/>
      <c r="J70" s="92"/>
      <c r="K70" s="104"/>
      <c r="L70" s="104"/>
      <c r="M70" s="112"/>
      <c r="N70" s="110"/>
      <c r="O70" s="110"/>
      <c r="P70" s="110"/>
      <c r="Q70" s="9"/>
    </row>
    <row r="71" spans="1:20" ht="15.6">
      <c r="A71" s="9"/>
      <c r="B71" s="113"/>
      <c r="C71" s="112"/>
      <c r="D71" s="113"/>
      <c r="E71" s="113"/>
      <c r="F71" s="114"/>
      <c r="G71" s="113"/>
      <c r="H71" s="113"/>
      <c r="I71" s="114"/>
      <c r="J71" s="113"/>
      <c r="K71" s="104"/>
      <c r="L71" s="104"/>
      <c r="M71" s="112"/>
      <c r="N71" s="110"/>
      <c r="O71" s="110"/>
      <c r="P71" s="110"/>
      <c r="Q71" s="9"/>
    </row>
  </sheetData>
  <pageMargins left="0.7" right="0.7" top="0.75" bottom="0.75" header="0.3" footer="0.3"/>
  <pageSetup paperSize="9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U71"/>
  <sheetViews>
    <sheetView zoomScale="70" zoomScaleNormal="70" workbookViewId="0">
      <selection activeCell="C8" sqref="C8"/>
    </sheetView>
  </sheetViews>
  <sheetFormatPr defaultColWidth="8.59765625" defaultRowHeight="14.4"/>
  <cols>
    <col min="1" max="1" width="49.5" style="11" customWidth="1"/>
    <col min="2" max="2" width="17.59765625" style="41" customWidth="1"/>
    <col min="3" max="3" width="17.59765625" style="79" customWidth="1"/>
    <col min="4" max="12" width="17.59765625" style="41" customWidth="1"/>
    <col min="13" max="16" width="17.59765625" style="79" customWidth="1"/>
    <col min="17" max="20" width="17.59765625" style="11" customWidth="1"/>
    <col min="21" max="16384" width="8.59765625" style="11"/>
  </cols>
  <sheetData>
    <row r="1" spans="1:34" ht="18">
      <c r="A1" s="3" t="s">
        <v>0</v>
      </c>
      <c r="Q1" s="4"/>
      <c r="R1" s="4"/>
      <c r="S1" s="4"/>
      <c r="T1" s="4"/>
    </row>
    <row r="2" spans="1:34" ht="15.6">
      <c r="A2" s="54" t="s">
        <v>93</v>
      </c>
      <c r="Q2" s="5"/>
      <c r="AG2" s="40"/>
      <c r="AH2" s="5"/>
    </row>
    <row r="3" spans="1:34" ht="28.8">
      <c r="A3" s="6">
        <f>'Västmanlands län'!A3</f>
        <v>2020</v>
      </c>
      <c r="C3" s="80" t="s">
        <v>1</v>
      </c>
      <c r="D3" s="80" t="s">
        <v>32</v>
      </c>
      <c r="E3" s="80" t="s">
        <v>2</v>
      </c>
      <c r="F3" s="81" t="s">
        <v>3</v>
      </c>
      <c r="G3" s="80" t="s">
        <v>17</v>
      </c>
      <c r="H3" s="80" t="s">
        <v>52</v>
      </c>
      <c r="I3" s="81" t="s">
        <v>5</v>
      </c>
      <c r="J3" s="80" t="s">
        <v>4</v>
      </c>
      <c r="K3" s="80" t="s">
        <v>6</v>
      </c>
      <c r="L3" s="80" t="s">
        <v>7</v>
      </c>
      <c r="M3" s="80" t="s">
        <v>68</v>
      </c>
      <c r="N3" s="81" t="s">
        <v>68</v>
      </c>
      <c r="O3" s="81" t="s">
        <v>74</v>
      </c>
      <c r="P3" s="82" t="s">
        <v>9</v>
      </c>
      <c r="Q3" s="40"/>
      <c r="AG3" s="40"/>
      <c r="AH3" s="40"/>
    </row>
    <row r="4" spans="1:34" s="18" customFormat="1" ht="10.199999999999999">
      <c r="A4" s="55" t="s">
        <v>60</v>
      </c>
      <c r="B4" s="83"/>
      <c r="C4" s="84" t="s">
        <v>58</v>
      </c>
      <c r="D4" s="84" t="s">
        <v>59</v>
      </c>
      <c r="E4" s="85"/>
      <c r="F4" s="84" t="s">
        <v>61</v>
      </c>
      <c r="G4" s="85"/>
      <c r="H4" s="85"/>
      <c r="I4" s="84" t="s">
        <v>62</v>
      </c>
      <c r="J4" s="85"/>
      <c r="K4" s="85"/>
      <c r="L4" s="85"/>
      <c r="M4" s="85"/>
      <c r="N4" s="86"/>
      <c r="O4" s="86"/>
      <c r="P4" s="87" t="s">
        <v>66</v>
      </c>
      <c r="Q4" s="19"/>
      <c r="AG4" s="19"/>
      <c r="AH4" s="19"/>
    </row>
    <row r="5" spans="1:34" ht="15.6">
      <c r="A5" s="5" t="s">
        <v>76</v>
      </c>
      <c r="B5" s="62"/>
      <c r="C5" s="64">
        <f>[1]Solceller!$E$7</f>
        <v>703</v>
      </c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>
        <f>SUM(D5:O5)</f>
        <v>0</v>
      </c>
      <c r="Q5" s="40"/>
      <c r="AG5" s="40"/>
      <c r="AH5" s="40"/>
    </row>
    <row r="6" spans="1:34" ht="15.6">
      <c r="A6" s="5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>
        <f t="shared" ref="P6:P11" si="0">SUM(D6:O6)</f>
        <v>0</v>
      </c>
      <c r="Q6" s="40"/>
      <c r="AG6" s="40"/>
      <c r="AH6" s="40"/>
    </row>
    <row r="7" spans="1:34" ht="15.6">
      <c r="A7" s="5" t="s">
        <v>10</v>
      </c>
      <c r="B7" s="62"/>
      <c r="C7" s="62">
        <f>[1]Elproduktion!$N$122</f>
        <v>0</v>
      </c>
      <c r="D7" s="62">
        <f>[1]Elproduktion!$N$123</f>
        <v>0</v>
      </c>
      <c r="E7" s="62">
        <f>[1]Elproduktion!$Q$124</f>
        <v>0</v>
      </c>
      <c r="F7" s="62">
        <f>[1]Elproduktion!$N$125</f>
        <v>0</v>
      </c>
      <c r="G7" s="62">
        <f>[1]Elproduktion!$R$126</f>
        <v>0</v>
      </c>
      <c r="H7" s="62">
        <f>[1]Elproduktion!$S$127</f>
        <v>0</v>
      </c>
      <c r="I7" s="62">
        <f>[1]Elproduktion!$N$128</f>
        <v>0</v>
      </c>
      <c r="J7" s="62">
        <f>[1]Elproduktion!$T$126</f>
        <v>0</v>
      </c>
      <c r="K7" s="62">
        <f>[1]Elproduktion!U124</f>
        <v>0</v>
      </c>
      <c r="L7" s="62">
        <f>[1]Elproduktion!V124</f>
        <v>0</v>
      </c>
      <c r="M7" s="62"/>
      <c r="N7" s="62"/>
      <c r="O7" s="62"/>
      <c r="P7" s="62">
        <f t="shared" si="0"/>
        <v>0</v>
      </c>
      <c r="Q7" s="40"/>
      <c r="AG7" s="40"/>
      <c r="AH7" s="40"/>
    </row>
    <row r="8" spans="1:34" ht="15.6">
      <c r="A8" s="5" t="s">
        <v>11</v>
      </c>
      <c r="B8" s="62"/>
      <c r="C8" s="62">
        <f>[1]Elproduktion!$N$130</f>
        <v>0</v>
      </c>
      <c r="D8" s="62">
        <f>[1]Elproduktion!$N$131</f>
        <v>0</v>
      </c>
      <c r="E8" s="62">
        <f>[1]Elproduktion!$Q$132</f>
        <v>0</v>
      </c>
      <c r="F8" s="62">
        <f>[1]Elproduktion!$N$133</f>
        <v>0</v>
      </c>
      <c r="G8" s="62">
        <f>[1]Elproduktion!$R$134</f>
        <v>0</v>
      </c>
      <c r="H8" s="62">
        <f>[1]Elproduktion!$S$135</f>
        <v>0</v>
      </c>
      <c r="I8" s="62">
        <f>[1]Elproduktion!$N$136</f>
        <v>0</v>
      </c>
      <c r="J8" s="62">
        <f>[1]Elproduktion!$T$134</f>
        <v>0</v>
      </c>
      <c r="K8" s="62">
        <f>[1]Elproduktion!U132</f>
        <v>0</v>
      </c>
      <c r="L8" s="62">
        <f>[1]Elproduktion!V132</f>
        <v>0</v>
      </c>
      <c r="M8" s="62"/>
      <c r="N8" s="62"/>
      <c r="O8" s="62"/>
      <c r="P8" s="62">
        <f t="shared" si="0"/>
        <v>0</v>
      </c>
      <c r="Q8" s="40"/>
      <c r="AG8" s="40"/>
      <c r="AH8" s="40"/>
    </row>
    <row r="9" spans="1:34" ht="15.6">
      <c r="A9" s="5" t="s">
        <v>12</v>
      </c>
      <c r="B9" s="62"/>
      <c r="C9" s="62">
        <f>[1]Elproduktion!$N$138</f>
        <v>1432</v>
      </c>
      <c r="D9" s="62">
        <f>[1]Elproduktion!$N$139</f>
        <v>0</v>
      </c>
      <c r="E9" s="62">
        <f>[1]Elproduktion!$Q$140</f>
        <v>0</v>
      </c>
      <c r="F9" s="62">
        <f>[1]Elproduktion!$N$141</f>
        <v>0</v>
      </c>
      <c r="G9" s="62">
        <f>[1]Elproduktion!$R$142</f>
        <v>0</v>
      </c>
      <c r="H9" s="62">
        <f>[1]Elproduktion!$S$143</f>
        <v>0</v>
      </c>
      <c r="I9" s="62">
        <f>[1]Elproduktion!$N$144</f>
        <v>0</v>
      </c>
      <c r="J9" s="62">
        <f>[1]Elproduktion!$T$142</f>
        <v>0</v>
      </c>
      <c r="K9" s="62">
        <f>[1]Elproduktion!U140</f>
        <v>0</v>
      </c>
      <c r="L9" s="62">
        <f>[1]Elproduktion!V140</f>
        <v>0</v>
      </c>
      <c r="M9" s="62"/>
      <c r="N9" s="62"/>
      <c r="O9" s="62"/>
      <c r="P9" s="62">
        <f t="shared" si="0"/>
        <v>0</v>
      </c>
      <c r="Q9" s="40"/>
      <c r="AG9" s="40"/>
      <c r="AH9" s="40"/>
    </row>
    <row r="10" spans="1:34" ht="15.6">
      <c r="A10" s="5" t="s">
        <v>13</v>
      </c>
      <c r="B10" s="62"/>
      <c r="C10" s="62">
        <f>[1]Elproduktion!$N$146</f>
        <v>0</v>
      </c>
      <c r="D10" s="62">
        <f>[1]Elproduktion!$N$147</f>
        <v>0</v>
      </c>
      <c r="E10" s="62">
        <f>[1]Elproduktion!$Q$148</f>
        <v>0</v>
      </c>
      <c r="F10" s="62">
        <f>[1]Elproduktion!$N$149</f>
        <v>0</v>
      </c>
      <c r="G10" s="62">
        <f>[1]Elproduktion!$R$150</f>
        <v>0</v>
      </c>
      <c r="H10" s="62">
        <f>[1]Elproduktion!$S$151</f>
        <v>0</v>
      </c>
      <c r="I10" s="62">
        <f>[1]Elproduktion!$N$152</f>
        <v>0</v>
      </c>
      <c r="J10" s="62">
        <f>[1]Elproduktion!$T$150</f>
        <v>0</v>
      </c>
      <c r="K10" s="62">
        <f>[1]Elproduktion!U148</f>
        <v>0</v>
      </c>
      <c r="L10" s="62">
        <f>[1]Elproduktion!V148</f>
        <v>0</v>
      </c>
      <c r="M10" s="62"/>
      <c r="N10" s="62"/>
      <c r="O10" s="62"/>
      <c r="P10" s="62">
        <f t="shared" si="0"/>
        <v>0</v>
      </c>
      <c r="Q10" s="40"/>
      <c r="R10" s="5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0"/>
      <c r="AH10" s="40"/>
    </row>
    <row r="11" spans="1:34" ht="15.6">
      <c r="A11" s="5" t="s">
        <v>14</v>
      </c>
      <c r="B11" s="62"/>
      <c r="C11" s="64">
        <f>SUM(C5:C10)</f>
        <v>2135</v>
      </c>
      <c r="D11" s="62">
        <f t="shared" ref="D11:O11" si="1">SUM(D5:D10)</f>
        <v>0</v>
      </c>
      <c r="E11" s="62">
        <f t="shared" si="1"/>
        <v>0</v>
      </c>
      <c r="F11" s="62">
        <f t="shared" si="1"/>
        <v>0</v>
      </c>
      <c r="G11" s="62">
        <f t="shared" si="1"/>
        <v>0</v>
      </c>
      <c r="H11" s="62">
        <f t="shared" si="1"/>
        <v>0</v>
      </c>
      <c r="I11" s="62">
        <f t="shared" si="1"/>
        <v>0</v>
      </c>
      <c r="J11" s="62">
        <f t="shared" si="1"/>
        <v>0</v>
      </c>
      <c r="K11" s="62">
        <f t="shared" si="1"/>
        <v>0</v>
      </c>
      <c r="L11" s="62">
        <f t="shared" si="1"/>
        <v>0</v>
      </c>
      <c r="M11" s="62">
        <f t="shared" si="1"/>
        <v>0</v>
      </c>
      <c r="N11" s="62">
        <f t="shared" si="1"/>
        <v>0</v>
      </c>
      <c r="O11" s="62">
        <f t="shared" si="1"/>
        <v>0</v>
      </c>
      <c r="P11" s="62">
        <f t="shared" si="0"/>
        <v>0</v>
      </c>
      <c r="Q11" s="40"/>
      <c r="R11" s="5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0"/>
      <c r="AH11" s="40"/>
    </row>
    <row r="12" spans="1:34" ht="15.6"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4"/>
      <c r="R12" s="4"/>
      <c r="S12" s="4"/>
      <c r="T12" s="4"/>
    </row>
    <row r="13" spans="1:34" ht="15.6"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4"/>
      <c r="R13" s="4"/>
      <c r="S13" s="4"/>
      <c r="T13" s="4"/>
    </row>
    <row r="14" spans="1:34" ht="18">
      <c r="A14" s="3" t="s">
        <v>15</v>
      </c>
      <c r="B14" s="88"/>
      <c r="C14" s="62"/>
      <c r="D14" s="88"/>
      <c r="E14" s="88"/>
      <c r="F14" s="88"/>
      <c r="G14" s="88"/>
      <c r="H14" s="88"/>
      <c r="I14" s="88"/>
      <c r="J14" s="62"/>
      <c r="K14" s="62"/>
      <c r="L14" s="62"/>
      <c r="M14" s="62"/>
      <c r="N14" s="62"/>
      <c r="O14" s="62"/>
      <c r="P14" s="88"/>
      <c r="Q14" s="4"/>
      <c r="R14" s="4"/>
      <c r="S14" s="4"/>
      <c r="T14" s="4"/>
    </row>
    <row r="15" spans="1:34" ht="15.6">
      <c r="A15" s="54" t="str">
        <f>A2</f>
        <v>1960 Kungsör</v>
      </c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4"/>
      <c r="R15" s="4"/>
      <c r="S15" s="4"/>
      <c r="T15" s="4"/>
    </row>
    <row r="16" spans="1:34" ht="28.8">
      <c r="A16" s="6">
        <f>'Västmanlands län'!A16</f>
        <v>2020</v>
      </c>
      <c r="B16" s="80" t="s">
        <v>16</v>
      </c>
      <c r="C16" s="89" t="s">
        <v>8</v>
      </c>
      <c r="D16" s="80" t="s">
        <v>32</v>
      </c>
      <c r="E16" s="80" t="s">
        <v>2</v>
      </c>
      <c r="F16" s="81" t="s">
        <v>3</v>
      </c>
      <c r="G16" s="80" t="s">
        <v>17</v>
      </c>
      <c r="H16" s="80" t="s">
        <v>52</v>
      </c>
      <c r="I16" s="81" t="s">
        <v>5</v>
      </c>
      <c r="J16" s="80" t="s">
        <v>4</v>
      </c>
      <c r="K16" s="80" t="s">
        <v>6</v>
      </c>
      <c r="L16" s="80" t="s">
        <v>7</v>
      </c>
      <c r="M16" s="80" t="s">
        <v>72</v>
      </c>
      <c r="N16" s="81" t="s">
        <v>68</v>
      </c>
      <c r="O16" s="81" t="s">
        <v>74</v>
      </c>
      <c r="P16" s="82" t="s">
        <v>9</v>
      </c>
      <c r="Q16" s="40"/>
      <c r="AG16" s="40"/>
      <c r="AH16" s="40"/>
    </row>
    <row r="17" spans="1:34" s="18" customFormat="1" ht="10.199999999999999">
      <c r="A17" s="55" t="s">
        <v>60</v>
      </c>
      <c r="B17" s="84" t="s">
        <v>63</v>
      </c>
      <c r="C17" s="115"/>
      <c r="D17" s="84" t="s">
        <v>59</v>
      </c>
      <c r="E17" s="85"/>
      <c r="F17" s="84" t="s">
        <v>61</v>
      </c>
      <c r="G17" s="85"/>
      <c r="H17" s="85"/>
      <c r="I17" s="84" t="s">
        <v>62</v>
      </c>
      <c r="J17" s="85"/>
      <c r="K17" s="85"/>
      <c r="L17" s="85"/>
      <c r="M17" s="85"/>
      <c r="N17" s="86"/>
      <c r="O17" s="86"/>
      <c r="P17" s="87" t="s">
        <v>66</v>
      </c>
      <c r="Q17" s="19"/>
      <c r="AG17" s="19"/>
      <c r="AH17" s="19"/>
    </row>
    <row r="18" spans="1:34" ht="15.6">
      <c r="A18" s="5" t="s">
        <v>18</v>
      </c>
      <c r="B18" s="116">
        <f>[1]Fjärrvärmeproduktion!$N$170</f>
        <v>0</v>
      </c>
      <c r="C18" s="65"/>
      <c r="D18" s="65">
        <f>[1]Fjärrvärmeproduktion!$N$171</f>
        <v>0</v>
      </c>
      <c r="E18" s="65">
        <f>[1]Fjärrvärmeproduktion!$Q$172</f>
        <v>0</v>
      </c>
      <c r="F18" s="65">
        <f>[1]Fjärrvärmeproduktion!$N$173</f>
        <v>0</v>
      </c>
      <c r="G18" s="65">
        <f>[1]Fjärrvärmeproduktion!$R$174</f>
        <v>0</v>
      </c>
      <c r="H18" s="65">
        <f>[1]Fjärrvärmeproduktion!$S$175</f>
        <v>0</v>
      </c>
      <c r="I18" s="65">
        <f>[1]Fjärrvärmeproduktion!$N$176</f>
        <v>0</v>
      </c>
      <c r="J18" s="65">
        <f>[1]Fjärrvärmeproduktion!$T$174</f>
        <v>0</v>
      </c>
      <c r="K18" s="65">
        <f>[1]Fjärrvärmeproduktion!U172</f>
        <v>0</v>
      </c>
      <c r="L18" s="65">
        <f>[1]Fjärrvärmeproduktion!V172</f>
        <v>0</v>
      </c>
      <c r="M18" s="65"/>
      <c r="N18" s="65"/>
      <c r="O18" s="65"/>
      <c r="P18" s="65">
        <f>SUM(C18:O18)</f>
        <v>0</v>
      </c>
      <c r="Q18" s="4"/>
      <c r="R18" s="4"/>
      <c r="S18" s="4"/>
      <c r="T18" s="4"/>
    </row>
    <row r="19" spans="1:34" ht="15.6">
      <c r="A19" s="5" t="s">
        <v>19</v>
      </c>
      <c r="B19" s="116">
        <f>[1]Fjärrvärmeproduktion!$N$178+[1]Fjärrvärmeproduktion!$N$210</f>
        <v>38740</v>
      </c>
      <c r="C19" s="65"/>
      <c r="D19" s="65">
        <f>[1]Fjärrvärmeproduktion!$N$179</f>
        <v>199</v>
      </c>
      <c r="E19" s="65">
        <f>[1]Fjärrvärmeproduktion!$Q$180</f>
        <v>0</v>
      </c>
      <c r="F19" s="65">
        <f>[1]Fjärrvärmeproduktion!$N$181</f>
        <v>0</v>
      </c>
      <c r="G19" s="65">
        <f>[1]Fjärrvärmeproduktion!$R$182</f>
        <v>0</v>
      </c>
      <c r="H19" s="65">
        <f>[1]Fjärrvärmeproduktion!$S$183</f>
        <v>39872</v>
      </c>
      <c r="I19" s="65">
        <f>[1]Fjärrvärmeproduktion!$N$184</f>
        <v>0</v>
      </c>
      <c r="J19" s="65">
        <f>[1]Fjärrvärmeproduktion!$T$182</f>
        <v>0</v>
      </c>
      <c r="K19" s="65">
        <f>[1]Fjärrvärmeproduktion!U180</f>
        <v>0</v>
      </c>
      <c r="L19" s="65">
        <f>[1]Fjärrvärmeproduktion!V180</f>
        <v>0</v>
      </c>
      <c r="M19" s="65"/>
      <c r="N19" s="65"/>
      <c r="O19" s="65"/>
      <c r="P19" s="65">
        <f t="shared" ref="P19:P24" si="2">SUM(C19:O19)</f>
        <v>40071</v>
      </c>
      <c r="Q19" s="4"/>
      <c r="R19" s="4"/>
      <c r="S19" s="4"/>
      <c r="T19" s="4"/>
    </row>
    <row r="20" spans="1:34" ht="15.6">
      <c r="A20" s="5" t="s">
        <v>20</v>
      </c>
      <c r="B20" s="116">
        <f>[1]Fjärrvärmeproduktion!$N$186</f>
        <v>0</v>
      </c>
      <c r="C20" s="65"/>
      <c r="D20" s="65">
        <f>[1]Fjärrvärmeproduktion!$N$187</f>
        <v>0</v>
      </c>
      <c r="E20" s="65">
        <f>[1]Fjärrvärmeproduktion!$Q$188</f>
        <v>0</v>
      </c>
      <c r="F20" s="65">
        <f>[1]Fjärrvärmeproduktion!$N$189</f>
        <v>0</v>
      </c>
      <c r="G20" s="65">
        <f>[1]Fjärrvärmeproduktion!$R$190</f>
        <v>0</v>
      </c>
      <c r="H20" s="65">
        <f>[1]Fjärrvärmeproduktion!$S$191</f>
        <v>0</v>
      </c>
      <c r="I20" s="65">
        <f>[1]Fjärrvärmeproduktion!$N$192</f>
        <v>0</v>
      </c>
      <c r="J20" s="65">
        <f>[1]Fjärrvärmeproduktion!$T$190</f>
        <v>0</v>
      </c>
      <c r="K20" s="65">
        <f>[1]Fjärrvärmeproduktion!U188</f>
        <v>0</v>
      </c>
      <c r="L20" s="65">
        <f>[1]Fjärrvärmeproduktion!V188</f>
        <v>0</v>
      </c>
      <c r="M20" s="65"/>
      <c r="N20" s="65"/>
      <c r="O20" s="65"/>
      <c r="P20" s="65">
        <f t="shared" si="2"/>
        <v>0</v>
      </c>
      <c r="Q20" s="4"/>
      <c r="R20" s="4"/>
      <c r="S20" s="4"/>
      <c r="T20" s="4"/>
    </row>
    <row r="21" spans="1:34" ht="16.2" thickBot="1">
      <c r="A21" s="5" t="s">
        <v>21</v>
      </c>
      <c r="B21" s="116">
        <f>[1]Fjärrvärmeproduktion!$N$194</f>
        <v>0</v>
      </c>
      <c r="C21" s="65"/>
      <c r="D21" s="65">
        <f>[1]Fjärrvärmeproduktion!$N$195</f>
        <v>0</v>
      </c>
      <c r="E21" s="65">
        <f>[1]Fjärrvärmeproduktion!$Q$196</f>
        <v>0</v>
      </c>
      <c r="F21" s="65">
        <f>[1]Fjärrvärmeproduktion!$N$197</f>
        <v>0</v>
      </c>
      <c r="G21" s="65">
        <f>[1]Fjärrvärmeproduktion!$R$198</f>
        <v>0</v>
      </c>
      <c r="H21" s="65">
        <f>[1]Fjärrvärmeproduktion!$S$199</f>
        <v>0</v>
      </c>
      <c r="I21" s="65">
        <f>[1]Fjärrvärmeproduktion!$N$200</f>
        <v>0</v>
      </c>
      <c r="J21" s="65">
        <f>[1]Fjärrvärmeproduktion!$T$198</f>
        <v>0</v>
      </c>
      <c r="K21" s="65">
        <f>[1]Fjärrvärmeproduktion!U196</f>
        <v>0</v>
      </c>
      <c r="L21" s="65">
        <f>[1]Fjärrvärmeproduktion!V196</f>
        <v>0</v>
      </c>
      <c r="M21" s="65"/>
      <c r="N21" s="65"/>
      <c r="O21" s="65"/>
      <c r="P21" s="65">
        <f t="shared" si="2"/>
        <v>0</v>
      </c>
      <c r="Q21" s="4"/>
      <c r="R21" s="26"/>
      <c r="S21" s="26"/>
      <c r="T21" s="26"/>
    </row>
    <row r="22" spans="1:34" ht="15.6">
      <c r="A22" s="5" t="s">
        <v>22</v>
      </c>
      <c r="B22" s="116">
        <f>[1]Fjärrvärmeproduktion!$N$202</f>
        <v>0</v>
      </c>
      <c r="C22" s="65"/>
      <c r="D22" s="65">
        <f>[1]Fjärrvärmeproduktion!$N$203</f>
        <v>0</v>
      </c>
      <c r="E22" s="65">
        <f>[1]Fjärrvärmeproduktion!$Q$204</f>
        <v>0</v>
      </c>
      <c r="F22" s="65">
        <f>[1]Fjärrvärmeproduktion!$N$205</f>
        <v>0</v>
      </c>
      <c r="G22" s="65">
        <f>[1]Fjärrvärmeproduktion!$R$206</f>
        <v>0</v>
      </c>
      <c r="H22" s="65">
        <f>[1]Fjärrvärmeproduktion!$S$207</f>
        <v>0</v>
      </c>
      <c r="I22" s="65">
        <f>[1]Fjärrvärmeproduktion!$N$208</f>
        <v>0</v>
      </c>
      <c r="J22" s="65">
        <f>[1]Fjärrvärmeproduktion!$T$206</f>
        <v>0</v>
      </c>
      <c r="K22" s="65">
        <f>[1]Fjärrvärmeproduktion!U204</f>
        <v>0</v>
      </c>
      <c r="L22" s="65">
        <f>[1]Fjärrvärmeproduktion!V204</f>
        <v>0</v>
      </c>
      <c r="M22" s="65"/>
      <c r="N22" s="65"/>
      <c r="O22" s="65"/>
      <c r="P22" s="65">
        <f t="shared" si="2"/>
        <v>0</v>
      </c>
      <c r="Q22" s="20"/>
      <c r="R22" s="32" t="s">
        <v>24</v>
      </c>
      <c r="S22" s="59" t="str">
        <f>P43/1000 &amp;" GWh"</f>
        <v>185,88676 GWh</v>
      </c>
      <c r="T22" s="27"/>
      <c r="U22" s="25"/>
    </row>
    <row r="23" spans="1:34" ht="15.6">
      <c r="A23" s="5" t="s">
        <v>23</v>
      </c>
      <c r="B23" s="116">
        <v>0</v>
      </c>
      <c r="C23" s="65"/>
      <c r="D23" s="65">
        <f>[1]Fjärrvärmeproduktion!$N$211</f>
        <v>0</v>
      </c>
      <c r="E23" s="65">
        <f>[1]Fjärrvärmeproduktion!$Q$212</f>
        <v>0</v>
      </c>
      <c r="F23" s="65">
        <f>[1]Fjärrvärmeproduktion!$N$213</f>
        <v>0</v>
      </c>
      <c r="G23" s="65">
        <f>[1]Fjärrvärmeproduktion!$R$214</f>
        <v>0</v>
      </c>
      <c r="H23" s="65">
        <f>[1]Fjärrvärmeproduktion!$S$215</f>
        <v>0</v>
      </c>
      <c r="I23" s="65">
        <f>[1]Fjärrvärmeproduktion!$N$216</f>
        <v>0</v>
      </c>
      <c r="J23" s="65">
        <f>[1]Fjärrvärmeproduktion!$T$214</f>
        <v>0</v>
      </c>
      <c r="K23" s="65">
        <f>[1]Fjärrvärmeproduktion!U212</f>
        <v>0</v>
      </c>
      <c r="L23" s="65">
        <f>[1]Fjärrvärmeproduktion!V212</f>
        <v>0</v>
      </c>
      <c r="M23" s="65"/>
      <c r="N23" s="65"/>
      <c r="O23" s="65"/>
      <c r="P23" s="65">
        <f t="shared" si="2"/>
        <v>0</v>
      </c>
      <c r="Q23" s="20"/>
      <c r="R23" s="30"/>
      <c r="S23" s="4"/>
      <c r="T23" s="28"/>
      <c r="U23" s="25"/>
    </row>
    <row r="24" spans="1:34" ht="15.6">
      <c r="A24" s="5" t="s">
        <v>14</v>
      </c>
      <c r="B24" s="65">
        <f>SUM(B18:B23)</f>
        <v>38740</v>
      </c>
      <c r="C24" s="65">
        <f t="shared" ref="C24:O24" si="3">SUM(C18:C23)</f>
        <v>0</v>
      </c>
      <c r="D24" s="65">
        <f t="shared" si="3"/>
        <v>199</v>
      </c>
      <c r="E24" s="65">
        <f t="shared" si="3"/>
        <v>0</v>
      </c>
      <c r="F24" s="65">
        <f t="shared" si="3"/>
        <v>0</v>
      </c>
      <c r="G24" s="65">
        <f t="shared" si="3"/>
        <v>0</v>
      </c>
      <c r="H24" s="65">
        <f t="shared" si="3"/>
        <v>39872</v>
      </c>
      <c r="I24" s="65">
        <f t="shared" si="3"/>
        <v>0</v>
      </c>
      <c r="J24" s="65">
        <f t="shared" si="3"/>
        <v>0</v>
      </c>
      <c r="K24" s="65">
        <f t="shared" si="3"/>
        <v>0</v>
      </c>
      <c r="L24" s="65">
        <f t="shared" si="3"/>
        <v>0</v>
      </c>
      <c r="M24" s="65">
        <f t="shared" si="3"/>
        <v>0</v>
      </c>
      <c r="N24" s="65">
        <f t="shared" si="3"/>
        <v>0</v>
      </c>
      <c r="O24" s="65">
        <f t="shared" si="3"/>
        <v>0</v>
      </c>
      <c r="P24" s="65">
        <f t="shared" si="2"/>
        <v>40071</v>
      </c>
      <c r="Q24" s="20"/>
      <c r="R24" s="30"/>
      <c r="S24" s="4" t="s">
        <v>25</v>
      </c>
      <c r="T24" s="28" t="s">
        <v>26</v>
      </c>
      <c r="U24" s="25"/>
    </row>
    <row r="25" spans="1:34" ht="15.6"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20"/>
      <c r="R25" s="56" t="str">
        <f>C30</f>
        <v>El</v>
      </c>
      <c r="S25" s="43" t="str">
        <f>C43/1000 &amp;" GWh"</f>
        <v>87,07176 GWh</v>
      </c>
      <c r="T25" s="31">
        <f>C$44</f>
        <v>0.46841291977976263</v>
      </c>
      <c r="U25" s="25"/>
    </row>
    <row r="26" spans="1:34" ht="15.6">
      <c r="B26" s="116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20"/>
      <c r="R26" s="57" t="str">
        <f>D30</f>
        <v>Oljeprodukter</v>
      </c>
      <c r="S26" s="43" t="str">
        <f>D43/1000 &amp;" GWh"</f>
        <v>44,052 GWh</v>
      </c>
      <c r="T26" s="31">
        <f>D$44</f>
        <v>0.23698298899824816</v>
      </c>
      <c r="U26" s="25"/>
    </row>
    <row r="27" spans="1:34" ht="15.6"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20"/>
      <c r="R27" s="57" t="str">
        <f>E30</f>
        <v>Kol och koks</v>
      </c>
      <c r="S27" s="11" t="str">
        <f>E43/1000 &amp;" GWh"</f>
        <v>0 GWh</v>
      </c>
      <c r="T27" s="31">
        <f>E$44</f>
        <v>0</v>
      </c>
      <c r="U27" s="25"/>
    </row>
    <row r="28" spans="1:34" ht="18">
      <c r="A28" s="3" t="s">
        <v>27</v>
      </c>
      <c r="B28" s="88"/>
      <c r="C28" s="62"/>
      <c r="D28" s="88"/>
      <c r="E28" s="88"/>
      <c r="F28" s="88"/>
      <c r="G28" s="88"/>
      <c r="H28" s="88"/>
      <c r="I28" s="62"/>
      <c r="J28" s="62"/>
      <c r="K28" s="62"/>
      <c r="L28" s="62"/>
      <c r="M28" s="62"/>
      <c r="N28" s="62"/>
      <c r="O28" s="62"/>
      <c r="P28" s="62"/>
      <c r="Q28" s="20"/>
      <c r="R28" s="57" t="str">
        <f>F30</f>
        <v>Gasol/naturgas</v>
      </c>
      <c r="S28" s="45" t="str">
        <f>F43/1000 &amp;" GWh"</f>
        <v>0,026 GWh</v>
      </c>
      <c r="T28" s="31">
        <f>F$44</f>
        <v>1.3987010156075666E-4</v>
      </c>
      <c r="U28" s="25"/>
    </row>
    <row r="29" spans="1:34" ht="15.6">
      <c r="A29" s="54" t="str">
        <f>A2</f>
        <v>1960 Kungsör</v>
      </c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20"/>
      <c r="R29" s="57" t="str">
        <f>G30</f>
        <v>Biodrivmedel</v>
      </c>
      <c r="S29" s="43" t="str">
        <f>G43/1000&amp;" GWh"</f>
        <v>6,709 GWh</v>
      </c>
      <c r="T29" s="31">
        <f>G$44</f>
        <v>3.6091865821966017E-2</v>
      </c>
      <c r="U29" s="25"/>
    </row>
    <row r="30" spans="1:34" ht="28.8">
      <c r="A30" s="6">
        <f>'Västmanlands län'!A30</f>
        <v>2020</v>
      </c>
      <c r="B30" s="89" t="s">
        <v>70</v>
      </c>
      <c r="C30" s="92" t="s">
        <v>8</v>
      </c>
      <c r="D30" s="80" t="s">
        <v>32</v>
      </c>
      <c r="E30" s="80" t="s">
        <v>2</v>
      </c>
      <c r="F30" s="81" t="s">
        <v>3</v>
      </c>
      <c r="G30" s="80" t="s">
        <v>28</v>
      </c>
      <c r="H30" s="80" t="s">
        <v>52</v>
      </c>
      <c r="I30" s="81" t="s">
        <v>5</v>
      </c>
      <c r="J30" s="80" t="s">
        <v>4</v>
      </c>
      <c r="K30" s="80" t="s">
        <v>6</v>
      </c>
      <c r="L30" s="80" t="s">
        <v>7</v>
      </c>
      <c r="M30" s="80" t="s">
        <v>72</v>
      </c>
      <c r="N30" s="81" t="s">
        <v>68</v>
      </c>
      <c r="O30" s="81" t="s">
        <v>74</v>
      </c>
      <c r="P30" s="82" t="s">
        <v>29</v>
      </c>
      <c r="Q30" s="20"/>
      <c r="R30" s="56" t="str">
        <f>H30</f>
        <v>Biobränslen</v>
      </c>
      <c r="S30" s="43" t="str">
        <f>H43/1000&amp;" GWh"</f>
        <v>48,028 GWh</v>
      </c>
      <c r="T30" s="31">
        <f>H$44</f>
        <v>0.25837235529846236</v>
      </c>
      <c r="U30" s="25"/>
    </row>
    <row r="31" spans="1:34" s="18" customFormat="1">
      <c r="A31" s="17"/>
      <c r="B31" s="84" t="s">
        <v>65</v>
      </c>
      <c r="C31" s="90" t="s">
        <v>64</v>
      </c>
      <c r="D31" s="84" t="s">
        <v>59</v>
      </c>
      <c r="E31" s="85"/>
      <c r="F31" s="84" t="s">
        <v>61</v>
      </c>
      <c r="G31" s="84" t="s">
        <v>71</v>
      </c>
      <c r="H31" s="84" t="s">
        <v>69</v>
      </c>
      <c r="I31" s="84" t="s">
        <v>62</v>
      </c>
      <c r="J31" s="85"/>
      <c r="K31" s="85"/>
      <c r="L31" s="85"/>
      <c r="M31" s="85"/>
      <c r="N31" s="86"/>
      <c r="O31" s="86"/>
      <c r="P31" s="87" t="s">
        <v>67</v>
      </c>
      <c r="Q31" s="21"/>
      <c r="R31" s="56" t="str">
        <f>I30</f>
        <v>Biogas</v>
      </c>
      <c r="S31" s="43" t="str">
        <f>I43/1000 &amp;" GWh"</f>
        <v>0 GWh</v>
      </c>
      <c r="T31" s="31">
        <f>I$44</f>
        <v>0</v>
      </c>
      <c r="U31" s="24"/>
      <c r="AG31" s="19"/>
      <c r="AH31" s="19"/>
    </row>
    <row r="32" spans="1:34" ht="15.6">
      <c r="A32" s="5" t="s">
        <v>30</v>
      </c>
      <c r="B32" s="62">
        <f>[1]Slutanvändning!$N$251</f>
        <v>0</v>
      </c>
      <c r="C32" s="141">
        <f>[1]Slutanvändning!$N$252</f>
        <v>3596</v>
      </c>
      <c r="D32" s="62">
        <f>[1]Slutanvändning!$N$245</f>
        <v>4161</v>
      </c>
      <c r="E32" s="62">
        <f>[1]Slutanvändning!$Q$246</f>
        <v>0</v>
      </c>
      <c r="F32" s="62">
        <f>[1]Slutanvändning!$N$247</f>
        <v>0</v>
      </c>
      <c r="G32" s="62">
        <f>[1]Slutanvändning!$N$248</f>
        <v>1023</v>
      </c>
      <c r="H32" s="62">
        <f>[1]Slutanvändning!$N$249</f>
        <v>0</v>
      </c>
      <c r="I32" s="62">
        <f>[1]Slutanvändning!$N$250</f>
        <v>0</v>
      </c>
      <c r="J32" s="62"/>
      <c r="K32" s="62">
        <f>[1]Slutanvändning!U246</f>
        <v>0</v>
      </c>
      <c r="L32" s="62">
        <f>[1]Slutanvändning!V246</f>
        <v>0</v>
      </c>
      <c r="M32" s="62"/>
      <c r="N32" s="62"/>
      <c r="O32" s="62"/>
      <c r="P32" s="141">
        <f t="shared" ref="P32:P38" si="4">SUM(B32:N32)</f>
        <v>8780</v>
      </c>
      <c r="Q32" s="22"/>
      <c r="R32" s="57" t="str">
        <f>J30</f>
        <v>Avlutar</v>
      </c>
      <c r="S32" s="43" t="str">
        <f>J43/1000 &amp;" GWh"</f>
        <v>0 GWh</v>
      </c>
      <c r="T32" s="31">
        <f>J$44</f>
        <v>0</v>
      </c>
      <c r="U32" s="25"/>
    </row>
    <row r="33" spans="1:47" ht="15.6">
      <c r="A33" s="5" t="s">
        <v>33</v>
      </c>
      <c r="B33" s="62">
        <f>[1]Slutanvändning!$N$260</f>
        <v>7464</v>
      </c>
      <c r="C33" s="62">
        <f>[1]Slutanvändning!$N$261</f>
        <v>24412</v>
      </c>
      <c r="D33" s="62">
        <f>[1]Slutanvändning!$N$254</f>
        <v>2522</v>
      </c>
      <c r="E33" s="62">
        <f>[1]Slutanvändning!$Q$255</f>
        <v>0</v>
      </c>
      <c r="F33" s="62">
        <f>[1]Slutanvändning!$N$256</f>
        <v>26</v>
      </c>
      <c r="G33" s="62">
        <f>[1]Slutanvändning!$N$257</f>
        <v>0</v>
      </c>
      <c r="H33" s="62">
        <f>[1]Slutanvändning!$N$258</f>
        <v>0</v>
      </c>
      <c r="I33" s="62">
        <f>[1]Slutanvändning!$N$259</f>
        <v>0</v>
      </c>
      <c r="J33" s="62"/>
      <c r="K33" s="62">
        <f>[1]Slutanvändning!U255</f>
        <v>0</v>
      </c>
      <c r="L33" s="62">
        <f>[1]Slutanvändning!V255</f>
        <v>0</v>
      </c>
      <c r="M33" s="62"/>
      <c r="N33" s="62"/>
      <c r="O33" s="62"/>
      <c r="P33" s="62">
        <f t="shared" si="4"/>
        <v>34424</v>
      </c>
      <c r="Q33" s="22"/>
      <c r="R33" s="56" t="str">
        <f>K30</f>
        <v>Torv</v>
      </c>
      <c r="S33" s="43" t="str">
        <f>K43/1000&amp;" GWh"</f>
        <v>0 GWh</v>
      </c>
      <c r="T33" s="31">
        <f>K$44</f>
        <v>0</v>
      </c>
      <c r="U33" s="25"/>
    </row>
    <row r="34" spans="1:47" ht="15.6">
      <c r="A34" s="5" t="s">
        <v>34</v>
      </c>
      <c r="B34" s="62">
        <f>[1]Slutanvändning!$N$269</f>
        <v>7548</v>
      </c>
      <c r="C34" s="62">
        <f>[1]Slutanvändning!$N$270</f>
        <v>8542</v>
      </c>
      <c r="D34" s="62">
        <f>[1]Slutanvändning!$N$263</f>
        <v>0</v>
      </c>
      <c r="E34" s="62">
        <f>[1]Slutanvändning!$Q$264</f>
        <v>0</v>
      </c>
      <c r="F34" s="62">
        <f>[1]Slutanvändning!$N$265</f>
        <v>0</v>
      </c>
      <c r="G34" s="62">
        <f>[1]Slutanvändning!$N$266</f>
        <v>0</v>
      </c>
      <c r="H34" s="62">
        <f>[1]Slutanvändning!$N$267</f>
        <v>0</v>
      </c>
      <c r="I34" s="62">
        <f>[1]Slutanvändning!$N$268</f>
        <v>0</v>
      </c>
      <c r="J34" s="62"/>
      <c r="K34" s="62">
        <f>[1]Slutanvändning!U264</f>
        <v>0</v>
      </c>
      <c r="L34" s="62">
        <f>[1]Slutanvändning!V264</f>
        <v>0</v>
      </c>
      <c r="M34" s="62"/>
      <c r="N34" s="62"/>
      <c r="O34" s="62"/>
      <c r="P34" s="62">
        <f t="shared" si="4"/>
        <v>16090</v>
      </c>
      <c r="Q34" s="22"/>
      <c r="R34" s="57" t="str">
        <f>L30</f>
        <v>Avfall</v>
      </c>
      <c r="S34" s="43" t="str">
        <f>L43/1000&amp;" GWh"</f>
        <v>0 GWh</v>
      </c>
      <c r="T34" s="31">
        <f>L$44</f>
        <v>0</v>
      </c>
      <c r="U34" s="25"/>
      <c r="V34" s="7"/>
      <c r="W34" s="42"/>
    </row>
    <row r="35" spans="1:47" ht="15.6">
      <c r="A35" s="5" t="s">
        <v>35</v>
      </c>
      <c r="B35" s="62">
        <f>[1]Slutanvändning!$N$278</f>
        <v>0</v>
      </c>
      <c r="C35" s="62">
        <f>[1]Slutanvändning!$N$279</f>
        <v>87</v>
      </c>
      <c r="D35" s="62">
        <f>[1]Slutanvändning!$N$272</f>
        <v>35287</v>
      </c>
      <c r="E35" s="62">
        <f>[1]Slutanvändning!$Q$273</f>
        <v>0</v>
      </c>
      <c r="F35" s="62">
        <f>[1]Slutanvändning!$N$274</f>
        <v>0</v>
      </c>
      <c r="G35" s="62">
        <f>[1]Slutanvändning!$N$275</f>
        <v>5686</v>
      </c>
      <c r="H35" s="62">
        <f>[1]Slutanvändning!$N$276</f>
        <v>0</v>
      </c>
      <c r="I35" s="62">
        <f>[1]Slutanvändning!$N$277</f>
        <v>0</v>
      </c>
      <c r="J35" s="62"/>
      <c r="K35" s="62">
        <f>[1]Slutanvändning!U273</f>
        <v>0</v>
      </c>
      <c r="L35" s="62">
        <f>[1]Slutanvändning!V273</f>
        <v>0</v>
      </c>
      <c r="M35" s="62"/>
      <c r="N35" s="62"/>
      <c r="O35" s="62"/>
      <c r="P35" s="62">
        <f>SUM(B35:N35)</f>
        <v>41060</v>
      </c>
      <c r="Q35" s="22"/>
      <c r="R35" s="56" t="str">
        <f>M30</f>
        <v>Beckolja</v>
      </c>
      <c r="S35" s="43" t="str">
        <f>M43/1000&amp;" GWh"</f>
        <v>0 GWh</v>
      </c>
      <c r="T35" s="31">
        <f>M$44</f>
        <v>0</v>
      </c>
      <c r="U35" s="25"/>
    </row>
    <row r="36" spans="1:47" ht="15.6">
      <c r="A36" s="5" t="s">
        <v>36</v>
      </c>
      <c r="B36" s="62">
        <f>[1]Slutanvändning!$N$287</f>
        <v>666</v>
      </c>
      <c r="C36" s="62">
        <f>[1]Slutanvändning!$N$288</f>
        <v>8419</v>
      </c>
      <c r="D36" s="62">
        <f>[1]Slutanvändning!$N$281</f>
        <v>1791</v>
      </c>
      <c r="E36" s="62">
        <f>[1]Slutanvändning!$Q$282</f>
        <v>0</v>
      </c>
      <c r="F36" s="62">
        <f>[1]Slutanvändning!$N$283</f>
        <v>0</v>
      </c>
      <c r="G36" s="62">
        <f>[1]Slutanvändning!$N$284</f>
        <v>0</v>
      </c>
      <c r="H36" s="62">
        <f>[1]Slutanvändning!$N$285</f>
        <v>0</v>
      </c>
      <c r="I36" s="62">
        <f>[1]Slutanvändning!$N$286</f>
        <v>0</v>
      </c>
      <c r="J36" s="62"/>
      <c r="K36" s="62">
        <f>[1]Slutanvändning!U282</f>
        <v>0</v>
      </c>
      <c r="L36" s="62">
        <f>[1]Slutanvändning!V282</f>
        <v>0</v>
      </c>
      <c r="M36" s="62"/>
      <c r="N36" s="62"/>
      <c r="O36" s="62"/>
      <c r="P36" s="62">
        <f t="shared" si="4"/>
        <v>10876</v>
      </c>
      <c r="Q36" s="22"/>
      <c r="R36" s="56" t="str">
        <f>N30</f>
        <v>Övrigt</v>
      </c>
      <c r="S36" s="43" t="str">
        <f>N43/1000&amp;" GWh"</f>
        <v>0 GWh</v>
      </c>
      <c r="T36" s="31">
        <f>N$44</f>
        <v>0</v>
      </c>
      <c r="U36" s="25"/>
    </row>
    <row r="37" spans="1:47" ht="15.6">
      <c r="A37" s="5" t="s">
        <v>37</v>
      </c>
      <c r="B37" s="62">
        <f>[1]Slutanvändning!$N$296</f>
        <v>4359</v>
      </c>
      <c r="C37" s="141">
        <f>[1]Slutanvändning!$N$297</f>
        <v>30745.5</v>
      </c>
      <c r="D37" s="62">
        <f>[1]Slutanvändning!$N$290</f>
        <v>78</v>
      </c>
      <c r="E37" s="62">
        <f>[1]Slutanvändning!$Q$291</f>
        <v>0</v>
      </c>
      <c r="F37" s="62">
        <f>[1]Slutanvändning!$N$292</f>
        <v>0</v>
      </c>
      <c r="G37" s="62">
        <f>[1]Slutanvändning!$N$293</f>
        <v>0</v>
      </c>
      <c r="H37" s="62">
        <f>[1]Slutanvändning!$N$294</f>
        <v>8156</v>
      </c>
      <c r="I37" s="62">
        <f>[1]Slutanvändning!$N$295</f>
        <v>0</v>
      </c>
      <c r="J37" s="62"/>
      <c r="K37" s="62">
        <f>[1]Slutanvändning!U291</f>
        <v>0</v>
      </c>
      <c r="L37" s="62">
        <f>[1]Slutanvändning!V291</f>
        <v>0</v>
      </c>
      <c r="M37" s="62"/>
      <c r="N37" s="62"/>
      <c r="O37" s="62"/>
      <c r="P37" s="141">
        <f t="shared" si="4"/>
        <v>43338.5</v>
      </c>
      <c r="Q37" s="22"/>
      <c r="R37" s="57" t="str">
        <f>O30</f>
        <v>Ånga</v>
      </c>
      <c r="S37" s="43" t="str">
        <f>O43/1000&amp;" GWh"</f>
        <v>0 GWh</v>
      </c>
      <c r="T37" s="31">
        <f>O$44</f>
        <v>0</v>
      </c>
      <c r="U37" s="25"/>
    </row>
    <row r="38" spans="1:47" ht="15.6">
      <c r="A38" s="5" t="s">
        <v>38</v>
      </c>
      <c r="B38" s="62">
        <f>[1]Slutanvändning!$N$305</f>
        <v>13763</v>
      </c>
      <c r="C38" s="62">
        <f>[1]Slutanvändning!$N$306</f>
        <v>2603</v>
      </c>
      <c r="D38" s="62">
        <f>[1]Slutanvändning!$N$299</f>
        <v>14</v>
      </c>
      <c r="E38" s="62">
        <f>[1]Slutanvändning!$Q$300</f>
        <v>0</v>
      </c>
      <c r="F38" s="62">
        <f>[1]Slutanvändning!$N$301</f>
        <v>0</v>
      </c>
      <c r="G38" s="62">
        <f>[1]Slutanvändning!$N$302</f>
        <v>0</v>
      </c>
      <c r="H38" s="62">
        <f>[1]Slutanvändning!$N$303</f>
        <v>0</v>
      </c>
      <c r="I38" s="62">
        <f>[1]Slutanvändning!$N$304</f>
        <v>0</v>
      </c>
      <c r="J38" s="62"/>
      <c r="K38" s="62">
        <f>[1]Slutanvändning!U300</f>
        <v>0</v>
      </c>
      <c r="L38" s="62">
        <f>[1]Slutanvändning!V300</f>
        <v>0</v>
      </c>
      <c r="M38" s="62"/>
      <c r="N38" s="62"/>
      <c r="O38" s="62"/>
      <c r="P38" s="62">
        <f t="shared" si="4"/>
        <v>16380</v>
      </c>
      <c r="Q38" s="22"/>
      <c r="R38" s="33"/>
      <c r="S38" s="18"/>
      <c r="T38" s="29"/>
      <c r="U38" s="25"/>
    </row>
    <row r="39" spans="1:47" ht="15.6">
      <c r="A39" s="5" t="s">
        <v>39</v>
      </c>
      <c r="B39" s="62">
        <f>[1]Slutanvändning!$N$314</f>
        <v>0</v>
      </c>
      <c r="C39" s="141">
        <f>[1]Slutanvändning!$N$315</f>
        <v>2217.5</v>
      </c>
      <c r="D39" s="62">
        <f>[1]Slutanvändning!$N$308</f>
        <v>0</v>
      </c>
      <c r="E39" s="62">
        <f>[1]Slutanvändning!$Q$309</f>
        <v>0</v>
      </c>
      <c r="F39" s="62">
        <f>[1]Slutanvändning!$N$310</f>
        <v>0</v>
      </c>
      <c r="G39" s="62">
        <f>[1]Slutanvändning!$N$311</f>
        <v>0</v>
      </c>
      <c r="H39" s="62">
        <f>[1]Slutanvändning!$N$312</f>
        <v>0</v>
      </c>
      <c r="I39" s="62">
        <f>[1]Slutanvändning!$N$313</f>
        <v>0</v>
      </c>
      <c r="J39" s="62"/>
      <c r="K39" s="62">
        <f>[1]Slutanvändning!U309</f>
        <v>0</v>
      </c>
      <c r="L39" s="62">
        <f>[1]Slutanvändning!V309</f>
        <v>0</v>
      </c>
      <c r="M39" s="62"/>
      <c r="N39" s="62"/>
      <c r="O39" s="62"/>
      <c r="P39" s="141">
        <f>SUM(B39:N39)</f>
        <v>2217.5</v>
      </c>
      <c r="Q39" s="22"/>
      <c r="R39" s="30"/>
      <c r="S39" s="9"/>
      <c r="T39" s="46"/>
    </row>
    <row r="40" spans="1:47" ht="15.6">
      <c r="A40" s="5" t="s">
        <v>14</v>
      </c>
      <c r="B40" s="62">
        <f>SUM(B32:B39)</f>
        <v>33800</v>
      </c>
      <c r="C40" s="62">
        <f t="shared" ref="C40:O40" si="5">SUM(C32:C39)</f>
        <v>80622</v>
      </c>
      <c r="D40" s="62">
        <f t="shared" si="5"/>
        <v>43853</v>
      </c>
      <c r="E40" s="62">
        <f t="shared" si="5"/>
        <v>0</v>
      </c>
      <c r="F40" s="62">
        <f>SUM(F32:F39)</f>
        <v>26</v>
      </c>
      <c r="G40" s="62">
        <f t="shared" si="5"/>
        <v>6709</v>
      </c>
      <c r="H40" s="62">
        <f t="shared" si="5"/>
        <v>8156</v>
      </c>
      <c r="I40" s="62">
        <f t="shared" si="5"/>
        <v>0</v>
      </c>
      <c r="J40" s="62">
        <f t="shared" si="5"/>
        <v>0</v>
      </c>
      <c r="K40" s="62">
        <f t="shared" si="5"/>
        <v>0</v>
      </c>
      <c r="L40" s="62">
        <f t="shared" si="5"/>
        <v>0</v>
      </c>
      <c r="M40" s="62">
        <f t="shared" si="5"/>
        <v>0</v>
      </c>
      <c r="N40" s="62">
        <f t="shared" si="5"/>
        <v>0</v>
      </c>
      <c r="O40" s="62">
        <f t="shared" si="5"/>
        <v>0</v>
      </c>
      <c r="P40" s="62">
        <f>SUM(B40:N40)</f>
        <v>173166</v>
      </c>
      <c r="Q40" s="22"/>
      <c r="R40" s="30"/>
      <c r="S40" s="9" t="s">
        <v>25</v>
      </c>
      <c r="T40" s="46" t="s">
        <v>26</v>
      </c>
    </row>
    <row r="41" spans="1:47"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48"/>
      <c r="R41" s="30" t="s">
        <v>40</v>
      </c>
      <c r="S41" s="47" t="str">
        <f>(B46+C46)/1000 &amp;" GWh"</f>
        <v>11,38976 GWh</v>
      </c>
      <c r="T41" s="63"/>
    </row>
    <row r="42" spans="1:47">
      <c r="A42" s="35" t="s">
        <v>43</v>
      </c>
      <c r="B42" s="92">
        <f>B39+B38+B37</f>
        <v>18122</v>
      </c>
      <c r="C42" s="92">
        <f>C39+C38+C37</f>
        <v>35566</v>
      </c>
      <c r="D42" s="92">
        <f>D39+D38+D37</f>
        <v>92</v>
      </c>
      <c r="E42" s="92">
        <f t="shared" ref="E42:P42" si="6">E39+E38+E37</f>
        <v>0</v>
      </c>
      <c r="F42" s="89">
        <f t="shared" si="6"/>
        <v>0</v>
      </c>
      <c r="G42" s="92">
        <f t="shared" si="6"/>
        <v>0</v>
      </c>
      <c r="H42" s="92">
        <f t="shared" si="6"/>
        <v>8156</v>
      </c>
      <c r="I42" s="89">
        <f t="shared" si="6"/>
        <v>0</v>
      </c>
      <c r="J42" s="92">
        <f t="shared" si="6"/>
        <v>0</v>
      </c>
      <c r="K42" s="92">
        <f t="shared" si="6"/>
        <v>0</v>
      </c>
      <c r="L42" s="92">
        <f t="shared" si="6"/>
        <v>0</v>
      </c>
      <c r="M42" s="92">
        <f t="shared" si="6"/>
        <v>0</v>
      </c>
      <c r="N42" s="92">
        <f t="shared" si="6"/>
        <v>0</v>
      </c>
      <c r="O42" s="92">
        <f t="shared" si="6"/>
        <v>0</v>
      </c>
      <c r="P42" s="92">
        <f t="shared" si="6"/>
        <v>61936</v>
      </c>
      <c r="Q42" s="23"/>
      <c r="R42" s="30" t="s">
        <v>41</v>
      </c>
      <c r="S42" s="10" t="str">
        <f>P42/1000 &amp;" GWh"</f>
        <v>61,936 GWh</v>
      </c>
      <c r="T42" s="31">
        <f>P42/P40</f>
        <v>0.35766836445953593</v>
      </c>
    </row>
    <row r="43" spans="1:47">
      <c r="A43" s="36" t="s">
        <v>45</v>
      </c>
      <c r="B43" s="117"/>
      <c r="C43" s="94">
        <f>C40+C24-C7+C46</f>
        <v>87071.76</v>
      </c>
      <c r="D43" s="94">
        <f t="shared" ref="D43:O43" si="7">D11+D24+D40</f>
        <v>44052</v>
      </c>
      <c r="E43" s="94">
        <f t="shared" si="7"/>
        <v>0</v>
      </c>
      <c r="F43" s="94">
        <f t="shared" si="7"/>
        <v>26</v>
      </c>
      <c r="G43" s="94">
        <f t="shared" si="7"/>
        <v>6709</v>
      </c>
      <c r="H43" s="94">
        <f t="shared" si="7"/>
        <v>48028</v>
      </c>
      <c r="I43" s="94">
        <f t="shared" si="7"/>
        <v>0</v>
      </c>
      <c r="J43" s="94">
        <f t="shared" si="7"/>
        <v>0</v>
      </c>
      <c r="K43" s="94">
        <f t="shared" si="7"/>
        <v>0</v>
      </c>
      <c r="L43" s="94">
        <f t="shared" si="7"/>
        <v>0</v>
      </c>
      <c r="M43" s="94">
        <f t="shared" si="7"/>
        <v>0</v>
      </c>
      <c r="N43" s="94">
        <f t="shared" si="7"/>
        <v>0</v>
      </c>
      <c r="O43" s="94">
        <f t="shared" si="7"/>
        <v>0</v>
      </c>
      <c r="P43" s="118">
        <f>SUM(C43:O43)</f>
        <v>185886.76</v>
      </c>
      <c r="Q43" s="23"/>
      <c r="R43" s="30" t="s">
        <v>42</v>
      </c>
      <c r="S43" s="10" t="str">
        <f>P36/1000 &amp;" GWh"</f>
        <v>10,876 GWh</v>
      </c>
      <c r="T43" s="44">
        <f>P36/P40</f>
        <v>6.2806786551632535E-2</v>
      </c>
    </row>
    <row r="44" spans="1:47">
      <c r="A44" s="36" t="s">
        <v>46</v>
      </c>
      <c r="B44" s="92"/>
      <c r="C44" s="95">
        <f>C43/$P$43</f>
        <v>0.46841291977976263</v>
      </c>
      <c r="D44" s="95">
        <f t="shared" ref="D44:P44" si="8">D43/$P$43</f>
        <v>0.23698298899824816</v>
      </c>
      <c r="E44" s="95">
        <f t="shared" si="8"/>
        <v>0</v>
      </c>
      <c r="F44" s="95">
        <f t="shared" si="8"/>
        <v>1.3987010156075666E-4</v>
      </c>
      <c r="G44" s="95">
        <f t="shared" si="8"/>
        <v>3.6091865821966017E-2</v>
      </c>
      <c r="H44" s="95">
        <f t="shared" si="8"/>
        <v>0.25837235529846236</v>
      </c>
      <c r="I44" s="95">
        <f t="shared" si="8"/>
        <v>0</v>
      </c>
      <c r="J44" s="95">
        <f t="shared" si="8"/>
        <v>0</v>
      </c>
      <c r="K44" s="95">
        <f t="shared" si="8"/>
        <v>0</v>
      </c>
      <c r="L44" s="95">
        <f t="shared" si="8"/>
        <v>0</v>
      </c>
      <c r="M44" s="95">
        <f t="shared" si="8"/>
        <v>0</v>
      </c>
      <c r="N44" s="95">
        <f t="shared" si="8"/>
        <v>0</v>
      </c>
      <c r="O44" s="95">
        <f t="shared" si="8"/>
        <v>0</v>
      </c>
      <c r="P44" s="95">
        <f t="shared" si="8"/>
        <v>1</v>
      </c>
      <c r="Q44" s="23"/>
      <c r="R44" s="30" t="s">
        <v>44</v>
      </c>
      <c r="S44" s="10" t="str">
        <f>P34/1000 &amp;" GWh"</f>
        <v>16,09 GWh</v>
      </c>
      <c r="T44" s="31">
        <f>P34/P40</f>
        <v>9.2916623355624089E-2</v>
      </c>
      <c r="U44" s="25"/>
    </row>
    <row r="45" spans="1:47">
      <c r="A45" s="37"/>
      <c r="B45" s="96"/>
      <c r="C45" s="92"/>
      <c r="D45" s="92"/>
      <c r="E45" s="92"/>
      <c r="F45" s="89"/>
      <c r="G45" s="92"/>
      <c r="H45" s="92"/>
      <c r="I45" s="89"/>
      <c r="J45" s="92"/>
      <c r="K45" s="92"/>
      <c r="L45" s="92"/>
      <c r="M45" s="92"/>
      <c r="N45" s="89"/>
      <c r="O45" s="89"/>
      <c r="P45" s="89"/>
      <c r="Q45" s="23"/>
      <c r="R45" s="30" t="s">
        <v>31</v>
      </c>
      <c r="S45" s="10" t="str">
        <f>P32/1000 &amp;" GWh"</f>
        <v>8,78 GWh</v>
      </c>
      <c r="T45" s="31">
        <f>P32/P40</f>
        <v>5.0702793850986916E-2</v>
      </c>
      <c r="U45" s="25"/>
    </row>
    <row r="46" spans="1:47">
      <c r="A46" s="37" t="s">
        <v>49</v>
      </c>
      <c r="B46" s="94">
        <f>B24-B40</f>
        <v>4940</v>
      </c>
      <c r="C46" s="94">
        <f>(C40+C24)*0.08</f>
        <v>6449.76</v>
      </c>
      <c r="D46" s="92"/>
      <c r="E46" s="92"/>
      <c r="F46" s="89"/>
      <c r="G46" s="92"/>
      <c r="H46" s="92"/>
      <c r="I46" s="89"/>
      <c r="J46" s="92"/>
      <c r="K46" s="92"/>
      <c r="L46" s="92"/>
      <c r="M46" s="92"/>
      <c r="N46" s="89"/>
      <c r="O46" s="89"/>
      <c r="P46" s="41"/>
      <c r="Q46" s="23"/>
      <c r="R46" s="30" t="s">
        <v>47</v>
      </c>
      <c r="S46" s="10" t="str">
        <f>P33/1000 &amp;" GWh"</f>
        <v>34,424 GWh</v>
      </c>
      <c r="T46" s="44">
        <f>P33/P40</f>
        <v>0.19879191065220655</v>
      </c>
      <c r="U46" s="25"/>
    </row>
    <row r="47" spans="1:47">
      <c r="A47" s="37" t="s">
        <v>51</v>
      </c>
      <c r="B47" s="97">
        <f>B46/B24</f>
        <v>0.12751677852348994</v>
      </c>
      <c r="C47" s="97">
        <f>C46/(C40+C24)</f>
        <v>0.08</v>
      </c>
      <c r="D47" s="92"/>
      <c r="E47" s="92"/>
      <c r="F47" s="89"/>
      <c r="G47" s="92"/>
      <c r="H47" s="92"/>
      <c r="I47" s="89"/>
      <c r="J47" s="92"/>
      <c r="K47" s="92"/>
      <c r="L47" s="92"/>
      <c r="M47" s="92"/>
      <c r="N47" s="89"/>
      <c r="O47" s="89"/>
      <c r="P47" s="89"/>
      <c r="Q47" s="23"/>
      <c r="R47" s="30" t="s">
        <v>48</v>
      </c>
      <c r="S47" s="10" t="str">
        <f>P35/1000 &amp;" GWh"</f>
        <v>41,06 GWh</v>
      </c>
      <c r="T47" s="44">
        <f>P35/P40</f>
        <v>0.23711352113001397</v>
      </c>
    </row>
    <row r="48" spans="1:47" ht="15" thickBot="1">
      <c r="A48" s="12"/>
      <c r="B48" s="127"/>
      <c r="C48" s="128"/>
      <c r="D48" s="128"/>
      <c r="E48" s="128"/>
      <c r="F48" s="129"/>
      <c r="G48" s="128"/>
      <c r="H48" s="128"/>
      <c r="I48" s="129"/>
      <c r="J48" s="128"/>
      <c r="K48" s="128"/>
      <c r="L48" s="128"/>
      <c r="M48" s="128"/>
      <c r="N48" s="129"/>
      <c r="O48" s="129"/>
      <c r="P48" s="129"/>
      <c r="Q48" s="58"/>
      <c r="R48" s="49" t="s">
        <v>50</v>
      </c>
      <c r="S48" s="50" t="str">
        <f>P40/1000 &amp;" GWh"</f>
        <v>173,166 GWh</v>
      </c>
      <c r="T48" s="51">
        <f>SUM(T42:T47)</f>
        <v>0.99999999999999989</v>
      </c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2"/>
      <c r="AH48" s="12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</row>
    <row r="49" spans="1:47">
      <c r="A49" s="13"/>
      <c r="B49" s="98"/>
      <c r="C49" s="99"/>
      <c r="D49" s="100"/>
      <c r="E49" s="100"/>
      <c r="F49" s="101"/>
      <c r="G49" s="100"/>
      <c r="H49" s="100"/>
      <c r="I49" s="101"/>
      <c r="J49" s="100"/>
      <c r="K49" s="100"/>
      <c r="L49" s="100"/>
      <c r="M49" s="99"/>
      <c r="N49" s="102"/>
      <c r="O49" s="102"/>
      <c r="P49" s="102"/>
      <c r="Q49" s="13"/>
      <c r="R49" s="12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2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</row>
    <row r="50" spans="1:47">
      <c r="A50" s="13"/>
      <c r="B50" s="98"/>
      <c r="C50" s="103"/>
      <c r="D50" s="100"/>
      <c r="E50" s="100"/>
      <c r="F50" s="101"/>
      <c r="G50" s="100"/>
      <c r="H50" s="100"/>
      <c r="I50" s="101"/>
      <c r="J50" s="100"/>
      <c r="K50" s="100"/>
      <c r="L50" s="100"/>
      <c r="M50" s="99"/>
      <c r="N50" s="102"/>
      <c r="O50" s="102"/>
      <c r="P50" s="102"/>
      <c r="Q50" s="13"/>
      <c r="R50" s="12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2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</row>
    <row r="51" spans="1:47">
      <c r="A51" s="13"/>
      <c r="B51" s="98"/>
      <c r="C51" s="99"/>
      <c r="D51" s="100"/>
      <c r="E51" s="100"/>
      <c r="F51" s="101"/>
      <c r="G51" s="100"/>
      <c r="H51" s="100"/>
      <c r="I51" s="101"/>
      <c r="J51" s="100"/>
      <c r="K51" s="100"/>
      <c r="L51" s="100"/>
      <c r="M51" s="99"/>
      <c r="N51" s="102"/>
      <c r="O51" s="102"/>
      <c r="P51" s="102"/>
      <c r="Q51" s="13"/>
      <c r="R51" s="12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2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</row>
    <row r="52" spans="1:47">
      <c r="A52" s="13"/>
      <c r="B52" s="98"/>
      <c r="C52" s="99"/>
      <c r="D52" s="100"/>
      <c r="E52" s="100"/>
      <c r="F52" s="101"/>
      <c r="G52" s="100"/>
      <c r="H52" s="100"/>
      <c r="I52" s="101"/>
      <c r="J52" s="100"/>
      <c r="K52" s="100"/>
      <c r="L52" s="100"/>
      <c r="M52" s="99"/>
      <c r="N52" s="102"/>
      <c r="O52" s="102"/>
      <c r="P52" s="102"/>
      <c r="Q52" s="13"/>
      <c r="R52" s="12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2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</row>
    <row r="53" spans="1:47">
      <c r="A53" s="13"/>
      <c r="B53" s="98"/>
      <c r="C53" s="99"/>
      <c r="D53" s="100"/>
      <c r="E53" s="100"/>
      <c r="F53" s="101"/>
      <c r="G53" s="100"/>
      <c r="H53" s="100"/>
      <c r="I53" s="101"/>
      <c r="J53" s="100"/>
      <c r="K53" s="100"/>
      <c r="L53" s="100"/>
      <c r="M53" s="99"/>
      <c r="N53" s="102"/>
      <c r="O53" s="102"/>
      <c r="P53" s="102"/>
      <c r="Q53" s="13"/>
      <c r="R53" s="12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2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</row>
    <row r="54" spans="1:47">
      <c r="A54" s="13"/>
      <c r="B54" s="98"/>
      <c r="C54" s="99"/>
      <c r="D54" s="100"/>
      <c r="E54" s="100"/>
      <c r="F54" s="101"/>
      <c r="G54" s="100"/>
      <c r="H54" s="100"/>
      <c r="I54" s="101"/>
      <c r="J54" s="100"/>
      <c r="K54" s="100"/>
      <c r="L54" s="100"/>
      <c r="M54" s="99"/>
      <c r="N54" s="102"/>
      <c r="O54" s="102"/>
      <c r="P54" s="102"/>
      <c r="Q54" s="13"/>
      <c r="R54" s="12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2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</row>
    <row r="55" spans="1:47" ht="15.6">
      <c r="A55" s="13"/>
      <c r="B55" s="98"/>
      <c r="C55" s="99"/>
      <c r="D55" s="100"/>
      <c r="E55" s="100"/>
      <c r="F55" s="101"/>
      <c r="G55" s="100"/>
      <c r="H55" s="100"/>
      <c r="I55" s="101"/>
      <c r="J55" s="100"/>
      <c r="K55" s="100"/>
      <c r="L55" s="100"/>
      <c r="M55" s="99"/>
      <c r="N55" s="102"/>
      <c r="O55" s="102"/>
      <c r="P55" s="102"/>
      <c r="Q55" s="13"/>
      <c r="R55" s="9"/>
      <c r="S55" s="34"/>
      <c r="T55" s="38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2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</row>
    <row r="56" spans="1:47" ht="15.6">
      <c r="A56" s="13"/>
      <c r="B56" s="98"/>
      <c r="C56" s="99"/>
      <c r="D56" s="100"/>
      <c r="E56" s="100"/>
      <c r="F56" s="101"/>
      <c r="G56" s="100"/>
      <c r="H56" s="100"/>
      <c r="I56" s="101"/>
      <c r="J56" s="100"/>
      <c r="K56" s="100"/>
      <c r="L56" s="100"/>
      <c r="M56" s="99"/>
      <c r="N56" s="102"/>
      <c r="O56" s="102"/>
      <c r="P56" s="102"/>
      <c r="Q56" s="13"/>
      <c r="R56" s="9"/>
      <c r="S56" s="34"/>
      <c r="T56" s="38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2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</row>
    <row r="57" spans="1:47" ht="15.6">
      <c r="A57" s="13"/>
      <c r="B57" s="98"/>
      <c r="C57" s="99"/>
      <c r="D57" s="100"/>
      <c r="E57" s="100"/>
      <c r="F57" s="101"/>
      <c r="G57" s="100"/>
      <c r="H57" s="100"/>
      <c r="I57" s="101"/>
      <c r="J57" s="100"/>
      <c r="K57" s="100"/>
      <c r="L57" s="100"/>
      <c r="M57" s="99"/>
      <c r="N57" s="102"/>
      <c r="O57" s="102"/>
      <c r="P57" s="102"/>
      <c r="Q57" s="13"/>
      <c r="R57" s="9"/>
      <c r="S57" s="34"/>
      <c r="T57" s="38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2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</row>
    <row r="58" spans="1:47" ht="15.6">
      <c r="A58" s="9"/>
      <c r="B58" s="104"/>
      <c r="C58" s="105"/>
      <c r="D58" s="106"/>
      <c r="E58" s="106"/>
      <c r="F58" s="107"/>
      <c r="G58" s="106"/>
      <c r="H58" s="106"/>
      <c r="I58" s="107"/>
      <c r="J58" s="106"/>
      <c r="K58" s="106"/>
      <c r="L58" s="106"/>
      <c r="M58" s="108"/>
      <c r="N58" s="109"/>
      <c r="O58" s="109"/>
      <c r="P58" s="110"/>
      <c r="Q58" s="9"/>
      <c r="R58" s="9"/>
      <c r="S58" s="34"/>
      <c r="T58" s="38"/>
    </row>
    <row r="59" spans="1:47" ht="15.6">
      <c r="A59" s="9"/>
      <c r="B59" s="104"/>
      <c r="C59" s="105"/>
      <c r="D59" s="106"/>
      <c r="E59" s="106"/>
      <c r="F59" s="107"/>
      <c r="G59" s="106"/>
      <c r="H59" s="106"/>
      <c r="I59" s="107"/>
      <c r="J59" s="106"/>
      <c r="K59" s="106"/>
      <c r="L59" s="106"/>
      <c r="M59" s="108"/>
      <c r="N59" s="109"/>
      <c r="O59" s="109"/>
      <c r="P59" s="110"/>
      <c r="Q59" s="9"/>
      <c r="R59" s="9"/>
      <c r="S59" s="14"/>
      <c r="T59" s="15"/>
    </row>
    <row r="60" spans="1:47" ht="15.6">
      <c r="A60" s="9"/>
      <c r="B60" s="104"/>
      <c r="C60" s="105"/>
      <c r="D60" s="106"/>
      <c r="E60" s="106"/>
      <c r="F60" s="107"/>
      <c r="G60" s="106"/>
      <c r="H60" s="106"/>
      <c r="I60" s="107"/>
      <c r="J60" s="106"/>
      <c r="K60" s="106"/>
      <c r="L60" s="106"/>
      <c r="M60" s="108"/>
      <c r="N60" s="109"/>
      <c r="O60" s="109"/>
      <c r="P60" s="110"/>
      <c r="Q60" s="9"/>
      <c r="R60" s="9"/>
      <c r="S60" s="9"/>
      <c r="T60" s="34"/>
    </row>
    <row r="61" spans="1:47" ht="15.6">
      <c r="A61" s="8"/>
      <c r="B61" s="104"/>
      <c r="C61" s="105"/>
      <c r="D61" s="106"/>
      <c r="E61" s="106"/>
      <c r="F61" s="107"/>
      <c r="G61" s="106"/>
      <c r="H61" s="106"/>
      <c r="I61" s="107"/>
      <c r="J61" s="106"/>
      <c r="K61" s="106"/>
      <c r="L61" s="106"/>
      <c r="M61" s="108"/>
      <c r="N61" s="109"/>
      <c r="O61" s="109"/>
      <c r="P61" s="110"/>
      <c r="Q61" s="9"/>
      <c r="R61" s="9"/>
      <c r="S61" s="52"/>
      <c r="T61" s="53"/>
    </row>
    <row r="62" spans="1:47" ht="15.6">
      <c r="A62" s="9"/>
      <c r="B62" s="104"/>
      <c r="C62" s="105"/>
      <c r="D62" s="104"/>
      <c r="E62" s="104"/>
      <c r="F62" s="111"/>
      <c r="G62" s="104"/>
      <c r="H62" s="104"/>
      <c r="I62" s="111"/>
      <c r="J62" s="104"/>
      <c r="K62" s="104"/>
      <c r="L62" s="104"/>
      <c r="M62" s="108"/>
      <c r="N62" s="109"/>
      <c r="O62" s="109"/>
      <c r="P62" s="110"/>
      <c r="Q62" s="9"/>
      <c r="R62" s="9"/>
      <c r="S62" s="34"/>
      <c r="T62" s="38"/>
    </row>
    <row r="63" spans="1:47" ht="15.6">
      <c r="A63" s="9"/>
      <c r="B63" s="104"/>
      <c r="C63" s="112"/>
      <c r="D63" s="104"/>
      <c r="E63" s="104"/>
      <c r="F63" s="111"/>
      <c r="G63" s="104"/>
      <c r="H63" s="104"/>
      <c r="I63" s="111"/>
      <c r="J63" s="104"/>
      <c r="K63" s="104"/>
      <c r="L63" s="104"/>
      <c r="M63" s="112"/>
      <c r="N63" s="110"/>
      <c r="O63" s="110"/>
      <c r="P63" s="110"/>
      <c r="Q63" s="9"/>
      <c r="R63" s="9"/>
      <c r="S63" s="34"/>
      <c r="T63" s="38"/>
    </row>
    <row r="64" spans="1:47" ht="15.6">
      <c r="A64" s="9"/>
      <c r="B64" s="104"/>
      <c r="C64" s="112"/>
      <c r="D64" s="104"/>
      <c r="E64" s="104"/>
      <c r="F64" s="111"/>
      <c r="G64" s="104"/>
      <c r="H64" s="104"/>
      <c r="I64" s="111"/>
      <c r="J64" s="104"/>
      <c r="K64" s="104"/>
      <c r="L64" s="104"/>
      <c r="M64" s="112"/>
      <c r="N64" s="110"/>
      <c r="O64" s="110"/>
      <c r="P64" s="110"/>
      <c r="Q64" s="9"/>
      <c r="R64" s="9"/>
      <c r="S64" s="34"/>
      <c r="T64" s="38"/>
    </row>
    <row r="65" spans="1:20" ht="15.6">
      <c r="A65" s="9"/>
      <c r="B65" s="92"/>
      <c r="C65" s="112"/>
      <c r="D65" s="92"/>
      <c r="E65" s="92"/>
      <c r="F65" s="89"/>
      <c r="G65" s="92"/>
      <c r="H65" s="92"/>
      <c r="I65" s="89"/>
      <c r="J65" s="92"/>
      <c r="K65" s="104"/>
      <c r="L65" s="104"/>
      <c r="M65" s="112"/>
      <c r="N65" s="110"/>
      <c r="O65" s="110"/>
      <c r="P65" s="110"/>
      <c r="Q65" s="9"/>
      <c r="R65" s="9"/>
      <c r="S65" s="34"/>
      <c r="T65" s="38"/>
    </row>
    <row r="66" spans="1:20" ht="15.6">
      <c r="A66" s="9"/>
      <c r="B66" s="92"/>
      <c r="C66" s="112"/>
      <c r="D66" s="92"/>
      <c r="E66" s="92"/>
      <c r="F66" s="89"/>
      <c r="G66" s="92"/>
      <c r="H66" s="92"/>
      <c r="I66" s="89"/>
      <c r="J66" s="92"/>
      <c r="K66" s="104"/>
      <c r="L66" s="104"/>
      <c r="M66" s="112"/>
      <c r="N66" s="110"/>
      <c r="O66" s="110"/>
      <c r="P66" s="110"/>
      <c r="Q66" s="9"/>
      <c r="R66" s="9"/>
      <c r="S66" s="34"/>
      <c r="T66" s="38"/>
    </row>
    <row r="67" spans="1:20" ht="15.6">
      <c r="A67" s="9"/>
      <c r="B67" s="92"/>
      <c r="C67" s="112"/>
      <c r="D67" s="92"/>
      <c r="E67" s="92"/>
      <c r="F67" s="89"/>
      <c r="G67" s="92"/>
      <c r="H67" s="92"/>
      <c r="I67" s="89"/>
      <c r="J67" s="92"/>
      <c r="K67" s="104"/>
      <c r="L67" s="104"/>
      <c r="M67" s="112"/>
      <c r="N67" s="110"/>
      <c r="O67" s="110"/>
      <c r="P67" s="110"/>
      <c r="Q67" s="9"/>
      <c r="R67" s="9"/>
      <c r="S67" s="34"/>
      <c r="T67" s="38"/>
    </row>
    <row r="68" spans="1:20" ht="15.6">
      <c r="A68" s="9"/>
      <c r="B68" s="92"/>
      <c r="C68" s="112"/>
      <c r="D68" s="92"/>
      <c r="E68" s="92"/>
      <c r="F68" s="89"/>
      <c r="G68" s="92"/>
      <c r="H68" s="92"/>
      <c r="I68" s="89"/>
      <c r="J68" s="92"/>
      <c r="K68" s="104"/>
      <c r="L68" s="104"/>
      <c r="M68" s="112"/>
      <c r="N68" s="110"/>
      <c r="O68" s="110"/>
      <c r="P68" s="110"/>
      <c r="Q68" s="9"/>
      <c r="R68" s="39"/>
      <c r="S68" s="14"/>
      <c r="T68" s="16"/>
    </row>
    <row r="69" spans="1:20">
      <c r="A69" s="9"/>
      <c r="B69" s="92"/>
      <c r="C69" s="112"/>
      <c r="D69" s="92"/>
      <c r="E69" s="92"/>
      <c r="F69" s="89"/>
      <c r="G69" s="92"/>
      <c r="H69" s="92"/>
      <c r="I69" s="89"/>
      <c r="J69" s="92"/>
      <c r="K69" s="104"/>
      <c r="L69" s="104"/>
      <c r="M69" s="112"/>
      <c r="N69" s="110"/>
      <c r="O69" s="110"/>
      <c r="P69" s="110"/>
      <c r="Q69" s="9"/>
    </row>
    <row r="70" spans="1:20">
      <c r="A70" s="9"/>
      <c r="B70" s="92"/>
      <c r="C70" s="112"/>
      <c r="D70" s="92"/>
      <c r="E70" s="92"/>
      <c r="F70" s="89"/>
      <c r="G70" s="92"/>
      <c r="H70" s="92"/>
      <c r="I70" s="89"/>
      <c r="J70" s="92"/>
      <c r="K70" s="104"/>
      <c r="L70" s="104"/>
      <c r="M70" s="112"/>
      <c r="N70" s="110"/>
      <c r="O70" s="110"/>
      <c r="P70" s="110"/>
      <c r="Q70" s="9"/>
    </row>
    <row r="71" spans="1:20" ht="15.6">
      <c r="A71" s="9"/>
      <c r="B71" s="113"/>
      <c r="C71" s="112"/>
      <c r="D71" s="113"/>
      <c r="E71" s="113"/>
      <c r="F71" s="114"/>
      <c r="G71" s="113"/>
      <c r="H71" s="113"/>
      <c r="I71" s="114"/>
      <c r="J71" s="113"/>
      <c r="K71" s="104"/>
      <c r="L71" s="104"/>
      <c r="M71" s="112"/>
      <c r="N71" s="110"/>
      <c r="O71" s="110"/>
      <c r="P71" s="110"/>
      <c r="Q71" s="9"/>
    </row>
  </sheetData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U71"/>
  <sheetViews>
    <sheetView zoomScale="70" zoomScaleNormal="70" workbookViewId="0">
      <selection activeCell="G25" sqref="G25"/>
    </sheetView>
  </sheetViews>
  <sheetFormatPr defaultColWidth="8.59765625" defaultRowHeight="14.4"/>
  <cols>
    <col min="1" max="1" width="49.5" style="11" customWidth="1"/>
    <col min="2" max="2" width="18.8984375" style="41" bestFit="1" customWidth="1"/>
    <col min="3" max="3" width="17.59765625" style="79" customWidth="1"/>
    <col min="4" max="12" width="17.59765625" style="41" customWidth="1"/>
    <col min="13" max="16" width="17.59765625" style="79" customWidth="1"/>
    <col min="17" max="20" width="17.59765625" style="11" customWidth="1"/>
    <col min="21" max="16384" width="8.59765625" style="11"/>
  </cols>
  <sheetData>
    <row r="1" spans="1:34" ht="18">
      <c r="A1" s="3" t="s">
        <v>0</v>
      </c>
      <c r="Q1" s="4"/>
      <c r="R1" s="4"/>
      <c r="S1" s="4"/>
      <c r="T1" s="4"/>
    </row>
    <row r="2" spans="1:34" ht="15.6">
      <c r="A2" s="54" t="s">
        <v>94</v>
      </c>
      <c r="Q2" s="5"/>
      <c r="AG2" s="40"/>
      <c r="AH2" s="5"/>
    </row>
    <row r="3" spans="1:34" ht="28.8">
      <c r="A3" s="6">
        <f>'Västmanlands län'!A3</f>
        <v>2020</v>
      </c>
      <c r="C3" s="80" t="s">
        <v>1</v>
      </c>
      <c r="D3" s="80" t="s">
        <v>32</v>
      </c>
      <c r="E3" s="80" t="s">
        <v>2</v>
      </c>
      <c r="F3" s="81" t="s">
        <v>3</v>
      </c>
      <c r="G3" s="80" t="s">
        <v>17</v>
      </c>
      <c r="H3" s="80" t="s">
        <v>52</v>
      </c>
      <c r="I3" s="81" t="s">
        <v>5</v>
      </c>
      <c r="J3" s="80" t="s">
        <v>4</v>
      </c>
      <c r="K3" s="80" t="s">
        <v>6</v>
      </c>
      <c r="L3" s="80" t="s">
        <v>7</v>
      </c>
      <c r="M3" s="80" t="s">
        <v>68</v>
      </c>
      <c r="N3" s="81" t="s">
        <v>68</v>
      </c>
      <c r="O3" s="81" t="s">
        <v>68</v>
      </c>
      <c r="P3" s="82" t="s">
        <v>9</v>
      </c>
      <c r="Q3" s="40"/>
      <c r="AG3" s="40"/>
      <c r="AH3" s="40"/>
    </row>
    <row r="4" spans="1:34" s="18" customFormat="1" ht="10.199999999999999">
      <c r="A4" s="55" t="s">
        <v>60</v>
      </c>
      <c r="B4" s="83"/>
      <c r="C4" s="84" t="s">
        <v>58</v>
      </c>
      <c r="D4" s="84" t="s">
        <v>59</v>
      </c>
      <c r="E4" s="85"/>
      <c r="F4" s="84" t="s">
        <v>61</v>
      </c>
      <c r="G4" s="85"/>
      <c r="H4" s="85"/>
      <c r="I4" s="84" t="s">
        <v>62</v>
      </c>
      <c r="J4" s="85"/>
      <c r="K4" s="85"/>
      <c r="L4" s="85"/>
      <c r="M4" s="85"/>
      <c r="N4" s="86"/>
      <c r="O4" s="86"/>
      <c r="P4" s="87" t="s">
        <v>66</v>
      </c>
      <c r="Q4" s="19"/>
      <c r="AG4" s="19"/>
      <c r="AH4" s="19"/>
    </row>
    <row r="5" spans="1:34" ht="15.6">
      <c r="A5" s="5" t="s">
        <v>76</v>
      </c>
      <c r="B5" s="62"/>
      <c r="C5" s="64">
        <f>[1]Solceller!$E$11</f>
        <v>4332</v>
      </c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>
        <f>SUM(D5:O5)</f>
        <v>0</v>
      </c>
      <c r="Q5" s="40"/>
      <c r="AG5" s="40"/>
      <c r="AH5" s="40"/>
    </row>
    <row r="6" spans="1:34" ht="15.6">
      <c r="A6" s="5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>
        <f t="shared" ref="P6:P11" si="0">SUM(D6:O6)</f>
        <v>0</v>
      </c>
      <c r="Q6" s="40"/>
      <c r="AG6" s="40"/>
      <c r="AH6" s="40"/>
    </row>
    <row r="7" spans="1:34" ht="15.6">
      <c r="A7" s="5" t="s">
        <v>104</v>
      </c>
      <c r="B7" s="62"/>
      <c r="C7" s="64">
        <f>[1]Elproduktion!$N$282</f>
        <v>6377.75</v>
      </c>
      <c r="D7" s="62">
        <f>[1]Elproduktion!$N$283</f>
        <v>0</v>
      </c>
      <c r="E7" s="62">
        <f>[1]Elproduktion!$Q$284</f>
        <v>0</v>
      </c>
      <c r="F7" s="62">
        <f>[1]Elproduktion!$N$285</f>
        <v>0</v>
      </c>
      <c r="G7" s="62">
        <f>[1]Elproduktion!$R$286</f>
        <v>0</v>
      </c>
      <c r="H7" s="62">
        <f>[1]Elproduktion!$S$287</f>
        <v>0</v>
      </c>
      <c r="I7" s="62">
        <f>[1]Elproduktion!$N$288</f>
        <v>0</v>
      </c>
      <c r="J7" s="62">
        <f>[1]Elproduktion!$T$286</f>
        <v>0</v>
      </c>
      <c r="K7" s="62">
        <f>[1]Elproduktion!U284</f>
        <v>0</v>
      </c>
      <c r="L7" s="62">
        <f>[1]Elproduktion!V284</f>
        <v>0</v>
      </c>
      <c r="M7" s="62"/>
      <c r="N7" s="62"/>
      <c r="O7" s="62"/>
      <c r="P7" s="62">
        <f t="shared" si="0"/>
        <v>0</v>
      </c>
      <c r="Q7" s="40"/>
      <c r="AG7" s="40"/>
      <c r="AH7" s="40"/>
    </row>
    <row r="8" spans="1:34" ht="15.6">
      <c r="A8" s="5" t="s">
        <v>11</v>
      </c>
      <c r="B8" s="62"/>
      <c r="C8" s="62">
        <f>[1]Elproduktion!$N$290</f>
        <v>0</v>
      </c>
      <c r="D8" s="62">
        <f>[1]Elproduktion!$N$291</f>
        <v>0</v>
      </c>
      <c r="E8" s="62">
        <f>[1]Elproduktion!$Q$292</f>
        <v>0</v>
      </c>
      <c r="F8" s="62">
        <f>[1]Elproduktion!$N$293</f>
        <v>0</v>
      </c>
      <c r="G8" s="62">
        <f>[1]Elproduktion!$R$294</f>
        <v>0</v>
      </c>
      <c r="H8" s="62">
        <f>[1]Elproduktion!$S$295</f>
        <v>0</v>
      </c>
      <c r="I8" s="62">
        <f>[1]Elproduktion!$N$296</f>
        <v>0</v>
      </c>
      <c r="J8" s="62">
        <f>[1]Elproduktion!$T$294</f>
        <v>0</v>
      </c>
      <c r="K8" s="62">
        <f>[1]Elproduktion!U292</f>
        <v>0</v>
      </c>
      <c r="L8" s="62">
        <f>[1]Elproduktion!V292</f>
        <v>0</v>
      </c>
      <c r="M8" s="62"/>
      <c r="N8" s="62"/>
      <c r="O8" s="62"/>
      <c r="P8" s="62">
        <f t="shared" si="0"/>
        <v>0</v>
      </c>
      <c r="Q8" s="40"/>
      <c r="AG8" s="40"/>
      <c r="AH8" s="40"/>
    </row>
    <row r="9" spans="1:34" ht="15.6">
      <c r="A9" s="5" t="s">
        <v>12</v>
      </c>
      <c r="B9" s="62"/>
      <c r="C9" s="62">
        <f>[1]Elproduktion!$N$298</f>
        <v>0</v>
      </c>
      <c r="D9" s="62">
        <f>[1]Elproduktion!$N$299</f>
        <v>0</v>
      </c>
      <c r="E9" s="62">
        <f>[1]Elproduktion!$Q$300</f>
        <v>0</v>
      </c>
      <c r="F9" s="62">
        <f>[1]Elproduktion!$N$301</f>
        <v>0</v>
      </c>
      <c r="G9" s="62">
        <f>[1]Elproduktion!$R$302</f>
        <v>0</v>
      </c>
      <c r="H9" s="62">
        <f>[1]Elproduktion!$S$303</f>
        <v>0</v>
      </c>
      <c r="I9" s="62">
        <f>[1]Elproduktion!$N$304</f>
        <v>0</v>
      </c>
      <c r="J9" s="62">
        <f>[1]Elproduktion!$T$302</f>
        <v>0</v>
      </c>
      <c r="K9" s="62">
        <f>[1]Elproduktion!U300</f>
        <v>0</v>
      </c>
      <c r="L9" s="62">
        <f>[1]Elproduktion!V300</f>
        <v>0</v>
      </c>
      <c r="M9" s="62"/>
      <c r="N9" s="62"/>
      <c r="O9" s="62"/>
      <c r="P9" s="62">
        <f t="shared" si="0"/>
        <v>0</v>
      </c>
      <c r="Q9" s="40"/>
      <c r="AG9" s="40"/>
      <c r="AH9" s="40"/>
    </row>
    <row r="10" spans="1:34" ht="15.6">
      <c r="A10" s="5" t="s">
        <v>13</v>
      </c>
      <c r="B10" s="62"/>
      <c r="C10" s="141">
        <f>[1]Elproduktion!$N$306</f>
        <v>28.25</v>
      </c>
      <c r="D10" s="62">
        <f>[1]Elproduktion!$N$307</f>
        <v>0</v>
      </c>
      <c r="E10" s="62">
        <f>[1]Elproduktion!$Q$308</f>
        <v>0</v>
      </c>
      <c r="F10" s="62">
        <f>[1]Elproduktion!$N$309</f>
        <v>0</v>
      </c>
      <c r="G10" s="62">
        <f>[1]Elproduktion!$R$310</f>
        <v>0</v>
      </c>
      <c r="H10" s="62">
        <f>[1]Elproduktion!$S$311</f>
        <v>0</v>
      </c>
      <c r="I10" s="62">
        <f>[1]Elproduktion!$N$312</f>
        <v>0</v>
      </c>
      <c r="J10" s="62">
        <f>[1]Elproduktion!$T$310</f>
        <v>0</v>
      </c>
      <c r="K10" s="62">
        <f>[1]Elproduktion!U308</f>
        <v>0</v>
      </c>
      <c r="L10" s="62">
        <f>[1]Elproduktion!V308</f>
        <v>0</v>
      </c>
      <c r="M10" s="62"/>
      <c r="N10" s="62"/>
      <c r="O10" s="62"/>
      <c r="P10" s="62">
        <f t="shared" si="0"/>
        <v>0</v>
      </c>
      <c r="Q10" s="40"/>
      <c r="R10" s="5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0"/>
      <c r="AH10" s="40"/>
    </row>
    <row r="11" spans="1:34" ht="15.6">
      <c r="A11" s="5" t="s">
        <v>14</v>
      </c>
      <c r="B11" s="62"/>
      <c r="C11" s="142">
        <f>SUM(C5:C10)</f>
        <v>10738</v>
      </c>
      <c r="D11" s="62">
        <f t="shared" ref="D11:O11" si="1">SUM(D5:D10)</f>
        <v>0</v>
      </c>
      <c r="E11" s="62">
        <f t="shared" si="1"/>
        <v>0</v>
      </c>
      <c r="F11" s="62">
        <f t="shared" si="1"/>
        <v>0</v>
      </c>
      <c r="G11" s="62">
        <f t="shared" si="1"/>
        <v>0</v>
      </c>
      <c r="H11" s="62">
        <f t="shared" si="1"/>
        <v>0</v>
      </c>
      <c r="I11" s="62">
        <f t="shared" si="1"/>
        <v>0</v>
      </c>
      <c r="J11" s="62">
        <f t="shared" si="1"/>
        <v>0</v>
      </c>
      <c r="K11" s="62">
        <f t="shared" si="1"/>
        <v>0</v>
      </c>
      <c r="L11" s="62">
        <f t="shared" si="1"/>
        <v>0</v>
      </c>
      <c r="M11" s="62">
        <f t="shared" si="1"/>
        <v>0</v>
      </c>
      <c r="N11" s="62">
        <f t="shared" si="1"/>
        <v>0</v>
      </c>
      <c r="O11" s="62">
        <f t="shared" si="1"/>
        <v>0</v>
      </c>
      <c r="P11" s="62">
        <f t="shared" si="0"/>
        <v>0</v>
      </c>
      <c r="Q11" s="40"/>
      <c r="R11" s="5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0"/>
      <c r="AH11" s="40"/>
    </row>
    <row r="12" spans="1:34" ht="15.6"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4"/>
      <c r="R12" s="4"/>
      <c r="S12" s="4"/>
      <c r="T12" s="4"/>
    </row>
    <row r="13" spans="1:34" ht="15.6"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4"/>
      <c r="R13" s="4"/>
      <c r="S13" s="4"/>
      <c r="T13" s="4"/>
    </row>
    <row r="14" spans="1:34" ht="18">
      <c r="A14" s="3" t="s">
        <v>15</v>
      </c>
      <c r="B14" s="88"/>
      <c r="C14" s="62"/>
      <c r="D14" s="88"/>
      <c r="E14" s="88"/>
      <c r="F14" s="88"/>
      <c r="G14" s="88"/>
      <c r="H14" s="88"/>
      <c r="I14" s="88"/>
      <c r="J14" s="62"/>
      <c r="K14" s="62"/>
      <c r="L14" s="62"/>
      <c r="M14" s="62"/>
      <c r="N14" s="62"/>
      <c r="O14" s="62"/>
      <c r="P14" s="88"/>
      <c r="Q14" s="4"/>
      <c r="R14" s="4"/>
      <c r="S14" s="4"/>
      <c r="T14" s="4"/>
    </row>
    <row r="15" spans="1:34" ht="15.6">
      <c r="A15" s="54" t="str">
        <f>A2</f>
        <v>1981 Sala</v>
      </c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4"/>
      <c r="R15" s="4"/>
      <c r="S15" s="4"/>
      <c r="T15" s="4"/>
    </row>
    <row r="16" spans="1:34" ht="28.8">
      <c r="A16" s="6">
        <f>'Västmanlands län'!A16</f>
        <v>2020</v>
      </c>
      <c r="B16" s="80" t="s">
        <v>16</v>
      </c>
      <c r="C16" s="89" t="s">
        <v>8</v>
      </c>
      <c r="D16" s="80" t="s">
        <v>32</v>
      </c>
      <c r="E16" s="80" t="s">
        <v>2</v>
      </c>
      <c r="F16" s="81" t="s">
        <v>3</v>
      </c>
      <c r="G16" s="80" t="s">
        <v>17</v>
      </c>
      <c r="H16" s="80" t="s">
        <v>52</v>
      </c>
      <c r="I16" s="81" t="s">
        <v>5</v>
      </c>
      <c r="J16" s="80" t="s">
        <v>4</v>
      </c>
      <c r="K16" s="80" t="s">
        <v>6</v>
      </c>
      <c r="L16" s="80" t="s">
        <v>7</v>
      </c>
      <c r="M16" s="80" t="s">
        <v>72</v>
      </c>
      <c r="N16" s="81" t="s">
        <v>68</v>
      </c>
      <c r="O16" s="81" t="s">
        <v>68</v>
      </c>
      <c r="P16" s="82" t="s">
        <v>9</v>
      </c>
      <c r="Q16" s="40"/>
      <c r="AG16" s="40"/>
      <c r="AH16" s="40"/>
    </row>
    <row r="17" spans="1:34" s="18" customFormat="1" ht="10.199999999999999">
      <c r="A17" s="55" t="s">
        <v>60</v>
      </c>
      <c r="B17" s="84" t="s">
        <v>63</v>
      </c>
      <c r="C17" s="115"/>
      <c r="D17" s="84" t="s">
        <v>59</v>
      </c>
      <c r="E17" s="85"/>
      <c r="F17" s="84" t="s">
        <v>61</v>
      </c>
      <c r="G17" s="85"/>
      <c r="H17" s="85"/>
      <c r="I17" s="84" t="s">
        <v>62</v>
      </c>
      <c r="J17" s="85"/>
      <c r="K17" s="85"/>
      <c r="L17" s="85"/>
      <c r="M17" s="85"/>
      <c r="N17" s="86"/>
      <c r="O17" s="86"/>
      <c r="P17" s="87" t="s">
        <v>66</v>
      </c>
      <c r="Q17" s="19"/>
      <c r="AG17" s="19"/>
      <c r="AH17" s="19"/>
    </row>
    <row r="18" spans="1:34" ht="15.6">
      <c r="A18" s="5" t="s">
        <v>18</v>
      </c>
      <c r="B18" s="116">
        <f>[1]Fjärrvärmeproduktion!$N$394+[1]Fjärrvärmeproduktion!$N$434</f>
        <v>101775</v>
      </c>
      <c r="C18" s="65"/>
      <c r="D18" s="116">
        <f>[1]Fjärrvärmeproduktion!$N$395</f>
        <v>0</v>
      </c>
      <c r="E18" s="65">
        <f>[1]Fjärrvärmeproduktion!$Q$396</f>
        <v>0</v>
      </c>
      <c r="F18" s="65">
        <f>[1]Fjärrvärmeproduktion!$N$397</f>
        <v>0</v>
      </c>
      <c r="G18" s="65">
        <f>[1]Fjärrvärmeproduktion!$R$398</f>
        <v>2291</v>
      </c>
      <c r="H18" s="65">
        <f>[1]Fjärrvärmeproduktion!$S$399+[1]Fjärrvärmeproduktion!$W$399</f>
        <v>115564</v>
      </c>
      <c r="I18" s="65">
        <f>[1]Fjärrvärmeproduktion!$N$400</f>
        <v>330</v>
      </c>
      <c r="J18" s="65">
        <f>[1]Fjärrvärmeproduktion!$T$398</f>
        <v>0</v>
      </c>
      <c r="K18" s="65">
        <f>[1]Fjärrvärmeproduktion!U396</f>
        <v>0</v>
      </c>
      <c r="L18" s="65">
        <f>[1]Fjärrvärmeproduktion!V396</f>
        <v>0</v>
      </c>
      <c r="M18" s="65"/>
      <c r="N18" s="65"/>
      <c r="O18" s="65"/>
      <c r="P18" s="65">
        <f>SUM(C18:O18)</f>
        <v>118185</v>
      </c>
      <c r="Q18" s="4"/>
      <c r="R18" s="4"/>
      <c r="S18" s="4"/>
      <c r="T18" s="4"/>
    </row>
    <row r="19" spans="1:34" ht="15.6">
      <c r="A19" s="5" t="s">
        <v>19</v>
      </c>
      <c r="B19" s="116">
        <f>[1]Fjärrvärmeproduktion!$N$402</f>
        <v>6620</v>
      </c>
      <c r="C19" s="65"/>
      <c r="D19" s="116">
        <f>[1]Fjärrvärmeproduktion!$N$403</f>
        <v>0</v>
      </c>
      <c r="E19" s="65">
        <f>[1]Fjärrvärmeproduktion!$Q$404</f>
        <v>0</v>
      </c>
      <c r="F19" s="65">
        <f>[1]Fjärrvärmeproduktion!$N$405</f>
        <v>0</v>
      </c>
      <c r="G19" s="65">
        <f>[1]Fjärrvärmeproduktion!$R$406</f>
        <v>0</v>
      </c>
      <c r="H19" s="65">
        <f>[1]Fjärrvärmeproduktion!$S$407</f>
        <v>0</v>
      </c>
      <c r="I19" s="65">
        <f>[1]Fjärrvärmeproduktion!$N$408</f>
        <v>0</v>
      </c>
      <c r="J19" s="65">
        <f>[1]Fjärrvärmeproduktion!$T$406</f>
        <v>0</v>
      </c>
      <c r="K19" s="65">
        <f>[1]Fjärrvärmeproduktion!U404</f>
        <v>0</v>
      </c>
      <c r="L19" s="65">
        <f>[1]Fjärrvärmeproduktion!V404</f>
        <v>0</v>
      </c>
      <c r="M19" s="65"/>
      <c r="N19" s="65"/>
      <c r="O19" s="65"/>
      <c r="P19" s="65">
        <f t="shared" ref="P19:P24" si="2">SUM(C19:O19)</f>
        <v>0</v>
      </c>
      <c r="Q19" s="4"/>
      <c r="R19" s="4"/>
      <c r="S19" s="4"/>
      <c r="T19" s="4"/>
    </row>
    <row r="20" spans="1:34" ht="15.6">
      <c r="A20" s="5" t="s">
        <v>20</v>
      </c>
      <c r="B20" s="116">
        <f>[1]Fjärrvärmeproduktion!$N$410</f>
        <v>5259</v>
      </c>
      <c r="C20" s="133">
        <f>B20*1.015</f>
        <v>5337.8849999999993</v>
      </c>
      <c r="D20" s="116">
        <f>[1]Fjärrvärmeproduktion!$N$411</f>
        <v>0</v>
      </c>
      <c r="E20" s="65">
        <f>[1]Fjärrvärmeproduktion!$Q$412</f>
        <v>0</v>
      </c>
      <c r="F20" s="65">
        <f>[1]Fjärrvärmeproduktion!$N$413</f>
        <v>0</v>
      </c>
      <c r="G20" s="65">
        <f>[1]Fjärrvärmeproduktion!$R$414</f>
        <v>0</v>
      </c>
      <c r="H20" s="65">
        <f>[1]Fjärrvärmeproduktion!$S$415</f>
        <v>0</v>
      </c>
      <c r="I20" s="65">
        <f>[1]Fjärrvärmeproduktion!$N$416</f>
        <v>0</v>
      </c>
      <c r="J20" s="65">
        <f>[1]Fjärrvärmeproduktion!$T$414</f>
        <v>0</v>
      </c>
      <c r="K20" s="65">
        <f>[1]Fjärrvärmeproduktion!U412</f>
        <v>0</v>
      </c>
      <c r="L20" s="65">
        <f>[1]Fjärrvärmeproduktion!V412</f>
        <v>0</v>
      </c>
      <c r="M20" s="65"/>
      <c r="N20" s="65"/>
      <c r="O20" s="65"/>
      <c r="P20" s="65">
        <f t="shared" si="2"/>
        <v>5337.8849999999993</v>
      </c>
      <c r="Q20" s="4"/>
      <c r="R20" s="4"/>
      <c r="S20" s="4"/>
      <c r="T20" s="4"/>
    </row>
    <row r="21" spans="1:34" ht="16.2" thickBot="1">
      <c r="A21" s="5" t="s">
        <v>21</v>
      </c>
      <c r="B21" s="116">
        <f>[1]Fjärrvärmeproduktion!$N$418</f>
        <v>0</v>
      </c>
      <c r="C21" s="65"/>
      <c r="D21" s="116">
        <f>[1]Fjärrvärmeproduktion!$N$419</f>
        <v>0</v>
      </c>
      <c r="E21" s="65">
        <f>[1]Fjärrvärmeproduktion!$Q$420</f>
        <v>0</v>
      </c>
      <c r="F21" s="65">
        <f>[1]Fjärrvärmeproduktion!$N$421</f>
        <v>0</v>
      </c>
      <c r="G21" s="65">
        <f>[1]Fjärrvärmeproduktion!$R$422</f>
        <v>0</v>
      </c>
      <c r="H21" s="65">
        <f>[1]Fjärrvärmeproduktion!$S$423</f>
        <v>0</v>
      </c>
      <c r="I21" s="65">
        <f>[1]Fjärrvärmeproduktion!$N$424</f>
        <v>0</v>
      </c>
      <c r="J21" s="65">
        <f>[1]Fjärrvärmeproduktion!$T$422</f>
        <v>0</v>
      </c>
      <c r="K21" s="65">
        <f>[1]Fjärrvärmeproduktion!U420</f>
        <v>0</v>
      </c>
      <c r="L21" s="65">
        <f>[1]Fjärrvärmeproduktion!V420</f>
        <v>0</v>
      </c>
      <c r="M21" s="65"/>
      <c r="N21" s="65"/>
      <c r="O21" s="65"/>
      <c r="P21" s="65">
        <f t="shared" si="2"/>
        <v>0</v>
      </c>
      <c r="Q21" s="4"/>
      <c r="R21" s="26"/>
      <c r="S21" s="26"/>
      <c r="T21" s="26"/>
    </row>
    <row r="22" spans="1:34" ht="15.6">
      <c r="A22" s="5" t="s">
        <v>22</v>
      </c>
      <c r="B22" s="116">
        <f>[1]Fjärrvärmeproduktion!$N$426</f>
        <v>1036</v>
      </c>
      <c r="C22" s="65"/>
      <c r="D22" s="116">
        <f>[1]Fjärrvärmeproduktion!$N$427</f>
        <v>0</v>
      </c>
      <c r="E22" s="65">
        <f>[1]Fjärrvärmeproduktion!$Q$428</f>
        <v>0</v>
      </c>
      <c r="F22" s="65">
        <f>[1]Fjärrvärmeproduktion!$N$429</f>
        <v>0</v>
      </c>
      <c r="G22" s="65">
        <f>[1]Fjärrvärmeproduktion!$R$430</f>
        <v>0</v>
      </c>
      <c r="H22" s="65">
        <f>[1]Fjärrvärmeproduktion!$S$431</f>
        <v>0</v>
      </c>
      <c r="I22" s="65">
        <f>[1]Fjärrvärmeproduktion!$N$432</f>
        <v>0</v>
      </c>
      <c r="J22" s="65">
        <f>[1]Fjärrvärmeproduktion!$T$430</f>
        <v>0</v>
      </c>
      <c r="K22" s="65">
        <f>[1]Fjärrvärmeproduktion!U428</f>
        <v>0</v>
      </c>
      <c r="L22" s="65">
        <f>[1]Fjärrvärmeproduktion!V428</f>
        <v>0</v>
      </c>
      <c r="M22" s="65"/>
      <c r="N22" s="65"/>
      <c r="O22" s="65"/>
      <c r="P22" s="65">
        <f t="shared" si="2"/>
        <v>0</v>
      </c>
      <c r="Q22" s="20"/>
      <c r="R22" s="32" t="s">
        <v>24</v>
      </c>
      <c r="S22" s="59" t="str">
        <f>P43/1000 &amp;" GWh"</f>
        <v>511,04914484 GWh</v>
      </c>
      <c r="T22" s="27"/>
      <c r="U22" s="25"/>
    </row>
    <row r="23" spans="1:34" ht="15.6">
      <c r="A23" s="5" t="s">
        <v>23</v>
      </c>
      <c r="B23" s="116">
        <v>0</v>
      </c>
      <c r="C23" s="65"/>
      <c r="D23" s="116">
        <f>[1]Fjärrvärmeproduktion!$N$435</f>
        <v>0</v>
      </c>
      <c r="E23" s="65">
        <f>[1]Fjärrvärmeproduktion!$Q$436</f>
        <v>0</v>
      </c>
      <c r="F23" s="65">
        <f>[1]Fjärrvärmeproduktion!$N$437</f>
        <v>0</v>
      </c>
      <c r="G23" s="65">
        <f>[1]Fjärrvärmeproduktion!$R$438</f>
        <v>0</v>
      </c>
      <c r="H23" s="65">
        <f>[1]Fjärrvärmeproduktion!$S$439</f>
        <v>0</v>
      </c>
      <c r="I23" s="65">
        <f>[1]Fjärrvärmeproduktion!$N$440</f>
        <v>0</v>
      </c>
      <c r="J23" s="65">
        <f>[1]Fjärrvärmeproduktion!$T$438</f>
        <v>0</v>
      </c>
      <c r="K23" s="65">
        <f>[1]Fjärrvärmeproduktion!U436</f>
        <v>0</v>
      </c>
      <c r="L23" s="65">
        <f>[1]Fjärrvärmeproduktion!V436</f>
        <v>0</v>
      </c>
      <c r="M23" s="65"/>
      <c r="N23" s="65"/>
      <c r="O23" s="65"/>
      <c r="P23" s="65">
        <f t="shared" si="2"/>
        <v>0</v>
      </c>
      <c r="Q23" s="20"/>
      <c r="R23" s="30"/>
      <c r="S23" s="4"/>
      <c r="T23" s="28"/>
      <c r="U23" s="25"/>
    </row>
    <row r="24" spans="1:34" ht="15.6">
      <c r="A24" s="5" t="s">
        <v>14</v>
      </c>
      <c r="B24" s="65">
        <f>SUM(B18:B23)</f>
        <v>114690</v>
      </c>
      <c r="C24" s="133">
        <f t="shared" ref="C24:O24" si="3">SUM(C18:C23)</f>
        <v>5337.8849999999993</v>
      </c>
      <c r="D24" s="65">
        <f t="shared" si="3"/>
        <v>0</v>
      </c>
      <c r="E24" s="65">
        <f t="shared" si="3"/>
        <v>0</v>
      </c>
      <c r="F24" s="65">
        <f t="shared" si="3"/>
        <v>0</v>
      </c>
      <c r="G24" s="65">
        <f t="shared" si="3"/>
        <v>2291</v>
      </c>
      <c r="H24" s="65">
        <f t="shared" si="3"/>
        <v>115564</v>
      </c>
      <c r="I24" s="65">
        <f t="shared" si="3"/>
        <v>330</v>
      </c>
      <c r="J24" s="65">
        <f t="shared" si="3"/>
        <v>0</v>
      </c>
      <c r="K24" s="65">
        <f t="shared" si="3"/>
        <v>0</v>
      </c>
      <c r="L24" s="65">
        <f t="shared" si="3"/>
        <v>0</v>
      </c>
      <c r="M24" s="65">
        <f t="shared" si="3"/>
        <v>0</v>
      </c>
      <c r="N24" s="65">
        <f t="shared" si="3"/>
        <v>0</v>
      </c>
      <c r="O24" s="65">
        <f t="shared" si="3"/>
        <v>0</v>
      </c>
      <c r="P24" s="65">
        <f t="shared" si="2"/>
        <v>123522.88499999999</v>
      </c>
      <c r="Q24" s="20"/>
      <c r="R24" s="30"/>
      <c r="S24" s="4" t="s">
        <v>25</v>
      </c>
      <c r="T24" s="28" t="s">
        <v>26</v>
      </c>
      <c r="U24" s="25"/>
    </row>
    <row r="25" spans="1:34" ht="15.6"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20"/>
      <c r="R25" s="56" t="str">
        <f>C30</f>
        <v>El</v>
      </c>
      <c r="S25" s="43" t="str">
        <f>C43/1000 &amp;" GWh"</f>
        <v>194,55638284 GWh</v>
      </c>
      <c r="T25" s="31">
        <f>C$44</f>
        <v>0.38069994794906081</v>
      </c>
      <c r="U25" s="25"/>
    </row>
    <row r="26" spans="1:34" ht="15.6">
      <c r="B26" s="91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20"/>
      <c r="R26" s="57" t="str">
        <f>D30</f>
        <v>Oljeprodukter</v>
      </c>
      <c r="S26" s="43" t="str">
        <f>D43/1000 &amp;" GWh"</f>
        <v>122,588 GWh</v>
      </c>
      <c r="T26" s="31">
        <f>D$44</f>
        <v>0.23987516902778502</v>
      </c>
      <c r="U26" s="25"/>
    </row>
    <row r="27" spans="1:34" ht="15.6"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20"/>
      <c r="R27" s="57" t="str">
        <f>E30</f>
        <v>Kol och koks</v>
      </c>
      <c r="S27" s="11" t="str">
        <f>E43/1000 &amp;" GWh"</f>
        <v>0 GWh</v>
      </c>
      <c r="T27" s="31">
        <f>E$44</f>
        <v>0</v>
      </c>
      <c r="U27" s="25"/>
    </row>
    <row r="28" spans="1:34" ht="18">
      <c r="A28" s="3" t="s">
        <v>27</v>
      </c>
      <c r="B28" s="88"/>
      <c r="C28" s="62"/>
      <c r="D28" s="88"/>
      <c r="E28" s="88"/>
      <c r="F28" s="88"/>
      <c r="G28" s="88"/>
      <c r="H28" s="88"/>
      <c r="I28" s="62"/>
      <c r="J28" s="62"/>
      <c r="K28" s="62"/>
      <c r="L28" s="62"/>
      <c r="M28" s="62"/>
      <c r="N28" s="62"/>
      <c r="O28" s="62"/>
      <c r="P28" s="62"/>
      <c r="Q28" s="20"/>
      <c r="R28" s="57" t="str">
        <f>F30</f>
        <v>Gasol/naturgas</v>
      </c>
      <c r="S28" s="45" t="str">
        <f>F43/1000 &amp;" GWh"</f>
        <v>0 GWh</v>
      </c>
      <c r="T28" s="31">
        <f>F$44</f>
        <v>0</v>
      </c>
      <c r="U28" s="25"/>
    </row>
    <row r="29" spans="1:34" ht="15.6">
      <c r="A29" s="54" t="str">
        <f>A2</f>
        <v>1981 Sala</v>
      </c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20"/>
      <c r="R29" s="57" t="str">
        <f>G30</f>
        <v>Biodrivmedel</v>
      </c>
      <c r="S29" s="43" t="str">
        <f>G43/1000&amp;" GWh"</f>
        <v>23,403 GWh</v>
      </c>
      <c r="T29" s="31">
        <f>G$44</f>
        <v>4.5794030253836042E-2</v>
      </c>
      <c r="U29" s="25"/>
    </row>
    <row r="30" spans="1:34" ht="28.8">
      <c r="A30" s="6">
        <f>'Västmanlands län'!A30</f>
        <v>2020</v>
      </c>
      <c r="B30" s="89" t="s">
        <v>70</v>
      </c>
      <c r="C30" s="92" t="s">
        <v>8</v>
      </c>
      <c r="D30" s="80" t="s">
        <v>32</v>
      </c>
      <c r="E30" s="80" t="s">
        <v>2</v>
      </c>
      <c r="F30" s="81" t="s">
        <v>3</v>
      </c>
      <c r="G30" s="80" t="s">
        <v>28</v>
      </c>
      <c r="H30" s="80" t="s">
        <v>52</v>
      </c>
      <c r="I30" s="81" t="s">
        <v>5</v>
      </c>
      <c r="J30" s="80" t="s">
        <v>4</v>
      </c>
      <c r="K30" s="80" t="s">
        <v>6</v>
      </c>
      <c r="L30" s="80" t="s">
        <v>7</v>
      </c>
      <c r="M30" s="80" t="s">
        <v>72</v>
      </c>
      <c r="N30" s="81" t="s">
        <v>68</v>
      </c>
      <c r="O30" s="81" t="s">
        <v>74</v>
      </c>
      <c r="P30" s="82" t="s">
        <v>29</v>
      </c>
      <c r="Q30" s="20"/>
      <c r="R30" s="56" t="str">
        <f>H30</f>
        <v>Biobränslen</v>
      </c>
      <c r="S30" s="43" t="str">
        <f>H43/1000&amp;" GWh"</f>
        <v>170,171762 GWh</v>
      </c>
      <c r="T30" s="31">
        <f>H$44</f>
        <v>0.33298512230810523</v>
      </c>
      <c r="U30" s="25"/>
    </row>
    <row r="31" spans="1:34" s="18" customFormat="1">
      <c r="A31" s="17"/>
      <c r="B31" s="84" t="s">
        <v>65</v>
      </c>
      <c r="C31" s="90" t="s">
        <v>64</v>
      </c>
      <c r="D31" s="84" t="s">
        <v>59</v>
      </c>
      <c r="E31" s="85"/>
      <c r="F31" s="84" t="s">
        <v>61</v>
      </c>
      <c r="G31" s="84" t="s">
        <v>71</v>
      </c>
      <c r="H31" s="84" t="s">
        <v>69</v>
      </c>
      <c r="I31" s="84" t="s">
        <v>62</v>
      </c>
      <c r="J31" s="85"/>
      <c r="K31" s="85"/>
      <c r="L31" s="85"/>
      <c r="M31" s="85"/>
      <c r="N31" s="86"/>
      <c r="O31" s="86"/>
      <c r="P31" s="87" t="s">
        <v>67</v>
      </c>
      <c r="Q31" s="21"/>
      <c r="R31" s="56" t="str">
        <f>I30</f>
        <v>Biogas</v>
      </c>
      <c r="S31" s="43" t="str">
        <f>I43/1000 &amp;" GWh"</f>
        <v>0,33 GWh</v>
      </c>
      <c r="T31" s="31">
        <f>I$44</f>
        <v>6.4573046121291688E-4</v>
      </c>
      <c r="U31" s="24"/>
      <c r="AG31" s="19"/>
      <c r="AH31" s="19"/>
    </row>
    <row r="32" spans="1:34" ht="15.6">
      <c r="A32" s="5" t="s">
        <v>30</v>
      </c>
      <c r="B32" s="116">
        <f>[1]Slutanvändning!$N$575</f>
        <v>0</v>
      </c>
      <c r="C32" s="116">
        <f>[1]Slutanvändning!$N$576</f>
        <v>15484</v>
      </c>
      <c r="D32" s="65">
        <f>[1]Slutanvändning!$N$569</f>
        <v>17145</v>
      </c>
      <c r="E32" s="65">
        <f>[1]Slutanvändning!$Q$570</f>
        <v>0</v>
      </c>
      <c r="F32" s="116">
        <f>[1]Slutanvändning!$N$571</f>
        <v>0</v>
      </c>
      <c r="G32" s="65">
        <f>[1]Slutanvändning!$N$572</f>
        <v>4131</v>
      </c>
      <c r="H32" s="65">
        <f>[1]Slutanvändning!$N$573</f>
        <v>0</v>
      </c>
      <c r="I32" s="65">
        <f>[1]Slutanvändning!$N$574</f>
        <v>0</v>
      </c>
      <c r="J32" s="65"/>
      <c r="K32" s="65">
        <f>[1]Slutanvändning!U570</f>
        <v>0</v>
      </c>
      <c r="L32" s="65">
        <f>[1]Slutanvändning!V570</f>
        <v>0</v>
      </c>
      <c r="M32" s="65"/>
      <c r="N32" s="65"/>
      <c r="O32" s="65"/>
      <c r="P32" s="65">
        <f t="shared" ref="P32:P38" si="4">SUM(B32:N32)</f>
        <v>36760</v>
      </c>
      <c r="Q32" s="22"/>
      <c r="R32" s="57" t="str">
        <f>J30</f>
        <v>Avlutar</v>
      </c>
      <c r="S32" s="43" t="str">
        <f>J43/1000 &amp;" GWh"</f>
        <v>0 GWh</v>
      </c>
      <c r="T32" s="31">
        <f>J$44</f>
        <v>0</v>
      </c>
      <c r="U32" s="25"/>
    </row>
    <row r="33" spans="1:47" ht="15.6">
      <c r="A33" s="5" t="s">
        <v>33</v>
      </c>
      <c r="B33" s="116">
        <f>[1]Slutanvändning!$N$584</f>
        <v>5838</v>
      </c>
      <c r="C33" s="144">
        <f>[1]Slutanvändning!$N$585</f>
        <v>20499.512122707732</v>
      </c>
      <c r="D33" s="65">
        <f>[1]Slutanvändning!$N$578</f>
        <v>1762</v>
      </c>
      <c r="E33" s="65">
        <f>[1]Slutanvändning!$Q$579</f>
        <v>0</v>
      </c>
      <c r="F33" s="116">
        <f>[1]Slutanvändning!$N$580</f>
        <v>0</v>
      </c>
      <c r="G33" s="133">
        <f>[1]Slutanvändning!$N$581</f>
        <v>273.72587729227985</v>
      </c>
      <c r="H33" s="133">
        <f>[1]Slutanvändning!$N$582</f>
        <v>0</v>
      </c>
      <c r="I33" s="65">
        <f>[1]Slutanvändning!$N$583</f>
        <v>0</v>
      </c>
      <c r="J33" s="65"/>
      <c r="K33" s="65">
        <f>[1]Slutanvändning!U579</f>
        <v>0</v>
      </c>
      <c r="L33" s="65">
        <f>[1]Slutanvändning!V579</f>
        <v>0</v>
      </c>
      <c r="M33" s="65"/>
      <c r="N33" s="65"/>
      <c r="O33" s="65"/>
      <c r="P33" s="133">
        <f t="shared" si="4"/>
        <v>28373.238000000012</v>
      </c>
      <c r="Q33" s="22"/>
      <c r="R33" s="56" t="str">
        <f>K30</f>
        <v>Torv</v>
      </c>
      <c r="S33" s="43" t="str">
        <f>K43/1000&amp;" GWh"</f>
        <v>0 GWh</v>
      </c>
      <c r="T33" s="31">
        <f>K$44</f>
        <v>0</v>
      </c>
      <c r="U33" s="25"/>
    </row>
    <row r="34" spans="1:47" ht="15.6">
      <c r="A34" s="5" t="s">
        <v>34</v>
      </c>
      <c r="B34" s="116">
        <f>[1]Slutanvändning!$N$593</f>
        <v>21963</v>
      </c>
      <c r="C34" s="116">
        <f>[1]Slutanvändning!$N$594</f>
        <v>20914</v>
      </c>
      <c r="D34" s="65">
        <f>[1]Slutanvändning!$N$587</f>
        <v>96</v>
      </c>
      <c r="E34" s="65">
        <f>[1]Slutanvändning!$Q$588</f>
        <v>0</v>
      </c>
      <c r="F34" s="116">
        <f>[1]Slutanvändning!$N$589</f>
        <v>0</v>
      </c>
      <c r="G34" s="65">
        <f>[1]Slutanvändning!$N$590</f>
        <v>0</v>
      </c>
      <c r="H34" s="65">
        <f>[1]Slutanvändning!$N$591</f>
        <v>0</v>
      </c>
      <c r="I34" s="65">
        <f>[1]Slutanvändning!$N$592</f>
        <v>0</v>
      </c>
      <c r="J34" s="65"/>
      <c r="K34" s="65">
        <f>[1]Slutanvändning!U588</f>
        <v>0</v>
      </c>
      <c r="L34" s="65">
        <f>[1]Slutanvändning!V588</f>
        <v>0</v>
      </c>
      <c r="M34" s="65"/>
      <c r="N34" s="65"/>
      <c r="O34" s="65"/>
      <c r="P34" s="65">
        <f t="shared" si="4"/>
        <v>42973</v>
      </c>
      <c r="Q34" s="22"/>
      <c r="R34" s="57" t="str">
        <f>L30</f>
        <v>Avfall</v>
      </c>
      <c r="S34" s="43" t="str">
        <f>L43/1000&amp;" GWh"</f>
        <v>0 GWh</v>
      </c>
      <c r="T34" s="31">
        <f>L$44</f>
        <v>0</v>
      </c>
      <c r="U34" s="25"/>
      <c r="V34" s="7"/>
      <c r="W34" s="42"/>
    </row>
    <row r="35" spans="1:47" ht="15.6">
      <c r="A35" s="5" t="s">
        <v>35</v>
      </c>
      <c r="B35" s="116">
        <f>[1]Slutanvändning!$N$602</f>
        <v>0</v>
      </c>
      <c r="C35" s="144">
        <f>[1]Slutanvändning!$N$603</f>
        <v>117.72587729227962</v>
      </c>
      <c r="D35" s="65">
        <f>[1]Slutanvändning!$N$596</f>
        <v>103302</v>
      </c>
      <c r="E35" s="65">
        <f>[1]Slutanvändning!$Q$597</f>
        <v>0</v>
      </c>
      <c r="F35" s="116">
        <f>[1]Slutanvändning!$N$598</f>
        <v>0</v>
      </c>
      <c r="G35" s="133">
        <f>[1]Slutanvändning!$N$599</f>
        <v>16707.27412270772</v>
      </c>
      <c r="H35" s="65">
        <f>[1]Slutanvändning!$N$600</f>
        <v>0</v>
      </c>
      <c r="I35" s="65">
        <f>[1]Slutanvändning!$N$601</f>
        <v>0</v>
      </c>
      <c r="J35" s="65"/>
      <c r="K35" s="65">
        <f>[1]Slutanvändning!U597</f>
        <v>0</v>
      </c>
      <c r="L35" s="65">
        <f>[1]Slutanvändning!V597</f>
        <v>0</v>
      </c>
      <c r="M35" s="65"/>
      <c r="N35" s="65"/>
      <c r="O35" s="65"/>
      <c r="P35" s="65">
        <f>SUM(B35:N35)</f>
        <v>120127</v>
      </c>
      <c r="Q35" s="22"/>
      <c r="R35" s="56" t="str">
        <f>M30</f>
        <v>Beckolja</v>
      </c>
      <c r="S35" s="43" t="str">
        <f>M43/1000&amp;" GWh"</f>
        <v>0 GWh</v>
      </c>
      <c r="T35" s="31">
        <f>M$44</f>
        <v>0</v>
      </c>
      <c r="U35" s="25"/>
    </row>
    <row r="36" spans="1:47" ht="15.6">
      <c r="A36" s="5" t="s">
        <v>36</v>
      </c>
      <c r="B36" s="116">
        <f>[1]Slutanvändning!$N$611</f>
        <v>14748</v>
      </c>
      <c r="C36" s="116">
        <f>[1]Slutanvändning!$N$612</f>
        <v>44638</v>
      </c>
      <c r="D36" s="65">
        <f>[1]Slutanvändning!$N$605</f>
        <v>0</v>
      </c>
      <c r="E36" s="65">
        <f>[1]Slutanvändning!$Q$606</f>
        <v>0</v>
      </c>
      <c r="F36" s="116">
        <f>[1]Slutanvändning!$N$607</f>
        <v>0</v>
      </c>
      <c r="G36" s="65">
        <f>[1]Slutanvändning!$N$608</f>
        <v>0</v>
      </c>
      <c r="H36" s="65">
        <f>[1]Slutanvändning!$N$609</f>
        <v>0</v>
      </c>
      <c r="I36" s="65">
        <f>[1]Slutanvändning!$N$610</f>
        <v>0</v>
      </c>
      <c r="J36" s="65"/>
      <c r="K36" s="65">
        <f>[1]Slutanvändning!U606</f>
        <v>0</v>
      </c>
      <c r="L36" s="65">
        <f>[1]Slutanvändning!V606</f>
        <v>0</v>
      </c>
      <c r="M36" s="65"/>
      <c r="N36" s="65"/>
      <c r="O36" s="65"/>
      <c r="P36" s="65">
        <f t="shared" si="4"/>
        <v>59386</v>
      </c>
      <c r="Q36" s="22"/>
      <c r="R36" s="56" t="str">
        <f>N30</f>
        <v>Övrigt</v>
      </c>
      <c r="S36" s="43" t="str">
        <f>N43/1000&amp;" GWh"</f>
        <v>0 GWh</v>
      </c>
      <c r="T36" s="31">
        <f>N$44</f>
        <v>0</v>
      </c>
      <c r="U36" s="25"/>
    </row>
    <row r="37" spans="1:47" ht="15.6">
      <c r="A37" s="5" t="s">
        <v>37</v>
      </c>
      <c r="B37" s="116">
        <f>[1]Slutanvändning!$N$620</f>
        <v>15135</v>
      </c>
      <c r="C37" s="116">
        <f>[1]Slutanvändning!$N$621</f>
        <v>64074</v>
      </c>
      <c r="D37" s="65">
        <f>[1]Slutanvändning!$N$614</f>
        <v>175</v>
      </c>
      <c r="E37" s="65">
        <f>[1]Slutanvändning!$Q$615</f>
        <v>0</v>
      </c>
      <c r="F37" s="116">
        <f>[1]Slutanvändning!$N$616</f>
        <v>0</v>
      </c>
      <c r="G37" s="65">
        <f>[1]Slutanvändning!$N$617</f>
        <v>0</v>
      </c>
      <c r="H37" s="133">
        <f>[1]Slutanvändning!$N$618</f>
        <v>54607.762000000002</v>
      </c>
      <c r="I37" s="65">
        <f>[1]Slutanvändning!$N$619</f>
        <v>0</v>
      </c>
      <c r="J37" s="65"/>
      <c r="K37" s="65">
        <f>[1]Slutanvändning!U615</f>
        <v>0</v>
      </c>
      <c r="L37" s="65">
        <f>[1]Slutanvändning!V615</f>
        <v>0</v>
      </c>
      <c r="M37" s="65"/>
      <c r="N37" s="65"/>
      <c r="O37" s="65"/>
      <c r="P37" s="133">
        <f t="shared" si="4"/>
        <v>133991.76199999999</v>
      </c>
      <c r="Q37" s="22"/>
      <c r="R37" s="57" t="str">
        <f>O30</f>
        <v>Ånga</v>
      </c>
      <c r="S37" s="43" t="str">
        <f>O43/1000&amp;" GWh"</f>
        <v>0 GWh</v>
      </c>
      <c r="T37" s="31">
        <f>O$44</f>
        <v>0</v>
      </c>
      <c r="U37" s="25"/>
    </row>
    <row r="38" spans="1:47" ht="15.6">
      <c r="A38" s="5" t="s">
        <v>38</v>
      </c>
      <c r="B38" s="116">
        <f>[1]Slutanvändning!$N$629</f>
        <v>43392</v>
      </c>
      <c r="C38" s="116">
        <f>[1]Slutanvändning!$N$630</f>
        <v>7683</v>
      </c>
      <c r="D38" s="65">
        <f>[1]Slutanvändning!$N$623</f>
        <v>108</v>
      </c>
      <c r="E38" s="65">
        <f>[1]Slutanvändning!$Q$624</f>
        <v>0</v>
      </c>
      <c r="F38" s="116">
        <f>[1]Slutanvändning!$N$625</f>
        <v>0</v>
      </c>
      <c r="G38" s="65">
        <f>[1]Slutanvändning!$N$626</f>
        <v>0</v>
      </c>
      <c r="H38" s="65">
        <f>[1]Slutanvändning!$N$627</f>
        <v>0</v>
      </c>
      <c r="I38" s="65">
        <f>[1]Slutanvändning!$N$628</f>
        <v>0</v>
      </c>
      <c r="J38" s="65"/>
      <c r="K38" s="65">
        <f>[1]Slutanvändning!U624</f>
        <v>0</v>
      </c>
      <c r="L38" s="65">
        <f>[1]Slutanvändning!V624</f>
        <v>0</v>
      </c>
      <c r="M38" s="65"/>
      <c r="N38" s="65"/>
      <c r="O38" s="65"/>
      <c r="P38" s="65">
        <f t="shared" si="4"/>
        <v>51183</v>
      </c>
      <c r="Q38" s="22"/>
      <c r="R38" s="33"/>
      <c r="S38" s="18"/>
      <c r="T38" s="29"/>
      <c r="U38" s="25"/>
    </row>
    <row r="39" spans="1:47" ht="15.6">
      <c r="A39" s="5" t="s">
        <v>39</v>
      </c>
      <c r="B39" s="116">
        <f>[1]Slutanvändning!$N$638</f>
        <v>0</v>
      </c>
      <c r="C39" s="116">
        <f>[1]Slutanvändning!$N$639</f>
        <v>7302</v>
      </c>
      <c r="D39" s="65">
        <f>[1]Slutanvändning!$N$632</f>
        <v>0</v>
      </c>
      <c r="E39" s="65">
        <f>[1]Slutanvändning!$Q$633</f>
        <v>0</v>
      </c>
      <c r="F39" s="116">
        <f>[1]Slutanvändning!$N$634</f>
        <v>0</v>
      </c>
      <c r="G39" s="65">
        <f>[1]Slutanvändning!$N$635</f>
        <v>0</v>
      </c>
      <c r="H39" s="65">
        <f>[1]Slutanvändning!$N$636</f>
        <v>0</v>
      </c>
      <c r="I39" s="65">
        <f>[1]Slutanvändning!$N$637</f>
        <v>0</v>
      </c>
      <c r="J39" s="65"/>
      <c r="K39" s="65">
        <f>[1]Slutanvändning!U633</f>
        <v>0</v>
      </c>
      <c r="L39" s="65">
        <f>[1]Slutanvändning!V633</f>
        <v>0</v>
      </c>
      <c r="M39" s="65"/>
      <c r="N39" s="65"/>
      <c r="O39" s="65"/>
      <c r="P39" s="65">
        <f>SUM(B39:N39)</f>
        <v>7302</v>
      </c>
      <c r="Q39" s="22"/>
      <c r="R39" s="30"/>
      <c r="S39" s="9"/>
      <c r="T39" s="46"/>
    </row>
    <row r="40" spans="1:47" ht="15.6">
      <c r="A40" s="5" t="s">
        <v>14</v>
      </c>
      <c r="B40" s="65">
        <f>SUM(B32:B39)</f>
        <v>101076</v>
      </c>
      <c r="C40" s="133">
        <f t="shared" ref="C40:O40" si="5">SUM(C32:C39)</f>
        <v>180712.23800000001</v>
      </c>
      <c r="D40" s="65">
        <f t="shared" si="5"/>
        <v>122588</v>
      </c>
      <c r="E40" s="65">
        <f t="shared" si="5"/>
        <v>0</v>
      </c>
      <c r="F40" s="65">
        <f>SUM(F32:F39)</f>
        <v>0</v>
      </c>
      <c r="G40" s="65">
        <f t="shared" si="5"/>
        <v>21112</v>
      </c>
      <c r="H40" s="133">
        <f t="shared" si="5"/>
        <v>54607.762000000002</v>
      </c>
      <c r="I40" s="65">
        <f t="shared" si="5"/>
        <v>0</v>
      </c>
      <c r="J40" s="65">
        <f t="shared" si="5"/>
        <v>0</v>
      </c>
      <c r="K40" s="65">
        <f t="shared" si="5"/>
        <v>0</v>
      </c>
      <c r="L40" s="65">
        <f t="shared" si="5"/>
        <v>0</v>
      </c>
      <c r="M40" s="65">
        <f t="shared" si="5"/>
        <v>0</v>
      </c>
      <c r="N40" s="65">
        <f t="shared" si="5"/>
        <v>0</v>
      </c>
      <c r="O40" s="65">
        <f t="shared" si="5"/>
        <v>0</v>
      </c>
      <c r="P40" s="65">
        <f>SUM(B40:N40)</f>
        <v>480096</v>
      </c>
      <c r="Q40" s="22"/>
      <c r="R40" s="30"/>
      <c r="S40" s="9" t="s">
        <v>25</v>
      </c>
      <c r="T40" s="46" t="s">
        <v>26</v>
      </c>
    </row>
    <row r="41" spans="1:47"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48"/>
      <c r="R41" s="30" t="s">
        <v>40</v>
      </c>
      <c r="S41" s="47" t="str">
        <f>(B46+C46)/1000 &amp;" GWh"</f>
        <v>28,49800984 GWh</v>
      </c>
      <c r="T41" s="63"/>
    </row>
    <row r="42" spans="1:47">
      <c r="A42" s="35" t="s">
        <v>43</v>
      </c>
      <c r="B42" s="122">
        <f>B39+B38+B37</f>
        <v>58527</v>
      </c>
      <c r="C42" s="122">
        <f>C39+C38+C37</f>
        <v>79059</v>
      </c>
      <c r="D42" s="122">
        <f>D39+D38+D37</f>
        <v>283</v>
      </c>
      <c r="E42" s="122">
        <f t="shared" ref="E42:P42" si="6">E39+E38+E37</f>
        <v>0</v>
      </c>
      <c r="F42" s="123">
        <f t="shared" si="6"/>
        <v>0</v>
      </c>
      <c r="G42" s="122">
        <f t="shared" si="6"/>
        <v>0</v>
      </c>
      <c r="H42" s="122">
        <f t="shared" si="6"/>
        <v>54607.762000000002</v>
      </c>
      <c r="I42" s="123">
        <f t="shared" si="6"/>
        <v>0</v>
      </c>
      <c r="J42" s="122">
        <f t="shared" si="6"/>
        <v>0</v>
      </c>
      <c r="K42" s="122">
        <f t="shared" si="6"/>
        <v>0</v>
      </c>
      <c r="L42" s="122">
        <f t="shared" si="6"/>
        <v>0</v>
      </c>
      <c r="M42" s="122">
        <f t="shared" si="6"/>
        <v>0</v>
      </c>
      <c r="N42" s="122">
        <f t="shared" si="6"/>
        <v>0</v>
      </c>
      <c r="O42" s="122">
        <f t="shared" si="6"/>
        <v>0</v>
      </c>
      <c r="P42" s="122">
        <f t="shared" si="6"/>
        <v>192476.76199999999</v>
      </c>
      <c r="Q42" s="23"/>
      <c r="R42" s="30" t="s">
        <v>41</v>
      </c>
      <c r="S42" s="10" t="str">
        <f>P42/1000 &amp;" GWh"</f>
        <v>192,476762 GWh</v>
      </c>
      <c r="T42" s="31">
        <f>P42/P40</f>
        <v>0.40091307155235617</v>
      </c>
    </row>
    <row r="43" spans="1:47">
      <c r="A43" s="36" t="s">
        <v>45</v>
      </c>
      <c r="B43" s="124"/>
      <c r="C43" s="125">
        <f>C40+C24-C7+C46</f>
        <v>194556.38284000003</v>
      </c>
      <c r="D43" s="125">
        <f t="shared" ref="D43:O43" si="7">D11+D24+D40</f>
        <v>122588</v>
      </c>
      <c r="E43" s="125">
        <f t="shared" si="7"/>
        <v>0</v>
      </c>
      <c r="F43" s="125">
        <f t="shared" si="7"/>
        <v>0</v>
      </c>
      <c r="G43" s="125">
        <f t="shared" si="7"/>
        <v>23403</v>
      </c>
      <c r="H43" s="125">
        <f t="shared" si="7"/>
        <v>170171.76199999999</v>
      </c>
      <c r="I43" s="125">
        <f t="shared" si="7"/>
        <v>330</v>
      </c>
      <c r="J43" s="125">
        <f t="shared" si="7"/>
        <v>0</v>
      </c>
      <c r="K43" s="125">
        <f t="shared" si="7"/>
        <v>0</v>
      </c>
      <c r="L43" s="125">
        <f t="shared" si="7"/>
        <v>0</v>
      </c>
      <c r="M43" s="125">
        <f t="shared" si="7"/>
        <v>0</v>
      </c>
      <c r="N43" s="125">
        <f t="shared" si="7"/>
        <v>0</v>
      </c>
      <c r="O43" s="125">
        <f t="shared" si="7"/>
        <v>0</v>
      </c>
      <c r="P43" s="126">
        <f>SUM(C43:O43)</f>
        <v>511049.14484000002</v>
      </c>
      <c r="Q43" s="23"/>
      <c r="R43" s="30" t="s">
        <v>42</v>
      </c>
      <c r="S43" s="10" t="str">
        <f>P36/1000 &amp;" GWh"</f>
        <v>59,386 GWh</v>
      </c>
      <c r="T43" s="44">
        <f>P36/P40</f>
        <v>0.12369609411451044</v>
      </c>
    </row>
    <row r="44" spans="1:47">
      <c r="A44" s="36" t="s">
        <v>46</v>
      </c>
      <c r="B44" s="92"/>
      <c r="C44" s="95">
        <f>C43/$P$43</f>
        <v>0.38069994794906081</v>
      </c>
      <c r="D44" s="95">
        <f>D43/$P$43</f>
        <v>0.23987516902778502</v>
      </c>
      <c r="E44" s="95">
        <f t="shared" ref="E44:P44" si="8">E43/$P$43</f>
        <v>0</v>
      </c>
      <c r="F44" s="95">
        <f t="shared" si="8"/>
        <v>0</v>
      </c>
      <c r="G44" s="95">
        <f t="shared" si="8"/>
        <v>4.5794030253836042E-2</v>
      </c>
      <c r="H44" s="95">
        <f t="shared" si="8"/>
        <v>0.33298512230810523</v>
      </c>
      <c r="I44" s="95">
        <f t="shared" si="8"/>
        <v>6.4573046121291688E-4</v>
      </c>
      <c r="J44" s="95">
        <f t="shared" si="8"/>
        <v>0</v>
      </c>
      <c r="K44" s="95">
        <f t="shared" si="8"/>
        <v>0</v>
      </c>
      <c r="L44" s="95">
        <f t="shared" si="8"/>
        <v>0</v>
      </c>
      <c r="M44" s="95">
        <f t="shared" si="8"/>
        <v>0</v>
      </c>
      <c r="N44" s="95">
        <f t="shared" si="8"/>
        <v>0</v>
      </c>
      <c r="O44" s="95">
        <f t="shared" si="8"/>
        <v>0</v>
      </c>
      <c r="P44" s="95">
        <f t="shared" si="8"/>
        <v>1</v>
      </c>
      <c r="Q44" s="23"/>
      <c r="R44" s="30" t="s">
        <v>44</v>
      </c>
      <c r="S44" s="10" t="str">
        <f>P34/1000 &amp;" GWh"</f>
        <v>42,973 GWh</v>
      </c>
      <c r="T44" s="31">
        <f>P34/P40</f>
        <v>8.9509181497033921E-2</v>
      </c>
      <c r="U44" s="25"/>
    </row>
    <row r="45" spans="1:47">
      <c r="A45" s="37"/>
      <c r="B45" s="96"/>
      <c r="C45" s="92"/>
      <c r="D45" s="92"/>
      <c r="E45" s="92"/>
      <c r="F45" s="89"/>
      <c r="G45" s="92"/>
      <c r="H45" s="92"/>
      <c r="I45" s="89"/>
      <c r="J45" s="92"/>
      <c r="K45" s="92"/>
      <c r="L45" s="92"/>
      <c r="M45" s="92"/>
      <c r="N45" s="89"/>
      <c r="O45" s="89"/>
      <c r="P45" s="89"/>
      <c r="Q45" s="23"/>
      <c r="R45" s="30" t="s">
        <v>31</v>
      </c>
      <c r="S45" s="10" t="str">
        <f>P32/1000 &amp;" GWh"</f>
        <v>36,76 GWh</v>
      </c>
      <c r="T45" s="31">
        <f>P32/P40</f>
        <v>7.6568019729387454E-2</v>
      </c>
      <c r="U45" s="25"/>
    </row>
    <row r="46" spans="1:47">
      <c r="A46" s="37" t="s">
        <v>49</v>
      </c>
      <c r="B46" s="94">
        <f>B24-B40</f>
        <v>13614</v>
      </c>
      <c r="C46" s="94">
        <f>(C40+C24)*0.08</f>
        <v>14884.009840000002</v>
      </c>
      <c r="D46" s="92"/>
      <c r="E46" s="92"/>
      <c r="F46" s="89"/>
      <c r="G46" s="92"/>
      <c r="H46" s="92"/>
      <c r="I46" s="89"/>
      <c r="J46" s="92"/>
      <c r="K46" s="92"/>
      <c r="L46" s="92"/>
      <c r="M46" s="92"/>
      <c r="N46" s="89"/>
      <c r="O46" s="89"/>
      <c r="P46" s="41"/>
      <c r="Q46" s="23"/>
      <c r="R46" s="30" t="s">
        <v>47</v>
      </c>
      <c r="S46" s="10" t="str">
        <f>P33/1000 &amp;" GWh"</f>
        <v>28,373238 GWh</v>
      </c>
      <c r="T46" s="44">
        <f>P33/P40</f>
        <v>5.9099092681463732E-2</v>
      </c>
      <c r="U46" s="25"/>
    </row>
    <row r="47" spans="1:47">
      <c r="A47" s="37" t="s">
        <v>51</v>
      </c>
      <c r="B47" s="97">
        <f>B46/B24</f>
        <v>0.11870258958932775</v>
      </c>
      <c r="C47" s="97">
        <f>C46/(C40+C24)</f>
        <v>0.08</v>
      </c>
      <c r="D47" s="92"/>
      <c r="E47" s="92"/>
      <c r="F47" s="89"/>
      <c r="G47" s="92"/>
      <c r="H47" s="92"/>
      <c r="I47" s="89"/>
      <c r="J47" s="92"/>
      <c r="K47" s="92"/>
      <c r="L47" s="92"/>
      <c r="M47" s="92"/>
      <c r="N47" s="89"/>
      <c r="O47" s="89"/>
      <c r="P47" s="89"/>
      <c r="Q47" s="23"/>
      <c r="R47" s="30" t="s">
        <v>48</v>
      </c>
      <c r="S47" s="10" t="str">
        <f>P35/1000 &amp;" GWh"</f>
        <v>120,127 GWh</v>
      </c>
      <c r="T47" s="44">
        <f>P35/P40</f>
        <v>0.25021454042524827</v>
      </c>
    </row>
    <row r="48" spans="1:47" ht="15" thickBot="1">
      <c r="A48" s="12"/>
      <c r="B48" s="127"/>
      <c r="C48" s="131"/>
      <c r="D48" s="128"/>
      <c r="E48" s="128"/>
      <c r="F48" s="129"/>
      <c r="G48" s="128"/>
      <c r="H48" s="128"/>
      <c r="I48" s="129"/>
      <c r="J48" s="128"/>
      <c r="K48" s="128"/>
      <c r="L48" s="128"/>
      <c r="M48" s="131"/>
      <c r="N48" s="132"/>
      <c r="O48" s="132"/>
      <c r="P48" s="132"/>
      <c r="Q48" s="58"/>
      <c r="R48" s="49" t="s">
        <v>50</v>
      </c>
      <c r="S48" s="50" t="str">
        <f>P40/1000 &amp;" GWh"</f>
        <v>480,096 GWh</v>
      </c>
      <c r="T48" s="51">
        <f>SUM(T42:T47)</f>
        <v>0.99999999999999989</v>
      </c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2"/>
      <c r="AH48" s="12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</row>
    <row r="49" spans="1:47">
      <c r="A49" s="13"/>
      <c r="B49" s="127"/>
      <c r="C49" s="131"/>
      <c r="D49" s="128"/>
      <c r="E49" s="128"/>
      <c r="F49" s="129"/>
      <c r="G49" s="128"/>
      <c r="H49" s="128"/>
      <c r="I49" s="129"/>
      <c r="J49" s="128"/>
      <c r="K49" s="128"/>
      <c r="L49" s="128"/>
      <c r="M49" s="131"/>
      <c r="N49" s="132"/>
      <c r="O49" s="132"/>
      <c r="P49" s="132"/>
      <c r="Q49" s="13"/>
      <c r="R49" s="12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2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</row>
    <row r="50" spans="1:47">
      <c r="A50" s="13"/>
      <c r="B50" s="98"/>
      <c r="C50" s="103"/>
      <c r="D50" s="100"/>
      <c r="E50" s="100"/>
      <c r="F50" s="101"/>
      <c r="G50" s="100"/>
      <c r="H50" s="100"/>
      <c r="I50" s="101"/>
      <c r="J50" s="100"/>
      <c r="K50" s="100"/>
      <c r="L50" s="100"/>
      <c r="M50" s="99"/>
      <c r="N50" s="102"/>
      <c r="O50" s="102"/>
      <c r="P50" s="102"/>
      <c r="Q50" s="13"/>
      <c r="R50" s="12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2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</row>
    <row r="51" spans="1:47">
      <c r="A51" s="13"/>
      <c r="B51" s="98"/>
      <c r="C51" s="99"/>
      <c r="D51" s="100"/>
      <c r="E51" s="100"/>
      <c r="F51" s="101"/>
      <c r="G51" s="100"/>
      <c r="H51" s="100"/>
      <c r="I51" s="101"/>
      <c r="J51" s="100"/>
      <c r="K51" s="100"/>
      <c r="L51" s="100"/>
      <c r="M51" s="99"/>
      <c r="N51" s="102"/>
      <c r="O51" s="102"/>
      <c r="P51" s="102"/>
      <c r="Q51" s="13"/>
      <c r="R51" s="12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2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</row>
    <row r="52" spans="1:47">
      <c r="A52" s="13"/>
      <c r="B52" s="98"/>
      <c r="C52" s="99"/>
      <c r="D52" s="100"/>
      <c r="E52" s="100"/>
      <c r="F52" s="101"/>
      <c r="G52" s="100"/>
      <c r="H52" s="100"/>
      <c r="I52" s="101"/>
      <c r="J52" s="100"/>
      <c r="K52" s="100"/>
      <c r="L52" s="100"/>
      <c r="M52" s="99"/>
      <c r="N52" s="102"/>
      <c r="O52" s="102"/>
      <c r="P52" s="102"/>
      <c r="Q52" s="13"/>
      <c r="R52" s="12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2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</row>
    <row r="53" spans="1:47">
      <c r="A53" s="13"/>
      <c r="B53" s="98"/>
      <c r="C53" s="99"/>
      <c r="D53" s="100"/>
      <c r="E53" s="100"/>
      <c r="F53" s="101"/>
      <c r="G53" s="100"/>
      <c r="H53" s="100"/>
      <c r="I53" s="101"/>
      <c r="J53" s="100"/>
      <c r="K53" s="100"/>
      <c r="L53" s="100"/>
      <c r="M53" s="99"/>
      <c r="N53" s="102"/>
      <c r="O53" s="102"/>
      <c r="P53" s="102"/>
      <c r="Q53" s="13"/>
      <c r="R53" s="12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2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</row>
    <row r="54" spans="1:47">
      <c r="A54" s="13"/>
      <c r="B54" s="98"/>
      <c r="C54" s="99"/>
      <c r="D54" s="100"/>
      <c r="E54" s="100"/>
      <c r="F54" s="101"/>
      <c r="G54" s="100"/>
      <c r="H54" s="100"/>
      <c r="I54" s="101"/>
      <c r="J54" s="100"/>
      <c r="K54" s="100"/>
      <c r="L54" s="100"/>
      <c r="M54" s="99"/>
      <c r="N54" s="102"/>
      <c r="O54" s="102"/>
      <c r="P54" s="102"/>
      <c r="Q54" s="13"/>
      <c r="R54" s="12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2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</row>
    <row r="55" spans="1:47" ht="15.6">
      <c r="A55" s="13"/>
      <c r="B55" s="98"/>
      <c r="C55" s="99"/>
      <c r="D55" s="100"/>
      <c r="E55" s="100"/>
      <c r="F55" s="101"/>
      <c r="G55" s="100"/>
      <c r="H55" s="100"/>
      <c r="I55" s="101"/>
      <c r="J55" s="100"/>
      <c r="K55" s="100"/>
      <c r="L55" s="100"/>
      <c r="M55" s="99"/>
      <c r="N55" s="102"/>
      <c r="O55" s="102"/>
      <c r="P55" s="102"/>
      <c r="Q55" s="13"/>
      <c r="R55" s="9"/>
      <c r="S55" s="34"/>
      <c r="T55" s="38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2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</row>
    <row r="56" spans="1:47" ht="15.6">
      <c r="A56" s="13"/>
      <c r="B56" s="98"/>
      <c r="C56" s="99"/>
      <c r="D56" s="100"/>
      <c r="E56" s="100"/>
      <c r="F56" s="101"/>
      <c r="G56" s="100"/>
      <c r="H56" s="100"/>
      <c r="I56" s="101"/>
      <c r="J56" s="100"/>
      <c r="K56" s="100"/>
      <c r="L56" s="100"/>
      <c r="M56" s="99"/>
      <c r="N56" s="102"/>
      <c r="O56" s="102"/>
      <c r="P56" s="102"/>
      <c r="Q56" s="13"/>
      <c r="R56" s="9"/>
      <c r="S56" s="34"/>
      <c r="T56" s="38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2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</row>
    <row r="57" spans="1:47" ht="15.6">
      <c r="A57" s="13"/>
      <c r="B57" s="98"/>
      <c r="C57" s="99"/>
      <c r="D57" s="100"/>
      <c r="E57" s="100"/>
      <c r="F57" s="101"/>
      <c r="G57" s="100"/>
      <c r="H57" s="100"/>
      <c r="I57" s="101"/>
      <c r="J57" s="100"/>
      <c r="K57" s="100"/>
      <c r="L57" s="100"/>
      <c r="M57" s="99"/>
      <c r="N57" s="102"/>
      <c r="O57" s="102"/>
      <c r="P57" s="102"/>
      <c r="Q57" s="13"/>
      <c r="R57" s="9"/>
      <c r="S57" s="34"/>
      <c r="T57" s="38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2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</row>
    <row r="58" spans="1:47" ht="15.6">
      <c r="A58" s="9"/>
      <c r="B58" s="104"/>
      <c r="C58" s="105"/>
      <c r="D58" s="106"/>
      <c r="E58" s="106"/>
      <c r="F58" s="107"/>
      <c r="G58" s="106"/>
      <c r="H58" s="106"/>
      <c r="I58" s="107"/>
      <c r="J58" s="106"/>
      <c r="K58" s="106"/>
      <c r="L58" s="106"/>
      <c r="M58" s="108"/>
      <c r="N58" s="109"/>
      <c r="O58" s="109"/>
      <c r="P58" s="110"/>
      <c r="Q58" s="9"/>
      <c r="R58" s="9"/>
      <c r="S58" s="34"/>
      <c r="T58" s="38"/>
    </row>
    <row r="59" spans="1:47" ht="15.6">
      <c r="A59" s="9"/>
      <c r="B59" s="104"/>
      <c r="C59" s="105"/>
      <c r="D59" s="106"/>
      <c r="E59" s="106"/>
      <c r="F59" s="107"/>
      <c r="G59" s="106"/>
      <c r="H59" s="106"/>
      <c r="I59" s="107"/>
      <c r="J59" s="106"/>
      <c r="K59" s="106"/>
      <c r="L59" s="106"/>
      <c r="M59" s="108"/>
      <c r="N59" s="109"/>
      <c r="O59" s="109"/>
      <c r="P59" s="110"/>
      <c r="Q59" s="9"/>
      <c r="R59" s="9"/>
      <c r="S59" s="14"/>
      <c r="T59" s="15"/>
    </row>
    <row r="60" spans="1:47" ht="15.6">
      <c r="A60" s="9"/>
      <c r="B60" s="104"/>
      <c r="C60" s="105"/>
      <c r="D60" s="106"/>
      <c r="E60" s="106"/>
      <c r="F60" s="107"/>
      <c r="G60" s="106"/>
      <c r="H60" s="106"/>
      <c r="I60" s="107"/>
      <c r="J60" s="106"/>
      <c r="K60" s="106"/>
      <c r="L60" s="106"/>
      <c r="M60" s="108"/>
      <c r="N60" s="109"/>
      <c r="O60" s="109"/>
      <c r="P60" s="110"/>
      <c r="Q60" s="9"/>
      <c r="R60" s="9"/>
      <c r="S60" s="9"/>
      <c r="T60" s="34"/>
    </row>
    <row r="61" spans="1:47" ht="15.6">
      <c r="A61" s="8"/>
      <c r="B61" s="104"/>
      <c r="C61" s="105"/>
      <c r="D61" s="106"/>
      <c r="E61" s="106"/>
      <c r="F61" s="107"/>
      <c r="G61" s="106"/>
      <c r="H61" s="106"/>
      <c r="I61" s="107"/>
      <c r="J61" s="106"/>
      <c r="K61" s="106"/>
      <c r="L61" s="106"/>
      <c r="M61" s="108"/>
      <c r="N61" s="109"/>
      <c r="O61" s="109"/>
      <c r="P61" s="110"/>
      <c r="Q61" s="9"/>
      <c r="R61" s="9"/>
      <c r="S61" s="52"/>
      <c r="T61" s="53"/>
    </row>
    <row r="62" spans="1:47" ht="15.6">
      <c r="A62" s="9"/>
      <c r="B62" s="104"/>
      <c r="C62" s="105"/>
      <c r="D62" s="104"/>
      <c r="E62" s="104"/>
      <c r="F62" s="111"/>
      <c r="G62" s="104"/>
      <c r="H62" s="104"/>
      <c r="I62" s="111"/>
      <c r="J62" s="104"/>
      <c r="K62" s="104"/>
      <c r="L62" s="104"/>
      <c r="M62" s="108"/>
      <c r="N62" s="109"/>
      <c r="O62" s="109"/>
      <c r="P62" s="110"/>
      <c r="Q62" s="9"/>
      <c r="R62" s="9"/>
      <c r="S62" s="34"/>
      <c r="T62" s="38"/>
    </row>
    <row r="63" spans="1:47" ht="15.6">
      <c r="A63" s="9"/>
      <c r="B63" s="104"/>
      <c r="C63" s="112"/>
      <c r="D63" s="104"/>
      <c r="E63" s="104"/>
      <c r="F63" s="111"/>
      <c r="G63" s="104"/>
      <c r="H63" s="104"/>
      <c r="I63" s="111"/>
      <c r="J63" s="104"/>
      <c r="K63" s="104"/>
      <c r="L63" s="104"/>
      <c r="M63" s="112"/>
      <c r="N63" s="110"/>
      <c r="O63" s="110"/>
      <c r="P63" s="110"/>
      <c r="Q63" s="9"/>
      <c r="R63" s="9"/>
      <c r="S63" s="34"/>
      <c r="T63" s="38"/>
    </row>
    <row r="64" spans="1:47" ht="15.6">
      <c r="A64" s="9"/>
      <c r="B64" s="104"/>
      <c r="C64" s="112"/>
      <c r="D64" s="104"/>
      <c r="E64" s="104"/>
      <c r="F64" s="111"/>
      <c r="G64" s="104"/>
      <c r="H64" s="104"/>
      <c r="I64" s="111"/>
      <c r="J64" s="104"/>
      <c r="K64" s="104"/>
      <c r="L64" s="104"/>
      <c r="M64" s="112"/>
      <c r="N64" s="110"/>
      <c r="O64" s="110"/>
      <c r="P64" s="110"/>
      <c r="Q64" s="9"/>
      <c r="R64" s="9"/>
      <c r="S64" s="34"/>
      <c r="T64" s="38"/>
    </row>
    <row r="65" spans="1:20" ht="15.6">
      <c r="A65" s="9"/>
      <c r="B65" s="92"/>
      <c r="C65" s="112"/>
      <c r="D65" s="92"/>
      <c r="E65" s="92"/>
      <c r="F65" s="89"/>
      <c r="G65" s="92"/>
      <c r="H65" s="92"/>
      <c r="I65" s="89"/>
      <c r="J65" s="92"/>
      <c r="K65" s="104"/>
      <c r="L65" s="104"/>
      <c r="M65" s="112"/>
      <c r="N65" s="110"/>
      <c r="O65" s="110"/>
      <c r="P65" s="110"/>
      <c r="Q65" s="9"/>
      <c r="R65" s="9"/>
      <c r="S65" s="34"/>
      <c r="T65" s="38"/>
    </row>
    <row r="66" spans="1:20" ht="15.6">
      <c r="A66" s="9"/>
      <c r="B66" s="92"/>
      <c r="C66" s="112"/>
      <c r="D66" s="92"/>
      <c r="E66" s="92"/>
      <c r="F66" s="89"/>
      <c r="G66" s="92"/>
      <c r="H66" s="92"/>
      <c r="I66" s="89"/>
      <c r="J66" s="92"/>
      <c r="K66" s="104"/>
      <c r="L66" s="104"/>
      <c r="M66" s="112"/>
      <c r="N66" s="110"/>
      <c r="O66" s="110"/>
      <c r="P66" s="110"/>
      <c r="Q66" s="9"/>
      <c r="R66" s="9"/>
      <c r="S66" s="34"/>
      <c r="T66" s="38"/>
    </row>
    <row r="67" spans="1:20" ht="15.6">
      <c r="A67" s="9"/>
      <c r="B67" s="92"/>
      <c r="C67" s="112"/>
      <c r="D67" s="92"/>
      <c r="E67" s="92"/>
      <c r="F67" s="89"/>
      <c r="G67" s="92"/>
      <c r="H67" s="92"/>
      <c r="I67" s="89"/>
      <c r="J67" s="92"/>
      <c r="K67" s="104"/>
      <c r="L67" s="104"/>
      <c r="M67" s="112"/>
      <c r="N67" s="110"/>
      <c r="O67" s="110"/>
      <c r="P67" s="110"/>
      <c r="Q67" s="9"/>
      <c r="R67" s="9"/>
      <c r="S67" s="34"/>
      <c r="T67" s="38"/>
    </row>
    <row r="68" spans="1:20" ht="15.6">
      <c r="A68" s="9"/>
      <c r="B68" s="92"/>
      <c r="C68" s="112"/>
      <c r="D68" s="92"/>
      <c r="E68" s="92"/>
      <c r="F68" s="89"/>
      <c r="G68" s="92"/>
      <c r="H68" s="92"/>
      <c r="I68" s="89"/>
      <c r="J68" s="92"/>
      <c r="K68" s="104"/>
      <c r="L68" s="104"/>
      <c r="M68" s="112"/>
      <c r="N68" s="110"/>
      <c r="O68" s="110"/>
      <c r="P68" s="110"/>
      <c r="Q68" s="9"/>
      <c r="R68" s="39"/>
      <c r="S68" s="14"/>
      <c r="T68" s="16"/>
    </row>
    <row r="69" spans="1:20">
      <c r="A69" s="9"/>
      <c r="B69" s="92"/>
      <c r="C69" s="112"/>
      <c r="D69" s="92"/>
      <c r="E69" s="92"/>
      <c r="F69" s="89"/>
      <c r="G69" s="92"/>
      <c r="H69" s="92"/>
      <c r="I69" s="89"/>
      <c r="J69" s="92"/>
      <c r="K69" s="104"/>
      <c r="L69" s="104"/>
      <c r="M69" s="112"/>
      <c r="N69" s="110"/>
      <c r="O69" s="110"/>
      <c r="P69" s="110"/>
      <c r="Q69" s="9"/>
    </row>
    <row r="70" spans="1:20">
      <c r="A70" s="9"/>
      <c r="B70" s="92"/>
      <c r="C70" s="112"/>
      <c r="D70" s="92"/>
      <c r="E70" s="92"/>
      <c r="F70" s="89"/>
      <c r="G70" s="92"/>
      <c r="H70" s="92"/>
      <c r="I70" s="89"/>
      <c r="J70" s="92"/>
      <c r="K70" s="104"/>
      <c r="L70" s="104"/>
      <c r="M70" s="112"/>
      <c r="N70" s="110"/>
      <c r="O70" s="110"/>
      <c r="P70" s="110"/>
      <c r="Q70" s="9"/>
    </row>
    <row r="71" spans="1:20" ht="15.6">
      <c r="A71" s="9"/>
      <c r="B71" s="113"/>
      <c r="C71" s="112"/>
      <c r="D71" s="113"/>
      <c r="E71" s="113"/>
      <c r="F71" s="114"/>
      <c r="G71" s="113"/>
      <c r="H71" s="113"/>
      <c r="I71" s="114"/>
      <c r="J71" s="113"/>
      <c r="K71" s="104"/>
      <c r="L71" s="104"/>
      <c r="M71" s="112"/>
      <c r="N71" s="110"/>
      <c r="O71" s="110"/>
      <c r="P71" s="110"/>
      <c r="Q71" s="9"/>
    </row>
  </sheetData>
  <pageMargins left="0.7" right="0.7" top="0.75" bottom="0.75" header="0.3" footer="0.3"/>
  <pageSetup paperSize="9" orientation="portrait" horizontalDpi="30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U71"/>
  <sheetViews>
    <sheetView zoomScale="70" zoomScaleNormal="70" workbookViewId="0">
      <selection activeCell="C7" sqref="C7"/>
    </sheetView>
  </sheetViews>
  <sheetFormatPr defaultColWidth="8.59765625" defaultRowHeight="14.4"/>
  <cols>
    <col min="1" max="1" width="49.5" style="11" customWidth="1"/>
    <col min="2" max="2" width="18.8984375" style="41" bestFit="1" customWidth="1"/>
    <col min="3" max="3" width="17.59765625" style="79" customWidth="1"/>
    <col min="4" max="12" width="17.59765625" style="41" customWidth="1"/>
    <col min="13" max="16" width="17.59765625" style="79" customWidth="1"/>
    <col min="17" max="20" width="17.59765625" style="11" customWidth="1"/>
    <col min="21" max="16384" width="8.59765625" style="11"/>
  </cols>
  <sheetData>
    <row r="1" spans="1:34" ht="18">
      <c r="A1" s="3" t="s">
        <v>0</v>
      </c>
      <c r="Q1" s="4"/>
      <c r="R1" s="4"/>
      <c r="S1" s="4"/>
      <c r="T1" s="4"/>
    </row>
    <row r="2" spans="1:34" ht="15.6">
      <c r="A2" s="54" t="s">
        <v>95</v>
      </c>
      <c r="Q2" s="5"/>
      <c r="AG2" s="40"/>
      <c r="AH2" s="5"/>
    </row>
    <row r="3" spans="1:34" ht="28.8">
      <c r="A3" s="6">
        <f>'Västmanlands län'!A3</f>
        <v>2020</v>
      </c>
      <c r="C3" s="80" t="s">
        <v>1</v>
      </c>
      <c r="D3" s="80" t="s">
        <v>32</v>
      </c>
      <c r="E3" s="80" t="s">
        <v>2</v>
      </c>
      <c r="F3" s="81" t="s">
        <v>3</v>
      </c>
      <c r="G3" s="80" t="s">
        <v>17</v>
      </c>
      <c r="H3" s="80" t="s">
        <v>52</v>
      </c>
      <c r="I3" s="81" t="s">
        <v>5</v>
      </c>
      <c r="J3" s="80" t="s">
        <v>4</v>
      </c>
      <c r="K3" s="80" t="s">
        <v>6</v>
      </c>
      <c r="L3" s="80" t="s">
        <v>7</v>
      </c>
      <c r="M3" s="80" t="s">
        <v>68</v>
      </c>
      <c r="N3" s="81" t="s">
        <v>68</v>
      </c>
      <c r="O3" s="81" t="s">
        <v>74</v>
      </c>
      <c r="P3" s="82" t="s">
        <v>9</v>
      </c>
      <c r="Q3" s="40"/>
      <c r="AG3" s="40"/>
      <c r="AH3" s="40"/>
    </row>
    <row r="4" spans="1:34" s="18" customFormat="1" ht="10.199999999999999">
      <c r="A4" s="55" t="s">
        <v>60</v>
      </c>
      <c r="B4" s="83"/>
      <c r="C4" s="84" t="s">
        <v>58</v>
      </c>
      <c r="D4" s="84" t="s">
        <v>59</v>
      </c>
      <c r="E4" s="85"/>
      <c r="F4" s="84" t="s">
        <v>61</v>
      </c>
      <c r="G4" s="85"/>
      <c r="H4" s="85"/>
      <c r="I4" s="84" t="s">
        <v>62</v>
      </c>
      <c r="J4" s="85"/>
      <c r="K4" s="85"/>
      <c r="L4" s="85"/>
      <c r="M4" s="85"/>
      <c r="N4" s="86"/>
      <c r="O4" s="86"/>
      <c r="P4" s="87" t="s">
        <v>66</v>
      </c>
      <c r="Q4" s="19"/>
      <c r="AG4" s="19"/>
      <c r="AH4" s="19"/>
    </row>
    <row r="5" spans="1:34" ht="15.6">
      <c r="A5" s="5" t="s">
        <v>76</v>
      </c>
      <c r="B5" s="62"/>
      <c r="C5" s="64">
        <f>[1]Solceller!$E$12</f>
        <v>836</v>
      </c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>
        <f>SUM(D5:O5)</f>
        <v>0</v>
      </c>
      <c r="Q5" s="40"/>
      <c r="AG5" s="40"/>
      <c r="AH5" s="40"/>
    </row>
    <row r="6" spans="1:34" ht="15.6">
      <c r="A6" s="5"/>
      <c r="C6" s="96"/>
      <c r="D6" s="62">
        <v>0</v>
      </c>
      <c r="E6" s="62">
        <v>0</v>
      </c>
      <c r="F6" s="62">
        <v>0</v>
      </c>
      <c r="G6" s="62">
        <v>0</v>
      </c>
      <c r="H6" s="62">
        <v>0</v>
      </c>
      <c r="I6" s="62">
        <v>0</v>
      </c>
      <c r="J6" s="62">
        <v>0</v>
      </c>
      <c r="K6" s="62">
        <v>0</v>
      </c>
      <c r="L6" s="62">
        <v>0</v>
      </c>
      <c r="M6" s="62"/>
      <c r="N6" s="62"/>
      <c r="O6" s="62"/>
      <c r="P6" s="62">
        <f t="shared" ref="P6:P11" si="0">SUM(D6:O6)</f>
        <v>0</v>
      </c>
      <c r="Q6" s="40"/>
      <c r="AG6" s="40"/>
      <c r="AH6" s="40"/>
    </row>
    <row r="7" spans="1:34" ht="15.6">
      <c r="A7" s="5" t="s">
        <v>104</v>
      </c>
      <c r="B7" s="62"/>
      <c r="C7" s="62">
        <f>[1]Elproduktion!$N$322</f>
        <v>0</v>
      </c>
      <c r="D7" s="96">
        <f>[1]Elproduktion!$N$323</f>
        <v>0</v>
      </c>
      <c r="E7" s="62">
        <f>[1]Elproduktion!$Q$324</f>
        <v>0</v>
      </c>
      <c r="F7" s="62">
        <f>[1]Elproduktion!$N$325</f>
        <v>0</v>
      </c>
      <c r="G7" s="62">
        <f>[1]Elproduktion!$R$326</f>
        <v>0</v>
      </c>
      <c r="H7" s="62">
        <f>[1]Elproduktion!$S$327</f>
        <v>0</v>
      </c>
      <c r="I7" s="62">
        <f>[1]Elproduktion!$N$328</f>
        <v>0</v>
      </c>
      <c r="J7" s="62">
        <f>[1]Elproduktion!$T$326</f>
        <v>0</v>
      </c>
      <c r="K7" s="62">
        <f>[1]Elproduktion!U324</f>
        <v>0</v>
      </c>
      <c r="L7" s="62">
        <f>[1]Elproduktion!V324</f>
        <v>0</v>
      </c>
      <c r="M7" s="62"/>
      <c r="N7" s="62"/>
      <c r="O7" s="62"/>
      <c r="P7" s="62">
        <f t="shared" si="0"/>
        <v>0</v>
      </c>
      <c r="Q7" s="40"/>
      <c r="AG7" s="40"/>
      <c r="AH7" s="40"/>
    </row>
    <row r="8" spans="1:34" ht="15.6">
      <c r="A8" s="5" t="s">
        <v>11</v>
      </c>
      <c r="B8" s="62"/>
      <c r="C8" s="96">
        <f>[1]Elproduktion!$N$330</f>
        <v>0</v>
      </c>
      <c r="D8" s="96">
        <f>[1]Elproduktion!$N$331</f>
        <v>0</v>
      </c>
      <c r="E8" s="62">
        <f>[1]Elproduktion!$Q$332</f>
        <v>0</v>
      </c>
      <c r="F8" s="62">
        <f>[1]Elproduktion!$N$333</f>
        <v>0</v>
      </c>
      <c r="G8" s="62">
        <f>[1]Elproduktion!$R$334</f>
        <v>0</v>
      </c>
      <c r="H8" s="62">
        <f>[1]Elproduktion!$S$335</f>
        <v>0</v>
      </c>
      <c r="I8" s="62">
        <f>[1]Elproduktion!$N$336</f>
        <v>0</v>
      </c>
      <c r="J8" s="62">
        <f>[1]Elproduktion!$T$334</f>
        <v>0</v>
      </c>
      <c r="K8" s="62">
        <f>[1]Elproduktion!U332</f>
        <v>0</v>
      </c>
      <c r="L8" s="62">
        <f>[1]Elproduktion!V332</f>
        <v>0</v>
      </c>
      <c r="M8" s="62"/>
      <c r="N8" s="62"/>
      <c r="O8" s="62"/>
      <c r="P8" s="62">
        <f t="shared" si="0"/>
        <v>0</v>
      </c>
      <c r="Q8" s="40"/>
      <c r="AG8" s="40"/>
      <c r="AH8" s="40"/>
    </row>
    <row r="9" spans="1:34" ht="15.6">
      <c r="A9" s="5" t="s">
        <v>12</v>
      </c>
      <c r="B9" s="62"/>
      <c r="C9" s="96">
        <f>[1]Elproduktion!$N$338</f>
        <v>26986</v>
      </c>
      <c r="D9" s="96">
        <f>[1]Elproduktion!$N$339</f>
        <v>0</v>
      </c>
      <c r="E9" s="62">
        <f>[1]Elproduktion!$Q$340</f>
        <v>0</v>
      </c>
      <c r="F9" s="62">
        <f>[1]Elproduktion!$N$341</f>
        <v>0</v>
      </c>
      <c r="G9" s="62">
        <f>[1]Elproduktion!$R$342</f>
        <v>0</v>
      </c>
      <c r="H9" s="62">
        <f>[1]Elproduktion!$S$343</f>
        <v>0</v>
      </c>
      <c r="I9" s="62">
        <f>[1]Elproduktion!$N$344</f>
        <v>0</v>
      </c>
      <c r="J9" s="62">
        <f>[1]Elproduktion!$T$342</f>
        <v>0</v>
      </c>
      <c r="K9" s="62">
        <f>[1]Elproduktion!U340</f>
        <v>0</v>
      </c>
      <c r="L9" s="62">
        <f>[1]Elproduktion!V340</f>
        <v>0</v>
      </c>
      <c r="M9" s="62"/>
      <c r="N9" s="62"/>
      <c r="O9" s="62"/>
      <c r="P9" s="62">
        <f t="shared" si="0"/>
        <v>0</v>
      </c>
      <c r="Q9" s="40"/>
      <c r="AG9" s="40"/>
      <c r="AH9" s="40"/>
    </row>
    <row r="10" spans="1:34" ht="15.6">
      <c r="A10" s="5" t="s">
        <v>13</v>
      </c>
      <c r="B10" s="62"/>
      <c r="C10" s="96">
        <f>[1]Elproduktion!$N$346</f>
        <v>0</v>
      </c>
      <c r="D10" s="96">
        <f>[1]Elproduktion!$N$347</f>
        <v>0</v>
      </c>
      <c r="E10" s="62">
        <f>[1]Elproduktion!$Q$348</f>
        <v>0</v>
      </c>
      <c r="F10" s="62">
        <f>[1]Elproduktion!$N$349</f>
        <v>0</v>
      </c>
      <c r="G10" s="62">
        <f>[1]Elproduktion!$R$350</f>
        <v>0</v>
      </c>
      <c r="H10" s="62">
        <f>[1]Elproduktion!$S$351</f>
        <v>0</v>
      </c>
      <c r="I10" s="62">
        <f>[1]Elproduktion!$N$352</f>
        <v>0</v>
      </c>
      <c r="J10" s="62">
        <f>[1]Elproduktion!$T$350</f>
        <v>0</v>
      </c>
      <c r="K10" s="62">
        <f>[1]Elproduktion!U348</f>
        <v>0</v>
      </c>
      <c r="L10" s="62">
        <f>[1]Elproduktion!V348</f>
        <v>0</v>
      </c>
      <c r="M10" s="62"/>
      <c r="N10" s="62"/>
      <c r="O10" s="62"/>
      <c r="P10" s="62">
        <f t="shared" si="0"/>
        <v>0</v>
      </c>
      <c r="Q10" s="40"/>
      <c r="R10" s="5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0"/>
      <c r="AH10" s="40"/>
    </row>
    <row r="11" spans="1:34" ht="15.6">
      <c r="A11" s="5" t="s">
        <v>14</v>
      </c>
      <c r="B11" s="62"/>
      <c r="C11" s="64">
        <f>SUM(C5:C10)</f>
        <v>27822</v>
      </c>
      <c r="D11" s="62">
        <f t="shared" ref="D11:O11" si="1">SUM(D5:D10)</f>
        <v>0</v>
      </c>
      <c r="E11" s="62">
        <f t="shared" si="1"/>
        <v>0</v>
      </c>
      <c r="F11" s="62">
        <f t="shared" si="1"/>
        <v>0</v>
      </c>
      <c r="G11" s="62">
        <f t="shared" si="1"/>
        <v>0</v>
      </c>
      <c r="H11" s="62">
        <f t="shared" si="1"/>
        <v>0</v>
      </c>
      <c r="I11" s="62">
        <f t="shared" si="1"/>
        <v>0</v>
      </c>
      <c r="J11" s="62">
        <f t="shared" si="1"/>
        <v>0</v>
      </c>
      <c r="K11" s="62">
        <f t="shared" si="1"/>
        <v>0</v>
      </c>
      <c r="L11" s="62">
        <f t="shared" si="1"/>
        <v>0</v>
      </c>
      <c r="M11" s="62">
        <f t="shared" si="1"/>
        <v>0</v>
      </c>
      <c r="N11" s="62">
        <f t="shared" si="1"/>
        <v>0</v>
      </c>
      <c r="O11" s="62">
        <f t="shared" si="1"/>
        <v>0</v>
      </c>
      <c r="P11" s="62">
        <f t="shared" si="0"/>
        <v>0</v>
      </c>
      <c r="Q11" s="40"/>
      <c r="R11" s="5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0"/>
      <c r="AH11" s="40"/>
    </row>
    <row r="12" spans="1:34" ht="15.6"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4"/>
      <c r="R12" s="4"/>
      <c r="S12" s="4"/>
      <c r="T12" s="4"/>
    </row>
    <row r="13" spans="1:34" ht="15.6"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4"/>
      <c r="R13" s="4"/>
      <c r="S13" s="4"/>
      <c r="T13" s="4"/>
    </row>
    <row r="14" spans="1:34" ht="18">
      <c r="A14" s="3" t="s">
        <v>15</v>
      </c>
      <c r="B14" s="88"/>
      <c r="C14" s="62"/>
      <c r="D14" s="88"/>
      <c r="E14" s="88"/>
      <c r="F14" s="88"/>
      <c r="G14" s="88"/>
      <c r="H14" s="88"/>
      <c r="I14" s="88"/>
      <c r="J14" s="62"/>
      <c r="K14" s="62"/>
      <c r="L14" s="62"/>
      <c r="M14" s="62"/>
      <c r="N14" s="62"/>
      <c r="O14" s="62"/>
      <c r="P14" s="88"/>
      <c r="Q14" s="4"/>
      <c r="R14" s="4"/>
      <c r="S14" s="4"/>
      <c r="T14" s="4"/>
    </row>
    <row r="15" spans="1:34" ht="15.6">
      <c r="A15" s="54" t="str">
        <f>A2</f>
        <v>1982 Fagersta</v>
      </c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4"/>
      <c r="R15" s="4"/>
      <c r="S15" s="4"/>
      <c r="T15" s="4"/>
    </row>
    <row r="16" spans="1:34" ht="28.8">
      <c r="A16" s="6">
        <f>'Västmanlands län'!A16</f>
        <v>2020</v>
      </c>
      <c r="B16" s="80" t="s">
        <v>16</v>
      </c>
      <c r="C16" s="89" t="s">
        <v>8</v>
      </c>
      <c r="D16" s="80" t="s">
        <v>32</v>
      </c>
      <c r="E16" s="80" t="s">
        <v>2</v>
      </c>
      <c r="F16" s="81" t="s">
        <v>3</v>
      </c>
      <c r="G16" s="80" t="s">
        <v>17</v>
      </c>
      <c r="H16" s="80" t="s">
        <v>52</v>
      </c>
      <c r="I16" s="81" t="s">
        <v>5</v>
      </c>
      <c r="J16" s="80" t="s">
        <v>4</v>
      </c>
      <c r="K16" s="80" t="s">
        <v>6</v>
      </c>
      <c r="L16" s="80" t="s">
        <v>7</v>
      </c>
      <c r="M16" s="80" t="s">
        <v>72</v>
      </c>
      <c r="N16" s="81" t="s">
        <v>68</v>
      </c>
      <c r="O16" s="81" t="s">
        <v>74</v>
      </c>
      <c r="P16" s="82" t="s">
        <v>9</v>
      </c>
      <c r="Q16" s="40"/>
      <c r="AG16" s="40"/>
      <c r="AH16" s="40"/>
    </row>
    <row r="17" spans="1:34" s="18" customFormat="1" ht="10.199999999999999">
      <c r="A17" s="55" t="s">
        <v>60</v>
      </c>
      <c r="B17" s="84" t="s">
        <v>63</v>
      </c>
      <c r="C17" s="115"/>
      <c r="D17" s="84" t="s">
        <v>59</v>
      </c>
      <c r="E17" s="85"/>
      <c r="F17" s="84" t="s">
        <v>61</v>
      </c>
      <c r="G17" s="85"/>
      <c r="H17" s="85"/>
      <c r="I17" s="84" t="s">
        <v>62</v>
      </c>
      <c r="J17" s="85"/>
      <c r="K17" s="85"/>
      <c r="L17" s="85"/>
      <c r="M17" s="85"/>
      <c r="N17" s="86"/>
      <c r="O17" s="86"/>
      <c r="P17" s="87" t="s">
        <v>66</v>
      </c>
      <c r="Q17" s="19"/>
      <c r="AG17" s="19"/>
      <c r="AH17" s="19"/>
    </row>
    <row r="18" spans="1:34" ht="15.6">
      <c r="A18" s="5" t="s">
        <v>18</v>
      </c>
      <c r="B18" s="116">
        <f>[1]Fjärrvärmeproduktion!$N$450+[1]Fjärrvärmeproduktion!$N$490*([1]Fjärrvärmeproduktion!$N$450/([1]Fjärrvärmeproduktion!$N$450+[1]Fjärrvärmeproduktion!$N$458))</f>
        <v>0</v>
      </c>
      <c r="C18" s="65"/>
      <c r="D18" s="65">
        <f>[1]Fjärrvärmeproduktion!$N$451</f>
        <v>0</v>
      </c>
      <c r="E18" s="65">
        <f>[1]Fjärrvärmeproduktion!$Q$452</f>
        <v>0</v>
      </c>
      <c r="F18" s="65">
        <f>[1]Fjärrvärmeproduktion!$N$453</f>
        <v>0</v>
      </c>
      <c r="G18" s="65">
        <f>[1]Fjärrvärmeproduktion!$R$454</f>
        <v>0</v>
      </c>
      <c r="H18" s="65">
        <f>[1]Fjärrvärmeproduktion!$S$455+[1]Fjärrvärmeproduktion!$W$455</f>
        <v>0</v>
      </c>
      <c r="I18" s="65">
        <f>[1]Fjärrvärmeproduktion!$N$456</f>
        <v>0</v>
      </c>
      <c r="J18" s="65">
        <f>[1]Fjärrvärmeproduktion!$T$454</f>
        <v>0</v>
      </c>
      <c r="K18" s="65">
        <f>[1]Fjärrvärmeproduktion!U452</f>
        <v>0</v>
      </c>
      <c r="L18" s="65">
        <f>[1]Fjärrvärmeproduktion!V452</f>
        <v>0</v>
      </c>
      <c r="M18" s="65"/>
      <c r="N18" s="65"/>
      <c r="O18" s="65"/>
      <c r="P18" s="65">
        <f>SUM(C18:O18)</f>
        <v>0</v>
      </c>
      <c r="Q18" s="4"/>
      <c r="R18" s="4"/>
      <c r="S18" s="4"/>
      <c r="T18" s="4"/>
    </row>
    <row r="19" spans="1:34" ht="15.6">
      <c r="A19" s="5" t="s">
        <v>19</v>
      </c>
      <c r="B19" s="116">
        <f>[1]Fjärrvärmeproduktion!$N$458+[1]Fjärrvärmeproduktion!$N$490*([1]Fjärrvärmeproduktion!$N$458/([1]Fjärrvärmeproduktion!$N$458+[1]Fjärrvärmeproduktion!$N$450))</f>
        <v>78350</v>
      </c>
      <c r="C19" s="65"/>
      <c r="D19" s="65">
        <f>[1]Fjärrvärmeproduktion!$N$459</f>
        <v>129</v>
      </c>
      <c r="E19" s="65">
        <f>[1]Fjärrvärmeproduktion!$Q$460</f>
        <v>0</v>
      </c>
      <c r="F19" s="65">
        <f>[1]Fjärrvärmeproduktion!$N$461</f>
        <v>0</v>
      </c>
      <c r="G19" s="65">
        <f>[1]Fjärrvärmeproduktion!$R$462</f>
        <v>4110</v>
      </c>
      <c r="H19" s="65">
        <f>[1]Fjärrvärmeproduktion!$S$463</f>
        <v>75628</v>
      </c>
      <c r="I19" s="65">
        <f>[1]Fjärrvärmeproduktion!$N$464</f>
        <v>0</v>
      </c>
      <c r="J19" s="65">
        <f>[1]Fjärrvärmeproduktion!$T$462</f>
        <v>0</v>
      </c>
      <c r="K19" s="65">
        <f>[1]Fjärrvärmeproduktion!$U$460</f>
        <v>1026</v>
      </c>
      <c r="L19" s="65">
        <f>[1]Fjärrvärmeproduktion!V460</f>
        <v>0</v>
      </c>
      <c r="M19" s="65"/>
      <c r="N19" s="65"/>
      <c r="O19" s="65"/>
      <c r="P19" s="65">
        <f t="shared" ref="P19:P24" si="2">SUM(C19:O19)</f>
        <v>80893</v>
      </c>
      <c r="Q19" s="4"/>
      <c r="R19" s="4"/>
      <c r="S19" s="4"/>
      <c r="T19" s="4"/>
    </row>
    <row r="20" spans="1:34" ht="15.6">
      <c r="A20" s="5" t="s">
        <v>20</v>
      </c>
      <c r="B20" s="116">
        <f>[1]Fjärrvärmeproduktion!$N$466</f>
        <v>244</v>
      </c>
      <c r="C20" s="133">
        <f>B20*1.015</f>
        <v>247.65999999999997</v>
      </c>
      <c r="D20" s="65">
        <f>[1]Fjärrvärmeproduktion!$N$467</f>
        <v>0</v>
      </c>
      <c r="E20" s="65">
        <f>[1]Fjärrvärmeproduktion!$Q$468</f>
        <v>0</v>
      </c>
      <c r="F20" s="65">
        <f>[1]Fjärrvärmeproduktion!$N$469</f>
        <v>0</v>
      </c>
      <c r="G20" s="65">
        <f>[1]Fjärrvärmeproduktion!$R$470</f>
        <v>0</v>
      </c>
      <c r="H20" s="65">
        <f>[1]Fjärrvärmeproduktion!$S$471</f>
        <v>0</v>
      </c>
      <c r="I20" s="65">
        <f>[1]Fjärrvärmeproduktion!$N$472</f>
        <v>0</v>
      </c>
      <c r="J20" s="65">
        <f>[1]Fjärrvärmeproduktion!$T$470</f>
        <v>0</v>
      </c>
      <c r="K20" s="65">
        <f>[1]Fjärrvärmeproduktion!U468</f>
        <v>0</v>
      </c>
      <c r="L20" s="65">
        <f>[1]Fjärrvärmeproduktion!V468</f>
        <v>0</v>
      </c>
      <c r="M20" s="65"/>
      <c r="N20" s="65"/>
      <c r="O20" s="65"/>
      <c r="P20" s="65">
        <f t="shared" si="2"/>
        <v>247.65999999999997</v>
      </c>
      <c r="Q20" s="4"/>
      <c r="R20" s="4"/>
      <c r="S20" s="4"/>
      <c r="T20" s="4"/>
    </row>
    <row r="21" spans="1:34" ht="16.2" thickBot="1">
      <c r="A21" s="5" t="s">
        <v>21</v>
      </c>
      <c r="B21" s="116">
        <f>[1]Fjärrvärmeproduktion!$N$474</f>
        <v>0</v>
      </c>
      <c r="C21" s="65"/>
      <c r="D21" s="65">
        <f>[1]Fjärrvärmeproduktion!$N$475</f>
        <v>0</v>
      </c>
      <c r="E21" s="65">
        <f>[1]Fjärrvärmeproduktion!$Q$476</f>
        <v>0</v>
      </c>
      <c r="F21" s="65">
        <f>[1]Fjärrvärmeproduktion!$N$477</f>
        <v>0</v>
      </c>
      <c r="G21" s="65">
        <f>[1]Fjärrvärmeproduktion!$R$478</f>
        <v>0</v>
      </c>
      <c r="H21" s="65">
        <f>[1]Fjärrvärmeproduktion!$S$479</f>
        <v>0</v>
      </c>
      <c r="I21" s="65">
        <f>[1]Fjärrvärmeproduktion!$N$480</f>
        <v>0</v>
      </c>
      <c r="J21" s="65">
        <f>[1]Fjärrvärmeproduktion!$T$478</f>
        <v>0</v>
      </c>
      <c r="K21" s="65">
        <f>[1]Fjärrvärmeproduktion!U476</f>
        <v>0</v>
      </c>
      <c r="L21" s="65">
        <f>[1]Fjärrvärmeproduktion!V476</f>
        <v>0</v>
      </c>
      <c r="M21" s="65"/>
      <c r="N21" s="65"/>
      <c r="O21" s="65"/>
      <c r="P21" s="65">
        <f t="shared" si="2"/>
        <v>0</v>
      </c>
      <c r="Q21" s="4"/>
      <c r="R21" s="26"/>
      <c r="S21" s="26"/>
      <c r="T21" s="26"/>
    </row>
    <row r="22" spans="1:34" ht="15.6">
      <c r="A22" s="5" t="s">
        <v>22</v>
      </c>
      <c r="B22" s="116">
        <f>[1]Fjärrvärmeproduktion!$N$482</f>
        <v>14789</v>
      </c>
      <c r="C22" s="65"/>
      <c r="D22" s="65">
        <f>[1]Fjärrvärmeproduktion!$N$483</f>
        <v>0</v>
      </c>
      <c r="E22" s="65">
        <f>[1]Fjärrvärmeproduktion!$Q$484</f>
        <v>0</v>
      </c>
      <c r="F22" s="65">
        <f>[1]Fjärrvärmeproduktion!$N$485</f>
        <v>0</v>
      </c>
      <c r="G22" s="65">
        <f>[1]Fjärrvärmeproduktion!$R$486</f>
        <v>0</v>
      </c>
      <c r="H22" s="65">
        <f>[1]Fjärrvärmeproduktion!$S$487</f>
        <v>0</v>
      </c>
      <c r="I22" s="65">
        <f>[1]Fjärrvärmeproduktion!$N$488</f>
        <v>0</v>
      </c>
      <c r="J22" s="65">
        <f>[1]Fjärrvärmeproduktion!$T$486</f>
        <v>0</v>
      </c>
      <c r="K22" s="65">
        <f>[1]Fjärrvärmeproduktion!U484</f>
        <v>0</v>
      </c>
      <c r="L22" s="65">
        <f>[1]Fjärrvärmeproduktion!V484</f>
        <v>0</v>
      </c>
      <c r="M22" s="65"/>
      <c r="N22" s="65"/>
      <c r="O22" s="65"/>
      <c r="P22" s="65">
        <f t="shared" si="2"/>
        <v>0</v>
      </c>
      <c r="Q22" s="20"/>
      <c r="R22" s="32" t="s">
        <v>24</v>
      </c>
      <c r="S22" s="59" t="str">
        <f>P43/1000 &amp;" GWh"</f>
        <v>471,0459528 GWh</v>
      </c>
      <c r="T22" s="27"/>
      <c r="U22" s="25"/>
    </row>
    <row r="23" spans="1:34" ht="15.6">
      <c r="A23" s="5" t="s">
        <v>23</v>
      </c>
      <c r="B23" s="116">
        <v>0</v>
      </c>
      <c r="C23" s="65"/>
      <c r="D23" s="65">
        <f>[1]Fjärrvärmeproduktion!$N$491</f>
        <v>0</v>
      </c>
      <c r="E23" s="65">
        <f>[1]Fjärrvärmeproduktion!$Q$492</f>
        <v>0</v>
      </c>
      <c r="F23" s="65">
        <f>[1]Fjärrvärmeproduktion!$N$493</f>
        <v>0</v>
      </c>
      <c r="G23" s="65">
        <f>[1]Fjärrvärmeproduktion!$R$494</f>
        <v>0</v>
      </c>
      <c r="H23" s="65">
        <f>[1]Fjärrvärmeproduktion!$S$495</f>
        <v>0</v>
      </c>
      <c r="I23" s="65">
        <f>[1]Fjärrvärmeproduktion!$N$496</f>
        <v>0</v>
      </c>
      <c r="J23" s="65">
        <f>[1]Fjärrvärmeproduktion!$T$494</f>
        <v>0</v>
      </c>
      <c r="K23" s="65">
        <f>[1]Fjärrvärmeproduktion!U492</f>
        <v>0</v>
      </c>
      <c r="L23" s="65">
        <f>[1]Fjärrvärmeproduktion!V492</f>
        <v>0</v>
      </c>
      <c r="M23" s="65"/>
      <c r="N23" s="65"/>
      <c r="O23" s="65"/>
      <c r="P23" s="65">
        <f t="shared" si="2"/>
        <v>0</v>
      </c>
      <c r="Q23" s="20"/>
      <c r="R23" s="30"/>
      <c r="S23" s="4"/>
      <c r="T23" s="28"/>
      <c r="U23" s="25"/>
    </row>
    <row r="24" spans="1:34" ht="15.6">
      <c r="A24" s="5" t="s">
        <v>14</v>
      </c>
      <c r="B24" s="65">
        <f>SUM(B18:B23)</f>
        <v>93383</v>
      </c>
      <c r="C24" s="133">
        <f t="shared" ref="C24:O24" si="3">SUM(C18:C23)</f>
        <v>247.65999999999997</v>
      </c>
      <c r="D24" s="65">
        <f t="shared" si="3"/>
        <v>129</v>
      </c>
      <c r="E24" s="65">
        <f t="shared" si="3"/>
        <v>0</v>
      </c>
      <c r="F24" s="65">
        <f t="shared" si="3"/>
        <v>0</v>
      </c>
      <c r="G24" s="65">
        <f t="shared" si="3"/>
        <v>4110</v>
      </c>
      <c r="H24" s="65">
        <f t="shared" si="3"/>
        <v>75628</v>
      </c>
      <c r="I24" s="65">
        <f t="shared" si="3"/>
        <v>0</v>
      </c>
      <c r="J24" s="65">
        <f t="shared" si="3"/>
        <v>0</v>
      </c>
      <c r="K24" s="65">
        <f t="shared" si="3"/>
        <v>1026</v>
      </c>
      <c r="L24" s="65">
        <f t="shared" si="3"/>
        <v>0</v>
      </c>
      <c r="M24" s="65">
        <f t="shared" si="3"/>
        <v>0</v>
      </c>
      <c r="N24" s="65">
        <f t="shared" si="3"/>
        <v>0</v>
      </c>
      <c r="O24" s="65">
        <f t="shared" si="3"/>
        <v>0</v>
      </c>
      <c r="P24" s="65">
        <f t="shared" si="2"/>
        <v>81140.66</v>
      </c>
      <c r="Q24" s="20"/>
      <c r="R24" s="30"/>
      <c r="S24" s="4" t="s">
        <v>25</v>
      </c>
      <c r="T24" s="28" t="s">
        <v>26</v>
      </c>
      <c r="U24" s="25"/>
    </row>
    <row r="25" spans="1:34" ht="15.6"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20"/>
      <c r="R25" s="56" t="str">
        <f>C30</f>
        <v>El</v>
      </c>
      <c r="S25" s="43" t="str">
        <f>C43/1000 &amp;" GWh"</f>
        <v>238,6569528 GWh</v>
      </c>
      <c r="T25" s="31">
        <f>C$44</f>
        <v>0.50665322858920869</v>
      </c>
      <c r="U25" s="25"/>
    </row>
    <row r="26" spans="1:34" ht="15.6">
      <c r="B26" s="91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20"/>
      <c r="R26" s="57" t="str">
        <f>D30</f>
        <v>Oljeprodukter</v>
      </c>
      <c r="S26" s="43" t="str">
        <f>D43/1000 &amp;" GWh"</f>
        <v>90,027 GWh</v>
      </c>
      <c r="T26" s="31">
        <f>D$44</f>
        <v>0.19112148074908586</v>
      </c>
      <c r="U26" s="25"/>
    </row>
    <row r="27" spans="1:34" ht="15.6"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20"/>
      <c r="R27" s="57" t="str">
        <f>E30</f>
        <v>Kol och koks</v>
      </c>
      <c r="S27" s="11" t="str">
        <f>E43/1000 &amp;" GWh"</f>
        <v>0 GWh</v>
      </c>
      <c r="T27" s="31">
        <f>E$44</f>
        <v>0</v>
      </c>
      <c r="U27" s="25"/>
    </row>
    <row r="28" spans="1:34" ht="18">
      <c r="A28" s="3" t="s">
        <v>27</v>
      </c>
      <c r="B28" s="88"/>
      <c r="C28" s="62"/>
      <c r="D28" s="88"/>
      <c r="E28" s="88"/>
      <c r="F28" s="88"/>
      <c r="G28" s="88"/>
      <c r="H28" s="88"/>
      <c r="I28" s="62"/>
      <c r="J28" s="62"/>
      <c r="K28" s="62"/>
      <c r="L28" s="62"/>
      <c r="M28" s="62"/>
      <c r="N28" s="62"/>
      <c r="O28" s="62"/>
      <c r="P28" s="62"/>
      <c r="Q28" s="20"/>
      <c r="R28" s="57" t="str">
        <f>F30</f>
        <v>Gasol/naturgas</v>
      </c>
      <c r="S28" s="45" t="str">
        <f>F43/1000 &amp;" GWh"</f>
        <v>31,361 GWh</v>
      </c>
      <c r="T28" s="31">
        <f>F$44</f>
        <v>6.6577368542460394E-2</v>
      </c>
      <c r="U28" s="25"/>
    </row>
    <row r="29" spans="1:34" ht="15.6">
      <c r="A29" s="54" t="str">
        <f>A2</f>
        <v>1982 Fagersta</v>
      </c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20"/>
      <c r="R29" s="57" t="str">
        <f>G30</f>
        <v>Biodrivmedel</v>
      </c>
      <c r="S29" s="43" t="str">
        <f>G43/1000&amp;" GWh"</f>
        <v>22,654 GWh</v>
      </c>
      <c r="T29" s="31">
        <f>G$44</f>
        <v>4.8092972384837784E-2</v>
      </c>
      <c r="U29" s="25"/>
    </row>
    <row r="30" spans="1:34" ht="28.8">
      <c r="A30" s="6">
        <f>'Västmanlands län'!A30</f>
        <v>2020</v>
      </c>
      <c r="B30" s="89" t="s">
        <v>70</v>
      </c>
      <c r="C30" s="92" t="s">
        <v>8</v>
      </c>
      <c r="D30" s="80" t="s">
        <v>32</v>
      </c>
      <c r="E30" s="80" t="s">
        <v>2</v>
      </c>
      <c r="F30" s="81" t="s">
        <v>3</v>
      </c>
      <c r="G30" s="80" t="s">
        <v>28</v>
      </c>
      <c r="H30" s="80" t="s">
        <v>52</v>
      </c>
      <c r="I30" s="81" t="s">
        <v>5</v>
      </c>
      <c r="J30" s="80" t="s">
        <v>4</v>
      </c>
      <c r="K30" s="80" t="s">
        <v>6</v>
      </c>
      <c r="L30" s="80" t="s">
        <v>7</v>
      </c>
      <c r="M30" s="80" t="s">
        <v>72</v>
      </c>
      <c r="N30" s="81" t="s">
        <v>68</v>
      </c>
      <c r="O30" s="81" t="s">
        <v>74</v>
      </c>
      <c r="P30" s="82" t="s">
        <v>29</v>
      </c>
      <c r="Q30" s="20"/>
      <c r="R30" s="56" t="str">
        <f>H30</f>
        <v>Biobränslen</v>
      </c>
      <c r="S30" s="43" t="str">
        <f>H43/1000&amp;" GWh"</f>
        <v>87,321 GWh</v>
      </c>
      <c r="T30" s="31">
        <f>H$44</f>
        <v>0.18537681829330008</v>
      </c>
      <c r="U30" s="25"/>
    </row>
    <row r="31" spans="1:34" s="18" customFormat="1">
      <c r="A31" s="17"/>
      <c r="B31" s="84" t="s">
        <v>65</v>
      </c>
      <c r="C31" s="90" t="s">
        <v>64</v>
      </c>
      <c r="D31" s="84" t="s">
        <v>59</v>
      </c>
      <c r="E31" s="85"/>
      <c r="F31" s="84" t="s">
        <v>61</v>
      </c>
      <c r="G31" s="84" t="s">
        <v>71</v>
      </c>
      <c r="H31" s="84" t="s">
        <v>69</v>
      </c>
      <c r="I31" s="84" t="s">
        <v>62</v>
      </c>
      <c r="J31" s="85"/>
      <c r="K31" s="85"/>
      <c r="L31" s="85"/>
      <c r="M31" s="85"/>
      <c r="N31" s="86"/>
      <c r="O31" s="86"/>
      <c r="P31" s="87" t="s">
        <v>67</v>
      </c>
      <c r="Q31" s="21"/>
      <c r="R31" s="56" t="str">
        <f>I30</f>
        <v>Biogas</v>
      </c>
      <c r="S31" s="43" t="str">
        <f>I43/1000 &amp;" GWh"</f>
        <v>0 GWh</v>
      </c>
      <c r="T31" s="31">
        <f>I$44</f>
        <v>0</v>
      </c>
      <c r="U31" s="24"/>
      <c r="AG31" s="19"/>
      <c r="AH31" s="19"/>
    </row>
    <row r="32" spans="1:34" ht="15.6">
      <c r="A32" s="5" t="s">
        <v>30</v>
      </c>
      <c r="B32" s="62">
        <f>[1]Slutanvändning!$N$656</f>
        <v>0</v>
      </c>
      <c r="C32" s="96">
        <f>[1]Slutanvändning!$N$657</f>
        <v>829</v>
      </c>
      <c r="D32" s="62">
        <f>[1]Slutanvändning!$N$650</f>
        <v>1361</v>
      </c>
      <c r="E32" s="62">
        <f>[1]Slutanvändning!$Q$651</f>
        <v>0</v>
      </c>
      <c r="F32" s="96">
        <f>[1]Slutanvändning!$N$652</f>
        <v>0</v>
      </c>
      <c r="G32" s="96">
        <f>[1]Slutanvändning!$N$653</f>
        <v>329</v>
      </c>
      <c r="H32" s="96">
        <f>[1]Slutanvändning!$N$654</f>
        <v>0</v>
      </c>
      <c r="I32" s="62">
        <f>[1]Slutanvändning!$N$655</f>
        <v>0</v>
      </c>
      <c r="J32" s="62"/>
      <c r="K32" s="62">
        <f>[1]Slutanvändning!U651</f>
        <v>0</v>
      </c>
      <c r="L32" s="62">
        <f>[1]Slutanvändning!V651</f>
        <v>0</v>
      </c>
      <c r="M32" s="62"/>
      <c r="N32" s="62"/>
      <c r="O32" s="62"/>
      <c r="P32" s="62">
        <f t="shared" ref="P32:P38" si="4">SUM(B32:N32)</f>
        <v>2519</v>
      </c>
      <c r="Q32" s="22"/>
      <c r="R32" s="57" t="str">
        <f>J30</f>
        <v>Avlutar</v>
      </c>
      <c r="S32" s="43" t="str">
        <f>J43/1000 &amp;" GWh"</f>
        <v>0 GWh</v>
      </c>
      <c r="T32" s="31">
        <f>J$44</f>
        <v>0</v>
      </c>
      <c r="U32" s="25"/>
    </row>
    <row r="33" spans="1:47" ht="15.6">
      <c r="A33" s="5" t="s">
        <v>33</v>
      </c>
      <c r="B33" s="62">
        <f>[1]Slutanvändning!$N$665</f>
        <v>14491</v>
      </c>
      <c r="C33" s="143">
        <f>[1]Slutanvändning!$N$666</f>
        <v>135321.76199999999</v>
      </c>
      <c r="D33" s="62">
        <f>[1]Slutanvändning!$N$659</f>
        <v>1812</v>
      </c>
      <c r="E33" s="62">
        <f>[1]Slutanvändning!$Q$660</f>
        <v>0</v>
      </c>
      <c r="F33" s="96">
        <f>[1]Slutanvändning!$N$661</f>
        <v>31361</v>
      </c>
      <c r="G33" s="96">
        <f>[1]Slutanvändning!$R$662</f>
        <v>0</v>
      </c>
      <c r="H33" s="96">
        <f>[1]Slutanvändning!$N$663</f>
        <v>50</v>
      </c>
      <c r="I33" s="62">
        <f>[1]Slutanvändning!$N$664</f>
        <v>0</v>
      </c>
      <c r="J33" s="62">
        <f>[1]Slutanvändning!$T$662</f>
        <v>0</v>
      </c>
      <c r="K33" s="62">
        <f>[1]Slutanvändning!U660</f>
        <v>0</v>
      </c>
      <c r="L33" s="62">
        <f>[1]Slutanvändning!V660</f>
        <v>0</v>
      </c>
      <c r="M33" s="62">
        <f>[1]Slutanvändning!$W$662</f>
        <v>0</v>
      </c>
      <c r="N33" s="62">
        <f>[1]Slutanvändning!$X$662</f>
        <v>0</v>
      </c>
      <c r="O33" s="62"/>
      <c r="P33" s="141">
        <f t="shared" si="4"/>
        <v>183035.76199999999</v>
      </c>
      <c r="Q33" s="22"/>
      <c r="R33" s="56" t="str">
        <f>K30</f>
        <v>Torv</v>
      </c>
      <c r="S33" s="43" t="str">
        <f>K43/1000&amp;" GWh"</f>
        <v>1,026 GWh</v>
      </c>
      <c r="T33" s="31">
        <f>K$44</f>
        <v>2.1781314411072465E-3</v>
      </c>
      <c r="U33" s="25"/>
    </row>
    <row r="34" spans="1:47" ht="15.6">
      <c r="A34" s="5" t="s">
        <v>34</v>
      </c>
      <c r="B34" s="62">
        <f>[1]Slutanvändning!$N$674</f>
        <v>13487</v>
      </c>
      <c r="C34" s="96">
        <f>[1]Slutanvändning!$N$675</f>
        <v>14078</v>
      </c>
      <c r="D34" s="62">
        <f>[1]Slutanvändning!$N$668</f>
        <v>30</v>
      </c>
      <c r="E34" s="62">
        <f>[1]Slutanvändning!$Q$669</f>
        <v>0</v>
      </c>
      <c r="F34" s="96">
        <f>[1]Slutanvändning!$N$670</f>
        <v>0</v>
      </c>
      <c r="G34" s="96">
        <f>[1]Slutanvändning!$N$671</f>
        <v>0</v>
      </c>
      <c r="H34" s="96">
        <f>[1]Slutanvändning!$N$672</f>
        <v>0</v>
      </c>
      <c r="I34" s="62">
        <f>[1]Slutanvändning!$N$673</f>
        <v>0</v>
      </c>
      <c r="J34" s="62"/>
      <c r="K34" s="62">
        <f>[1]Slutanvändning!U669</f>
        <v>0</v>
      </c>
      <c r="L34" s="62">
        <f>[1]Slutanvändning!V669</f>
        <v>0</v>
      </c>
      <c r="M34" s="62"/>
      <c r="N34" s="62"/>
      <c r="O34" s="62"/>
      <c r="P34" s="62">
        <f t="shared" si="4"/>
        <v>27595</v>
      </c>
      <c r="Q34" s="22"/>
      <c r="R34" s="57" t="str">
        <f>L30</f>
        <v>Avfall</v>
      </c>
      <c r="S34" s="43" t="str">
        <f>L43/1000&amp;" GWh"</f>
        <v>0 GWh</v>
      </c>
      <c r="T34" s="31">
        <f>L$44</f>
        <v>0</v>
      </c>
      <c r="U34" s="25"/>
      <c r="V34" s="7"/>
      <c r="W34" s="42"/>
    </row>
    <row r="35" spans="1:47" ht="15.6">
      <c r="A35" s="5" t="s">
        <v>35</v>
      </c>
      <c r="B35" s="62">
        <f>[1]Slutanvändning!$N$683</f>
        <v>0</v>
      </c>
      <c r="C35" s="96">
        <f>[1]Slutanvändning!$N$684</f>
        <v>191</v>
      </c>
      <c r="D35" s="62">
        <f>[1]Slutanvändning!$N$677</f>
        <v>86600</v>
      </c>
      <c r="E35" s="62">
        <f>[1]Slutanvändning!$Q$678</f>
        <v>0</v>
      </c>
      <c r="F35" s="96">
        <f>[1]Slutanvändning!$N$679</f>
        <v>0</v>
      </c>
      <c r="G35" s="96">
        <f>[1]Slutanvändning!$N$680</f>
        <v>18215</v>
      </c>
      <c r="H35" s="96">
        <f>[1]Slutanvändning!$N$681</f>
        <v>0</v>
      </c>
      <c r="I35" s="62">
        <f>[1]Slutanvändning!$N$682</f>
        <v>0</v>
      </c>
      <c r="J35" s="62"/>
      <c r="K35" s="62">
        <f>[1]Slutanvändning!U678</f>
        <v>0</v>
      </c>
      <c r="L35" s="62">
        <f>[1]Slutanvändning!V678</f>
        <v>0</v>
      </c>
      <c r="M35" s="62"/>
      <c r="N35" s="62"/>
      <c r="O35" s="62"/>
      <c r="P35" s="62">
        <f>SUM(B35:N35)</f>
        <v>105006</v>
      </c>
      <c r="Q35" s="22"/>
      <c r="R35" s="56" t="str">
        <f>M30</f>
        <v>Beckolja</v>
      </c>
      <c r="S35" s="43" t="str">
        <f>M43/1000&amp;" GWh"</f>
        <v>0 GWh</v>
      </c>
      <c r="T35" s="31">
        <f>M$44</f>
        <v>0</v>
      </c>
      <c r="U35" s="25"/>
    </row>
    <row r="36" spans="1:47" ht="15.6">
      <c r="A36" s="5" t="s">
        <v>36</v>
      </c>
      <c r="B36" s="62">
        <f>[1]Slutanvändning!$N$692</f>
        <v>9080</v>
      </c>
      <c r="C36" s="96">
        <f>[1]Slutanvändning!$N$693</f>
        <v>24783</v>
      </c>
      <c r="D36" s="62">
        <f>[1]Slutanvändning!$N$686</f>
        <v>18</v>
      </c>
      <c r="E36" s="62">
        <f>[1]Slutanvändning!$Q$687</f>
        <v>0</v>
      </c>
      <c r="F36" s="96">
        <f>[1]Slutanvändning!$N$688</f>
        <v>0</v>
      </c>
      <c r="G36" s="96">
        <f>[1]Slutanvändning!$N$689</f>
        <v>0</v>
      </c>
      <c r="H36" s="96">
        <f>[1]Slutanvändning!$N$690</f>
        <v>0</v>
      </c>
      <c r="I36" s="62">
        <f>[1]Slutanvändning!$N$691</f>
        <v>0</v>
      </c>
      <c r="J36" s="62"/>
      <c r="K36" s="62">
        <f>[1]Slutanvändning!U687</f>
        <v>0</v>
      </c>
      <c r="L36" s="62">
        <f>[1]Slutanvändning!V687</f>
        <v>0</v>
      </c>
      <c r="M36" s="62"/>
      <c r="N36" s="62"/>
      <c r="O36" s="62"/>
      <c r="P36" s="62">
        <f t="shared" si="4"/>
        <v>33881</v>
      </c>
      <c r="Q36" s="22"/>
      <c r="R36" s="56" t="str">
        <f>N30</f>
        <v>Övrigt</v>
      </c>
      <c r="S36" s="43" t="str">
        <f>N43/1000&amp;" GWh"</f>
        <v>0 GWh</v>
      </c>
      <c r="T36" s="31">
        <f>N$44</f>
        <v>0</v>
      </c>
      <c r="U36" s="25"/>
    </row>
    <row r="37" spans="1:47" ht="15.6">
      <c r="A37" s="5" t="s">
        <v>37</v>
      </c>
      <c r="B37" s="62">
        <f>[1]Slutanvändning!$N$701</f>
        <v>3653</v>
      </c>
      <c r="C37" s="143">
        <f>[1]Slutanvändning!$N$702</f>
        <v>35476.738000000012</v>
      </c>
      <c r="D37" s="62">
        <f>[1]Slutanvändning!$N$695</f>
        <v>77</v>
      </c>
      <c r="E37" s="62">
        <f>[1]Slutanvändning!$Q$696</f>
        <v>0</v>
      </c>
      <c r="F37" s="96">
        <f>[1]Slutanvändning!$N$697</f>
        <v>0</v>
      </c>
      <c r="G37" s="96">
        <f>[1]Slutanvändning!$N$698</f>
        <v>0</v>
      </c>
      <c r="H37" s="96">
        <f>[1]Slutanvändning!$N$699</f>
        <v>11643</v>
      </c>
      <c r="I37" s="62">
        <f>[1]Slutanvändning!$N$700</f>
        <v>0</v>
      </c>
      <c r="J37" s="62"/>
      <c r="K37" s="62">
        <f>[1]Slutanvändning!U696</f>
        <v>0</v>
      </c>
      <c r="L37" s="62">
        <f>[1]Slutanvändning!V696</f>
        <v>0</v>
      </c>
      <c r="M37" s="62"/>
      <c r="N37" s="62"/>
      <c r="O37" s="62"/>
      <c r="P37" s="141">
        <f t="shared" si="4"/>
        <v>50849.738000000012</v>
      </c>
      <c r="Q37" s="22"/>
      <c r="R37" s="57" t="str">
        <f>O30</f>
        <v>Ånga</v>
      </c>
      <c r="S37" s="43" t="str">
        <f>O43/1000&amp;" GWh"</f>
        <v>0 GWh</v>
      </c>
      <c r="T37" s="31">
        <f>O$44</f>
        <v>0</v>
      </c>
      <c r="U37" s="25"/>
    </row>
    <row r="38" spans="1:47" ht="15.6">
      <c r="A38" s="5" t="s">
        <v>38</v>
      </c>
      <c r="B38" s="62">
        <f>[1]Slutanvändning!$N$710</f>
        <v>41333</v>
      </c>
      <c r="C38" s="143">
        <f>[1]Slutanvändning!$N$711</f>
        <v>4953.5</v>
      </c>
      <c r="D38" s="62">
        <f>[1]Slutanvändning!$N$704</f>
        <v>0</v>
      </c>
      <c r="E38" s="62">
        <f>[1]Slutanvändning!$Q$705</f>
        <v>0</v>
      </c>
      <c r="F38" s="96">
        <f>[1]Slutanvändning!$N$706</f>
        <v>0</v>
      </c>
      <c r="G38" s="96">
        <f>[1]Slutanvändning!$N$707</f>
        <v>0</v>
      </c>
      <c r="H38" s="96">
        <f>[1]Slutanvändning!$N$708</f>
        <v>0</v>
      </c>
      <c r="I38" s="62">
        <f>[1]Slutanvändning!$N$709</f>
        <v>0</v>
      </c>
      <c r="J38" s="62"/>
      <c r="K38" s="62">
        <f>[1]Slutanvändning!U705</f>
        <v>0</v>
      </c>
      <c r="L38" s="62">
        <f>[1]Slutanvändning!V705</f>
        <v>0</v>
      </c>
      <c r="M38" s="62"/>
      <c r="N38" s="62"/>
      <c r="O38" s="62"/>
      <c r="P38" s="141">
        <f t="shared" si="4"/>
        <v>46286.5</v>
      </c>
      <c r="Q38" s="22"/>
      <c r="R38" s="33"/>
      <c r="S38" s="18"/>
      <c r="T38" s="29"/>
      <c r="U38" s="25"/>
    </row>
    <row r="39" spans="1:47" ht="15.6">
      <c r="A39" s="5" t="s">
        <v>39</v>
      </c>
      <c r="B39" s="62">
        <f>[1]Slutanvändning!$N$719</f>
        <v>0</v>
      </c>
      <c r="C39" s="96">
        <f>[1]Slutanvändning!$N$720</f>
        <v>5098</v>
      </c>
      <c r="D39" s="62">
        <f>[1]Slutanvändning!$N$713</f>
        <v>0</v>
      </c>
      <c r="E39" s="62">
        <f>[1]Slutanvändning!$Q$714</f>
        <v>0</v>
      </c>
      <c r="F39" s="96">
        <f>[1]Slutanvändning!$N$715</f>
        <v>0</v>
      </c>
      <c r="G39" s="96">
        <f>[1]Slutanvändning!$N$716</f>
        <v>0</v>
      </c>
      <c r="H39" s="96">
        <f>[1]Slutanvändning!$N$717</f>
        <v>0</v>
      </c>
      <c r="I39" s="62">
        <f>[1]Slutanvändning!$N$718</f>
        <v>0</v>
      </c>
      <c r="J39" s="62"/>
      <c r="K39" s="62">
        <f>[1]Slutanvändning!U714</f>
        <v>0</v>
      </c>
      <c r="L39" s="62">
        <f>[1]Slutanvändning!V714</f>
        <v>0</v>
      </c>
      <c r="M39" s="62"/>
      <c r="N39" s="62"/>
      <c r="O39" s="62"/>
      <c r="P39" s="62">
        <f>SUM(B39:N39)</f>
        <v>5098</v>
      </c>
      <c r="Q39" s="22"/>
      <c r="R39" s="30"/>
      <c r="S39" s="9"/>
      <c r="T39" s="46"/>
    </row>
    <row r="40" spans="1:47" ht="15.6">
      <c r="A40" s="5" t="s">
        <v>14</v>
      </c>
      <c r="B40" s="62">
        <f>SUM(B32:B39)</f>
        <v>82044</v>
      </c>
      <c r="C40" s="62">
        <f t="shared" ref="C40:O40" si="5">SUM(C32:C39)</f>
        <v>220731</v>
      </c>
      <c r="D40" s="62">
        <f t="shared" si="5"/>
        <v>89898</v>
      </c>
      <c r="E40" s="62">
        <f t="shared" si="5"/>
        <v>0</v>
      </c>
      <c r="F40" s="62">
        <f>SUM(F32:F39)</f>
        <v>31361</v>
      </c>
      <c r="G40" s="62">
        <f t="shared" si="5"/>
        <v>18544</v>
      </c>
      <c r="H40" s="62">
        <f t="shared" si="5"/>
        <v>11693</v>
      </c>
      <c r="I40" s="62">
        <f t="shared" si="5"/>
        <v>0</v>
      </c>
      <c r="J40" s="62">
        <f t="shared" si="5"/>
        <v>0</v>
      </c>
      <c r="K40" s="62">
        <f t="shared" si="5"/>
        <v>0</v>
      </c>
      <c r="L40" s="62">
        <f t="shared" si="5"/>
        <v>0</v>
      </c>
      <c r="M40" s="62">
        <f t="shared" si="5"/>
        <v>0</v>
      </c>
      <c r="N40" s="62">
        <f t="shared" si="5"/>
        <v>0</v>
      </c>
      <c r="O40" s="62">
        <f t="shared" si="5"/>
        <v>0</v>
      </c>
      <c r="P40" s="62">
        <f>SUM(B40:N40)</f>
        <v>454271</v>
      </c>
      <c r="Q40" s="22"/>
      <c r="R40" s="30"/>
      <c r="S40" s="9" t="s">
        <v>25</v>
      </c>
      <c r="T40" s="46" t="s">
        <v>26</v>
      </c>
    </row>
    <row r="41" spans="1:47"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48"/>
      <c r="R41" s="30" t="s">
        <v>40</v>
      </c>
      <c r="S41" s="47" t="str">
        <f>(B46+C46)/1000 &amp;" GWh"</f>
        <v>29,0172928 GWh</v>
      </c>
      <c r="T41" s="63"/>
    </row>
    <row r="42" spans="1:47">
      <c r="A42" s="35" t="s">
        <v>43</v>
      </c>
      <c r="B42" s="92">
        <f>B39+B38+B37</f>
        <v>44986</v>
      </c>
      <c r="C42" s="92">
        <f>C39+C38+C37</f>
        <v>45528.238000000012</v>
      </c>
      <c r="D42" s="92">
        <f>D39+D38+D37</f>
        <v>77</v>
      </c>
      <c r="E42" s="92">
        <f t="shared" ref="E42:P42" si="6">E39+E38+E37</f>
        <v>0</v>
      </c>
      <c r="F42" s="89">
        <f t="shared" si="6"/>
        <v>0</v>
      </c>
      <c r="G42" s="92">
        <f t="shared" si="6"/>
        <v>0</v>
      </c>
      <c r="H42" s="92">
        <f t="shared" si="6"/>
        <v>11643</v>
      </c>
      <c r="I42" s="89">
        <f t="shared" si="6"/>
        <v>0</v>
      </c>
      <c r="J42" s="92">
        <f t="shared" si="6"/>
        <v>0</v>
      </c>
      <c r="K42" s="92">
        <f t="shared" si="6"/>
        <v>0</v>
      </c>
      <c r="L42" s="92">
        <f t="shared" si="6"/>
        <v>0</v>
      </c>
      <c r="M42" s="92">
        <f t="shared" si="6"/>
        <v>0</v>
      </c>
      <c r="N42" s="92">
        <f t="shared" si="6"/>
        <v>0</v>
      </c>
      <c r="O42" s="92">
        <f t="shared" si="6"/>
        <v>0</v>
      </c>
      <c r="P42" s="92">
        <f t="shared" si="6"/>
        <v>102234.23800000001</v>
      </c>
      <c r="Q42" s="23"/>
      <c r="R42" s="30" t="s">
        <v>41</v>
      </c>
      <c r="S42" s="10" t="str">
        <f>P42/1000 &amp;" GWh"</f>
        <v>102,234238 GWh</v>
      </c>
      <c r="T42" s="31">
        <f>P42/P40</f>
        <v>0.22505120952030838</v>
      </c>
    </row>
    <row r="43" spans="1:47">
      <c r="A43" s="36" t="s">
        <v>45</v>
      </c>
      <c r="B43" s="117"/>
      <c r="C43" s="94">
        <f>C40+C24-C7+C46</f>
        <v>238656.9528</v>
      </c>
      <c r="D43" s="94">
        <f t="shared" ref="D43:O43" si="7">D11+D24+D40</f>
        <v>90027</v>
      </c>
      <c r="E43" s="94">
        <f t="shared" si="7"/>
        <v>0</v>
      </c>
      <c r="F43" s="94">
        <f t="shared" si="7"/>
        <v>31361</v>
      </c>
      <c r="G43" s="94">
        <f t="shared" si="7"/>
        <v>22654</v>
      </c>
      <c r="H43" s="94">
        <f t="shared" si="7"/>
        <v>87321</v>
      </c>
      <c r="I43" s="94">
        <f t="shared" si="7"/>
        <v>0</v>
      </c>
      <c r="J43" s="94">
        <f t="shared" si="7"/>
        <v>0</v>
      </c>
      <c r="K43" s="94">
        <f t="shared" si="7"/>
        <v>1026</v>
      </c>
      <c r="L43" s="94">
        <f t="shared" si="7"/>
        <v>0</v>
      </c>
      <c r="M43" s="94">
        <f t="shared" si="7"/>
        <v>0</v>
      </c>
      <c r="N43" s="94">
        <f t="shared" si="7"/>
        <v>0</v>
      </c>
      <c r="O43" s="94">
        <f t="shared" si="7"/>
        <v>0</v>
      </c>
      <c r="P43" s="118">
        <f>SUM(C43:O43)</f>
        <v>471045.95279999997</v>
      </c>
      <c r="Q43" s="23"/>
      <c r="R43" s="30" t="s">
        <v>42</v>
      </c>
      <c r="S43" s="10" t="str">
        <f>P36/1000 &amp;" GWh"</f>
        <v>33,881 GWh</v>
      </c>
      <c r="T43" s="44">
        <f>P36/P40</f>
        <v>7.458323335630053E-2</v>
      </c>
    </row>
    <row r="44" spans="1:47">
      <c r="A44" s="36" t="s">
        <v>46</v>
      </c>
      <c r="B44" s="92"/>
      <c r="C44" s="95">
        <f>C43/$P$43</f>
        <v>0.50665322858920869</v>
      </c>
      <c r="D44" s="95">
        <f t="shared" ref="D44:P44" si="8">D43/$P$43</f>
        <v>0.19112148074908586</v>
      </c>
      <c r="E44" s="95">
        <f t="shared" si="8"/>
        <v>0</v>
      </c>
      <c r="F44" s="95">
        <f t="shared" si="8"/>
        <v>6.6577368542460394E-2</v>
      </c>
      <c r="G44" s="95">
        <f t="shared" si="8"/>
        <v>4.8092972384837784E-2</v>
      </c>
      <c r="H44" s="95">
        <f t="shared" si="8"/>
        <v>0.18537681829330008</v>
      </c>
      <c r="I44" s="95">
        <f t="shared" si="8"/>
        <v>0</v>
      </c>
      <c r="J44" s="95">
        <f t="shared" si="8"/>
        <v>0</v>
      </c>
      <c r="K44" s="95">
        <f t="shared" si="8"/>
        <v>2.1781314411072465E-3</v>
      </c>
      <c r="L44" s="95">
        <f t="shared" si="8"/>
        <v>0</v>
      </c>
      <c r="M44" s="95">
        <f t="shared" si="8"/>
        <v>0</v>
      </c>
      <c r="N44" s="95">
        <f t="shared" si="8"/>
        <v>0</v>
      </c>
      <c r="O44" s="95">
        <f t="shared" si="8"/>
        <v>0</v>
      </c>
      <c r="P44" s="95">
        <f t="shared" si="8"/>
        <v>1</v>
      </c>
      <c r="Q44" s="23"/>
      <c r="R44" s="30" t="s">
        <v>44</v>
      </c>
      <c r="S44" s="10" t="str">
        <f>P34/1000 &amp;" GWh"</f>
        <v>27,595 GWh</v>
      </c>
      <c r="T44" s="31">
        <f>P34/P40</f>
        <v>6.0745678240521628E-2</v>
      </c>
      <c r="U44" s="25"/>
    </row>
    <row r="45" spans="1:47">
      <c r="A45" s="37"/>
      <c r="B45" s="96"/>
      <c r="C45" s="92"/>
      <c r="D45" s="92"/>
      <c r="E45" s="92"/>
      <c r="F45" s="89"/>
      <c r="G45" s="92"/>
      <c r="H45" s="92"/>
      <c r="I45" s="89"/>
      <c r="J45" s="92"/>
      <c r="K45" s="92"/>
      <c r="L45" s="92"/>
      <c r="M45" s="92"/>
      <c r="N45" s="89"/>
      <c r="O45" s="89"/>
      <c r="P45" s="89"/>
      <c r="Q45" s="23"/>
      <c r="R45" s="30" t="s">
        <v>31</v>
      </c>
      <c r="S45" s="10" t="str">
        <f>P32/1000 &amp;" GWh"</f>
        <v>2,519 GWh</v>
      </c>
      <c r="T45" s="31">
        <f>P32/P40</f>
        <v>5.5451481604592854E-3</v>
      </c>
      <c r="U45" s="25"/>
    </row>
    <row r="46" spans="1:47">
      <c r="A46" s="37" t="s">
        <v>49</v>
      </c>
      <c r="B46" s="94">
        <f>B24-B40</f>
        <v>11339</v>
      </c>
      <c r="C46" s="94">
        <f>(C40+C24)*0.08</f>
        <v>17678.292799999999</v>
      </c>
      <c r="D46" s="92"/>
      <c r="E46" s="92"/>
      <c r="F46" s="89"/>
      <c r="G46" s="92"/>
      <c r="H46" s="92"/>
      <c r="I46" s="89"/>
      <c r="J46" s="92"/>
      <c r="K46" s="92"/>
      <c r="L46" s="92"/>
      <c r="M46" s="92"/>
      <c r="N46" s="89"/>
      <c r="O46" s="89"/>
      <c r="P46" s="41"/>
      <c r="Q46" s="23"/>
      <c r="R46" s="30" t="s">
        <v>47</v>
      </c>
      <c r="S46" s="10" t="str">
        <f>P33/1000 &amp;" GWh"</f>
        <v>183,035762 GWh</v>
      </c>
      <c r="T46" s="44">
        <f>P33/P40</f>
        <v>0.40292196067985847</v>
      </c>
      <c r="U46" s="25"/>
    </row>
    <row r="47" spans="1:47">
      <c r="A47" s="37" t="s">
        <v>51</v>
      </c>
      <c r="B47" s="97">
        <f>B46/B24</f>
        <v>0.12142467044322842</v>
      </c>
      <c r="C47" s="97">
        <f>C46/(C40+C24)</f>
        <v>0.08</v>
      </c>
      <c r="D47" s="92"/>
      <c r="E47" s="92"/>
      <c r="F47" s="89"/>
      <c r="G47" s="92"/>
      <c r="H47" s="92"/>
      <c r="I47" s="89"/>
      <c r="J47" s="92"/>
      <c r="K47" s="92"/>
      <c r="L47" s="92"/>
      <c r="M47" s="92"/>
      <c r="N47" s="89"/>
      <c r="O47" s="89"/>
      <c r="P47" s="89"/>
      <c r="Q47" s="23"/>
      <c r="R47" s="30" t="s">
        <v>48</v>
      </c>
      <c r="S47" s="10" t="str">
        <f>P35/1000 &amp;" GWh"</f>
        <v>105,006 GWh</v>
      </c>
      <c r="T47" s="44">
        <f>P35/P40</f>
        <v>0.23115277004255169</v>
      </c>
    </row>
    <row r="48" spans="1:47" ht="15" thickBot="1">
      <c r="A48" s="12"/>
      <c r="B48" s="127"/>
      <c r="C48" s="128"/>
      <c r="D48" s="128"/>
      <c r="E48" s="128"/>
      <c r="F48" s="129"/>
      <c r="G48" s="128"/>
      <c r="H48" s="128"/>
      <c r="I48" s="129"/>
      <c r="J48" s="128"/>
      <c r="K48" s="128"/>
      <c r="L48" s="128"/>
      <c r="M48" s="128"/>
      <c r="N48" s="129"/>
      <c r="O48" s="129"/>
      <c r="P48" s="129"/>
      <c r="Q48" s="58"/>
      <c r="R48" s="49" t="s">
        <v>50</v>
      </c>
      <c r="S48" s="50" t="str">
        <f>P40/1000 &amp;" GWh"</f>
        <v>454,271 GWh</v>
      </c>
      <c r="T48" s="51">
        <f>SUM(T42:T47)</f>
        <v>1</v>
      </c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2"/>
      <c r="AH48" s="12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</row>
    <row r="49" spans="1:47">
      <c r="A49" s="13"/>
      <c r="B49" s="127"/>
      <c r="C49" s="128"/>
      <c r="D49" s="128"/>
      <c r="E49" s="128"/>
      <c r="F49" s="129"/>
      <c r="G49" s="128"/>
      <c r="H49" s="128"/>
      <c r="I49" s="129"/>
      <c r="J49" s="128"/>
      <c r="K49" s="128"/>
      <c r="L49" s="128"/>
      <c r="M49" s="128"/>
      <c r="N49" s="129"/>
      <c r="O49" s="129"/>
      <c r="P49" s="129"/>
      <c r="Q49" s="13"/>
      <c r="R49" s="12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2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</row>
    <row r="50" spans="1:47">
      <c r="A50" s="13"/>
      <c r="B50" s="98"/>
      <c r="C50" s="103"/>
      <c r="D50" s="100"/>
      <c r="E50" s="100"/>
      <c r="F50" s="101"/>
      <c r="G50" s="100"/>
      <c r="H50" s="100"/>
      <c r="I50" s="101"/>
      <c r="J50" s="100"/>
      <c r="K50" s="100"/>
      <c r="L50" s="100"/>
      <c r="M50" s="99"/>
      <c r="N50" s="102"/>
      <c r="O50" s="102"/>
      <c r="P50" s="102"/>
      <c r="Q50" s="13"/>
      <c r="R50" s="12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2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</row>
    <row r="51" spans="1:47">
      <c r="A51" s="13"/>
      <c r="B51" s="98"/>
      <c r="C51" s="99"/>
      <c r="D51" s="100"/>
      <c r="E51" s="100"/>
      <c r="F51" s="101"/>
      <c r="G51" s="100"/>
      <c r="H51" s="100"/>
      <c r="I51" s="101"/>
      <c r="J51" s="100"/>
      <c r="K51" s="100"/>
      <c r="L51" s="100"/>
      <c r="M51" s="99"/>
      <c r="N51" s="102"/>
      <c r="O51" s="102"/>
      <c r="P51" s="102"/>
      <c r="Q51" s="13"/>
      <c r="R51" s="12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2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</row>
    <row r="52" spans="1:47">
      <c r="A52" s="13"/>
      <c r="B52" s="98"/>
      <c r="C52" s="99"/>
      <c r="D52" s="100"/>
      <c r="E52" s="100"/>
      <c r="F52" s="101"/>
      <c r="G52" s="100"/>
      <c r="H52" s="100"/>
      <c r="I52" s="101"/>
      <c r="J52" s="100"/>
      <c r="K52" s="100"/>
      <c r="L52" s="100"/>
      <c r="M52" s="99"/>
      <c r="N52" s="102"/>
      <c r="O52" s="102"/>
      <c r="P52" s="102"/>
      <c r="Q52" s="13"/>
      <c r="R52" s="12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2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</row>
    <row r="53" spans="1:47">
      <c r="A53" s="13"/>
      <c r="B53" s="98"/>
      <c r="C53" s="99"/>
      <c r="D53" s="100"/>
      <c r="E53" s="100"/>
      <c r="F53" s="101"/>
      <c r="G53" s="100"/>
      <c r="H53" s="100"/>
      <c r="I53" s="101"/>
      <c r="J53" s="100"/>
      <c r="K53" s="100"/>
      <c r="L53" s="100"/>
      <c r="M53" s="99"/>
      <c r="N53" s="102"/>
      <c r="O53" s="102"/>
      <c r="P53" s="102"/>
      <c r="Q53" s="13"/>
      <c r="R53" s="12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2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</row>
    <row r="54" spans="1:47">
      <c r="A54" s="13"/>
      <c r="B54" s="98"/>
      <c r="C54" s="99"/>
      <c r="D54" s="100"/>
      <c r="E54" s="100"/>
      <c r="F54" s="101"/>
      <c r="G54" s="100"/>
      <c r="H54" s="100"/>
      <c r="I54" s="101"/>
      <c r="J54" s="100"/>
      <c r="K54" s="100"/>
      <c r="L54" s="100"/>
      <c r="M54" s="99"/>
      <c r="N54" s="102"/>
      <c r="O54" s="102"/>
      <c r="P54" s="102"/>
      <c r="Q54" s="13"/>
      <c r="R54" s="12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2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</row>
    <row r="55" spans="1:47" ht="15.6">
      <c r="A55" s="13"/>
      <c r="B55" s="98"/>
      <c r="C55" s="99"/>
      <c r="D55" s="100"/>
      <c r="E55" s="100"/>
      <c r="F55" s="101"/>
      <c r="G55" s="100"/>
      <c r="H55" s="100"/>
      <c r="I55" s="101"/>
      <c r="J55" s="100"/>
      <c r="K55" s="100"/>
      <c r="L55" s="100"/>
      <c r="M55" s="99"/>
      <c r="N55" s="102"/>
      <c r="O55" s="102"/>
      <c r="P55" s="102"/>
      <c r="Q55" s="13"/>
      <c r="R55" s="9"/>
      <c r="S55" s="34"/>
      <c r="T55" s="38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2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</row>
    <row r="56" spans="1:47" ht="15.6">
      <c r="A56" s="13"/>
      <c r="B56" s="98"/>
      <c r="C56" s="99"/>
      <c r="D56" s="100"/>
      <c r="E56" s="100"/>
      <c r="F56" s="101"/>
      <c r="G56" s="100"/>
      <c r="H56" s="100"/>
      <c r="I56" s="101"/>
      <c r="J56" s="100"/>
      <c r="K56" s="100"/>
      <c r="L56" s="100"/>
      <c r="M56" s="99"/>
      <c r="N56" s="102"/>
      <c r="O56" s="102"/>
      <c r="P56" s="102"/>
      <c r="Q56" s="13"/>
      <c r="R56" s="9"/>
      <c r="S56" s="34"/>
      <c r="T56" s="38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2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</row>
    <row r="57" spans="1:47" ht="15.6">
      <c r="A57" s="13"/>
      <c r="B57" s="98"/>
      <c r="C57" s="99"/>
      <c r="D57" s="100"/>
      <c r="E57" s="100"/>
      <c r="F57" s="101"/>
      <c r="G57" s="100"/>
      <c r="H57" s="100"/>
      <c r="I57" s="101"/>
      <c r="J57" s="100"/>
      <c r="K57" s="100"/>
      <c r="L57" s="100"/>
      <c r="M57" s="99"/>
      <c r="N57" s="102"/>
      <c r="O57" s="102"/>
      <c r="P57" s="102"/>
      <c r="Q57" s="13"/>
      <c r="R57" s="9"/>
      <c r="S57" s="34"/>
      <c r="T57" s="38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2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</row>
    <row r="58" spans="1:47" ht="15.6">
      <c r="A58" s="9"/>
      <c r="B58" s="104"/>
      <c r="C58" s="105"/>
      <c r="D58" s="106"/>
      <c r="E58" s="106"/>
      <c r="F58" s="107"/>
      <c r="G58" s="106"/>
      <c r="H58" s="106"/>
      <c r="I58" s="107"/>
      <c r="J58" s="106"/>
      <c r="K58" s="106"/>
      <c r="L58" s="106"/>
      <c r="M58" s="108"/>
      <c r="N58" s="109"/>
      <c r="O58" s="109"/>
      <c r="P58" s="110"/>
      <c r="Q58" s="9"/>
      <c r="R58" s="9"/>
      <c r="S58" s="34"/>
      <c r="T58" s="38"/>
    </row>
    <row r="59" spans="1:47" ht="15.6">
      <c r="A59" s="9"/>
      <c r="B59" s="104"/>
      <c r="C59" s="105"/>
      <c r="D59" s="106"/>
      <c r="E59" s="106"/>
      <c r="F59" s="107"/>
      <c r="G59" s="106"/>
      <c r="H59" s="106"/>
      <c r="I59" s="107"/>
      <c r="J59" s="106"/>
      <c r="K59" s="106"/>
      <c r="L59" s="106"/>
      <c r="M59" s="108"/>
      <c r="N59" s="109"/>
      <c r="O59" s="109"/>
      <c r="P59" s="110"/>
      <c r="Q59" s="9"/>
      <c r="R59" s="9"/>
      <c r="S59" s="14"/>
      <c r="T59" s="15"/>
    </row>
    <row r="60" spans="1:47" ht="15.6">
      <c r="A60" s="9"/>
      <c r="B60" s="104"/>
      <c r="C60" s="105"/>
      <c r="D60" s="106"/>
      <c r="E60" s="106"/>
      <c r="F60" s="107"/>
      <c r="G60" s="106"/>
      <c r="H60" s="106"/>
      <c r="I60" s="107"/>
      <c r="J60" s="106"/>
      <c r="K60" s="106"/>
      <c r="L60" s="106"/>
      <c r="M60" s="108"/>
      <c r="N60" s="109"/>
      <c r="O60" s="109"/>
      <c r="P60" s="110"/>
      <c r="Q60" s="9"/>
      <c r="R60" s="9"/>
      <c r="S60" s="9"/>
      <c r="T60" s="34"/>
    </row>
    <row r="61" spans="1:47" ht="15.6">
      <c r="A61" s="8"/>
      <c r="B61" s="104"/>
      <c r="C61" s="105"/>
      <c r="D61" s="106"/>
      <c r="E61" s="106"/>
      <c r="F61" s="107"/>
      <c r="G61" s="106"/>
      <c r="H61" s="106"/>
      <c r="I61" s="107"/>
      <c r="J61" s="106"/>
      <c r="K61" s="106"/>
      <c r="L61" s="106"/>
      <c r="M61" s="108"/>
      <c r="N61" s="109"/>
      <c r="O61" s="109"/>
      <c r="P61" s="110"/>
      <c r="Q61" s="9"/>
      <c r="R61" s="9"/>
      <c r="S61" s="52"/>
      <c r="T61" s="53"/>
    </row>
    <row r="62" spans="1:47" ht="15.6">
      <c r="A62" s="9"/>
      <c r="B62" s="104"/>
      <c r="C62" s="105"/>
      <c r="D62" s="104"/>
      <c r="E62" s="104"/>
      <c r="F62" s="111"/>
      <c r="G62" s="104"/>
      <c r="H62" s="104"/>
      <c r="I62" s="111"/>
      <c r="J62" s="104"/>
      <c r="K62" s="104"/>
      <c r="L62" s="104"/>
      <c r="M62" s="108"/>
      <c r="N62" s="109"/>
      <c r="O62" s="109"/>
      <c r="P62" s="110"/>
      <c r="Q62" s="9"/>
      <c r="R62" s="9"/>
      <c r="S62" s="34"/>
      <c r="T62" s="38"/>
    </row>
    <row r="63" spans="1:47" ht="15.6">
      <c r="A63" s="9"/>
      <c r="B63" s="104"/>
      <c r="C63" s="112"/>
      <c r="D63" s="104"/>
      <c r="E63" s="104"/>
      <c r="F63" s="111"/>
      <c r="G63" s="104"/>
      <c r="H63" s="104"/>
      <c r="I63" s="111"/>
      <c r="J63" s="104"/>
      <c r="K63" s="104"/>
      <c r="L63" s="104"/>
      <c r="M63" s="112"/>
      <c r="N63" s="110"/>
      <c r="O63" s="110"/>
      <c r="P63" s="110"/>
      <c r="Q63" s="9"/>
      <c r="R63" s="9"/>
      <c r="S63" s="34"/>
      <c r="T63" s="38"/>
    </row>
    <row r="64" spans="1:47" ht="15.6">
      <c r="A64" s="9"/>
      <c r="B64" s="104"/>
      <c r="C64" s="112"/>
      <c r="D64" s="104"/>
      <c r="E64" s="104"/>
      <c r="F64" s="111"/>
      <c r="G64" s="104"/>
      <c r="H64" s="104"/>
      <c r="I64" s="111"/>
      <c r="J64" s="104"/>
      <c r="K64" s="104"/>
      <c r="L64" s="104"/>
      <c r="M64" s="112"/>
      <c r="N64" s="110"/>
      <c r="O64" s="110"/>
      <c r="P64" s="110"/>
      <c r="Q64" s="9"/>
      <c r="R64" s="9"/>
      <c r="S64" s="34"/>
      <c r="T64" s="38"/>
    </row>
    <row r="65" spans="1:20" ht="15.6">
      <c r="A65" s="9"/>
      <c r="B65" s="92"/>
      <c r="C65" s="112"/>
      <c r="D65" s="92"/>
      <c r="E65" s="92"/>
      <c r="F65" s="89"/>
      <c r="G65" s="92"/>
      <c r="H65" s="92"/>
      <c r="I65" s="89"/>
      <c r="J65" s="92"/>
      <c r="K65" s="104"/>
      <c r="L65" s="104"/>
      <c r="M65" s="112"/>
      <c r="N65" s="110"/>
      <c r="O65" s="110"/>
      <c r="P65" s="110"/>
      <c r="Q65" s="9"/>
      <c r="R65" s="9"/>
      <c r="S65" s="34"/>
      <c r="T65" s="38"/>
    </row>
    <row r="66" spans="1:20" ht="15.6">
      <c r="A66" s="9"/>
      <c r="B66" s="92"/>
      <c r="C66" s="112"/>
      <c r="D66" s="92"/>
      <c r="E66" s="92"/>
      <c r="F66" s="89"/>
      <c r="G66" s="92"/>
      <c r="H66" s="92"/>
      <c r="I66" s="89"/>
      <c r="J66" s="92"/>
      <c r="K66" s="104"/>
      <c r="L66" s="104"/>
      <c r="M66" s="112"/>
      <c r="N66" s="110"/>
      <c r="O66" s="110"/>
      <c r="P66" s="110"/>
      <c r="Q66" s="9"/>
      <c r="R66" s="9"/>
      <c r="S66" s="34"/>
      <c r="T66" s="38"/>
    </row>
    <row r="67" spans="1:20" ht="15.6">
      <c r="A67" s="9"/>
      <c r="B67" s="92"/>
      <c r="C67" s="112"/>
      <c r="D67" s="92"/>
      <c r="E67" s="92"/>
      <c r="F67" s="89"/>
      <c r="G67" s="92"/>
      <c r="H67" s="92"/>
      <c r="I67" s="89"/>
      <c r="J67" s="92"/>
      <c r="K67" s="104"/>
      <c r="L67" s="104"/>
      <c r="M67" s="112"/>
      <c r="N67" s="110"/>
      <c r="O67" s="110"/>
      <c r="P67" s="110"/>
      <c r="Q67" s="9"/>
      <c r="R67" s="9"/>
      <c r="S67" s="34"/>
      <c r="T67" s="38"/>
    </row>
    <row r="68" spans="1:20" ht="15.6">
      <c r="A68" s="9"/>
      <c r="B68" s="92"/>
      <c r="C68" s="112"/>
      <c r="D68" s="92"/>
      <c r="E68" s="92"/>
      <c r="F68" s="89"/>
      <c r="G68" s="92"/>
      <c r="H68" s="92"/>
      <c r="I68" s="89"/>
      <c r="J68" s="92"/>
      <c r="K68" s="104"/>
      <c r="L68" s="104"/>
      <c r="M68" s="112"/>
      <c r="N68" s="110"/>
      <c r="O68" s="110"/>
      <c r="P68" s="110"/>
      <c r="Q68" s="9"/>
      <c r="R68" s="39"/>
      <c r="S68" s="14"/>
      <c r="T68" s="16"/>
    </row>
    <row r="69" spans="1:20">
      <c r="A69" s="9"/>
      <c r="B69" s="92"/>
      <c r="C69" s="112"/>
      <c r="D69" s="92"/>
      <c r="E69" s="92"/>
      <c r="F69" s="89"/>
      <c r="G69" s="92"/>
      <c r="H69" s="92"/>
      <c r="I69" s="89"/>
      <c r="J69" s="92"/>
      <c r="K69" s="104"/>
      <c r="L69" s="104"/>
      <c r="M69" s="112"/>
      <c r="N69" s="110"/>
      <c r="O69" s="110"/>
      <c r="P69" s="110"/>
      <c r="Q69" s="9"/>
    </row>
    <row r="70" spans="1:20">
      <c r="A70" s="9"/>
      <c r="B70" s="92"/>
      <c r="C70" s="112"/>
      <c r="D70" s="92"/>
      <c r="E70" s="92"/>
      <c r="F70" s="89"/>
      <c r="G70" s="92"/>
      <c r="H70" s="92"/>
      <c r="I70" s="89"/>
      <c r="J70" s="92"/>
      <c r="K70" s="104"/>
      <c r="L70" s="104"/>
      <c r="M70" s="112"/>
      <c r="N70" s="110"/>
      <c r="O70" s="110"/>
      <c r="P70" s="110"/>
      <c r="Q70" s="9"/>
    </row>
    <row r="71" spans="1:20" ht="15.6">
      <c r="A71" s="9"/>
      <c r="B71" s="113"/>
      <c r="C71" s="112"/>
      <c r="D71" s="113"/>
      <c r="E71" s="113"/>
      <c r="F71" s="114"/>
      <c r="G71" s="113"/>
      <c r="H71" s="113"/>
      <c r="I71" s="114"/>
      <c r="J71" s="113"/>
      <c r="K71" s="104"/>
      <c r="L71" s="104"/>
      <c r="M71" s="112"/>
      <c r="N71" s="110"/>
      <c r="O71" s="110"/>
      <c r="P71" s="110"/>
      <c r="Q71" s="9"/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3"/>
  <sheetViews>
    <sheetView workbookViewId="0">
      <selection activeCell="A5" sqref="A5"/>
    </sheetView>
  </sheetViews>
  <sheetFormatPr defaultColWidth="11" defaultRowHeight="15.6"/>
  <cols>
    <col min="1" max="1" width="17.09765625" customWidth="1"/>
    <col min="2" max="2" width="11.8984375" bestFit="1" customWidth="1"/>
    <col min="3" max="3" width="15.3984375" bestFit="1" customWidth="1"/>
  </cols>
  <sheetData>
    <row r="1" spans="1:9">
      <c r="A1" s="2" t="s">
        <v>54</v>
      </c>
    </row>
    <row r="2" spans="1:9">
      <c r="A2" s="2">
        <v>2020</v>
      </c>
    </row>
    <row r="3" spans="1:9">
      <c r="A3" t="s">
        <v>55</v>
      </c>
      <c r="B3" t="s">
        <v>56</v>
      </c>
      <c r="C3" t="s">
        <v>57</v>
      </c>
      <c r="D3" t="s">
        <v>56</v>
      </c>
    </row>
    <row r="4" spans="1:9">
      <c r="A4" t="s">
        <v>102</v>
      </c>
      <c r="B4" s="1">
        <v>39384</v>
      </c>
      <c r="C4" s="1" t="s">
        <v>101</v>
      </c>
      <c r="D4" s="1">
        <v>147607</v>
      </c>
    </row>
    <row r="5" spans="1:9">
      <c r="A5" t="s">
        <v>103</v>
      </c>
      <c r="B5" s="1">
        <v>108223</v>
      </c>
      <c r="H5" s="1"/>
      <c r="I5" s="1"/>
    </row>
    <row r="6" spans="1:9">
      <c r="B6" s="1"/>
      <c r="C6" s="1"/>
      <c r="D6" s="1"/>
    </row>
    <row r="7" spans="1:9">
      <c r="B7" s="1"/>
      <c r="C7" s="1"/>
      <c r="D7" s="1"/>
    </row>
    <row r="8" spans="1:9">
      <c r="B8" s="1"/>
    </row>
    <row r="9" spans="1:9">
      <c r="B9" s="1"/>
      <c r="D9" s="1"/>
    </row>
    <row r="10" spans="1:9">
      <c r="B10" s="1"/>
      <c r="C10" s="1"/>
      <c r="D10" s="1"/>
    </row>
    <row r="11" spans="1:9">
      <c r="B11" s="1"/>
      <c r="C11" s="1"/>
      <c r="D11" s="1"/>
    </row>
    <row r="13" spans="1:9">
      <c r="B13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1"/>
  <dimension ref="A1:AU71"/>
  <sheetViews>
    <sheetView tabSelected="1" topLeftCell="C1" zoomScale="80" zoomScaleNormal="80" workbookViewId="0">
      <selection activeCell="J11" sqref="J11"/>
    </sheetView>
  </sheetViews>
  <sheetFormatPr defaultColWidth="8.59765625" defaultRowHeight="14.4"/>
  <cols>
    <col min="1" max="1" width="49.5" style="11" customWidth="1"/>
    <col min="2" max="2" width="17.59765625" style="41" customWidth="1"/>
    <col min="3" max="3" width="17.59765625" style="79" customWidth="1"/>
    <col min="4" max="6" width="17.59765625" style="41" customWidth="1"/>
    <col min="7" max="7" width="16.59765625" style="41" customWidth="1"/>
    <col min="8" max="12" width="17.59765625" style="41" customWidth="1"/>
    <col min="13" max="16" width="17.59765625" style="79" customWidth="1"/>
    <col min="17" max="20" width="17.59765625" style="11" customWidth="1"/>
    <col min="21" max="16384" width="8.59765625" style="11"/>
  </cols>
  <sheetData>
    <row r="1" spans="1:34" ht="18">
      <c r="A1" s="3" t="s">
        <v>0</v>
      </c>
      <c r="Q1" s="4"/>
      <c r="R1" s="4"/>
      <c r="S1" s="4"/>
      <c r="T1" s="4"/>
    </row>
    <row r="2" spans="1:34" ht="15.6">
      <c r="A2" s="54" t="s">
        <v>86</v>
      </c>
      <c r="Q2" s="5"/>
      <c r="AG2" s="40"/>
      <c r="AH2" s="5"/>
    </row>
    <row r="3" spans="1:34" ht="28.8">
      <c r="A3" s="6">
        <v>2020</v>
      </c>
      <c r="C3" s="80" t="s">
        <v>1</v>
      </c>
      <c r="D3" s="80" t="s">
        <v>32</v>
      </c>
      <c r="E3" s="80" t="s">
        <v>2</v>
      </c>
      <c r="F3" s="81" t="s">
        <v>3</v>
      </c>
      <c r="G3" s="80" t="s">
        <v>17</v>
      </c>
      <c r="H3" s="80" t="s">
        <v>52</v>
      </c>
      <c r="I3" s="81" t="s">
        <v>5</v>
      </c>
      <c r="J3" s="80" t="s">
        <v>4</v>
      </c>
      <c r="K3" s="80" t="s">
        <v>6</v>
      </c>
      <c r="L3" s="80" t="s">
        <v>7</v>
      </c>
      <c r="M3" s="80" t="s">
        <v>68</v>
      </c>
      <c r="N3" s="80" t="s">
        <v>68</v>
      </c>
      <c r="O3" s="81" t="s">
        <v>68</v>
      </c>
      <c r="P3" s="82" t="s">
        <v>9</v>
      </c>
      <c r="Q3" s="40"/>
      <c r="AG3" s="40"/>
      <c r="AH3" s="40"/>
    </row>
    <row r="4" spans="1:34" s="18" customFormat="1" ht="10.199999999999999">
      <c r="A4" s="55" t="s">
        <v>60</v>
      </c>
      <c r="B4" s="83"/>
      <c r="C4" s="84" t="s">
        <v>58</v>
      </c>
      <c r="D4" s="84" t="s">
        <v>59</v>
      </c>
      <c r="E4" s="85"/>
      <c r="F4" s="84" t="s">
        <v>61</v>
      </c>
      <c r="G4" s="85"/>
      <c r="H4" s="85"/>
      <c r="I4" s="84" t="s">
        <v>62</v>
      </c>
      <c r="J4" s="85"/>
      <c r="K4" s="85"/>
      <c r="L4" s="85"/>
      <c r="M4" s="85"/>
      <c r="N4" s="85"/>
      <c r="O4" s="86"/>
      <c r="P4" s="87" t="s">
        <v>66</v>
      </c>
      <c r="Q4" s="19"/>
      <c r="AG4" s="19"/>
      <c r="AH4" s="19"/>
    </row>
    <row r="5" spans="1:34" ht="15.6">
      <c r="A5" s="5" t="s">
        <v>53</v>
      </c>
      <c r="B5" s="62"/>
      <c r="C5" s="64">
        <f>SUM(Köping:Fagersta!C5)</f>
        <v>36090.5</v>
      </c>
      <c r="D5" s="62">
        <f>SUM(Köping:Fagersta!D5)</f>
        <v>0</v>
      </c>
      <c r="E5" s="62">
        <f>SUM(Köping:Fagersta!E5)</f>
        <v>0</v>
      </c>
      <c r="F5" s="62">
        <f>SUM(Köping:Fagersta!F5)</f>
        <v>0</v>
      </c>
      <c r="G5" s="62">
        <f>SUM(Köping:Fagersta!G5)</f>
        <v>0</v>
      </c>
      <c r="H5" s="62">
        <f>SUM(Köping:Fagersta!H5)</f>
        <v>0</v>
      </c>
      <c r="I5" s="62">
        <f>SUM(Köping:Fagersta!I5)</f>
        <v>0</v>
      </c>
      <c r="J5" s="62">
        <f>SUM(Köping:Fagersta!J5)</f>
        <v>0</v>
      </c>
      <c r="K5" s="62">
        <f>SUM(Köping:Fagersta!K5)</f>
        <v>0</v>
      </c>
      <c r="L5" s="62">
        <f>SUM(Köping:Fagersta!L5)</f>
        <v>0</v>
      </c>
      <c r="M5" s="62">
        <f>SUM(Köping:Fagersta!M5)</f>
        <v>0</v>
      </c>
      <c r="N5" s="62">
        <f>SUM(Köping:Fagersta!N5)</f>
        <v>0</v>
      </c>
      <c r="O5" s="62">
        <f>SUM(Köping:Fagersta!O5)</f>
        <v>0</v>
      </c>
      <c r="P5" s="62">
        <f>SUM(Köping:Fagersta!P5)</f>
        <v>0</v>
      </c>
      <c r="Q5" s="40"/>
      <c r="AG5" s="40"/>
      <c r="AH5" s="40"/>
    </row>
    <row r="6" spans="1:34" s="61" customFormat="1" ht="15.6">
      <c r="A6" s="5" t="s">
        <v>75</v>
      </c>
      <c r="B6" s="62"/>
      <c r="C6" s="141">
        <f>SUM(Köping:Fagersta!C6)</f>
        <v>0</v>
      </c>
      <c r="D6" s="62">
        <f>SUM(Köping:Fagersta!D6)</f>
        <v>0</v>
      </c>
      <c r="E6" s="62">
        <f>SUM(Köping:Fagersta!E6)</f>
        <v>0</v>
      </c>
      <c r="F6" s="62">
        <f>SUM(Köping:Fagersta!F6)</f>
        <v>0</v>
      </c>
      <c r="G6" s="62">
        <f>SUM(Köping:Fagersta!G6)</f>
        <v>0</v>
      </c>
      <c r="H6" s="62">
        <f>SUM(Köping:Fagersta!H6)</f>
        <v>0</v>
      </c>
      <c r="I6" s="62">
        <f>SUM(Köping:Fagersta!I6)</f>
        <v>0</v>
      </c>
      <c r="J6" s="62">
        <f>SUM(Köping:Fagersta!J6)</f>
        <v>0</v>
      </c>
      <c r="K6" s="62">
        <f>SUM(Köping:Fagersta!K6)</f>
        <v>0</v>
      </c>
      <c r="L6" s="62">
        <f>SUM(Köping:Fagersta!L6)</f>
        <v>0</v>
      </c>
      <c r="M6" s="62">
        <f>SUM(Köping:Fagersta!M6)</f>
        <v>0</v>
      </c>
      <c r="N6" s="62">
        <f>SUM(Köping:Fagersta!N6)</f>
        <v>0</v>
      </c>
      <c r="O6" s="62">
        <f>SUM(Köping:Fagersta!O6)</f>
        <v>0</v>
      </c>
      <c r="P6" s="62">
        <f>SUM(Köping:Fagersta!P6)</f>
        <v>0</v>
      </c>
      <c r="Q6" s="60"/>
      <c r="AG6" s="60"/>
      <c r="AH6" s="60"/>
    </row>
    <row r="7" spans="1:34" ht="15.6">
      <c r="A7" s="66" t="s">
        <v>18</v>
      </c>
      <c r="B7" s="62"/>
      <c r="C7" s="62">
        <f>SUM(Köping:Fagersta!C7)</f>
        <v>428289.75</v>
      </c>
      <c r="D7" s="62">
        <f>SUM(Köping:Fagersta!D7)</f>
        <v>0</v>
      </c>
      <c r="E7" s="62">
        <f>SUM(Köping:Fagersta!E7)</f>
        <v>0</v>
      </c>
      <c r="F7" s="62">
        <f>SUM(Köping:Fagersta!F7)</f>
        <v>0</v>
      </c>
      <c r="G7" s="62">
        <f>SUM(Köping:Fagersta!G7)</f>
        <v>0</v>
      </c>
      <c r="H7" s="62">
        <f>SUM(Köping:Fagersta!H7)</f>
        <v>0</v>
      </c>
      <c r="I7" s="62">
        <f>SUM(Köping:Fagersta!I7)</f>
        <v>0</v>
      </c>
      <c r="J7" s="62">
        <f>SUM(Köping:Fagersta!J7)</f>
        <v>0</v>
      </c>
      <c r="K7" s="62">
        <f>SUM(Köping:Fagersta!K7)</f>
        <v>0</v>
      </c>
      <c r="L7" s="62">
        <f>SUM(Köping:Fagersta!L7)</f>
        <v>0</v>
      </c>
      <c r="M7" s="62">
        <f>SUM(Köping:Fagersta!M7)</f>
        <v>0</v>
      </c>
      <c r="N7" s="62">
        <f>SUM(Köping:Fagersta!N7)</f>
        <v>0</v>
      </c>
      <c r="O7" s="62">
        <f>SUM(Köping:Fagersta!O7)</f>
        <v>0</v>
      </c>
      <c r="P7" s="62">
        <f>SUM(Köping:Fagersta!P7)</f>
        <v>0</v>
      </c>
      <c r="Q7" s="40"/>
      <c r="AG7" s="40"/>
      <c r="AH7" s="40"/>
    </row>
    <row r="8" spans="1:34" ht="15.6">
      <c r="A8" s="5" t="s">
        <v>11</v>
      </c>
      <c r="B8" s="62"/>
      <c r="C8" s="62">
        <f>SUM(Köping:Fagersta!C8)</f>
        <v>0</v>
      </c>
      <c r="D8" s="62">
        <f>SUM(Köping:Fagersta!D8)</f>
        <v>0</v>
      </c>
      <c r="E8" s="62">
        <f>SUM(Köping:Fagersta!E8)</f>
        <v>0</v>
      </c>
      <c r="F8" s="62">
        <f>SUM(Köping:Fagersta!F8)</f>
        <v>0</v>
      </c>
      <c r="G8" s="62">
        <f>SUM(Köping:Fagersta!G8)</f>
        <v>0</v>
      </c>
      <c r="H8" s="62">
        <f>SUM(Köping:Fagersta!H8)</f>
        <v>0</v>
      </c>
      <c r="I8" s="62">
        <f>SUM(Köping:Fagersta!I8)</f>
        <v>0</v>
      </c>
      <c r="J8" s="62">
        <f>SUM(Köping:Fagersta!J8)</f>
        <v>0</v>
      </c>
      <c r="K8" s="62">
        <f>SUM(Köping:Fagersta!K8)</f>
        <v>0</v>
      </c>
      <c r="L8" s="62">
        <f>SUM(Köping:Fagersta!L8)</f>
        <v>0</v>
      </c>
      <c r="M8" s="62">
        <f>SUM(Köping:Fagersta!M8)</f>
        <v>0</v>
      </c>
      <c r="N8" s="62">
        <f>SUM(Köping:Fagersta!N8)</f>
        <v>0</v>
      </c>
      <c r="O8" s="62">
        <f>SUM(Köping:Fagersta!O8)</f>
        <v>0</v>
      </c>
      <c r="P8" s="62">
        <f>SUM(Köping:Fagersta!P8)</f>
        <v>0</v>
      </c>
      <c r="Q8" s="40"/>
      <c r="AG8" s="40"/>
      <c r="AH8" s="40"/>
    </row>
    <row r="9" spans="1:34" ht="15.6">
      <c r="A9" s="5" t="s">
        <v>12</v>
      </c>
      <c r="B9" s="62"/>
      <c r="C9" s="62">
        <f>SUM(Köping:Fagersta!C9)</f>
        <v>156221</v>
      </c>
      <c r="D9" s="62">
        <f>SUM(Köping:Fagersta!D9)</f>
        <v>0</v>
      </c>
      <c r="E9" s="62">
        <f>SUM(Köping:Fagersta!E9)</f>
        <v>0</v>
      </c>
      <c r="F9" s="62">
        <f>SUM(Köping:Fagersta!F9)</f>
        <v>0</v>
      </c>
      <c r="G9" s="62">
        <f>SUM(Köping:Fagersta!G9)</f>
        <v>0</v>
      </c>
      <c r="H9" s="62">
        <f>SUM(Köping:Fagersta!H9)</f>
        <v>0</v>
      </c>
      <c r="I9" s="62">
        <f>SUM(Köping:Fagersta!I9)</f>
        <v>0</v>
      </c>
      <c r="J9" s="62">
        <f>SUM(Köping:Fagersta!J9)</f>
        <v>0</v>
      </c>
      <c r="K9" s="62">
        <f>SUM(Köping:Fagersta!K9)</f>
        <v>0</v>
      </c>
      <c r="L9" s="62">
        <f>SUM(Köping:Fagersta!L9)</f>
        <v>0</v>
      </c>
      <c r="M9" s="62">
        <f>SUM(Köping:Fagersta!M9)</f>
        <v>0</v>
      </c>
      <c r="N9" s="62">
        <f>SUM(Köping:Fagersta!N9)</f>
        <v>0</v>
      </c>
      <c r="O9" s="62">
        <f>SUM(Köping:Fagersta!O9)</f>
        <v>0</v>
      </c>
      <c r="P9" s="62">
        <f>SUM(Köping:Fagersta!P9)</f>
        <v>0</v>
      </c>
      <c r="Q9" s="40"/>
      <c r="AG9" s="40"/>
      <c r="AH9" s="40"/>
    </row>
    <row r="10" spans="1:34" ht="15.6">
      <c r="A10" s="5" t="s">
        <v>13</v>
      </c>
      <c r="B10" s="62"/>
      <c r="C10" s="141">
        <f>SUM(Köping:Fagersta!C10)</f>
        <v>28.25</v>
      </c>
      <c r="D10" s="62">
        <f>SUM(Köping:Fagersta!D10)</f>
        <v>0</v>
      </c>
      <c r="E10" s="62">
        <f>SUM(Köping:Fagersta!E10)</f>
        <v>0</v>
      </c>
      <c r="F10" s="62">
        <f>SUM(Köping:Fagersta!F10)</f>
        <v>0</v>
      </c>
      <c r="G10" s="62">
        <f>SUM(Köping:Fagersta!G10)</f>
        <v>0</v>
      </c>
      <c r="H10" s="62">
        <f>SUM(Köping:Fagersta!H10)</f>
        <v>0</v>
      </c>
      <c r="I10" s="62">
        <f>SUM(Köping:Fagersta!I10)</f>
        <v>0</v>
      </c>
      <c r="J10" s="62">
        <f>SUM(Köping:Fagersta!J10)</f>
        <v>0</v>
      </c>
      <c r="K10" s="62">
        <f>SUM(Köping:Fagersta!K10)</f>
        <v>0</v>
      </c>
      <c r="L10" s="62">
        <f>SUM(Köping:Fagersta!L10)</f>
        <v>0</v>
      </c>
      <c r="M10" s="62">
        <f>SUM(Köping:Fagersta!M10)</f>
        <v>0</v>
      </c>
      <c r="N10" s="62">
        <f>SUM(Köping:Fagersta!N10)</f>
        <v>0</v>
      </c>
      <c r="O10" s="62">
        <f>SUM(Köping:Fagersta!O10)</f>
        <v>0</v>
      </c>
      <c r="P10" s="62">
        <f>SUM(Köping:Fagersta!P10)</f>
        <v>0</v>
      </c>
      <c r="Q10" s="40"/>
      <c r="R10" s="5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0"/>
      <c r="AH10" s="40"/>
    </row>
    <row r="11" spans="1:34" ht="15.6">
      <c r="A11" s="5" t="s">
        <v>14</v>
      </c>
      <c r="B11" s="62"/>
      <c r="C11" s="64">
        <f>SUM(Köping:Fagersta!C11)</f>
        <v>620629.5</v>
      </c>
      <c r="D11" s="62">
        <f>SUM(Köping:Fagersta!D11)</f>
        <v>0</v>
      </c>
      <c r="E11" s="62">
        <f>SUM(Köping:Fagersta!E11)</f>
        <v>0</v>
      </c>
      <c r="F11" s="62">
        <f>SUM(Köping:Fagersta!F11)</f>
        <v>0</v>
      </c>
      <c r="G11" s="62">
        <f>SUM(Köping:Fagersta!G11)</f>
        <v>0</v>
      </c>
      <c r="H11" s="62">
        <f>SUM(Köping:Fagersta!H11)</f>
        <v>0</v>
      </c>
      <c r="I11" s="62">
        <f>SUM(Köping:Fagersta!I11)</f>
        <v>0</v>
      </c>
      <c r="J11" s="62">
        <f>SUM(Köping:Fagersta!J11)</f>
        <v>0</v>
      </c>
      <c r="K11" s="62">
        <f>SUM(Köping:Fagersta!K11)</f>
        <v>0</v>
      </c>
      <c r="L11" s="62">
        <f>SUM(Köping:Fagersta!L11)</f>
        <v>0</v>
      </c>
      <c r="M11" s="62">
        <f>SUM(Köping:Fagersta!M11)</f>
        <v>0</v>
      </c>
      <c r="N11" s="62">
        <f>SUM(Köping:Fagersta!N11)</f>
        <v>0</v>
      </c>
      <c r="O11" s="62">
        <f>SUM(Köping:Fagersta!O11)</f>
        <v>0</v>
      </c>
      <c r="P11" s="62">
        <f>SUM(Köping:Fagersta!P11)</f>
        <v>0</v>
      </c>
      <c r="Q11" s="40"/>
      <c r="R11" s="5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0"/>
      <c r="AH11" s="40"/>
    </row>
    <row r="12" spans="1:34" ht="15.6"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4"/>
      <c r="R12" s="4"/>
      <c r="S12" s="4"/>
      <c r="T12" s="4"/>
    </row>
    <row r="13" spans="1:34" ht="15.6"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4"/>
      <c r="R13" s="4"/>
      <c r="S13" s="4"/>
      <c r="T13" s="4"/>
    </row>
    <row r="14" spans="1:34" ht="18">
      <c r="A14" s="3" t="s">
        <v>15</v>
      </c>
      <c r="B14" s="88"/>
      <c r="C14" s="62"/>
      <c r="D14" s="88"/>
      <c r="E14" s="88"/>
      <c r="F14" s="88"/>
      <c r="G14" s="88"/>
      <c r="H14" s="88"/>
      <c r="I14" s="88"/>
      <c r="J14" s="62"/>
      <c r="K14" s="62"/>
      <c r="L14" s="62"/>
      <c r="M14" s="62"/>
      <c r="N14" s="62"/>
      <c r="O14" s="62"/>
      <c r="P14" s="88"/>
      <c r="Q14" s="4"/>
      <c r="R14" s="4"/>
      <c r="S14" s="4"/>
      <c r="T14" s="4"/>
    </row>
    <row r="15" spans="1:34" ht="15.6">
      <c r="A15" s="54" t="str">
        <f>A2</f>
        <v>Västmanlands län</v>
      </c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4"/>
      <c r="R15" s="4"/>
      <c r="S15" s="4"/>
      <c r="T15" s="4"/>
    </row>
    <row r="16" spans="1:34" ht="28.8">
      <c r="A16" s="6">
        <f>A3</f>
        <v>2020</v>
      </c>
      <c r="B16" s="80" t="s">
        <v>16</v>
      </c>
      <c r="C16" s="89" t="s">
        <v>8</v>
      </c>
      <c r="D16" s="80" t="s">
        <v>32</v>
      </c>
      <c r="E16" s="80" t="s">
        <v>2</v>
      </c>
      <c r="F16" s="81" t="s">
        <v>3</v>
      </c>
      <c r="G16" s="80" t="s">
        <v>17</v>
      </c>
      <c r="H16" s="80" t="s">
        <v>52</v>
      </c>
      <c r="I16" s="81" t="s">
        <v>5</v>
      </c>
      <c r="J16" s="80" t="s">
        <v>4</v>
      </c>
      <c r="K16" s="80" t="s">
        <v>6</v>
      </c>
      <c r="L16" s="80" t="s">
        <v>7</v>
      </c>
      <c r="M16" s="80" t="s">
        <v>72</v>
      </c>
      <c r="N16" s="81" t="s">
        <v>68</v>
      </c>
      <c r="O16" s="81" t="s">
        <v>74</v>
      </c>
      <c r="P16" s="82" t="s">
        <v>9</v>
      </c>
      <c r="Q16" s="40"/>
      <c r="AG16" s="40"/>
      <c r="AH16" s="40"/>
    </row>
    <row r="17" spans="1:34" s="18" customFormat="1" ht="10.199999999999999">
      <c r="A17" s="55" t="s">
        <v>60</v>
      </c>
      <c r="B17" s="84" t="s">
        <v>63</v>
      </c>
      <c r="C17" s="90"/>
      <c r="D17" s="84" t="s">
        <v>59</v>
      </c>
      <c r="E17" s="85"/>
      <c r="F17" s="84" t="s">
        <v>61</v>
      </c>
      <c r="G17" s="85"/>
      <c r="H17" s="85"/>
      <c r="I17" s="84" t="s">
        <v>62</v>
      </c>
      <c r="J17" s="85"/>
      <c r="K17" s="85"/>
      <c r="L17" s="85"/>
      <c r="M17" s="85"/>
      <c r="N17" s="85"/>
      <c r="O17" s="86"/>
      <c r="P17" s="87" t="s">
        <v>66</v>
      </c>
      <c r="Q17" s="19"/>
      <c r="AG17" s="19"/>
      <c r="AH17" s="19"/>
    </row>
    <row r="18" spans="1:34" ht="15.6">
      <c r="A18" s="5" t="s">
        <v>18</v>
      </c>
      <c r="B18" s="62">
        <f>SUM(Köping:Fagersta!B18)</f>
        <v>1627514</v>
      </c>
      <c r="C18" s="62">
        <f>SUM(Köping:Fagersta!C18)</f>
        <v>0</v>
      </c>
      <c r="D18" s="62">
        <f>SUM(Köping:Fagersta!D18)</f>
        <v>10274</v>
      </c>
      <c r="E18" s="62">
        <f>SUM(Köping:Fagersta!E18)</f>
        <v>15.12</v>
      </c>
      <c r="F18" s="62">
        <f>SUM(Köping:Fagersta!F18)</f>
        <v>0</v>
      </c>
      <c r="G18" s="62">
        <f>SUM(Köping:Fagersta!G18)</f>
        <v>2491</v>
      </c>
      <c r="H18" s="62">
        <f>SUM(Köping:Fagersta!H18)</f>
        <v>1205907.3383333334</v>
      </c>
      <c r="I18" s="62">
        <f>SUM(Köping:Fagersta!I18)</f>
        <v>330</v>
      </c>
      <c r="J18" s="62">
        <f>SUM(Köping:Fagersta!J18)</f>
        <v>0</v>
      </c>
      <c r="K18" s="62">
        <f>SUM(Köping:Fagersta!K18)</f>
        <v>15020.5</v>
      </c>
      <c r="L18" s="62">
        <f>SUM(Köping:Fagersta!L18)</f>
        <v>906682.04166666674</v>
      </c>
      <c r="M18" s="62">
        <f>SUM(Köping:Fagersta!M18)</f>
        <v>0</v>
      </c>
      <c r="N18" s="62">
        <f>SUM(Köping:Fagersta!N18)</f>
        <v>0</v>
      </c>
      <c r="O18" s="62">
        <f>SUM(Köping:Fagersta!O18)</f>
        <v>0</v>
      </c>
      <c r="P18" s="62">
        <f>SUM(Köping:Fagersta!P18)</f>
        <v>2140720</v>
      </c>
      <c r="Q18" s="4"/>
      <c r="R18" s="4"/>
      <c r="S18" s="4"/>
      <c r="T18" s="4"/>
    </row>
    <row r="19" spans="1:34" ht="15.6">
      <c r="A19" s="5" t="s">
        <v>19</v>
      </c>
      <c r="B19" s="62">
        <f>SUM(Köping:Fagersta!B19)</f>
        <v>320672</v>
      </c>
      <c r="C19" s="62">
        <f>SUM(Köping:Fagersta!C19)</f>
        <v>0</v>
      </c>
      <c r="D19" s="62">
        <f>SUM(Köping:Fagersta!D19)</f>
        <v>482</v>
      </c>
      <c r="E19" s="62">
        <f>SUM(Köping:Fagersta!E19)</f>
        <v>0</v>
      </c>
      <c r="F19" s="62">
        <f>SUM(Köping:Fagersta!F19)</f>
        <v>0</v>
      </c>
      <c r="G19" s="62">
        <f>SUM(Köping:Fagersta!G19)</f>
        <v>8638</v>
      </c>
      <c r="H19" s="62">
        <f>SUM(Köping:Fagersta!H19)</f>
        <v>228832.75</v>
      </c>
      <c r="I19" s="62">
        <f>SUM(Köping:Fagersta!I19)</f>
        <v>6731</v>
      </c>
      <c r="J19" s="62">
        <f>SUM(Köping:Fagersta!J19)</f>
        <v>0</v>
      </c>
      <c r="K19" s="62">
        <f>SUM(Köping:Fagersta!K19)</f>
        <v>1026</v>
      </c>
      <c r="L19" s="62">
        <f>SUM(Köping:Fagersta!L19)</f>
        <v>67456.25</v>
      </c>
      <c r="M19" s="62">
        <f>SUM(Köping:Fagersta!M19)</f>
        <v>0</v>
      </c>
      <c r="N19" s="62">
        <f>SUM(Köping:Fagersta!N19)</f>
        <v>0</v>
      </c>
      <c r="O19" s="62">
        <f>SUM(Köping:Fagersta!O19)</f>
        <v>0</v>
      </c>
      <c r="P19" s="62">
        <f>SUM(Köping:Fagersta!P19)</f>
        <v>313166</v>
      </c>
      <c r="Q19" s="4"/>
      <c r="R19" s="4"/>
      <c r="S19" s="4"/>
      <c r="T19" s="4"/>
    </row>
    <row r="20" spans="1:34" ht="15.6">
      <c r="A20" s="5" t="s">
        <v>20</v>
      </c>
      <c r="B20" s="62">
        <f>SUM(Köping:Fagersta!B20)</f>
        <v>5632</v>
      </c>
      <c r="C20" s="62">
        <f>SUM(Köping:Fagersta!C20)</f>
        <v>5716.48</v>
      </c>
      <c r="D20" s="62">
        <f>SUM(Köping:Fagersta!D20)</f>
        <v>0</v>
      </c>
      <c r="E20" s="62">
        <f>SUM(Köping:Fagersta!E20)</f>
        <v>0</v>
      </c>
      <c r="F20" s="62">
        <f>SUM(Köping:Fagersta!F20)</f>
        <v>0</v>
      </c>
      <c r="G20" s="62">
        <f>SUM(Köping:Fagersta!G20)</f>
        <v>0</v>
      </c>
      <c r="H20" s="62">
        <f>SUM(Köping:Fagersta!H20)</f>
        <v>0</v>
      </c>
      <c r="I20" s="62">
        <f>SUM(Köping:Fagersta!I20)</f>
        <v>0</v>
      </c>
      <c r="J20" s="62">
        <f>SUM(Köping:Fagersta!J20)</f>
        <v>0</v>
      </c>
      <c r="K20" s="62">
        <f>SUM(Köping:Fagersta!K20)</f>
        <v>0</v>
      </c>
      <c r="L20" s="62">
        <f>SUM(Köping:Fagersta!L20)</f>
        <v>0</v>
      </c>
      <c r="M20" s="62">
        <f>SUM(Köping:Fagersta!M20)</f>
        <v>0</v>
      </c>
      <c r="N20" s="62">
        <f>SUM(Köping:Fagersta!N20)</f>
        <v>0</v>
      </c>
      <c r="O20" s="62">
        <f>SUM(Köping:Fagersta!O20)</f>
        <v>0</v>
      </c>
      <c r="P20" s="62">
        <f>SUM(Köping:Fagersta!P20)</f>
        <v>5716.48</v>
      </c>
      <c r="Q20" s="4"/>
      <c r="R20" s="4"/>
      <c r="S20" s="4"/>
      <c r="T20" s="4"/>
    </row>
    <row r="21" spans="1:34" ht="16.2" thickBot="1">
      <c r="A21" s="5" t="s">
        <v>21</v>
      </c>
      <c r="B21" s="62">
        <f>SUM(Köping:Fagersta!B21)</f>
        <v>5286</v>
      </c>
      <c r="C21" s="62">
        <f>SUM(Köping:Fagersta!C21)</f>
        <v>1744.38</v>
      </c>
      <c r="D21" s="62">
        <f>SUM(Köping:Fagersta!D21)</f>
        <v>0</v>
      </c>
      <c r="E21" s="62">
        <f>SUM(Köping:Fagersta!E21)</f>
        <v>0</v>
      </c>
      <c r="F21" s="62">
        <f>SUM(Köping:Fagersta!F21)</f>
        <v>0</v>
      </c>
      <c r="G21" s="62">
        <f>SUM(Köping:Fagersta!G21)</f>
        <v>0</v>
      </c>
      <c r="H21" s="62">
        <f>SUM(Köping:Fagersta!H21)</f>
        <v>0</v>
      </c>
      <c r="I21" s="62">
        <f>SUM(Köping:Fagersta!I21)</f>
        <v>0</v>
      </c>
      <c r="J21" s="62">
        <f>SUM(Köping:Fagersta!J21)</f>
        <v>0</v>
      </c>
      <c r="K21" s="62">
        <f>SUM(Köping:Fagersta!K21)</f>
        <v>0</v>
      </c>
      <c r="L21" s="62">
        <f>SUM(Köping:Fagersta!L21)</f>
        <v>0</v>
      </c>
      <c r="M21" s="62">
        <f>SUM(Köping:Fagersta!M21)</f>
        <v>0</v>
      </c>
      <c r="N21" s="62">
        <f>SUM(Köping:Fagersta!N21)</f>
        <v>0</v>
      </c>
      <c r="O21" s="62">
        <f>SUM(Köping:Fagersta!O21)</f>
        <v>0</v>
      </c>
      <c r="P21" s="62">
        <f>SUM(Köping:Fagersta!P21)</f>
        <v>1744.38</v>
      </c>
      <c r="Q21" s="4"/>
      <c r="R21" s="26"/>
      <c r="S21" s="26"/>
      <c r="T21" s="26"/>
    </row>
    <row r="22" spans="1:34" ht="15.6">
      <c r="A22" s="5" t="s">
        <v>22</v>
      </c>
      <c r="B22" s="62">
        <f>SUM(Köping:Fagersta!B22)</f>
        <v>171848</v>
      </c>
      <c r="C22" s="62">
        <f>SUM(Köping:Fagersta!C22)</f>
        <v>0</v>
      </c>
      <c r="D22" s="62">
        <f>SUM(Köping:Fagersta!D22)</f>
        <v>0</v>
      </c>
      <c r="E22" s="62">
        <f>SUM(Köping:Fagersta!E22)</f>
        <v>0</v>
      </c>
      <c r="F22" s="62">
        <f>SUM(Köping:Fagersta!F22)</f>
        <v>0</v>
      </c>
      <c r="G22" s="62">
        <f>SUM(Köping:Fagersta!G22)</f>
        <v>0</v>
      </c>
      <c r="H22" s="62">
        <f>SUM(Köping:Fagersta!H22)</f>
        <v>0</v>
      </c>
      <c r="I22" s="62">
        <f>SUM(Köping:Fagersta!I22)</f>
        <v>0</v>
      </c>
      <c r="J22" s="62">
        <f>SUM(Köping:Fagersta!J22)</f>
        <v>0</v>
      </c>
      <c r="K22" s="62">
        <f>SUM(Köping:Fagersta!K22)</f>
        <v>0</v>
      </c>
      <c r="L22" s="62">
        <f>SUM(Köping:Fagersta!L22)</f>
        <v>0</v>
      </c>
      <c r="M22" s="62">
        <f>SUM(Köping:Fagersta!M22)</f>
        <v>0</v>
      </c>
      <c r="N22" s="62">
        <f>SUM(Köping:Fagersta!N22)</f>
        <v>0</v>
      </c>
      <c r="O22" s="62">
        <f>SUM(Köping:Fagersta!O22)</f>
        <v>0</v>
      </c>
      <c r="P22" s="62">
        <f>SUM(Köping:Fagersta!P22)</f>
        <v>0</v>
      </c>
      <c r="Q22" s="20"/>
      <c r="R22" s="32" t="s">
        <v>45</v>
      </c>
      <c r="S22" s="59" t="str">
        <f>ROUND(P43/1000,0) &amp;" GWh"</f>
        <v>8142 GWh</v>
      </c>
      <c r="T22" s="27"/>
      <c r="U22" s="25"/>
    </row>
    <row r="23" spans="1:34" ht="15.6">
      <c r="A23" s="5" t="s">
        <v>23</v>
      </c>
      <c r="B23" s="62">
        <f>SUM(Köping:Fagersta!B23)</f>
        <v>0</v>
      </c>
      <c r="C23" s="62">
        <f>SUM(Köping:Fagersta!C23)</f>
        <v>0</v>
      </c>
      <c r="D23" s="62">
        <f>SUM(Köping:Fagersta!D23)</f>
        <v>0</v>
      </c>
      <c r="E23" s="62">
        <f>SUM(Köping:Fagersta!E23)</f>
        <v>0</v>
      </c>
      <c r="F23" s="62">
        <f>SUM(Köping:Fagersta!F23)</f>
        <v>0</v>
      </c>
      <c r="G23" s="62">
        <f>SUM(Köping:Fagersta!G23)</f>
        <v>0</v>
      </c>
      <c r="H23" s="62">
        <f>SUM(Köping:Fagersta!H23)</f>
        <v>0</v>
      </c>
      <c r="I23" s="62">
        <f>SUM(Köping:Fagersta!I23)</f>
        <v>0</v>
      </c>
      <c r="J23" s="62">
        <f>SUM(Köping:Fagersta!J23)</f>
        <v>0</v>
      </c>
      <c r="K23" s="62">
        <f>SUM(Köping:Fagersta!K23)</f>
        <v>0</v>
      </c>
      <c r="L23" s="62">
        <f>SUM(Köping:Fagersta!L23)</f>
        <v>0</v>
      </c>
      <c r="M23" s="62">
        <f>SUM(Köping:Fagersta!M23)</f>
        <v>0</v>
      </c>
      <c r="N23" s="62">
        <f>SUM(Köping:Fagersta!N23)</f>
        <v>0</v>
      </c>
      <c r="O23" s="62">
        <f>SUM(Köping:Fagersta!O23)</f>
        <v>0</v>
      </c>
      <c r="P23" s="62">
        <f>SUM(Köping:Fagersta!P23)</f>
        <v>0</v>
      </c>
      <c r="Q23" s="20"/>
      <c r="R23" s="30"/>
      <c r="S23" s="4"/>
      <c r="T23" s="28"/>
      <c r="U23" s="25"/>
    </row>
    <row r="24" spans="1:34" ht="15.6">
      <c r="A24" s="5" t="s">
        <v>14</v>
      </c>
      <c r="B24" s="62">
        <f>SUM(Köping:Fagersta!B24)</f>
        <v>2130952</v>
      </c>
      <c r="C24" s="62">
        <f>SUM(Köping:Fagersta!C24)</f>
        <v>7460.8599999999988</v>
      </c>
      <c r="D24" s="62">
        <f>SUM(Köping:Fagersta!D24)</f>
        <v>10756</v>
      </c>
      <c r="E24" s="62">
        <f>SUM(Köping:Fagersta!E24)</f>
        <v>15.12</v>
      </c>
      <c r="F24" s="62">
        <f>SUM(Köping:Fagersta!F24)</f>
        <v>0</v>
      </c>
      <c r="G24" s="62">
        <f>SUM(Köping:Fagersta!G24)</f>
        <v>11129</v>
      </c>
      <c r="H24" s="62">
        <f>SUM(Köping:Fagersta!H24)</f>
        <v>1434740.0883333334</v>
      </c>
      <c r="I24" s="62">
        <f>SUM(Köping:Fagersta!I24)</f>
        <v>7061</v>
      </c>
      <c r="J24" s="62">
        <f>SUM(Köping:Fagersta!J24)</f>
        <v>0</v>
      </c>
      <c r="K24" s="62">
        <f>SUM(Köping:Fagersta!K24)</f>
        <v>16046.5</v>
      </c>
      <c r="L24" s="62">
        <f>SUM(Köping:Fagersta!L24)</f>
        <v>974138.29166666674</v>
      </c>
      <c r="M24" s="62">
        <f>SUM(Köping:Fagersta!M24)</f>
        <v>0</v>
      </c>
      <c r="N24" s="62">
        <f>SUM(Köping:Fagersta!N24)</f>
        <v>0</v>
      </c>
      <c r="O24" s="62">
        <f>SUM(Köping:Fagersta!O24)</f>
        <v>0</v>
      </c>
      <c r="P24" s="62">
        <f>SUM(Köping:Fagersta!P24)</f>
        <v>2461346.8600000003</v>
      </c>
      <c r="Q24" s="20"/>
      <c r="R24" s="30"/>
      <c r="S24" s="4" t="s">
        <v>25</v>
      </c>
      <c r="T24" s="28" t="s">
        <v>26</v>
      </c>
      <c r="U24" s="25"/>
    </row>
    <row r="25" spans="1:34" ht="15.6"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20"/>
      <c r="R25" s="56" t="str">
        <f>C30</f>
        <v>El</v>
      </c>
      <c r="S25" s="43" t="str">
        <f>ROUND(C43/1000,0) &amp;" GWh"</f>
        <v>2520 GWh</v>
      </c>
      <c r="T25" s="31">
        <f>C$44</f>
        <v>0.30954864887584499</v>
      </c>
      <c r="U25" s="25"/>
    </row>
    <row r="26" spans="1:34" ht="15.6">
      <c r="B26" s="91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20"/>
      <c r="R26" s="57" t="str">
        <f>D30</f>
        <v>Oljeprodukter</v>
      </c>
      <c r="S26" s="43" t="str">
        <f>ROUND(D43/1000,0) &amp;" GWh"</f>
        <v>2199 GWh</v>
      </c>
      <c r="T26" s="31">
        <f>D$44</f>
        <v>0.27004642397914919</v>
      </c>
      <c r="U26" s="25"/>
    </row>
    <row r="27" spans="1:34" ht="15.6"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20"/>
      <c r="R27" s="57" t="str">
        <f>E30</f>
        <v>Kol och koks</v>
      </c>
      <c r="S27" s="43" t="str">
        <f>ROUND(E43/1000,0) &amp;" GWh"</f>
        <v>216 GWh</v>
      </c>
      <c r="T27" s="31">
        <f>E$44</f>
        <v>2.6563291055031333E-2</v>
      </c>
      <c r="U27" s="25"/>
    </row>
    <row r="28" spans="1:34" ht="18">
      <c r="A28" s="3" t="s">
        <v>27</v>
      </c>
      <c r="B28" s="88"/>
      <c r="C28" s="62"/>
      <c r="D28" s="88"/>
      <c r="E28" s="88"/>
      <c r="F28" s="88"/>
      <c r="G28" s="88"/>
      <c r="H28" s="88"/>
      <c r="I28" s="62"/>
      <c r="J28" s="62"/>
      <c r="K28" s="62"/>
      <c r="L28" s="62"/>
      <c r="M28" s="62"/>
      <c r="N28" s="62"/>
      <c r="O28" s="62"/>
      <c r="P28" s="62"/>
      <c r="Q28" s="20"/>
      <c r="R28" s="57" t="str">
        <f>F30</f>
        <v>Gasol/naturgas</v>
      </c>
      <c r="S28" s="43" t="str">
        <f>ROUND(F43/1000,0) &amp;" GWh"</f>
        <v>86 GWh</v>
      </c>
      <c r="T28" s="31">
        <f>F$44</f>
        <v>1.0567729288694707E-2</v>
      </c>
      <c r="U28" s="25"/>
    </row>
    <row r="29" spans="1:34" ht="15.6">
      <c r="A29" s="54" t="str">
        <f>A2</f>
        <v>Västmanlands län</v>
      </c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20"/>
      <c r="R29" s="57" t="str">
        <f>G30</f>
        <v>Biodrivmedel</v>
      </c>
      <c r="S29" s="43" t="str">
        <f>ROUND(G43/1000,0) &amp;" GWh"</f>
        <v>339 GWh</v>
      </c>
      <c r="T29" s="31">
        <f>G$44</f>
        <v>4.1645924898920987E-2</v>
      </c>
      <c r="U29" s="25"/>
    </row>
    <row r="30" spans="1:34" ht="28.8">
      <c r="A30" s="6">
        <f>A16</f>
        <v>2020</v>
      </c>
      <c r="B30" s="89" t="s">
        <v>70</v>
      </c>
      <c r="C30" s="92" t="s">
        <v>8</v>
      </c>
      <c r="D30" s="80" t="s">
        <v>32</v>
      </c>
      <c r="E30" s="80" t="s">
        <v>2</v>
      </c>
      <c r="F30" s="81" t="s">
        <v>3</v>
      </c>
      <c r="G30" s="80" t="s">
        <v>28</v>
      </c>
      <c r="H30" s="80" t="s">
        <v>52</v>
      </c>
      <c r="I30" s="81" t="s">
        <v>5</v>
      </c>
      <c r="J30" s="80" t="s">
        <v>4</v>
      </c>
      <c r="K30" s="80" t="s">
        <v>6</v>
      </c>
      <c r="L30" s="80" t="s">
        <v>7</v>
      </c>
      <c r="M30" s="80" t="s">
        <v>72</v>
      </c>
      <c r="N30" s="81" t="s">
        <v>68</v>
      </c>
      <c r="O30" s="81" t="s">
        <v>74</v>
      </c>
      <c r="P30" s="82" t="s">
        <v>29</v>
      </c>
      <c r="Q30" s="20"/>
      <c r="R30" s="56" t="str">
        <f>H30</f>
        <v>Biobränslen</v>
      </c>
      <c r="S30" s="43" t="str">
        <f>ROUND(H43/1000,0) &amp;" GWh"</f>
        <v>1717 GWh</v>
      </c>
      <c r="T30" s="31">
        <f>H$44</f>
        <v>0.21091610469029942</v>
      </c>
      <c r="U30" s="25"/>
    </row>
    <row r="31" spans="1:34" s="18" customFormat="1">
      <c r="A31" s="55" t="s">
        <v>60</v>
      </c>
      <c r="B31" s="84" t="s">
        <v>65</v>
      </c>
      <c r="C31" s="90" t="s">
        <v>64</v>
      </c>
      <c r="D31" s="84" t="s">
        <v>59</v>
      </c>
      <c r="E31" s="85"/>
      <c r="F31" s="84" t="s">
        <v>61</v>
      </c>
      <c r="G31" s="85"/>
      <c r="H31" s="84" t="s">
        <v>69</v>
      </c>
      <c r="I31" s="84" t="s">
        <v>62</v>
      </c>
      <c r="J31" s="85"/>
      <c r="K31" s="85"/>
      <c r="L31" s="85"/>
      <c r="M31" s="85"/>
      <c r="N31" s="85"/>
      <c r="O31" s="86"/>
      <c r="P31" s="87" t="s">
        <v>67</v>
      </c>
      <c r="Q31" s="21"/>
      <c r="R31" s="56" t="str">
        <f>I30</f>
        <v>Biogas</v>
      </c>
      <c r="S31" s="43" t="str">
        <f>ROUND(I43/1000,0) &amp;" GWh"</f>
        <v>74 GWh</v>
      </c>
      <c r="T31" s="31">
        <f>I$44</f>
        <v>9.0905764770794449E-3</v>
      </c>
      <c r="U31" s="24"/>
      <c r="AG31" s="19"/>
      <c r="AH31" s="19"/>
    </row>
    <row r="32" spans="1:34" ht="15.6">
      <c r="A32" s="5" t="s">
        <v>30</v>
      </c>
      <c r="B32" s="62">
        <f>SUM(Köping:Fagersta!B32)</f>
        <v>0</v>
      </c>
      <c r="C32" s="62">
        <f>SUM(Köping:Fagersta!C32)</f>
        <v>65399</v>
      </c>
      <c r="D32" s="62">
        <f>SUM(Köping:Fagersta!D32)</f>
        <v>61376</v>
      </c>
      <c r="E32" s="62">
        <f>SUM(Köping:Fagersta!E32)</f>
        <v>0</v>
      </c>
      <c r="F32" s="62">
        <f>SUM(Köping:Fagersta!F32)</f>
        <v>0</v>
      </c>
      <c r="G32" s="62">
        <f>SUM(Köping:Fagersta!G32)</f>
        <v>14386</v>
      </c>
      <c r="H32" s="62">
        <f>SUM(Köping:Fagersta!H32)</f>
        <v>0</v>
      </c>
      <c r="I32" s="62">
        <f>SUM(Köping:Fagersta!I32)</f>
        <v>0</v>
      </c>
      <c r="J32" s="62">
        <f>SUM(Köping:Fagersta!J32)</f>
        <v>0</v>
      </c>
      <c r="K32" s="62">
        <f>SUM(Köping:Fagersta!K32)</f>
        <v>0</v>
      </c>
      <c r="L32" s="62">
        <f>SUM(Köping:Fagersta!L32)</f>
        <v>0</v>
      </c>
      <c r="M32" s="62">
        <f>SUM(Köping:Fagersta!M32)</f>
        <v>0</v>
      </c>
      <c r="N32" s="62">
        <f>SUM(Köping:Fagersta!N32)</f>
        <v>0</v>
      </c>
      <c r="O32" s="62">
        <f>SUM(Köping:Fagersta!O32)</f>
        <v>0</v>
      </c>
      <c r="P32" s="62">
        <f>SUM(Köping:Fagersta!P32)</f>
        <v>141161</v>
      </c>
      <c r="Q32" s="22"/>
      <c r="R32" s="57" t="str">
        <f>J30</f>
        <v>Avlutar</v>
      </c>
      <c r="S32" s="43" t="str">
        <f>ROUND(J43/1000,0) &amp;" GWh"</f>
        <v>0 GWh</v>
      </c>
      <c r="T32" s="31">
        <f>J$44</f>
        <v>0</v>
      </c>
      <c r="U32" s="25"/>
    </row>
    <row r="33" spans="1:47" ht="15.6">
      <c r="A33" s="5" t="s">
        <v>33</v>
      </c>
      <c r="B33" s="62">
        <f>SUM(Köping:Fagersta!B33)</f>
        <v>164636</v>
      </c>
      <c r="C33" s="62">
        <f>SUM(Köping:Fagersta!C33)</f>
        <v>982491.00000000012</v>
      </c>
      <c r="D33" s="62">
        <f>SUM(Köping:Fagersta!D33)</f>
        <v>105817</v>
      </c>
      <c r="E33" s="141">
        <f>SUM(Köping:Fagersta!E33)</f>
        <v>216251</v>
      </c>
      <c r="F33" s="62">
        <f>SUM(Köping:Fagersta!F33)</f>
        <v>82122</v>
      </c>
      <c r="G33" s="62">
        <f>SUM(Köping:Fagersta!G33)</f>
        <v>972</v>
      </c>
      <c r="H33" s="141">
        <f>SUM(Köping:Fagersta!H33)</f>
        <v>82480.237999999998</v>
      </c>
      <c r="I33" s="62">
        <f>SUM(Köping:Fagersta!I33)</f>
        <v>0</v>
      </c>
      <c r="J33" s="62">
        <f>SUM(Köping:Fagersta!J33)</f>
        <v>0</v>
      </c>
      <c r="K33" s="62">
        <f>SUM(Köping:Fagersta!K33)</f>
        <v>0</v>
      </c>
      <c r="L33" s="62">
        <f>SUM(Köping:Fagersta!L33)</f>
        <v>0</v>
      </c>
      <c r="M33" s="62">
        <f>SUM(Köping:Fagersta!M33)</f>
        <v>0</v>
      </c>
      <c r="N33" s="62">
        <f>SUM(Köping:Fagersta!N33)</f>
        <v>0</v>
      </c>
      <c r="O33" s="62">
        <f>SUM(Köping:Fagersta!O33)</f>
        <v>0</v>
      </c>
      <c r="P33" s="141">
        <f>SUM(Köping:Fagersta!P33)</f>
        <v>1634769.2379999999</v>
      </c>
      <c r="Q33" s="22"/>
      <c r="R33" s="56" t="str">
        <f>K30</f>
        <v>Torv</v>
      </c>
      <c r="S33" s="43" t="str">
        <f>ROUND(K43/1000,0) &amp;" GWh"</f>
        <v>16 GWh</v>
      </c>
      <c r="T33" s="31">
        <f>K$44</f>
        <v>1.9709414027243854E-3</v>
      </c>
      <c r="U33" s="25"/>
    </row>
    <row r="34" spans="1:47" ht="15.6">
      <c r="A34" s="5" t="s">
        <v>34</v>
      </c>
      <c r="B34" s="62">
        <f>SUM(Köping:Fagersta!B34)</f>
        <v>258321</v>
      </c>
      <c r="C34" s="62">
        <f>SUM(Köping:Fagersta!C34)</f>
        <v>291189</v>
      </c>
      <c r="D34" s="62">
        <f>SUM(Köping:Fagersta!D34)</f>
        <v>175</v>
      </c>
      <c r="E34" s="62">
        <f>SUM(Köping:Fagersta!E34)</f>
        <v>0</v>
      </c>
      <c r="F34" s="62">
        <f>SUM(Köping:Fagersta!F34)</f>
        <v>0</v>
      </c>
      <c r="G34" s="62">
        <f>SUM(Köping:Fagersta!G34)</f>
        <v>0</v>
      </c>
      <c r="H34" s="62">
        <f>SUM(Köping:Fagersta!H34)</f>
        <v>0</v>
      </c>
      <c r="I34" s="62">
        <f>SUM(Köping:Fagersta!I34)</f>
        <v>0</v>
      </c>
      <c r="J34" s="62">
        <f>SUM(Köping:Fagersta!J34)</f>
        <v>0</v>
      </c>
      <c r="K34" s="62">
        <f>SUM(Köping:Fagersta!K34)</f>
        <v>0</v>
      </c>
      <c r="L34" s="62">
        <f>SUM(Köping:Fagersta!L34)</f>
        <v>0</v>
      </c>
      <c r="M34" s="62">
        <f>SUM(Köping:Fagersta!M34)</f>
        <v>0</v>
      </c>
      <c r="N34" s="62">
        <f>SUM(Köping:Fagersta!N34)</f>
        <v>0</v>
      </c>
      <c r="O34" s="62">
        <f>SUM(Köping:Fagersta!O34)</f>
        <v>0</v>
      </c>
      <c r="P34" s="62">
        <f>SUM(Köping:Fagersta!P34)</f>
        <v>549685</v>
      </c>
      <c r="Q34" s="22"/>
      <c r="R34" s="57" t="str">
        <f>L30</f>
        <v>Avfall</v>
      </c>
      <c r="S34" s="43" t="str">
        <f>ROUND(L43/1000,0) &amp;" GWh"</f>
        <v>974 GWh</v>
      </c>
      <c r="T34" s="31">
        <f>L$44</f>
        <v>0.11965035933225543</v>
      </c>
      <c r="U34" s="25"/>
      <c r="V34" s="7"/>
      <c r="W34" s="42"/>
    </row>
    <row r="35" spans="1:47" ht="15.6">
      <c r="A35" s="5" t="s">
        <v>35</v>
      </c>
      <c r="B35" s="62">
        <f>SUM(Köping:Fagersta!B35)</f>
        <v>0</v>
      </c>
      <c r="C35" s="141">
        <f>SUM(Köping:Fagersta!C35)</f>
        <v>68096.762000000104</v>
      </c>
      <c r="D35" s="62">
        <f>SUM(Köping:Fagersta!D35)</f>
        <v>1728994</v>
      </c>
      <c r="E35" s="62">
        <f>SUM(Köping:Fagersta!E35)</f>
        <v>0</v>
      </c>
      <c r="F35" s="64">
        <f>SUM(Köping:Fagersta!F35)+'[1]Biogasproduktion och fordonsgas'!$B$36*1000+'[1]Biogasproduktion och fordonsgas'!$B$38*1000</f>
        <v>3915.6000000000004</v>
      </c>
      <c r="G35" s="62">
        <f>SUM(Köping:Fagersta!G35)</f>
        <v>312575</v>
      </c>
      <c r="H35" s="62">
        <f>SUM(Köping:Fagersta!H35)</f>
        <v>0</v>
      </c>
      <c r="I35" s="64">
        <f>SUM(Köping:Fagersta!I35)+'[1]Biogasproduktion och fordonsgas'!$B$35*1000+'[1]Biogasproduktion och fordonsgas'!$B$37*1000</f>
        <v>66950.3</v>
      </c>
      <c r="J35" s="62">
        <f>SUM(Köping:Fagersta!J35)</f>
        <v>0</v>
      </c>
      <c r="K35" s="62">
        <f>SUM(Köping:Fagersta!K35)</f>
        <v>0</v>
      </c>
      <c r="L35" s="62">
        <f>SUM(Köping:Fagersta!L35)</f>
        <v>0</v>
      </c>
      <c r="M35" s="62">
        <f>SUM(Köping:Fagersta!M35)</f>
        <v>0</v>
      </c>
      <c r="N35" s="62">
        <f>SUM(Köping:Fagersta!N35)</f>
        <v>0</v>
      </c>
      <c r="O35" s="62">
        <f>SUM(Köping:Fagersta!O35)</f>
        <v>0</v>
      </c>
      <c r="P35" s="142">
        <f>SUM(B35:O35)</f>
        <v>2180531.662</v>
      </c>
      <c r="Q35" s="22"/>
      <c r="R35" s="56" t="str">
        <f>M30</f>
        <v>Beckolja</v>
      </c>
      <c r="S35" s="43" t="str">
        <f>ROUND(M43/1000,0) &amp;" GWh"</f>
        <v>0 GWh</v>
      </c>
      <c r="T35" s="31">
        <f>M$44</f>
        <v>0</v>
      </c>
      <c r="U35" s="25"/>
    </row>
    <row r="36" spans="1:47" ht="15.6">
      <c r="A36" s="5" t="s">
        <v>36</v>
      </c>
      <c r="B36" s="62">
        <f>SUM(Köping:Fagersta!B36)</f>
        <v>245741</v>
      </c>
      <c r="C36" s="62">
        <f>SUM(Köping:Fagersta!C36)</f>
        <v>549999</v>
      </c>
      <c r="D36" s="62">
        <f>SUM(Köping:Fagersta!D36)</f>
        <v>286891</v>
      </c>
      <c r="E36" s="62">
        <f>SUM(Köping:Fagersta!E36)</f>
        <v>0</v>
      </c>
      <c r="F36" s="62">
        <f>SUM(Köping:Fagersta!F36)</f>
        <v>0</v>
      </c>
      <c r="G36" s="62">
        <f>SUM(Köping:Fagersta!G36)</f>
        <v>0</v>
      </c>
      <c r="H36" s="62">
        <f>SUM(Köping:Fagersta!H36)</f>
        <v>0</v>
      </c>
      <c r="I36" s="62">
        <f>SUM(Köping:Fagersta!I36)</f>
        <v>0</v>
      </c>
      <c r="J36" s="62">
        <f>SUM(Köping:Fagersta!J36)</f>
        <v>0</v>
      </c>
      <c r="K36" s="62">
        <f>SUM(Köping:Fagersta!K36)</f>
        <v>0</v>
      </c>
      <c r="L36" s="62">
        <f>SUM(Köping:Fagersta!L36)</f>
        <v>0</v>
      </c>
      <c r="M36" s="62">
        <f>SUM(Köping:Fagersta!M36)</f>
        <v>0</v>
      </c>
      <c r="N36" s="62">
        <f>SUM(Köping:Fagersta!N36)</f>
        <v>0</v>
      </c>
      <c r="O36" s="62">
        <f>SUM(Köping:Fagersta!O36)</f>
        <v>0</v>
      </c>
      <c r="P36" s="62">
        <f>SUM(Köping:Fagersta!P36)</f>
        <v>1082631</v>
      </c>
      <c r="Q36" s="22"/>
      <c r="R36" s="56" t="str">
        <f>N30</f>
        <v>Övrigt</v>
      </c>
      <c r="S36" s="43" t="str">
        <f>ROUND(N43/1000,0) &amp;" GWh"</f>
        <v>0 GWh</v>
      </c>
      <c r="T36" s="31">
        <f>N$44</f>
        <v>0</v>
      </c>
      <c r="U36" s="25"/>
    </row>
    <row r="37" spans="1:47" ht="15.6">
      <c r="A37" s="5" t="s">
        <v>37</v>
      </c>
      <c r="B37" s="62">
        <f>SUM(Köping:Fagersta!B37)</f>
        <v>307446</v>
      </c>
      <c r="C37" s="141">
        <f>SUM(Köping:Fagersta!C37)</f>
        <v>554687.23800000001</v>
      </c>
      <c r="D37" s="62">
        <f>SUM(Köping:Fagersta!D37)</f>
        <v>1113</v>
      </c>
      <c r="E37" s="62">
        <f>SUM(Köping:Fagersta!E37)</f>
        <v>0</v>
      </c>
      <c r="F37" s="62">
        <f>SUM(Köping:Fagersta!F37)</f>
        <v>0</v>
      </c>
      <c r="G37" s="62">
        <f>SUM(Köping:Fagersta!G37)</f>
        <v>0</v>
      </c>
      <c r="H37" s="141">
        <f>SUM(Köping:Fagersta!H37)</f>
        <v>199961.76199999999</v>
      </c>
      <c r="I37" s="62">
        <f>SUM(Köping:Fagersta!I37)</f>
        <v>0</v>
      </c>
      <c r="J37" s="62">
        <f>SUM(Köping:Fagersta!J37)</f>
        <v>0</v>
      </c>
      <c r="K37" s="62">
        <f>SUM(Köping:Fagersta!K37)</f>
        <v>0</v>
      </c>
      <c r="L37" s="62">
        <f>SUM(Köping:Fagersta!L37)</f>
        <v>0</v>
      </c>
      <c r="M37" s="62">
        <f>SUM(Köping:Fagersta!M37)</f>
        <v>0</v>
      </c>
      <c r="N37" s="62">
        <f>SUM(Köping:Fagersta!N37)</f>
        <v>0</v>
      </c>
      <c r="O37" s="62">
        <f>SUM(Köping:Fagersta!O37)</f>
        <v>0</v>
      </c>
      <c r="P37" s="62">
        <f>SUM(Köping:Fagersta!P37)</f>
        <v>1063208</v>
      </c>
      <c r="Q37" s="22"/>
      <c r="R37" s="57" t="str">
        <f>O30</f>
        <v>Ånga</v>
      </c>
      <c r="S37" s="43" t="str">
        <f>ROUND(O43/1000,0) &amp;" GWh"</f>
        <v>0 GWh</v>
      </c>
      <c r="T37" s="31">
        <f>O$44</f>
        <v>0</v>
      </c>
      <c r="U37" s="25"/>
    </row>
    <row r="38" spans="1:47" ht="15.6">
      <c r="A38" s="5" t="s">
        <v>38</v>
      </c>
      <c r="B38" s="62">
        <f>SUM(Köping:Fagersta!B38)</f>
        <v>828226</v>
      </c>
      <c r="C38" s="62">
        <f>SUM(Köping:Fagersta!C38)</f>
        <v>154025</v>
      </c>
      <c r="D38" s="62">
        <f>SUM(Köping:Fagersta!D38)</f>
        <v>3472</v>
      </c>
      <c r="E38" s="62">
        <f>SUM(Köping:Fagersta!E38)</f>
        <v>0</v>
      </c>
      <c r="F38" s="62">
        <f>SUM(Köping:Fagersta!F38)</f>
        <v>0</v>
      </c>
      <c r="G38" s="62">
        <f>SUM(Köping:Fagersta!G38)</f>
        <v>0</v>
      </c>
      <c r="H38" s="62">
        <f>SUM(Köping:Fagersta!H38)</f>
        <v>0</v>
      </c>
      <c r="I38" s="62">
        <f>SUM(Köping:Fagersta!I38)</f>
        <v>0</v>
      </c>
      <c r="J38" s="62">
        <f>SUM(Köping:Fagersta!J38)</f>
        <v>0</v>
      </c>
      <c r="K38" s="62">
        <f>SUM(Köping:Fagersta!K38)</f>
        <v>0</v>
      </c>
      <c r="L38" s="62">
        <f>SUM(Köping:Fagersta!L38)</f>
        <v>0</v>
      </c>
      <c r="M38" s="62">
        <f>SUM(Köping:Fagersta!M38)</f>
        <v>0</v>
      </c>
      <c r="N38" s="62">
        <f>SUM(Köping:Fagersta!N38)</f>
        <v>0</v>
      </c>
      <c r="O38" s="62">
        <f>SUM(Köping:Fagersta!O38)</f>
        <v>0</v>
      </c>
      <c r="P38" s="62">
        <f>SUM(Köping:Fagersta!P38)</f>
        <v>985723</v>
      </c>
      <c r="Q38" s="22"/>
      <c r="R38" s="33"/>
      <c r="S38" s="18"/>
      <c r="T38" s="29"/>
      <c r="U38" s="25"/>
    </row>
    <row r="39" spans="1:47" ht="15.6">
      <c r="A39" s="5" t="s">
        <v>39</v>
      </c>
      <c r="B39" s="62">
        <f>SUM(Köping:Fagersta!B39)</f>
        <v>0</v>
      </c>
      <c r="C39" s="62">
        <f>SUM(Köping:Fagersta!C39)</f>
        <v>56738</v>
      </c>
      <c r="D39" s="62">
        <f>SUM(Köping:Fagersta!D39)</f>
        <v>0</v>
      </c>
      <c r="E39" s="62">
        <f>SUM(Köping:Fagersta!E39)</f>
        <v>0</v>
      </c>
      <c r="F39" s="62">
        <f>SUM(Köping:Fagersta!F39)</f>
        <v>0</v>
      </c>
      <c r="G39" s="62">
        <f>SUM(Köping:Fagersta!G39)</f>
        <v>0</v>
      </c>
      <c r="H39" s="62">
        <f>SUM(Köping:Fagersta!H39)</f>
        <v>0</v>
      </c>
      <c r="I39" s="62">
        <f>SUM(Köping:Fagersta!I39)</f>
        <v>0</v>
      </c>
      <c r="J39" s="62">
        <f>SUM(Köping:Fagersta!J39)</f>
        <v>0</v>
      </c>
      <c r="K39" s="62">
        <f>SUM(Köping:Fagersta!K39)</f>
        <v>0</v>
      </c>
      <c r="L39" s="62">
        <f>SUM(Köping:Fagersta!L39)</f>
        <v>0</v>
      </c>
      <c r="M39" s="62">
        <f>SUM(Köping:Fagersta!M39)</f>
        <v>0</v>
      </c>
      <c r="N39" s="62">
        <f>SUM(Köping:Fagersta!N39)</f>
        <v>0</v>
      </c>
      <c r="O39" s="62">
        <f>SUM(Köping:Fagersta!O39)</f>
        <v>0</v>
      </c>
      <c r="P39" s="62">
        <f>SUM(Köping:Fagersta!P39)</f>
        <v>56738</v>
      </c>
      <c r="Q39" s="22"/>
      <c r="R39" s="30"/>
      <c r="S39" s="9"/>
      <c r="T39" s="46"/>
      <c r="U39" s="25"/>
    </row>
    <row r="40" spans="1:47" ht="15.6">
      <c r="A40" s="5" t="s">
        <v>14</v>
      </c>
      <c r="B40" s="62">
        <f>SUM(Köping:Fagersta!B40)</f>
        <v>1804370</v>
      </c>
      <c r="C40" s="62">
        <f>SUM(Köping:Fagersta!C40)</f>
        <v>2722625</v>
      </c>
      <c r="D40" s="62">
        <f>SUM(Köping:Fagersta!D40)</f>
        <v>2187838</v>
      </c>
      <c r="E40" s="141">
        <f>SUM(Köping:Fagersta!E40)</f>
        <v>216251</v>
      </c>
      <c r="F40" s="64">
        <f>SUM(F32:F39)</f>
        <v>86037.6</v>
      </c>
      <c r="G40" s="62">
        <f>SUM(Köping:Fagersta!G40)</f>
        <v>327933</v>
      </c>
      <c r="H40" s="141">
        <f>SUM(Köping:Fagersta!H40)</f>
        <v>282442</v>
      </c>
      <c r="I40" s="64">
        <f>SUM(I32:I39)</f>
        <v>66950.3</v>
      </c>
      <c r="J40" s="62">
        <f>SUM(Köping:Fagersta!J40)</f>
        <v>0</v>
      </c>
      <c r="K40" s="62">
        <f>SUM(Köping:Fagersta!K40)</f>
        <v>0</v>
      </c>
      <c r="L40" s="62">
        <f>SUM(Köping:Fagersta!L40)</f>
        <v>0</v>
      </c>
      <c r="M40" s="62">
        <f>SUM(Köping:Fagersta!M40)</f>
        <v>0</v>
      </c>
      <c r="N40" s="62">
        <f>SUM(Köping:Fagersta!N40)</f>
        <v>0</v>
      </c>
      <c r="O40" s="62">
        <f>SUM(Köping:Fagersta!O40)</f>
        <v>0</v>
      </c>
      <c r="P40" s="64">
        <f>SUM(B40:O40)</f>
        <v>7694446.8999999994</v>
      </c>
      <c r="Q40" s="22"/>
      <c r="R40" s="30"/>
      <c r="S40" s="9" t="s">
        <v>25</v>
      </c>
      <c r="T40" s="46" t="s">
        <v>26</v>
      </c>
      <c r="U40" s="25"/>
    </row>
    <row r="41" spans="1:47"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41"/>
      <c r="Q41" s="48"/>
      <c r="R41" s="30" t="s">
        <v>40</v>
      </c>
      <c r="S41" s="47" t="str">
        <f>ROUND((B46+C46)/1000,0) &amp;" GWh"</f>
        <v>545 GWh</v>
      </c>
      <c r="T41" s="63"/>
      <c r="U41" s="25"/>
    </row>
    <row r="42" spans="1:47">
      <c r="A42" s="35" t="s">
        <v>43</v>
      </c>
      <c r="B42" s="92">
        <f>B39+B38+B37</f>
        <v>1135672</v>
      </c>
      <c r="C42" s="92">
        <f>C39+C38+C37</f>
        <v>765450.23800000001</v>
      </c>
      <c r="D42" s="92">
        <f>D39+D38+D37</f>
        <v>4585</v>
      </c>
      <c r="E42" s="92">
        <f t="shared" ref="E42:O42" si="0">E39+E38+E37</f>
        <v>0</v>
      </c>
      <c r="F42" s="89">
        <f t="shared" si="0"/>
        <v>0</v>
      </c>
      <c r="G42" s="92">
        <f t="shared" si="0"/>
        <v>0</v>
      </c>
      <c r="H42" s="92">
        <f t="shared" si="0"/>
        <v>199961.76199999999</v>
      </c>
      <c r="I42" s="89">
        <f t="shared" si="0"/>
        <v>0</v>
      </c>
      <c r="J42" s="92">
        <f>J39+J38+J37</f>
        <v>0</v>
      </c>
      <c r="K42" s="92">
        <f>K39+K38+K37</f>
        <v>0</v>
      </c>
      <c r="L42" s="92">
        <f>L39+L38+L37</f>
        <v>0</v>
      </c>
      <c r="M42" s="92">
        <f t="shared" si="0"/>
        <v>0</v>
      </c>
      <c r="N42" s="92">
        <f t="shared" si="0"/>
        <v>0</v>
      </c>
      <c r="O42" s="92">
        <f t="shared" si="0"/>
        <v>0</v>
      </c>
      <c r="P42" s="62">
        <f>SUM(Köping:Fagersta!P42)</f>
        <v>2105669</v>
      </c>
      <c r="Q42" s="23"/>
      <c r="R42" s="30" t="s">
        <v>41</v>
      </c>
      <c r="S42" s="10" t="str">
        <f>ROUND(P42/1000,0) &amp;" GWh"</f>
        <v>2106 GWh</v>
      </c>
      <c r="T42" s="31">
        <f>P42/P40</f>
        <v>0.27366086573422194</v>
      </c>
      <c r="U42" s="25"/>
    </row>
    <row r="43" spans="1:47" ht="15.6">
      <c r="A43" s="36" t="s">
        <v>45</v>
      </c>
      <c r="B43" s="93"/>
      <c r="C43" s="94">
        <f>SUM(Köping:Fagersta!C43)</f>
        <v>2520202.9788000002</v>
      </c>
      <c r="D43" s="94">
        <f>SUM(Köping:Fagersta!D43)</f>
        <v>2198594</v>
      </c>
      <c r="E43" s="94">
        <f>SUM(Köping:Fagersta!E43)</f>
        <v>216266.12</v>
      </c>
      <c r="F43" s="94">
        <f>F11+F24+F40</f>
        <v>86037.6</v>
      </c>
      <c r="G43" s="94">
        <f>SUM(Köping:Fagersta!G43)</f>
        <v>339062</v>
      </c>
      <c r="H43" s="94">
        <f>SUM(Köping:Fagersta!H43)</f>
        <v>1717182.0883333334</v>
      </c>
      <c r="I43" s="94">
        <f>I11+I24+I40</f>
        <v>74011.3</v>
      </c>
      <c r="J43" s="94">
        <f>SUM(Köping:Fagersta!J43)</f>
        <v>0</v>
      </c>
      <c r="K43" s="94">
        <f>SUM(Köping:Fagersta!K43)</f>
        <v>16046.5</v>
      </c>
      <c r="L43" s="94">
        <f>SUM(Köping:Fagersta!L43)</f>
        <v>974138.29166666674</v>
      </c>
      <c r="M43" s="94">
        <f>SUM(Köping:Fagersta!M43)</f>
        <v>0</v>
      </c>
      <c r="N43" s="94">
        <f>SUM(Köping:Fagersta!N43)</f>
        <v>0</v>
      </c>
      <c r="O43" s="94">
        <f>SUM(Köping:Fagersta!O43)</f>
        <v>0</v>
      </c>
      <c r="P43" s="89">
        <f>SUM(C43:O43)</f>
        <v>8141540.878800001</v>
      </c>
      <c r="Q43" s="23"/>
      <c r="R43" s="30" t="s">
        <v>42</v>
      </c>
      <c r="S43" s="10" t="str">
        <f>ROUND(P36/1000,0) &amp;" GWh"</f>
        <v>1083 GWh</v>
      </c>
      <c r="T43" s="44">
        <f>P36/P40</f>
        <v>0.14070290094535581</v>
      </c>
      <c r="U43" s="25"/>
    </row>
    <row r="44" spans="1:47">
      <c r="A44" s="36" t="s">
        <v>46</v>
      </c>
      <c r="B44" s="92"/>
      <c r="C44" s="95">
        <f>C43/$P$43</f>
        <v>0.30954864887584499</v>
      </c>
      <c r="D44" s="95">
        <f t="shared" ref="D44:O44" si="1">D43/$P$43</f>
        <v>0.27004642397914919</v>
      </c>
      <c r="E44" s="95">
        <f t="shared" si="1"/>
        <v>2.6563291055031333E-2</v>
      </c>
      <c r="F44" s="95">
        <f t="shared" si="1"/>
        <v>1.0567729288694707E-2</v>
      </c>
      <c r="G44" s="95">
        <f t="shared" si="1"/>
        <v>4.1645924898920987E-2</v>
      </c>
      <c r="H44" s="95">
        <f t="shared" si="1"/>
        <v>0.21091610469029942</v>
      </c>
      <c r="I44" s="95">
        <f t="shared" si="1"/>
        <v>9.0905764770794449E-3</v>
      </c>
      <c r="J44" s="95">
        <f t="shared" si="1"/>
        <v>0</v>
      </c>
      <c r="K44" s="95">
        <f t="shared" si="1"/>
        <v>1.9709414027243854E-3</v>
      </c>
      <c r="L44" s="95">
        <f>L43/$P$43</f>
        <v>0.11965035933225543</v>
      </c>
      <c r="M44" s="95">
        <f t="shared" si="1"/>
        <v>0</v>
      </c>
      <c r="N44" s="95">
        <f t="shared" si="1"/>
        <v>0</v>
      </c>
      <c r="O44" s="95">
        <f t="shared" si="1"/>
        <v>0</v>
      </c>
      <c r="P44" s="95">
        <f>P43/$P$43</f>
        <v>1</v>
      </c>
      <c r="Q44" s="23"/>
      <c r="R44" s="30" t="s">
        <v>44</v>
      </c>
      <c r="S44" s="10" t="str">
        <f>ROUND(P34/1000,0) &amp;" GWh"</f>
        <v>550 GWh</v>
      </c>
      <c r="T44" s="31">
        <f>P34/P40</f>
        <v>7.1439182977531504E-2</v>
      </c>
      <c r="U44" s="25"/>
    </row>
    <row r="45" spans="1:47">
      <c r="A45" s="37"/>
      <c r="B45" s="96"/>
      <c r="C45" s="92"/>
      <c r="D45" s="92"/>
      <c r="E45" s="92"/>
      <c r="F45" s="89"/>
      <c r="G45" s="92"/>
      <c r="H45" s="92"/>
      <c r="I45" s="89"/>
      <c r="J45" s="92"/>
      <c r="K45" s="92"/>
      <c r="L45" s="92"/>
      <c r="M45" s="92"/>
      <c r="N45" s="92"/>
      <c r="O45" s="89"/>
      <c r="P45" s="89"/>
      <c r="Q45" s="23"/>
      <c r="R45" s="30" t="s">
        <v>31</v>
      </c>
      <c r="S45" s="10" t="str">
        <f>ROUND(P32/1000,0) &amp;" GWh"</f>
        <v>141 GWh</v>
      </c>
      <c r="T45" s="31">
        <f>P32/P40</f>
        <v>1.8345828080248369E-2</v>
      </c>
      <c r="U45" s="25"/>
    </row>
    <row r="46" spans="1:47">
      <c r="A46" s="37" t="s">
        <v>49</v>
      </c>
      <c r="B46" s="94">
        <f>SUM(Köping:Fagersta!B46)</f>
        <v>326582</v>
      </c>
      <c r="C46" s="94">
        <f>SUM(Köping:Fagersta!C46)</f>
        <v>218406.86880000003</v>
      </c>
      <c r="D46" s="92"/>
      <c r="E46" s="92"/>
      <c r="F46" s="89"/>
      <c r="G46" s="92"/>
      <c r="H46" s="92"/>
      <c r="I46" s="89"/>
      <c r="J46" s="92"/>
      <c r="K46" s="92"/>
      <c r="L46" s="92"/>
      <c r="M46" s="92"/>
      <c r="N46" s="92"/>
      <c r="O46" s="89"/>
      <c r="P46" s="41"/>
      <c r="Q46" s="23"/>
      <c r="R46" s="30" t="s">
        <v>47</v>
      </c>
      <c r="S46" s="10" t="str">
        <f>ROUND(P33/1000,0) &amp;" GWh"</f>
        <v>1635 GWh</v>
      </c>
      <c r="T46" s="44">
        <f>P33/P40</f>
        <v>0.21246091619658847</v>
      </c>
      <c r="U46" s="25"/>
    </row>
    <row r="47" spans="1:47">
      <c r="A47" s="37" t="s">
        <v>51</v>
      </c>
      <c r="B47" s="97">
        <f>B46/B24</f>
        <v>0.15325638493968893</v>
      </c>
      <c r="C47" s="97">
        <f>C46/(C40+C24)</f>
        <v>8.0000000000000016E-2</v>
      </c>
      <c r="D47" s="92"/>
      <c r="E47" s="92"/>
      <c r="F47" s="89"/>
      <c r="G47" s="92"/>
      <c r="H47" s="92"/>
      <c r="I47" s="89"/>
      <c r="J47" s="92"/>
      <c r="K47" s="92"/>
      <c r="L47" s="92"/>
      <c r="M47" s="92"/>
      <c r="N47" s="92"/>
      <c r="O47" s="89"/>
      <c r="P47" s="89"/>
      <c r="Q47" s="9"/>
      <c r="R47" s="30" t="s">
        <v>48</v>
      </c>
      <c r="S47" s="10" t="str">
        <f>ROUND(P35/1000,0) &amp;" GWh"</f>
        <v>2181 GWh</v>
      </c>
      <c r="T47" s="44">
        <f>P35/P40</f>
        <v>0.28339030606605398</v>
      </c>
    </row>
    <row r="48" spans="1:47" ht="15" thickBot="1">
      <c r="A48" s="12"/>
      <c r="B48" s="98"/>
      <c r="C48" s="99"/>
      <c r="D48" s="100"/>
      <c r="E48" s="100"/>
      <c r="F48" s="101"/>
      <c r="G48" s="100"/>
      <c r="H48" s="100"/>
      <c r="I48" s="101"/>
      <c r="J48" s="100"/>
      <c r="K48" s="100"/>
      <c r="L48" s="100"/>
      <c r="M48" s="99"/>
      <c r="N48" s="99"/>
      <c r="O48" s="102"/>
      <c r="P48" s="102"/>
      <c r="Q48" s="12"/>
      <c r="R48" s="49" t="s">
        <v>50</v>
      </c>
      <c r="S48" s="10" t="str">
        <f>ROUND(P40/1000,0) &amp;" GWh"</f>
        <v>7694 GWh</v>
      </c>
      <c r="T48" s="51">
        <f>SUM(T42:T47)</f>
        <v>1</v>
      </c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2"/>
      <c r="AH48" s="12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</row>
    <row r="49" spans="1:47">
      <c r="A49" s="13"/>
      <c r="B49" s="98"/>
      <c r="C49" s="99"/>
      <c r="D49" s="100"/>
      <c r="E49" s="100"/>
      <c r="F49" s="101"/>
      <c r="G49" s="100"/>
      <c r="H49" s="100"/>
      <c r="I49" s="101"/>
      <c r="J49" s="100"/>
      <c r="K49" s="100"/>
      <c r="L49" s="100"/>
      <c r="M49" s="99"/>
      <c r="N49" s="99"/>
      <c r="O49" s="102"/>
      <c r="P49" s="102"/>
      <c r="Q49" s="13"/>
      <c r="R49" s="12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2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</row>
    <row r="50" spans="1:47">
      <c r="A50" s="13"/>
      <c r="B50" s="98"/>
      <c r="C50" s="103"/>
      <c r="D50" s="100"/>
      <c r="E50" s="100"/>
      <c r="F50" s="101"/>
      <c r="G50" s="100"/>
      <c r="H50" s="100"/>
      <c r="I50" s="101"/>
      <c r="J50" s="100"/>
      <c r="K50" s="100"/>
      <c r="L50" s="100"/>
      <c r="M50" s="99"/>
      <c r="N50" s="99"/>
      <c r="O50" s="102"/>
      <c r="P50" s="102"/>
      <c r="Q50" s="13"/>
      <c r="R50" s="12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2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</row>
    <row r="51" spans="1:47">
      <c r="A51" s="13"/>
      <c r="B51" s="98"/>
      <c r="C51" s="99"/>
      <c r="D51" s="100"/>
      <c r="E51" s="100"/>
      <c r="F51" s="101"/>
      <c r="G51" s="100"/>
      <c r="H51" s="100"/>
      <c r="I51" s="101"/>
      <c r="J51" s="100"/>
      <c r="K51" s="100"/>
      <c r="L51" s="100"/>
      <c r="M51" s="99"/>
      <c r="N51" s="99"/>
      <c r="O51" s="102"/>
      <c r="P51" s="102"/>
      <c r="Q51" s="13"/>
      <c r="R51" s="12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2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</row>
    <row r="52" spans="1:47">
      <c r="A52" s="13"/>
      <c r="B52" s="98"/>
      <c r="C52" s="99"/>
      <c r="D52" s="100"/>
      <c r="E52" s="100"/>
      <c r="F52" s="101"/>
      <c r="G52" s="100"/>
      <c r="H52" s="100"/>
      <c r="I52" s="101"/>
      <c r="J52" s="100"/>
      <c r="K52" s="100"/>
      <c r="L52" s="100"/>
      <c r="M52" s="99"/>
      <c r="N52" s="99"/>
      <c r="O52" s="102"/>
      <c r="P52" s="102"/>
      <c r="Q52" s="13"/>
      <c r="R52" s="12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2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</row>
    <row r="53" spans="1:47">
      <c r="A53" s="13"/>
      <c r="B53" s="98"/>
      <c r="C53" s="99"/>
      <c r="D53" s="100"/>
      <c r="E53" s="100"/>
      <c r="F53" s="101"/>
      <c r="G53" s="100"/>
      <c r="H53" s="100"/>
      <c r="I53" s="101"/>
      <c r="J53" s="100"/>
      <c r="K53" s="100"/>
      <c r="L53" s="100"/>
      <c r="M53" s="99"/>
      <c r="N53" s="99"/>
      <c r="O53" s="102"/>
      <c r="P53" s="102"/>
      <c r="Q53" s="13"/>
      <c r="R53" s="12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2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</row>
    <row r="54" spans="1:47">
      <c r="A54" s="13"/>
      <c r="B54" s="98"/>
      <c r="C54" s="99"/>
      <c r="D54" s="100"/>
      <c r="E54" s="100"/>
      <c r="F54" s="101"/>
      <c r="G54" s="100"/>
      <c r="H54" s="100"/>
      <c r="I54" s="101"/>
      <c r="J54" s="100"/>
      <c r="K54" s="100"/>
      <c r="L54" s="100"/>
      <c r="M54" s="99"/>
      <c r="N54" s="99"/>
      <c r="O54" s="102"/>
      <c r="P54" s="102"/>
      <c r="Q54" s="13"/>
      <c r="R54" s="12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2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</row>
    <row r="55" spans="1:47">
      <c r="A55" s="13"/>
      <c r="B55" s="98"/>
      <c r="C55" s="99"/>
      <c r="D55" s="100"/>
      <c r="E55" s="100"/>
      <c r="F55" s="101"/>
      <c r="G55" s="100"/>
      <c r="H55" s="100"/>
      <c r="I55" s="101"/>
      <c r="J55" s="100"/>
      <c r="K55" s="100"/>
      <c r="L55" s="100"/>
      <c r="M55" s="99"/>
      <c r="N55" s="99"/>
      <c r="O55" s="102"/>
      <c r="P55" s="102"/>
      <c r="Q55" s="13"/>
      <c r="R55" s="12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2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</row>
    <row r="56" spans="1:47">
      <c r="A56" s="13"/>
      <c r="B56" s="98"/>
      <c r="C56" s="99"/>
      <c r="D56" s="100"/>
      <c r="E56" s="100"/>
      <c r="F56" s="101"/>
      <c r="G56" s="100"/>
      <c r="H56" s="100"/>
      <c r="I56" s="101"/>
      <c r="J56" s="100"/>
      <c r="K56" s="100"/>
      <c r="L56" s="100"/>
      <c r="M56" s="99"/>
      <c r="N56" s="99"/>
      <c r="O56" s="102"/>
      <c r="P56" s="102"/>
      <c r="Q56" s="13"/>
      <c r="R56" s="12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2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</row>
    <row r="57" spans="1:47">
      <c r="A57" s="13"/>
      <c r="B57" s="98"/>
      <c r="C57" s="99"/>
      <c r="D57" s="100"/>
      <c r="E57" s="100"/>
      <c r="F57" s="101"/>
      <c r="G57" s="100"/>
      <c r="H57" s="100"/>
      <c r="I57" s="101"/>
      <c r="J57" s="100"/>
      <c r="K57" s="100"/>
      <c r="L57" s="100"/>
      <c r="M57" s="99"/>
      <c r="N57" s="99"/>
      <c r="O57" s="102"/>
      <c r="P57" s="102"/>
      <c r="Q57" s="13"/>
      <c r="R57" s="12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2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</row>
    <row r="58" spans="1:47" ht="15.6">
      <c r="A58" s="9"/>
      <c r="B58" s="104"/>
      <c r="C58" s="105"/>
      <c r="D58" s="106"/>
      <c r="E58" s="106"/>
      <c r="F58" s="107"/>
      <c r="G58" s="106"/>
      <c r="H58" s="106"/>
      <c r="I58" s="107"/>
      <c r="J58" s="106"/>
      <c r="K58" s="106"/>
      <c r="L58" s="106"/>
      <c r="M58" s="108"/>
      <c r="N58" s="108"/>
      <c r="O58" s="109"/>
      <c r="P58" s="110"/>
      <c r="Q58" s="9"/>
      <c r="R58" s="9"/>
      <c r="S58" s="34"/>
      <c r="T58" s="38"/>
    </row>
    <row r="59" spans="1:47" ht="15.6">
      <c r="A59" s="9"/>
      <c r="B59" s="104"/>
      <c r="C59" s="105"/>
      <c r="D59" s="106"/>
      <c r="E59" s="106"/>
      <c r="F59" s="107"/>
      <c r="G59" s="106"/>
      <c r="H59" s="106"/>
      <c r="I59" s="107"/>
      <c r="J59" s="106"/>
      <c r="K59" s="106"/>
      <c r="L59" s="106"/>
      <c r="M59" s="108"/>
      <c r="N59" s="108"/>
      <c r="O59" s="109"/>
      <c r="P59" s="110"/>
      <c r="Q59" s="9"/>
      <c r="R59" s="9"/>
      <c r="S59" s="34"/>
      <c r="T59" s="38"/>
    </row>
    <row r="60" spans="1:47" ht="15.6">
      <c r="A60" s="9"/>
      <c r="B60" s="104"/>
      <c r="C60" s="105"/>
      <c r="D60" s="106"/>
      <c r="E60" s="106"/>
      <c r="F60" s="107"/>
      <c r="G60" s="106"/>
      <c r="H60" s="106"/>
      <c r="I60" s="107"/>
      <c r="J60" s="106"/>
      <c r="K60" s="106"/>
      <c r="L60" s="106"/>
      <c r="M60" s="108"/>
      <c r="N60" s="108"/>
      <c r="O60" s="109"/>
      <c r="P60" s="110"/>
      <c r="Q60" s="9"/>
      <c r="R60" s="9"/>
      <c r="S60" s="34"/>
      <c r="T60" s="38"/>
    </row>
    <row r="61" spans="1:47" ht="15.6">
      <c r="A61" s="8"/>
      <c r="B61" s="104"/>
      <c r="C61" s="105"/>
      <c r="D61" s="106"/>
      <c r="E61" s="106"/>
      <c r="F61" s="107"/>
      <c r="G61" s="106"/>
      <c r="H61" s="106"/>
      <c r="I61" s="107"/>
      <c r="J61" s="106"/>
      <c r="K61" s="106"/>
      <c r="L61" s="106"/>
      <c r="M61" s="108"/>
      <c r="N61" s="108"/>
      <c r="O61" s="109"/>
      <c r="P61" s="110"/>
      <c r="Q61" s="9"/>
      <c r="R61" s="9"/>
      <c r="S61" s="34"/>
      <c r="T61" s="38"/>
    </row>
    <row r="62" spans="1:47" ht="15.6">
      <c r="A62" s="9"/>
      <c r="B62" s="104"/>
      <c r="C62" s="105"/>
      <c r="D62" s="104"/>
      <c r="E62" s="104"/>
      <c r="F62" s="111"/>
      <c r="G62" s="104"/>
      <c r="H62" s="104"/>
      <c r="I62" s="111"/>
      <c r="J62" s="104"/>
      <c r="K62" s="104"/>
      <c r="L62" s="104"/>
      <c r="M62" s="108"/>
      <c r="N62" s="108"/>
      <c r="O62" s="109"/>
      <c r="P62" s="110"/>
      <c r="Q62" s="9"/>
      <c r="R62" s="9"/>
      <c r="S62" s="14"/>
      <c r="T62" s="15"/>
    </row>
    <row r="63" spans="1:47">
      <c r="A63" s="9"/>
      <c r="B63" s="104"/>
      <c r="C63" s="112"/>
      <c r="D63" s="104"/>
      <c r="E63" s="104"/>
      <c r="F63" s="111"/>
      <c r="G63" s="104"/>
      <c r="H63" s="104"/>
      <c r="I63" s="111"/>
      <c r="J63" s="104"/>
      <c r="K63" s="104"/>
      <c r="L63" s="104"/>
      <c r="M63" s="112"/>
      <c r="N63" s="112"/>
      <c r="O63" s="110"/>
      <c r="P63" s="110"/>
      <c r="Q63" s="9"/>
      <c r="R63" s="9"/>
      <c r="S63" s="9"/>
      <c r="T63" s="34"/>
    </row>
    <row r="64" spans="1:47">
      <c r="A64" s="9"/>
      <c r="B64" s="104"/>
      <c r="C64" s="112"/>
      <c r="D64" s="104"/>
      <c r="E64" s="104"/>
      <c r="F64" s="111"/>
      <c r="G64" s="104"/>
      <c r="H64" s="104"/>
      <c r="I64" s="111"/>
      <c r="J64" s="104"/>
      <c r="K64" s="104"/>
      <c r="L64" s="104"/>
      <c r="M64" s="112"/>
      <c r="N64" s="112"/>
      <c r="O64" s="110"/>
      <c r="P64" s="110"/>
      <c r="Q64" s="9"/>
      <c r="R64" s="9"/>
      <c r="S64" s="52"/>
      <c r="T64" s="53"/>
    </row>
    <row r="65" spans="1:20" ht="15.6">
      <c r="A65" s="9"/>
      <c r="B65" s="92"/>
      <c r="C65" s="112"/>
      <c r="D65" s="92"/>
      <c r="E65" s="92"/>
      <c r="F65" s="89"/>
      <c r="G65" s="92"/>
      <c r="H65" s="92"/>
      <c r="I65" s="89"/>
      <c r="J65" s="92"/>
      <c r="K65" s="104"/>
      <c r="L65" s="104"/>
      <c r="M65" s="112"/>
      <c r="N65" s="112"/>
      <c r="O65" s="110"/>
      <c r="P65" s="110"/>
      <c r="Q65" s="9"/>
      <c r="R65" s="9"/>
      <c r="S65" s="34"/>
      <c r="T65" s="38"/>
    </row>
    <row r="66" spans="1:20" ht="15.6">
      <c r="A66" s="9"/>
      <c r="B66" s="92"/>
      <c r="C66" s="112"/>
      <c r="D66" s="92"/>
      <c r="E66" s="92"/>
      <c r="F66" s="89"/>
      <c r="G66" s="92"/>
      <c r="H66" s="92"/>
      <c r="I66" s="89"/>
      <c r="J66" s="92"/>
      <c r="K66" s="104"/>
      <c r="L66" s="104"/>
      <c r="M66" s="112"/>
      <c r="N66" s="112"/>
      <c r="O66" s="110"/>
      <c r="P66" s="110"/>
      <c r="Q66" s="9"/>
      <c r="R66" s="9"/>
      <c r="S66" s="34"/>
      <c r="T66" s="38"/>
    </row>
    <row r="67" spans="1:20" ht="15.6">
      <c r="A67" s="9"/>
      <c r="B67" s="92"/>
      <c r="C67" s="112"/>
      <c r="D67" s="92"/>
      <c r="E67" s="92"/>
      <c r="F67" s="89"/>
      <c r="G67" s="92"/>
      <c r="H67" s="92"/>
      <c r="I67" s="89"/>
      <c r="J67" s="92"/>
      <c r="K67" s="104"/>
      <c r="L67" s="104"/>
      <c r="M67" s="112"/>
      <c r="N67" s="112"/>
      <c r="O67" s="110"/>
      <c r="P67" s="110"/>
      <c r="Q67" s="9"/>
      <c r="R67" s="9"/>
      <c r="S67" s="34"/>
      <c r="T67" s="38"/>
    </row>
    <row r="68" spans="1:20" ht="15.6">
      <c r="A68" s="9"/>
      <c r="B68" s="92"/>
      <c r="C68" s="112"/>
      <c r="D68" s="92"/>
      <c r="E68" s="92"/>
      <c r="F68" s="89"/>
      <c r="G68" s="92"/>
      <c r="H68" s="92"/>
      <c r="I68" s="89"/>
      <c r="J68" s="92"/>
      <c r="K68" s="104"/>
      <c r="L68" s="104"/>
      <c r="M68" s="112"/>
      <c r="N68" s="112"/>
      <c r="O68" s="110"/>
      <c r="P68" s="110"/>
      <c r="Q68" s="9"/>
      <c r="R68" s="9"/>
      <c r="S68" s="34"/>
      <c r="T68" s="38"/>
    </row>
    <row r="69" spans="1:20" ht="15.6">
      <c r="A69" s="9"/>
      <c r="B69" s="92"/>
      <c r="C69" s="112"/>
      <c r="D69" s="92"/>
      <c r="E69" s="92"/>
      <c r="F69" s="89"/>
      <c r="G69" s="92"/>
      <c r="H69" s="92"/>
      <c r="I69" s="89"/>
      <c r="J69" s="92"/>
      <c r="K69" s="104"/>
      <c r="L69" s="104"/>
      <c r="M69" s="112"/>
      <c r="N69" s="112"/>
      <c r="O69" s="110"/>
      <c r="P69" s="110"/>
      <c r="Q69" s="9"/>
      <c r="R69" s="9"/>
      <c r="S69" s="34"/>
      <c r="T69" s="38"/>
    </row>
    <row r="70" spans="1:20" ht="15.6">
      <c r="A70" s="9"/>
      <c r="B70" s="92"/>
      <c r="C70" s="112"/>
      <c r="D70" s="92"/>
      <c r="E70" s="92"/>
      <c r="F70" s="89"/>
      <c r="G70" s="92"/>
      <c r="H70" s="92"/>
      <c r="I70" s="89"/>
      <c r="J70" s="92"/>
      <c r="K70" s="104"/>
      <c r="L70" s="104"/>
      <c r="M70" s="112"/>
      <c r="N70" s="112"/>
      <c r="O70" s="110"/>
      <c r="P70" s="110"/>
      <c r="Q70" s="9"/>
      <c r="R70" s="9"/>
      <c r="S70" s="34"/>
      <c r="T70" s="38"/>
    </row>
    <row r="71" spans="1:20" ht="15.6">
      <c r="A71" s="9"/>
      <c r="B71" s="113"/>
      <c r="C71" s="112"/>
      <c r="D71" s="113"/>
      <c r="E71" s="113"/>
      <c r="F71" s="114"/>
      <c r="G71" s="113"/>
      <c r="H71" s="113"/>
      <c r="I71" s="114"/>
      <c r="J71" s="113"/>
      <c r="K71" s="104"/>
      <c r="L71" s="104"/>
      <c r="M71" s="112"/>
      <c r="N71" s="112"/>
      <c r="O71" s="110"/>
      <c r="P71" s="110"/>
      <c r="Q71" s="9"/>
      <c r="R71" s="39"/>
      <c r="S71" s="14"/>
      <c r="T71" s="16"/>
    </row>
  </sheetData>
  <pageMargins left="0.75" right="0.75" top="0.75" bottom="0.5" header="0.5" footer="0.75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AU71"/>
  <sheetViews>
    <sheetView topLeftCell="G1" zoomScale="90" zoomScaleNormal="90" workbookViewId="0">
      <selection activeCell="B46" sqref="B46"/>
    </sheetView>
  </sheetViews>
  <sheetFormatPr defaultColWidth="8.59765625" defaultRowHeight="14.4"/>
  <cols>
    <col min="1" max="1" width="49.5" style="11" customWidth="1"/>
    <col min="2" max="2" width="17.59765625" style="41" customWidth="1"/>
    <col min="3" max="3" width="17.59765625" style="79" customWidth="1"/>
    <col min="4" max="12" width="17.59765625" style="41" customWidth="1"/>
    <col min="13" max="16" width="17.59765625" style="79" customWidth="1"/>
    <col min="17" max="20" width="17.59765625" style="11" customWidth="1"/>
    <col min="21" max="16384" width="8.59765625" style="11"/>
  </cols>
  <sheetData>
    <row r="1" spans="1:34" ht="18">
      <c r="A1" s="3" t="s">
        <v>0</v>
      </c>
      <c r="Q1" s="4"/>
      <c r="R1" s="4"/>
      <c r="S1" s="4"/>
      <c r="T1" s="4"/>
    </row>
    <row r="2" spans="1:34" ht="15.6">
      <c r="A2" s="54" t="s">
        <v>85</v>
      </c>
      <c r="Q2" s="5"/>
      <c r="AG2" s="40"/>
      <c r="AH2" s="5"/>
    </row>
    <row r="3" spans="1:34" ht="28.8">
      <c r="A3" s="6">
        <f>'Västmanlands län'!A3</f>
        <v>2020</v>
      </c>
      <c r="C3" s="80" t="s">
        <v>1</v>
      </c>
      <c r="D3" s="80" t="s">
        <v>32</v>
      </c>
      <c r="E3" s="80" t="s">
        <v>2</v>
      </c>
      <c r="F3" s="81" t="s">
        <v>3</v>
      </c>
      <c r="G3" s="80" t="s">
        <v>17</v>
      </c>
      <c r="H3" s="80" t="s">
        <v>52</v>
      </c>
      <c r="I3" s="81" t="s">
        <v>5</v>
      </c>
      <c r="J3" s="80" t="s">
        <v>4</v>
      </c>
      <c r="K3" s="80" t="s">
        <v>6</v>
      </c>
      <c r="L3" s="80" t="s">
        <v>7</v>
      </c>
      <c r="M3" s="80" t="s">
        <v>68</v>
      </c>
      <c r="N3" s="81" t="s">
        <v>68</v>
      </c>
      <c r="O3" s="81" t="s">
        <v>74</v>
      </c>
      <c r="P3" s="82" t="s">
        <v>9</v>
      </c>
      <c r="Q3" s="40"/>
      <c r="AG3" s="40"/>
      <c r="AH3" s="40"/>
    </row>
    <row r="4" spans="1:34" s="18" customFormat="1" ht="10.199999999999999">
      <c r="A4" s="55" t="s">
        <v>60</v>
      </c>
      <c r="B4" s="83"/>
      <c r="C4" s="84" t="s">
        <v>58</v>
      </c>
      <c r="D4" s="84" t="s">
        <v>59</v>
      </c>
      <c r="E4" s="85"/>
      <c r="F4" s="84" t="s">
        <v>61</v>
      </c>
      <c r="G4" s="85"/>
      <c r="H4" s="85"/>
      <c r="I4" s="84" t="s">
        <v>62</v>
      </c>
      <c r="J4" s="85"/>
      <c r="K4" s="85"/>
      <c r="L4" s="85"/>
      <c r="M4" s="85"/>
      <c r="N4" s="86"/>
      <c r="O4" s="86"/>
      <c r="P4" s="87" t="s">
        <v>66</v>
      </c>
      <c r="Q4" s="19"/>
      <c r="AG4" s="19"/>
      <c r="AH4" s="19"/>
    </row>
    <row r="5" spans="1:34" ht="15.6">
      <c r="A5" s="5" t="s">
        <v>53</v>
      </c>
      <c r="B5" s="62"/>
      <c r="C5" s="64">
        <f>[1]Solceller!$E$13</f>
        <v>4037.5</v>
      </c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>
        <f>SUM(D5:O5)</f>
        <v>0</v>
      </c>
      <c r="Q5" s="40"/>
      <c r="AG5" s="40"/>
      <c r="AH5" s="40"/>
    </row>
    <row r="6" spans="1:34" ht="15.6">
      <c r="A6" s="5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>
        <f t="shared" ref="P6:P11" si="0">SUM(D6:O6)</f>
        <v>0</v>
      </c>
      <c r="Q6" s="40"/>
      <c r="AG6" s="40"/>
      <c r="AH6" s="40"/>
    </row>
    <row r="7" spans="1:34" ht="15.6">
      <c r="A7" s="5" t="s">
        <v>10</v>
      </c>
      <c r="B7" s="62"/>
      <c r="C7" s="96">
        <f>[1]Elproduktion!$N$362</f>
        <v>0</v>
      </c>
      <c r="D7" s="62">
        <f>[1]Elproduktion!$N$363</f>
        <v>0</v>
      </c>
      <c r="E7" s="62">
        <f>[1]Elproduktion!$Q$364</f>
        <v>0</v>
      </c>
      <c r="F7" s="62">
        <f>[1]Elproduktion!$N$365</f>
        <v>0</v>
      </c>
      <c r="G7" s="62">
        <f>[1]Elproduktion!$R$366</f>
        <v>0</v>
      </c>
      <c r="H7" s="62">
        <f>[1]Elproduktion!$S$367</f>
        <v>0</v>
      </c>
      <c r="I7" s="62">
        <f>[1]Elproduktion!$N$368</f>
        <v>0</v>
      </c>
      <c r="J7" s="62">
        <f>[1]Elproduktion!$T$366</f>
        <v>0</v>
      </c>
      <c r="K7" s="62">
        <f>[1]Elproduktion!U364</f>
        <v>0</v>
      </c>
      <c r="L7" s="62">
        <f>[1]Elproduktion!V364</f>
        <v>0</v>
      </c>
      <c r="M7" s="62"/>
      <c r="N7" s="62"/>
      <c r="O7" s="62"/>
      <c r="P7" s="62">
        <f t="shared" si="0"/>
        <v>0</v>
      </c>
      <c r="Q7" s="40"/>
      <c r="AG7" s="40"/>
      <c r="AH7" s="40"/>
    </row>
    <row r="8" spans="1:34" ht="15.6">
      <c r="A8" s="5" t="s">
        <v>11</v>
      </c>
      <c r="B8" s="62"/>
      <c r="C8" s="96">
        <f>[1]Elproduktion!$N$370</f>
        <v>0</v>
      </c>
      <c r="D8" s="62">
        <f>[1]Elproduktion!$N$371</f>
        <v>0</v>
      </c>
      <c r="E8" s="62">
        <f>[1]Elproduktion!$Q$372</f>
        <v>0</v>
      </c>
      <c r="F8" s="62">
        <f>[1]Elproduktion!$N$373</f>
        <v>0</v>
      </c>
      <c r="G8" s="62">
        <f>[1]Elproduktion!$R$374</f>
        <v>0</v>
      </c>
      <c r="H8" s="62">
        <f>[1]Elproduktion!$S$375</f>
        <v>0</v>
      </c>
      <c r="I8" s="62">
        <f>[1]Elproduktion!$N$376</f>
        <v>0</v>
      </c>
      <c r="J8" s="62">
        <f>[1]Elproduktion!$T$374</f>
        <v>0</v>
      </c>
      <c r="K8" s="62">
        <f>[1]Elproduktion!U372</f>
        <v>0</v>
      </c>
      <c r="L8" s="62">
        <f>[1]Elproduktion!V372</f>
        <v>0</v>
      </c>
      <c r="M8" s="62"/>
      <c r="N8" s="62"/>
      <c r="O8" s="62"/>
      <c r="P8" s="62">
        <f t="shared" si="0"/>
        <v>0</v>
      </c>
      <c r="Q8" s="40"/>
      <c r="AG8" s="40"/>
      <c r="AH8" s="40"/>
    </row>
    <row r="9" spans="1:34" ht="15.6">
      <c r="A9" s="5" t="s">
        <v>12</v>
      </c>
      <c r="B9" s="62"/>
      <c r="C9" s="96">
        <f>[1]Elproduktion!$N$378</f>
        <v>13512</v>
      </c>
      <c r="D9" s="62">
        <f>[1]Elproduktion!$N$379</f>
        <v>0</v>
      </c>
      <c r="E9" s="62">
        <f>[1]Elproduktion!$Q$380</f>
        <v>0</v>
      </c>
      <c r="F9" s="62">
        <f>[1]Elproduktion!$N$381</f>
        <v>0</v>
      </c>
      <c r="G9" s="62">
        <f>[1]Elproduktion!$R$382</f>
        <v>0</v>
      </c>
      <c r="H9" s="62">
        <f>[1]Elproduktion!$S$383</f>
        <v>0</v>
      </c>
      <c r="I9" s="62">
        <f>[1]Elproduktion!$N$384</f>
        <v>0</v>
      </c>
      <c r="J9" s="62">
        <f>[1]Elproduktion!$T$382</f>
        <v>0</v>
      </c>
      <c r="K9" s="62">
        <f>[1]Elproduktion!U380</f>
        <v>0</v>
      </c>
      <c r="L9" s="62">
        <f>[1]Elproduktion!V380</f>
        <v>0</v>
      </c>
      <c r="M9" s="62"/>
      <c r="N9" s="62"/>
      <c r="O9" s="62"/>
      <c r="P9" s="62">
        <f t="shared" si="0"/>
        <v>0</v>
      </c>
      <c r="Q9" s="40"/>
      <c r="AG9" s="40"/>
      <c r="AH9" s="40"/>
    </row>
    <row r="10" spans="1:34" ht="15.6">
      <c r="A10" s="5" t="s">
        <v>13</v>
      </c>
      <c r="B10" s="62"/>
      <c r="C10" s="96">
        <f>[1]Elproduktion!$N$386</f>
        <v>0</v>
      </c>
      <c r="D10" s="62">
        <f>[1]Elproduktion!$N$387</f>
        <v>0</v>
      </c>
      <c r="E10" s="62">
        <f>[1]Elproduktion!$Q$388</f>
        <v>0</v>
      </c>
      <c r="F10" s="62">
        <f>[1]Elproduktion!$N$389</f>
        <v>0</v>
      </c>
      <c r="G10" s="62">
        <f>[1]Elproduktion!$R$390</f>
        <v>0</v>
      </c>
      <c r="H10" s="62">
        <f>[1]Elproduktion!$S$391</f>
        <v>0</v>
      </c>
      <c r="I10" s="62">
        <f>[1]Elproduktion!$N$392</f>
        <v>0</v>
      </c>
      <c r="J10" s="62">
        <f>[1]Elproduktion!$T$390</f>
        <v>0</v>
      </c>
      <c r="K10" s="62">
        <f>[1]Elproduktion!U388</f>
        <v>0</v>
      </c>
      <c r="L10" s="62">
        <f>[1]Elproduktion!V388</f>
        <v>0</v>
      </c>
      <c r="M10" s="62"/>
      <c r="N10" s="62"/>
      <c r="O10" s="62"/>
      <c r="P10" s="62">
        <f t="shared" si="0"/>
        <v>0</v>
      </c>
      <c r="Q10" s="40"/>
      <c r="R10" s="5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0"/>
      <c r="AH10" s="40"/>
    </row>
    <row r="11" spans="1:34" ht="15.6">
      <c r="A11" s="5" t="s">
        <v>14</v>
      </c>
      <c r="B11" s="62"/>
      <c r="C11" s="64">
        <f>SUM(C5:C10)</f>
        <v>17549.5</v>
      </c>
      <c r="D11" s="62">
        <f t="shared" ref="D11:O11" si="1">SUM(D5:D10)</f>
        <v>0</v>
      </c>
      <c r="E11" s="62">
        <f t="shared" si="1"/>
        <v>0</v>
      </c>
      <c r="F11" s="62">
        <f t="shared" si="1"/>
        <v>0</v>
      </c>
      <c r="G11" s="62">
        <f t="shared" si="1"/>
        <v>0</v>
      </c>
      <c r="H11" s="62">
        <f t="shared" si="1"/>
        <v>0</v>
      </c>
      <c r="I11" s="62">
        <f t="shared" si="1"/>
        <v>0</v>
      </c>
      <c r="J11" s="62">
        <f t="shared" si="1"/>
        <v>0</v>
      </c>
      <c r="K11" s="62">
        <f t="shared" si="1"/>
        <v>0</v>
      </c>
      <c r="L11" s="62">
        <f t="shared" si="1"/>
        <v>0</v>
      </c>
      <c r="M11" s="62">
        <f t="shared" si="1"/>
        <v>0</v>
      </c>
      <c r="N11" s="62">
        <f t="shared" si="1"/>
        <v>0</v>
      </c>
      <c r="O11" s="62">
        <f t="shared" si="1"/>
        <v>0</v>
      </c>
      <c r="P11" s="62">
        <f t="shared" si="0"/>
        <v>0</v>
      </c>
      <c r="Q11" s="40"/>
      <c r="R11" s="5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0"/>
      <c r="AH11" s="40"/>
    </row>
    <row r="12" spans="1:34" ht="15.6"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4"/>
      <c r="R12" s="4"/>
      <c r="S12" s="4"/>
      <c r="T12" s="4"/>
    </row>
    <row r="13" spans="1:34" ht="15.6"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4"/>
      <c r="R13" s="4"/>
      <c r="S13" s="4"/>
      <c r="T13" s="4"/>
    </row>
    <row r="14" spans="1:34" ht="18">
      <c r="A14" s="3" t="s">
        <v>15</v>
      </c>
      <c r="B14" s="88"/>
      <c r="C14" s="62"/>
      <c r="D14" s="88"/>
      <c r="E14" s="88"/>
      <c r="F14" s="88"/>
      <c r="G14" s="88"/>
      <c r="H14" s="88"/>
      <c r="I14" s="88"/>
      <c r="J14" s="62"/>
      <c r="K14" s="62"/>
      <c r="L14" s="62"/>
      <c r="M14" s="62"/>
      <c r="N14" s="62"/>
      <c r="O14" s="62"/>
      <c r="P14" s="88"/>
      <c r="Q14" s="4"/>
      <c r="R14" s="4"/>
      <c r="S14" s="4"/>
      <c r="T14" s="4"/>
    </row>
    <row r="15" spans="1:34" ht="15.6">
      <c r="A15" s="54" t="str">
        <f>A2</f>
        <v>1983 Köping</v>
      </c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4"/>
      <c r="R15" s="4"/>
      <c r="S15" s="4"/>
      <c r="T15" s="4"/>
    </row>
    <row r="16" spans="1:34" ht="28.8">
      <c r="A16" s="6">
        <f>'Västmanlands län'!A16</f>
        <v>2020</v>
      </c>
      <c r="B16" s="80" t="s">
        <v>16</v>
      </c>
      <c r="C16" s="89" t="s">
        <v>8</v>
      </c>
      <c r="D16" s="80" t="s">
        <v>32</v>
      </c>
      <c r="E16" s="80" t="s">
        <v>2</v>
      </c>
      <c r="F16" s="81" t="s">
        <v>3</v>
      </c>
      <c r="G16" s="80" t="s">
        <v>17</v>
      </c>
      <c r="H16" s="80" t="s">
        <v>52</v>
      </c>
      <c r="I16" s="81" t="s">
        <v>5</v>
      </c>
      <c r="J16" s="80" t="s">
        <v>4</v>
      </c>
      <c r="K16" s="80" t="s">
        <v>6</v>
      </c>
      <c r="L16" s="80" t="s">
        <v>7</v>
      </c>
      <c r="M16" s="80" t="s">
        <v>72</v>
      </c>
      <c r="N16" s="81" t="s">
        <v>68</v>
      </c>
      <c r="O16" s="81" t="s">
        <v>74</v>
      </c>
      <c r="P16" s="82" t="s">
        <v>9</v>
      </c>
      <c r="Q16" s="40"/>
      <c r="AG16" s="40"/>
      <c r="AH16" s="40"/>
    </row>
    <row r="17" spans="1:34" s="18" customFormat="1" ht="10.199999999999999">
      <c r="A17" s="55" t="s">
        <v>60</v>
      </c>
      <c r="B17" s="84" t="s">
        <v>63</v>
      </c>
      <c r="C17" s="115"/>
      <c r="D17" s="84" t="s">
        <v>59</v>
      </c>
      <c r="E17" s="85"/>
      <c r="F17" s="84" t="s">
        <v>61</v>
      </c>
      <c r="G17" s="85"/>
      <c r="H17" s="85"/>
      <c r="I17" s="84" t="s">
        <v>62</v>
      </c>
      <c r="J17" s="85"/>
      <c r="K17" s="85"/>
      <c r="L17" s="85"/>
      <c r="M17" s="85"/>
      <c r="N17" s="86"/>
      <c r="O17" s="86"/>
      <c r="P17" s="87" t="s">
        <v>66</v>
      </c>
      <c r="Q17" s="19"/>
      <c r="AG17" s="19"/>
      <c r="AH17" s="19"/>
    </row>
    <row r="18" spans="1:34" ht="15.6">
      <c r="A18" s="5" t="s">
        <v>18</v>
      </c>
      <c r="B18" s="116">
        <f>[1]Fjärrvärmeproduktion!$N$506+[1]Fjärrvärmeproduktion!$N$546*([1]Fjärrvärmeproduktion!$N$506/([1]Fjärrvärmeproduktion!$N$506+[1]Fjärrvärmeproduktion!$N$514))</f>
        <v>0</v>
      </c>
      <c r="C18" s="65"/>
      <c r="D18" s="65">
        <f>[1]Fjärrvärmeproduktion!$N$507</f>
        <v>0</v>
      </c>
      <c r="E18" s="65">
        <f>[1]Fjärrvärmeproduktion!$Q$508</f>
        <v>0</v>
      </c>
      <c r="F18" s="65">
        <f>[1]Fjärrvärmeproduktion!$N$509</f>
        <v>0</v>
      </c>
      <c r="G18" s="65">
        <f>[1]Fjärrvärmeproduktion!$R$510</f>
        <v>0</v>
      </c>
      <c r="H18" s="65">
        <f>[1]Fjärrvärmeproduktion!$S$511</f>
        <v>0</v>
      </c>
      <c r="I18" s="65">
        <f>[1]Fjärrvärmeproduktion!$N$512</f>
        <v>0</v>
      </c>
      <c r="J18" s="65">
        <f>[1]Fjärrvärmeproduktion!$T$510</f>
        <v>0</v>
      </c>
      <c r="K18" s="65">
        <f>[1]Fjärrvärmeproduktion!U508</f>
        <v>0</v>
      </c>
      <c r="L18" s="65">
        <f>[1]Fjärrvärmeproduktion!V508</f>
        <v>0</v>
      </c>
      <c r="M18" s="65"/>
      <c r="N18" s="65"/>
      <c r="O18" s="65"/>
      <c r="P18" s="65">
        <f>SUM(C18:O18)</f>
        <v>0</v>
      </c>
      <c r="Q18" s="4"/>
      <c r="R18" s="4"/>
      <c r="S18" s="4"/>
      <c r="T18" s="4"/>
    </row>
    <row r="19" spans="1:34" ht="15.6">
      <c r="A19" s="5" t="s">
        <v>19</v>
      </c>
      <c r="B19" s="116">
        <f>[1]Fjärrvärmeproduktion!$N$514+[1]Fjärrvärmeproduktion!$N$546*([1]Fjärrvärmeproduktion!$N$514/([1]Fjärrvärmeproduktion!$N$514+[1]Fjärrvärmeproduktion!$N$506))</f>
        <v>82916</v>
      </c>
      <c r="C19" s="65"/>
      <c r="D19" s="65">
        <f>[1]Fjärrvärmeproduktion!$N$515</f>
        <v>0</v>
      </c>
      <c r="E19" s="65">
        <f>[1]Fjärrvärmeproduktion!$Q$516</f>
        <v>0</v>
      </c>
      <c r="F19" s="65">
        <f>[1]Fjärrvärmeproduktion!$N$517</f>
        <v>0</v>
      </c>
      <c r="G19" s="140">
        <f>[1]Fjärrvärmeproduktion!$R$518</f>
        <v>2310</v>
      </c>
      <c r="H19" s="65">
        <f>[1]Fjärrvärmeproduktion!$S$519</f>
        <v>24196.75</v>
      </c>
      <c r="I19" s="65">
        <f>[1]Fjärrvärmeproduktion!$N$520</f>
        <v>0</v>
      </c>
      <c r="J19" s="65">
        <f>[1]Fjärrvärmeproduktion!$T$518</f>
        <v>0</v>
      </c>
      <c r="K19" s="65">
        <f>[1]Fjärrvärmeproduktion!U516</f>
        <v>0</v>
      </c>
      <c r="L19" s="140">
        <f>[1]Fjärrvärmeproduktion!V516+[1]Fjärrvärmeproduktion!$V$519</f>
        <v>67456.25</v>
      </c>
      <c r="M19" s="65"/>
      <c r="N19" s="65"/>
      <c r="O19" s="65"/>
      <c r="P19" s="65">
        <f t="shared" ref="P19:P24" si="2">SUM(C19:O19)</f>
        <v>93963</v>
      </c>
      <c r="Q19" s="4"/>
      <c r="R19" s="4"/>
      <c r="S19" s="4"/>
      <c r="T19" s="4"/>
    </row>
    <row r="20" spans="1:34" ht="15.6">
      <c r="A20" s="5" t="s">
        <v>20</v>
      </c>
      <c r="B20" s="116">
        <f>[1]Fjärrvärmeproduktion!$N$522</f>
        <v>0</v>
      </c>
      <c r="C20" s="65"/>
      <c r="D20" s="65">
        <f>[1]Fjärrvärmeproduktion!$N$523</f>
        <v>0</v>
      </c>
      <c r="E20" s="65">
        <f>[1]Fjärrvärmeproduktion!$Q$524</f>
        <v>0</v>
      </c>
      <c r="F20" s="65">
        <f>[1]Fjärrvärmeproduktion!$N$525</f>
        <v>0</v>
      </c>
      <c r="G20" s="65">
        <f>[1]Fjärrvärmeproduktion!$R$526</f>
        <v>0</v>
      </c>
      <c r="H20" s="65">
        <f>[1]Fjärrvärmeproduktion!$S$527</f>
        <v>0</v>
      </c>
      <c r="I20" s="65">
        <f>[1]Fjärrvärmeproduktion!$N$528</f>
        <v>0</v>
      </c>
      <c r="J20" s="65">
        <f>[1]Fjärrvärmeproduktion!$T$526</f>
        <v>0</v>
      </c>
      <c r="K20" s="65">
        <f>[1]Fjärrvärmeproduktion!U524</f>
        <v>0</v>
      </c>
      <c r="L20" s="65">
        <f>[1]Fjärrvärmeproduktion!V524</f>
        <v>0</v>
      </c>
      <c r="M20" s="65"/>
      <c r="N20" s="65"/>
      <c r="O20" s="65"/>
      <c r="P20" s="65">
        <f t="shared" si="2"/>
        <v>0</v>
      </c>
      <c r="Q20" s="4"/>
      <c r="R20" s="4"/>
      <c r="S20" s="4"/>
      <c r="T20" s="4"/>
    </row>
    <row r="21" spans="1:34" ht="16.2" thickBot="1">
      <c r="A21" s="5" t="s">
        <v>21</v>
      </c>
      <c r="B21" s="116">
        <f>[1]Fjärrvärmeproduktion!$N$530</f>
        <v>0</v>
      </c>
      <c r="C21" s="65"/>
      <c r="D21" s="65">
        <f>[1]Fjärrvärmeproduktion!$N$531</f>
        <v>0</v>
      </c>
      <c r="E21" s="65">
        <f>[1]Fjärrvärmeproduktion!$Q$532</f>
        <v>0</v>
      </c>
      <c r="F21" s="65">
        <f>[1]Fjärrvärmeproduktion!$N$533</f>
        <v>0</v>
      </c>
      <c r="G21" s="65">
        <f>[1]Fjärrvärmeproduktion!$R$534</f>
        <v>0</v>
      </c>
      <c r="H21" s="65">
        <f>[1]Fjärrvärmeproduktion!$S$535</f>
        <v>0</v>
      </c>
      <c r="I21" s="65">
        <f>[1]Fjärrvärmeproduktion!$N$536</f>
        <v>0</v>
      </c>
      <c r="J21" s="65">
        <f>[1]Fjärrvärmeproduktion!$T$534</f>
        <v>0</v>
      </c>
      <c r="K21" s="65">
        <f>[1]Fjärrvärmeproduktion!U532</f>
        <v>0</v>
      </c>
      <c r="L21" s="65">
        <f>[1]Fjärrvärmeproduktion!V532</f>
        <v>0</v>
      </c>
      <c r="M21" s="65"/>
      <c r="N21" s="65"/>
      <c r="O21" s="65"/>
      <c r="P21" s="65">
        <f t="shared" si="2"/>
        <v>0</v>
      </c>
      <c r="Q21" s="4"/>
      <c r="R21" s="26"/>
      <c r="S21" s="26"/>
      <c r="T21" s="26"/>
    </row>
    <row r="22" spans="1:34" ht="15.6">
      <c r="A22" s="5" t="s">
        <v>22</v>
      </c>
      <c r="B22" s="116">
        <f>[1]Fjärrvärmeproduktion!$N$538</f>
        <v>123243</v>
      </c>
      <c r="C22" s="65"/>
      <c r="D22" s="65">
        <f>[1]Fjärrvärmeproduktion!$N$539</f>
        <v>0</v>
      </c>
      <c r="E22" s="65">
        <f>[1]Fjärrvärmeproduktion!$Q$540</f>
        <v>0</v>
      </c>
      <c r="F22" s="65">
        <f>[1]Fjärrvärmeproduktion!$N$541</f>
        <v>0</v>
      </c>
      <c r="G22" s="65">
        <f>[1]Fjärrvärmeproduktion!$R$542</f>
        <v>0</v>
      </c>
      <c r="H22" s="65">
        <f>[1]Fjärrvärmeproduktion!$S$543</f>
        <v>0</v>
      </c>
      <c r="I22" s="65">
        <f>[1]Fjärrvärmeproduktion!$N$544</f>
        <v>0</v>
      </c>
      <c r="J22" s="65">
        <f>[1]Fjärrvärmeproduktion!$T$542</f>
        <v>0</v>
      </c>
      <c r="K22" s="65">
        <f>[1]Fjärrvärmeproduktion!U540</f>
        <v>0</v>
      </c>
      <c r="L22" s="65">
        <f>[1]Fjärrvärmeproduktion!V540</f>
        <v>0</v>
      </c>
      <c r="M22" s="65"/>
      <c r="N22" s="65"/>
      <c r="O22" s="65"/>
      <c r="P22" s="65">
        <f t="shared" si="2"/>
        <v>0</v>
      </c>
      <c r="Q22" s="20"/>
      <c r="R22" s="32" t="s">
        <v>24</v>
      </c>
      <c r="S22" s="59" t="str">
        <f>P43/1000 &amp;" GWh"</f>
        <v>1032,32626096 GWh</v>
      </c>
      <c r="T22" s="27"/>
      <c r="U22" s="25"/>
    </row>
    <row r="23" spans="1:34" ht="15.6">
      <c r="A23" s="5" t="s">
        <v>23</v>
      </c>
      <c r="B23" s="116">
        <v>0</v>
      </c>
      <c r="C23" s="65"/>
      <c r="D23" s="65">
        <f>[1]Fjärrvärmeproduktion!$N$547</f>
        <v>0</v>
      </c>
      <c r="E23" s="65">
        <f>[1]Fjärrvärmeproduktion!$Q$548</f>
        <v>0</v>
      </c>
      <c r="F23" s="65">
        <f>[1]Fjärrvärmeproduktion!$N$549</f>
        <v>0</v>
      </c>
      <c r="G23" s="65">
        <f>[1]Fjärrvärmeproduktion!$R$550</f>
        <v>0</v>
      </c>
      <c r="H23" s="65">
        <f>[1]Fjärrvärmeproduktion!$S$551</f>
        <v>0</v>
      </c>
      <c r="I23" s="65">
        <f>[1]Fjärrvärmeproduktion!$N$552</f>
        <v>0</v>
      </c>
      <c r="J23" s="65">
        <f>[1]Fjärrvärmeproduktion!$T$550</f>
        <v>0</v>
      </c>
      <c r="K23" s="65">
        <f>[1]Fjärrvärmeproduktion!U548</f>
        <v>0</v>
      </c>
      <c r="L23" s="65">
        <f>[1]Fjärrvärmeproduktion!V548</f>
        <v>0</v>
      </c>
      <c r="M23" s="65"/>
      <c r="N23" s="65"/>
      <c r="O23" s="65"/>
      <c r="P23" s="65">
        <f t="shared" si="2"/>
        <v>0</v>
      </c>
      <c r="Q23" s="20"/>
      <c r="R23" s="30"/>
      <c r="S23" s="4"/>
      <c r="T23" s="28"/>
      <c r="U23" s="25"/>
    </row>
    <row r="24" spans="1:34" ht="15.6">
      <c r="A24" s="5" t="s">
        <v>14</v>
      </c>
      <c r="B24" s="65">
        <f>SUM(B18:B23)</f>
        <v>206159</v>
      </c>
      <c r="C24" s="65">
        <f t="shared" ref="C24:O24" si="3">SUM(C18:C23)</f>
        <v>0</v>
      </c>
      <c r="D24" s="65">
        <f t="shared" si="3"/>
        <v>0</v>
      </c>
      <c r="E24" s="65">
        <f t="shared" si="3"/>
        <v>0</v>
      </c>
      <c r="F24" s="65">
        <f t="shared" si="3"/>
        <v>0</v>
      </c>
      <c r="G24" s="65">
        <f t="shared" si="3"/>
        <v>2310</v>
      </c>
      <c r="H24" s="65">
        <f t="shared" si="3"/>
        <v>24196.75</v>
      </c>
      <c r="I24" s="65">
        <f t="shared" si="3"/>
        <v>0</v>
      </c>
      <c r="J24" s="65">
        <f t="shared" si="3"/>
        <v>0</v>
      </c>
      <c r="K24" s="65">
        <f t="shared" si="3"/>
        <v>0</v>
      </c>
      <c r="L24" s="65">
        <f t="shared" si="3"/>
        <v>67456.25</v>
      </c>
      <c r="M24" s="65">
        <f t="shared" si="3"/>
        <v>0</v>
      </c>
      <c r="N24" s="65">
        <f t="shared" si="3"/>
        <v>0</v>
      </c>
      <c r="O24" s="65">
        <f t="shared" si="3"/>
        <v>0</v>
      </c>
      <c r="P24" s="65">
        <f t="shared" si="2"/>
        <v>93963</v>
      </c>
      <c r="Q24" s="20"/>
      <c r="R24" s="30"/>
      <c r="S24" s="4" t="s">
        <v>25</v>
      </c>
      <c r="T24" s="28" t="s">
        <v>26</v>
      </c>
      <c r="U24" s="25"/>
    </row>
    <row r="25" spans="1:34" ht="15.6"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20"/>
      <c r="R25" s="56" t="str">
        <f>C30</f>
        <v>El</v>
      </c>
      <c r="S25" s="43" t="str">
        <f>C43/1000 &amp;" GWh"</f>
        <v>398,91502296 GWh</v>
      </c>
      <c r="T25" s="31">
        <f>C$44</f>
        <v>0.38642339931276531</v>
      </c>
      <c r="U25" s="25"/>
    </row>
    <row r="26" spans="1:34" ht="15.6">
      <c r="B26" s="116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20"/>
      <c r="R26" s="57" t="str">
        <f>D30</f>
        <v>Oljeprodukter</v>
      </c>
      <c r="S26" s="43" t="str">
        <f>D43/1000 &amp;" GWh"</f>
        <v>240,343 GWh</v>
      </c>
      <c r="T26" s="31">
        <f>D$44</f>
        <v>0.23281690013048373</v>
      </c>
      <c r="U26" s="25"/>
    </row>
    <row r="27" spans="1:34" ht="15.6"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20"/>
      <c r="R27" s="57" t="str">
        <f>E30</f>
        <v>Kol och koks</v>
      </c>
      <c r="S27" s="11" t="str">
        <f>E43/1000 &amp;" GWh"</f>
        <v>216,251 GWh</v>
      </c>
      <c r="T27" s="31">
        <f>E$44</f>
        <v>0.20947931693503549</v>
      </c>
      <c r="U27" s="25"/>
    </row>
    <row r="28" spans="1:34" ht="18">
      <c r="A28" s="3" t="s">
        <v>27</v>
      </c>
      <c r="B28" s="88"/>
      <c r="C28" s="62"/>
      <c r="D28" s="88"/>
      <c r="E28" s="88"/>
      <c r="F28" s="88"/>
      <c r="G28" s="88"/>
      <c r="H28" s="88"/>
      <c r="I28" s="62"/>
      <c r="J28" s="62"/>
      <c r="K28" s="62"/>
      <c r="L28" s="62"/>
      <c r="M28" s="62"/>
      <c r="N28" s="62"/>
      <c r="O28" s="62"/>
      <c r="P28" s="62"/>
      <c r="Q28" s="20"/>
      <c r="R28" s="57" t="str">
        <f>F30</f>
        <v>Gasol/naturgas</v>
      </c>
      <c r="S28" s="45" t="str">
        <f>F43/1000 &amp;" GWh"</f>
        <v>26,611 GWh</v>
      </c>
      <c r="T28" s="31">
        <f>F$44</f>
        <v>2.5777703238173372E-2</v>
      </c>
      <c r="U28" s="25"/>
    </row>
    <row r="29" spans="1:34" ht="15.6">
      <c r="A29" s="54" t="str">
        <f>A2</f>
        <v>1983 Köping</v>
      </c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20"/>
      <c r="R29" s="57" t="str">
        <f>G30</f>
        <v>Biodrivmedel</v>
      </c>
      <c r="S29" s="43" t="str">
        <f>G43/1000&amp;" GWh"</f>
        <v>29,332 GWh</v>
      </c>
      <c r="T29" s="31">
        <f>G$44</f>
        <v>2.8413497853598185E-2</v>
      </c>
      <c r="U29" s="25"/>
    </row>
    <row r="30" spans="1:34" ht="28.8">
      <c r="A30" s="6">
        <f>'Västmanlands län'!A30</f>
        <v>2020</v>
      </c>
      <c r="B30" s="89" t="s">
        <v>70</v>
      </c>
      <c r="C30" s="92" t="s">
        <v>8</v>
      </c>
      <c r="D30" s="80" t="s">
        <v>32</v>
      </c>
      <c r="E30" s="80" t="s">
        <v>2</v>
      </c>
      <c r="F30" s="81" t="s">
        <v>3</v>
      </c>
      <c r="G30" s="80" t="s">
        <v>28</v>
      </c>
      <c r="H30" s="80" t="s">
        <v>52</v>
      </c>
      <c r="I30" s="81" t="s">
        <v>5</v>
      </c>
      <c r="J30" s="80" t="s">
        <v>4</v>
      </c>
      <c r="K30" s="80" t="s">
        <v>6</v>
      </c>
      <c r="L30" s="80" t="s">
        <v>7</v>
      </c>
      <c r="M30" s="80" t="s">
        <v>72</v>
      </c>
      <c r="N30" s="81" t="s">
        <v>68</v>
      </c>
      <c r="O30" s="81" t="s">
        <v>74</v>
      </c>
      <c r="P30" s="82" t="s">
        <v>29</v>
      </c>
      <c r="Q30" s="20"/>
      <c r="R30" s="56" t="str">
        <f>H30</f>
        <v>Biobränslen</v>
      </c>
      <c r="S30" s="43" t="str">
        <f>H43/1000&amp;" GWh"</f>
        <v>53,417988 GWh</v>
      </c>
      <c r="T30" s="31">
        <f>H$44</f>
        <v>5.1745257308793591E-2</v>
      </c>
      <c r="U30" s="25"/>
    </row>
    <row r="31" spans="1:34" s="18" customFormat="1">
      <c r="A31" s="17"/>
      <c r="B31" s="84" t="s">
        <v>65</v>
      </c>
      <c r="C31" s="90" t="s">
        <v>64</v>
      </c>
      <c r="D31" s="84" t="s">
        <v>59</v>
      </c>
      <c r="E31" s="85"/>
      <c r="F31" s="84" t="s">
        <v>61</v>
      </c>
      <c r="G31" s="84" t="s">
        <v>71</v>
      </c>
      <c r="H31" s="84" t="s">
        <v>69</v>
      </c>
      <c r="I31" s="84" t="s">
        <v>62</v>
      </c>
      <c r="J31" s="85"/>
      <c r="K31" s="85"/>
      <c r="L31" s="85"/>
      <c r="M31" s="85"/>
      <c r="N31" s="86"/>
      <c r="O31" s="86"/>
      <c r="P31" s="87" t="s">
        <v>67</v>
      </c>
      <c r="Q31" s="21"/>
      <c r="R31" s="56" t="str">
        <f>I30</f>
        <v>Biogas</v>
      </c>
      <c r="S31" s="43" t="str">
        <f>I43/1000 &amp;" GWh"</f>
        <v>0 GWh</v>
      </c>
      <c r="T31" s="31">
        <f>I$44</f>
        <v>0</v>
      </c>
      <c r="U31" s="24"/>
      <c r="AG31" s="19"/>
      <c r="AH31" s="19"/>
    </row>
    <row r="32" spans="1:34" ht="15.6">
      <c r="A32" s="5" t="s">
        <v>30</v>
      </c>
      <c r="B32" s="62">
        <f>[1]Slutanvändning!$N$737</f>
        <v>0</v>
      </c>
      <c r="C32" s="62">
        <f>[1]Slutanvändning!$N$738</f>
        <v>10424</v>
      </c>
      <c r="D32" s="62">
        <f>[1]Slutanvändning!$N$731</f>
        <v>7248</v>
      </c>
      <c r="E32" s="62">
        <f>[1]Slutanvändning!$Q$732</f>
        <v>0</v>
      </c>
      <c r="F32" s="62">
        <f>[1]Slutanvändning!$N$733</f>
        <v>0</v>
      </c>
      <c r="G32" s="62">
        <f>[1]Slutanvändning!$N$734</f>
        <v>1722</v>
      </c>
      <c r="H32" s="62">
        <f>[1]Slutanvändning!$N$735</f>
        <v>0</v>
      </c>
      <c r="I32" s="62">
        <f>[1]Slutanvändning!$N$736</f>
        <v>0</v>
      </c>
      <c r="J32" s="62"/>
      <c r="K32" s="62">
        <f>[1]Slutanvändning!U732</f>
        <v>0</v>
      </c>
      <c r="L32" s="62">
        <f>[1]Slutanvändning!V732</f>
        <v>0</v>
      </c>
      <c r="M32" s="62"/>
      <c r="N32" s="62"/>
      <c r="O32" s="62"/>
      <c r="P32" s="62">
        <f t="shared" ref="P32:P38" si="4">SUM(B32:N32)</f>
        <v>19394</v>
      </c>
      <c r="Q32" s="22"/>
      <c r="R32" s="57" t="str">
        <f>J30</f>
        <v>Avlutar</v>
      </c>
      <c r="S32" s="43" t="str">
        <f>J43/1000 &amp;" GWh"</f>
        <v>0 GWh</v>
      </c>
      <c r="T32" s="31">
        <f>J$44</f>
        <v>0</v>
      </c>
      <c r="U32" s="25"/>
    </row>
    <row r="33" spans="1:47" ht="15.6">
      <c r="A33" s="5" t="s">
        <v>33</v>
      </c>
      <c r="B33" s="62">
        <f>[1]Slutanvändning!$N$746</f>
        <v>28500</v>
      </c>
      <c r="C33" s="141">
        <f>[1]Slutanvändning!$N$747</f>
        <v>213351.48787729233</v>
      </c>
      <c r="D33" s="141">
        <f>[1]Slutanvändning!$N$740</f>
        <v>82233</v>
      </c>
      <c r="E33" s="141">
        <f>[1]Slutanvändning!$Q$741</f>
        <v>216251</v>
      </c>
      <c r="F33" s="62">
        <f>[1]Slutanvändning!$N$742</f>
        <v>26611</v>
      </c>
      <c r="G33" s="141">
        <f>[1]Slutanvändning!$N$743</f>
        <v>271.27412270772015</v>
      </c>
      <c r="H33" s="141">
        <f>[1]Slutanvändning!$N$744</f>
        <v>5145.2379999999976</v>
      </c>
      <c r="I33" s="62">
        <f>[1]Slutanvändning!$N$745</f>
        <v>0</v>
      </c>
      <c r="J33" s="62"/>
      <c r="K33" s="62">
        <f>[1]Slutanvändning!U741</f>
        <v>0</v>
      </c>
      <c r="L33" s="62">
        <f>[1]Slutanvändning!V741</f>
        <v>0</v>
      </c>
      <c r="M33" s="62"/>
      <c r="N33" s="62"/>
      <c r="O33" s="62"/>
      <c r="P33" s="62">
        <f t="shared" si="4"/>
        <v>572363</v>
      </c>
      <c r="Q33" s="22"/>
      <c r="R33" s="56" t="str">
        <f>K30</f>
        <v>Torv</v>
      </c>
      <c r="S33" s="43" t="str">
        <f>K43/1000&amp;" GWh"</f>
        <v>0 GWh</v>
      </c>
      <c r="T33" s="31">
        <f>K$44</f>
        <v>0</v>
      </c>
      <c r="U33" s="25"/>
    </row>
    <row r="34" spans="1:47" ht="15.6">
      <c r="A34" s="5" t="s">
        <v>34</v>
      </c>
      <c r="B34" s="62">
        <f>[1]Slutanvändning!$N$755</f>
        <v>22160</v>
      </c>
      <c r="C34" s="62">
        <f>[1]Slutanvändning!$N$756</f>
        <v>27232</v>
      </c>
      <c r="D34" s="62">
        <f>[1]Slutanvändning!$N$749</f>
        <v>0</v>
      </c>
      <c r="E34" s="62">
        <f>[1]Slutanvändning!$Q$750</f>
        <v>0</v>
      </c>
      <c r="F34" s="62">
        <f>[1]Slutanvändning!$N$751</f>
        <v>0</v>
      </c>
      <c r="G34" s="62">
        <f>[1]Slutanvändning!$N$752</f>
        <v>0</v>
      </c>
      <c r="H34" s="62">
        <f>[1]Slutanvändning!$N$753</f>
        <v>0</v>
      </c>
      <c r="I34" s="62">
        <f>[1]Slutanvändning!$N$754</f>
        <v>0</v>
      </c>
      <c r="J34" s="62"/>
      <c r="K34" s="62">
        <f>[1]Slutanvändning!U750</f>
        <v>0</v>
      </c>
      <c r="L34" s="62">
        <f>[1]Slutanvändning!V750</f>
        <v>0</v>
      </c>
      <c r="M34" s="62"/>
      <c r="N34" s="62"/>
      <c r="O34" s="62"/>
      <c r="P34" s="62">
        <f t="shared" si="4"/>
        <v>49392</v>
      </c>
      <c r="Q34" s="22"/>
      <c r="R34" s="57" t="str">
        <f>L30</f>
        <v>Avfall</v>
      </c>
      <c r="S34" s="43" t="str">
        <f>L43/1000&amp;" GWh"</f>
        <v>67,45625 GWh</v>
      </c>
      <c r="T34" s="31">
        <f>L$44</f>
        <v>6.5343925221150373E-2</v>
      </c>
      <c r="U34" s="25"/>
      <c r="V34" s="7"/>
      <c r="W34" s="42"/>
    </row>
    <row r="35" spans="1:47" ht="15.6">
      <c r="A35" s="5" t="s">
        <v>35</v>
      </c>
      <c r="B35" s="62">
        <f>[1]Slutanvändning!$N$764</f>
        <v>0</v>
      </c>
      <c r="C35" s="141">
        <f>[1]Slutanvändning!$N$765</f>
        <v>291.27412270772038</v>
      </c>
      <c r="D35" s="62">
        <f>[1]Slutanvändning!$N$758</f>
        <v>149646</v>
      </c>
      <c r="E35" s="62">
        <f>[1]Slutanvändning!$Q$759</f>
        <v>0</v>
      </c>
      <c r="F35" s="62">
        <f>[1]Slutanvändning!$N$760</f>
        <v>0</v>
      </c>
      <c r="G35" s="141">
        <f>[1]Slutanvändning!$N$761</f>
        <v>25028.72587729228</v>
      </c>
      <c r="H35" s="62">
        <f>[1]Slutanvändning!$N$762</f>
        <v>0</v>
      </c>
      <c r="I35" s="62">
        <f>[1]Slutanvändning!$N$763</f>
        <v>0</v>
      </c>
      <c r="J35" s="62"/>
      <c r="K35" s="62">
        <f>[1]Slutanvändning!U759</f>
        <v>0</v>
      </c>
      <c r="L35" s="62">
        <f>[1]Slutanvändning!V759</f>
        <v>0</v>
      </c>
      <c r="M35" s="62"/>
      <c r="N35" s="62"/>
      <c r="O35" s="62"/>
      <c r="P35" s="62">
        <f>SUM(B35:N35)</f>
        <v>174966</v>
      </c>
      <c r="Q35" s="22"/>
      <c r="R35" s="56" t="str">
        <f>M30</f>
        <v>Beckolja</v>
      </c>
      <c r="S35" s="43" t="str">
        <f>M43/1000&amp;" GWh"</f>
        <v>0 GWh</v>
      </c>
      <c r="T35" s="31">
        <f>M$44</f>
        <v>0</v>
      </c>
      <c r="U35" s="25"/>
    </row>
    <row r="36" spans="1:47" ht="15.6">
      <c r="A36" s="5" t="s">
        <v>36</v>
      </c>
      <c r="B36" s="62">
        <f>[1]Slutanvändning!$N$773</f>
        <v>23879</v>
      </c>
      <c r="C36" s="62">
        <f>[1]Slutanvändning!$N$774</f>
        <v>46218</v>
      </c>
      <c r="D36" s="62">
        <f>[1]Slutanvändning!$N$767</f>
        <v>949</v>
      </c>
      <c r="E36" s="62">
        <f>[1]Slutanvändning!$Q$768</f>
        <v>0</v>
      </c>
      <c r="F36" s="62">
        <f>[1]Slutanvändning!$N$769</f>
        <v>0</v>
      </c>
      <c r="G36" s="62">
        <f>[1]Slutanvändning!$N$770</f>
        <v>0</v>
      </c>
      <c r="H36" s="62">
        <f>[1]Slutanvändning!$N$771</f>
        <v>0</v>
      </c>
      <c r="I36" s="62">
        <f>[1]Slutanvändning!$N$772</f>
        <v>0</v>
      </c>
      <c r="J36" s="62"/>
      <c r="K36" s="62">
        <f>[1]Slutanvändning!U768</f>
        <v>0</v>
      </c>
      <c r="L36" s="62">
        <f>[1]Slutanvändning!V768</f>
        <v>0</v>
      </c>
      <c r="M36" s="62"/>
      <c r="N36" s="62"/>
      <c r="O36" s="62"/>
      <c r="P36" s="62">
        <f t="shared" si="4"/>
        <v>71046</v>
      </c>
      <c r="Q36" s="22"/>
      <c r="R36" s="56" t="str">
        <f>N30</f>
        <v>Övrigt</v>
      </c>
      <c r="S36" s="43" t="str">
        <f>N43/1000&amp;" GWh"</f>
        <v>0 GWh</v>
      </c>
      <c r="T36" s="31">
        <f>N$44</f>
        <v>0</v>
      </c>
      <c r="U36" s="25"/>
    </row>
    <row r="37" spans="1:47" ht="15.6">
      <c r="A37" s="5" t="s">
        <v>37</v>
      </c>
      <c r="B37" s="62">
        <f>[1]Slutanvändning!$N$782</f>
        <v>23630</v>
      </c>
      <c r="C37" s="62">
        <f>[1]Slutanvändning!$N$783</f>
        <v>53211</v>
      </c>
      <c r="D37" s="62">
        <f>[1]Slutanvändning!$N$776</f>
        <v>105</v>
      </c>
      <c r="E37" s="62">
        <f>[1]Slutanvändning!$Q$777</f>
        <v>0</v>
      </c>
      <c r="F37" s="62">
        <f>[1]Slutanvändning!$N$778</f>
        <v>0</v>
      </c>
      <c r="G37" s="62">
        <f>[1]Slutanvändning!$N$779</f>
        <v>0</v>
      </c>
      <c r="H37" s="62">
        <f>[1]Slutanvändning!$N$780</f>
        <v>24076</v>
      </c>
      <c r="I37" s="62">
        <f>[1]Slutanvändning!$N$781</f>
        <v>0</v>
      </c>
      <c r="J37" s="62"/>
      <c r="K37" s="62">
        <f>[1]Slutanvändning!U777</f>
        <v>0</v>
      </c>
      <c r="L37" s="62">
        <f>[1]Slutanvändning!V777</f>
        <v>0</v>
      </c>
      <c r="M37" s="62"/>
      <c r="N37" s="62"/>
      <c r="O37" s="62"/>
      <c r="P37" s="62">
        <f t="shared" si="4"/>
        <v>101022</v>
      </c>
      <c r="Q37" s="22"/>
      <c r="R37" s="57" t="str">
        <f>O30</f>
        <v>Ånga</v>
      </c>
      <c r="S37" s="43" t="str">
        <f>O43/1000&amp;" GWh"</f>
        <v>0 GWh</v>
      </c>
      <c r="T37" s="31">
        <f>O$44</f>
        <v>0</v>
      </c>
      <c r="U37" s="25"/>
    </row>
    <row r="38" spans="1:47" ht="15.6">
      <c r="A38" s="5" t="s">
        <v>38</v>
      </c>
      <c r="B38" s="62">
        <f>[1]Slutanvändning!$N$791</f>
        <v>86721</v>
      </c>
      <c r="C38" s="62">
        <f>[1]Slutanvändning!$N$792</f>
        <v>12008</v>
      </c>
      <c r="D38" s="62">
        <f>[1]Slutanvändning!$N$785</f>
        <v>162</v>
      </c>
      <c r="E38" s="62">
        <f>[1]Slutanvändning!$Q$786</f>
        <v>0</v>
      </c>
      <c r="F38" s="62">
        <f>[1]Slutanvändning!$N$787</f>
        <v>0</v>
      </c>
      <c r="G38" s="62">
        <f>[1]Slutanvändning!$N$788</f>
        <v>0</v>
      </c>
      <c r="H38" s="62">
        <f>[1]Slutanvändning!$N$789</f>
        <v>0</v>
      </c>
      <c r="I38" s="62">
        <f>[1]Slutanvändning!$N$790</f>
        <v>0</v>
      </c>
      <c r="J38" s="62"/>
      <c r="K38" s="62">
        <f>[1]Slutanvändning!U786</f>
        <v>0</v>
      </c>
      <c r="L38" s="62">
        <f>[1]Slutanvändning!V786</f>
        <v>0</v>
      </c>
      <c r="M38" s="62"/>
      <c r="N38" s="62"/>
      <c r="O38" s="62"/>
      <c r="P38" s="62">
        <f t="shared" si="4"/>
        <v>98891</v>
      </c>
      <c r="Q38" s="22"/>
      <c r="R38" s="33"/>
      <c r="S38" s="18"/>
      <c r="T38" s="29"/>
      <c r="U38" s="25"/>
    </row>
    <row r="39" spans="1:47" ht="15.6">
      <c r="A39" s="5" t="s">
        <v>39</v>
      </c>
      <c r="B39" s="62">
        <f>[1]Slutanvändning!$N$800</f>
        <v>0</v>
      </c>
      <c r="C39" s="62">
        <f>[1]Slutanvändning!$N$801</f>
        <v>6630</v>
      </c>
      <c r="D39" s="62">
        <f>[1]Slutanvändning!$N$794</f>
        <v>0</v>
      </c>
      <c r="E39" s="62">
        <f>[1]Slutanvändning!$Q$795</f>
        <v>0</v>
      </c>
      <c r="F39" s="62">
        <f>[1]Slutanvändning!$N$796</f>
        <v>0</v>
      </c>
      <c r="G39" s="62">
        <f>[1]Slutanvändning!$N$797</f>
        <v>0</v>
      </c>
      <c r="H39" s="62">
        <f>[1]Slutanvändning!$N$798</f>
        <v>0</v>
      </c>
      <c r="I39" s="62">
        <f>[1]Slutanvändning!$N$799</f>
        <v>0</v>
      </c>
      <c r="J39" s="62"/>
      <c r="K39" s="62">
        <f>[1]Slutanvändning!U795</f>
        <v>0</v>
      </c>
      <c r="L39" s="62">
        <f>[1]Slutanvändning!V795</f>
        <v>0</v>
      </c>
      <c r="M39" s="62"/>
      <c r="N39" s="62"/>
      <c r="O39" s="62"/>
      <c r="P39" s="62">
        <f>SUM(B39:N39)</f>
        <v>6630</v>
      </c>
      <c r="Q39" s="22"/>
      <c r="R39" s="30"/>
      <c r="S39" s="9"/>
      <c r="T39" s="46"/>
    </row>
    <row r="40" spans="1:47" ht="15.6">
      <c r="A40" s="5" t="s">
        <v>14</v>
      </c>
      <c r="B40" s="62">
        <f>SUM(B32:B39)</f>
        <v>184890</v>
      </c>
      <c r="C40" s="141">
        <f t="shared" ref="C40:O40" si="5">SUM(C32:C39)</f>
        <v>369365.76200000005</v>
      </c>
      <c r="D40" s="141">
        <f t="shared" si="5"/>
        <v>240343</v>
      </c>
      <c r="E40" s="141">
        <f t="shared" si="5"/>
        <v>216251</v>
      </c>
      <c r="F40" s="62">
        <f>SUM(F32:F39)</f>
        <v>26611</v>
      </c>
      <c r="G40" s="62">
        <f t="shared" si="5"/>
        <v>27022</v>
      </c>
      <c r="H40" s="141">
        <f t="shared" si="5"/>
        <v>29221.237999999998</v>
      </c>
      <c r="I40" s="62">
        <f t="shared" si="5"/>
        <v>0</v>
      </c>
      <c r="J40" s="62">
        <f t="shared" si="5"/>
        <v>0</v>
      </c>
      <c r="K40" s="62">
        <f t="shared" si="5"/>
        <v>0</v>
      </c>
      <c r="L40" s="62">
        <f t="shared" si="5"/>
        <v>0</v>
      </c>
      <c r="M40" s="62">
        <f t="shared" si="5"/>
        <v>0</v>
      </c>
      <c r="N40" s="62">
        <f t="shared" si="5"/>
        <v>0</v>
      </c>
      <c r="O40" s="62">
        <f t="shared" si="5"/>
        <v>0</v>
      </c>
      <c r="P40" s="62">
        <f>SUM(B40:N40)</f>
        <v>1093704</v>
      </c>
      <c r="Q40" s="22"/>
      <c r="R40" s="30"/>
      <c r="S40" s="9" t="s">
        <v>25</v>
      </c>
      <c r="T40" s="46" t="s">
        <v>26</v>
      </c>
    </row>
    <row r="41" spans="1:47"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48"/>
      <c r="R41" s="30" t="s">
        <v>40</v>
      </c>
      <c r="S41" s="47" t="str">
        <f>(B46+C46)/1000 &amp;" GWh"</f>
        <v>50,81826096 GWh</v>
      </c>
      <c r="T41" s="63"/>
    </row>
    <row r="42" spans="1:47">
      <c r="A42" s="35" t="s">
        <v>43</v>
      </c>
      <c r="B42" s="92">
        <f>B39+B38+B37</f>
        <v>110351</v>
      </c>
      <c r="C42" s="92">
        <f>C39+C38+C37</f>
        <v>71849</v>
      </c>
      <c r="D42" s="92">
        <f>D39+D38+D37</f>
        <v>267</v>
      </c>
      <c r="E42" s="92">
        <f t="shared" ref="E42:I42" si="6">E39+E38+E37</f>
        <v>0</v>
      </c>
      <c r="F42" s="89">
        <f t="shared" si="6"/>
        <v>0</v>
      </c>
      <c r="G42" s="92">
        <f t="shared" si="6"/>
        <v>0</v>
      </c>
      <c r="H42" s="92">
        <f t="shared" si="6"/>
        <v>24076</v>
      </c>
      <c r="I42" s="89">
        <f t="shared" si="6"/>
        <v>0</v>
      </c>
      <c r="J42" s="92">
        <f t="shared" ref="J42:P42" si="7">J39+J38+J37</f>
        <v>0</v>
      </c>
      <c r="K42" s="92">
        <f t="shared" si="7"/>
        <v>0</v>
      </c>
      <c r="L42" s="92">
        <f t="shared" si="7"/>
        <v>0</v>
      </c>
      <c r="M42" s="92">
        <f t="shared" si="7"/>
        <v>0</v>
      </c>
      <c r="N42" s="92">
        <f t="shared" si="7"/>
        <v>0</v>
      </c>
      <c r="O42" s="92">
        <f t="shared" si="7"/>
        <v>0</v>
      </c>
      <c r="P42" s="92">
        <f t="shared" si="7"/>
        <v>206543</v>
      </c>
      <c r="Q42" s="23"/>
      <c r="R42" s="30" t="s">
        <v>41</v>
      </c>
      <c r="S42" s="10" t="str">
        <f>P42/1000 &amp;" GWh"</f>
        <v>206,543 GWh</v>
      </c>
      <c r="T42" s="31">
        <f>P42/P40</f>
        <v>0.18884725666176588</v>
      </c>
    </row>
    <row r="43" spans="1:47">
      <c r="A43" s="36" t="s">
        <v>45</v>
      </c>
      <c r="B43" s="117"/>
      <c r="C43" s="94">
        <f>C40+C24-C7+C46</f>
        <v>398915.02296000003</v>
      </c>
      <c r="D43" s="94">
        <f t="shared" ref="D43:O43" si="8">D11+D24+D40</f>
        <v>240343</v>
      </c>
      <c r="E43" s="94">
        <f t="shared" si="8"/>
        <v>216251</v>
      </c>
      <c r="F43" s="94">
        <f t="shared" si="8"/>
        <v>26611</v>
      </c>
      <c r="G43" s="94">
        <f t="shared" si="8"/>
        <v>29332</v>
      </c>
      <c r="H43" s="94">
        <f t="shared" si="8"/>
        <v>53417.987999999998</v>
      </c>
      <c r="I43" s="94">
        <f t="shared" si="8"/>
        <v>0</v>
      </c>
      <c r="J43" s="94">
        <f t="shared" si="8"/>
        <v>0</v>
      </c>
      <c r="K43" s="94">
        <f t="shared" si="8"/>
        <v>0</v>
      </c>
      <c r="L43" s="94">
        <f>L11+L24+L40</f>
        <v>67456.25</v>
      </c>
      <c r="M43" s="94">
        <f t="shared" si="8"/>
        <v>0</v>
      </c>
      <c r="N43" s="94">
        <f t="shared" si="8"/>
        <v>0</v>
      </c>
      <c r="O43" s="94">
        <f t="shared" si="8"/>
        <v>0</v>
      </c>
      <c r="P43" s="118">
        <f>SUM(C43:O43)</f>
        <v>1032326.26096</v>
      </c>
      <c r="Q43" s="23"/>
      <c r="R43" s="30" t="s">
        <v>42</v>
      </c>
      <c r="S43" s="10" t="str">
        <f>P36/1000 &amp;" GWh"</f>
        <v>71,046 GWh</v>
      </c>
      <c r="T43" s="44">
        <f>P36/P40</f>
        <v>6.4959074850233695E-2</v>
      </c>
    </row>
    <row r="44" spans="1:47">
      <c r="A44" s="36" t="s">
        <v>46</v>
      </c>
      <c r="B44" s="92"/>
      <c r="C44" s="95">
        <f>C43/$P$43</f>
        <v>0.38642339931276531</v>
      </c>
      <c r="D44" s="95">
        <f t="shared" ref="D44:P44" si="9">D43/$P$43</f>
        <v>0.23281690013048373</v>
      </c>
      <c r="E44" s="95">
        <f t="shared" si="9"/>
        <v>0.20947931693503549</v>
      </c>
      <c r="F44" s="95">
        <f t="shared" si="9"/>
        <v>2.5777703238173372E-2</v>
      </c>
      <c r="G44" s="95">
        <f t="shared" si="9"/>
        <v>2.8413497853598185E-2</v>
      </c>
      <c r="H44" s="95">
        <f t="shared" si="9"/>
        <v>5.1745257308793591E-2</v>
      </c>
      <c r="I44" s="95">
        <f t="shared" si="9"/>
        <v>0</v>
      </c>
      <c r="J44" s="95">
        <f t="shared" si="9"/>
        <v>0</v>
      </c>
      <c r="K44" s="95">
        <f t="shared" si="9"/>
        <v>0</v>
      </c>
      <c r="L44" s="95">
        <f t="shared" si="9"/>
        <v>6.5343925221150373E-2</v>
      </c>
      <c r="M44" s="95">
        <f t="shared" si="9"/>
        <v>0</v>
      </c>
      <c r="N44" s="95">
        <f t="shared" si="9"/>
        <v>0</v>
      </c>
      <c r="O44" s="95">
        <f t="shared" si="9"/>
        <v>0</v>
      </c>
      <c r="P44" s="95">
        <f t="shared" si="9"/>
        <v>1</v>
      </c>
      <c r="Q44" s="23"/>
      <c r="R44" s="30" t="s">
        <v>44</v>
      </c>
      <c r="S44" s="10" t="str">
        <f>P34/1000 &amp;" GWh"</f>
        <v>49,392 GWh</v>
      </c>
      <c r="T44" s="31">
        <f>P34/P40</f>
        <v>4.5160299313159687E-2</v>
      </c>
      <c r="U44" s="25"/>
    </row>
    <row r="45" spans="1:47">
      <c r="A45" s="37"/>
      <c r="B45" s="116"/>
      <c r="C45" s="92"/>
      <c r="D45" s="92"/>
      <c r="E45" s="92"/>
      <c r="F45" s="89"/>
      <c r="G45" s="92"/>
      <c r="H45" s="92"/>
      <c r="I45" s="89"/>
      <c r="J45" s="92"/>
      <c r="K45" s="92"/>
      <c r="L45" s="92"/>
      <c r="M45" s="92"/>
      <c r="N45" s="89"/>
      <c r="O45" s="89"/>
      <c r="P45" s="89"/>
      <c r="Q45" s="23"/>
      <c r="R45" s="30" t="s">
        <v>31</v>
      </c>
      <c r="S45" s="10" t="str">
        <f>P32/1000 &amp;" GWh"</f>
        <v>19,394 GWh</v>
      </c>
      <c r="T45" s="31">
        <f>P32/P40</f>
        <v>1.7732402917059825E-2</v>
      </c>
      <c r="U45" s="25"/>
    </row>
    <row r="46" spans="1:47">
      <c r="A46" s="37" t="s">
        <v>49</v>
      </c>
      <c r="B46" s="94">
        <f>B24-B40</f>
        <v>21269</v>
      </c>
      <c r="C46" s="94">
        <f>(C40+C24)*0.08</f>
        <v>29549.260960000003</v>
      </c>
      <c r="D46" s="92"/>
      <c r="E46" s="92"/>
      <c r="F46" s="89"/>
      <c r="G46" s="92"/>
      <c r="H46" s="92"/>
      <c r="I46" s="89"/>
      <c r="J46" s="92"/>
      <c r="K46" s="92"/>
      <c r="L46" s="92"/>
      <c r="M46" s="92"/>
      <c r="N46" s="89"/>
      <c r="O46" s="89"/>
      <c r="P46" s="41"/>
      <c r="Q46" s="23"/>
      <c r="R46" s="30" t="s">
        <v>47</v>
      </c>
      <c r="S46" s="10" t="str">
        <f>P33/1000 &amp;" GWh"</f>
        <v>572,363 GWh</v>
      </c>
      <c r="T46" s="44">
        <f>P33/P40</f>
        <v>0.52332532385362041</v>
      </c>
      <c r="U46" s="25"/>
    </row>
    <row r="47" spans="1:47">
      <c r="A47" s="37" t="s">
        <v>51</v>
      </c>
      <c r="B47" s="119">
        <f>B46/B24</f>
        <v>0.10316794318947996</v>
      </c>
      <c r="C47" s="119">
        <f>C46/(C40+C24)</f>
        <v>0.08</v>
      </c>
      <c r="D47" s="92"/>
      <c r="E47" s="92"/>
      <c r="F47" s="89"/>
      <c r="G47" s="92"/>
      <c r="H47" s="92"/>
      <c r="I47" s="89"/>
      <c r="J47" s="92"/>
      <c r="K47" s="92"/>
      <c r="L47" s="92"/>
      <c r="M47" s="92"/>
      <c r="N47" s="89"/>
      <c r="O47" s="89"/>
      <c r="P47" s="89"/>
      <c r="Q47" s="23"/>
      <c r="R47" s="30" t="s">
        <v>48</v>
      </c>
      <c r="S47" s="10" t="str">
        <f>P35/1000 &amp;" GWh"</f>
        <v>174,966 GWh</v>
      </c>
      <c r="T47" s="44">
        <f>P35/P40</f>
        <v>0.15997564240416054</v>
      </c>
    </row>
    <row r="48" spans="1:47" ht="15" thickBot="1">
      <c r="A48" s="12"/>
      <c r="B48" s="98"/>
      <c r="C48" s="100"/>
      <c r="D48" s="100"/>
      <c r="E48" s="100"/>
      <c r="F48" s="101"/>
      <c r="G48" s="100"/>
      <c r="H48" s="100"/>
      <c r="I48" s="101"/>
      <c r="J48" s="100"/>
      <c r="K48" s="100"/>
      <c r="L48" s="100"/>
      <c r="M48" s="100"/>
      <c r="N48" s="101"/>
      <c r="O48" s="101"/>
      <c r="P48" s="101"/>
      <c r="Q48" s="58"/>
      <c r="R48" s="49" t="s">
        <v>50</v>
      </c>
      <c r="S48" s="50" t="str">
        <f>P40/1000 &amp;" GWh"</f>
        <v>1093,704 GWh</v>
      </c>
      <c r="T48" s="51">
        <f>SUM(T42:T47)</f>
        <v>1</v>
      </c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2"/>
      <c r="AH48" s="12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</row>
    <row r="49" spans="1:47">
      <c r="A49" s="13"/>
      <c r="B49" s="98"/>
      <c r="C49" s="100"/>
      <c r="D49" s="100"/>
      <c r="E49" s="100"/>
      <c r="F49" s="101"/>
      <c r="G49" s="100"/>
      <c r="H49" s="100"/>
      <c r="I49" s="101"/>
      <c r="J49" s="100"/>
      <c r="K49" s="100"/>
      <c r="L49" s="100"/>
      <c r="M49" s="100"/>
      <c r="N49" s="101"/>
      <c r="O49" s="101"/>
      <c r="P49" s="101"/>
      <c r="Q49" s="13"/>
      <c r="R49" s="12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2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</row>
    <row r="50" spans="1:47">
      <c r="A50" s="13"/>
      <c r="B50" s="98"/>
      <c r="C50" s="120"/>
      <c r="D50" s="100"/>
      <c r="E50" s="100"/>
      <c r="F50" s="101"/>
      <c r="G50" s="100"/>
      <c r="H50" s="100"/>
      <c r="I50" s="101"/>
      <c r="J50" s="100"/>
      <c r="K50" s="100"/>
      <c r="L50" s="100"/>
      <c r="M50" s="100"/>
      <c r="N50" s="101"/>
      <c r="O50" s="101"/>
      <c r="P50" s="101"/>
      <c r="Q50" s="13"/>
      <c r="R50" s="12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2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</row>
    <row r="51" spans="1:47">
      <c r="A51" s="13"/>
      <c r="B51" s="98"/>
      <c r="C51" s="100"/>
      <c r="D51" s="100"/>
      <c r="E51" s="100"/>
      <c r="F51" s="101"/>
      <c r="G51" s="100"/>
      <c r="H51" s="100"/>
      <c r="I51" s="101"/>
      <c r="J51" s="100"/>
      <c r="K51" s="100"/>
      <c r="L51" s="100"/>
      <c r="M51" s="100"/>
      <c r="N51" s="101"/>
      <c r="O51" s="101"/>
      <c r="P51" s="101"/>
      <c r="Q51" s="13"/>
      <c r="R51" s="12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2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</row>
    <row r="52" spans="1:47">
      <c r="A52" s="13"/>
      <c r="B52" s="98"/>
      <c r="C52" s="99"/>
      <c r="D52" s="100"/>
      <c r="E52" s="100"/>
      <c r="F52" s="101"/>
      <c r="G52" s="100"/>
      <c r="H52" s="100"/>
      <c r="I52" s="101"/>
      <c r="J52" s="100"/>
      <c r="K52" s="100"/>
      <c r="L52" s="100"/>
      <c r="M52" s="99"/>
      <c r="N52" s="102"/>
      <c r="O52" s="102"/>
      <c r="P52" s="102"/>
      <c r="Q52" s="13"/>
      <c r="R52" s="12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2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</row>
    <row r="53" spans="1:47">
      <c r="A53" s="13"/>
      <c r="B53" s="98"/>
      <c r="C53" s="99"/>
      <c r="D53" s="100"/>
      <c r="E53" s="100"/>
      <c r="F53" s="101"/>
      <c r="G53" s="100"/>
      <c r="H53" s="100"/>
      <c r="I53" s="101"/>
      <c r="J53" s="100"/>
      <c r="K53" s="100"/>
      <c r="L53" s="100"/>
      <c r="M53" s="99"/>
      <c r="N53" s="102"/>
      <c r="O53" s="102"/>
      <c r="P53" s="102"/>
      <c r="Q53" s="13"/>
      <c r="R53" s="12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2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</row>
    <row r="54" spans="1:47">
      <c r="A54" s="13"/>
      <c r="B54" s="98"/>
      <c r="C54" s="99"/>
      <c r="D54" s="100"/>
      <c r="E54" s="100"/>
      <c r="F54" s="101"/>
      <c r="G54" s="100"/>
      <c r="H54" s="100"/>
      <c r="I54" s="101"/>
      <c r="J54" s="100"/>
      <c r="K54" s="100"/>
      <c r="L54" s="100"/>
      <c r="M54" s="99"/>
      <c r="N54" s="102"/>
      <c r="O54" s="102"/>
      <c r="P54" s="102"/>
      <c r="Q54" s="13"/>
      <c r="R54" s="12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2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</row>
    <row r="55" spans="1:47" ht="15.6">
      <c r="A55" s="13"/>
      <c r="B55" s="98"/>
      <c r="C55" s="99"/>
      <c r="D55" s="100"/>
      <c r="E55" s="100"/>
      <c r="F55" s="101"/>
      <c r="G55" s="100"/>
      <c r="H55" s="100"/>
      <c r="I55" s="101"/>
      <c r="J55" s="100"/>
      <c r="K55" s="100"/>
      <c r="L55" s="100"/>
      <c r="M55" s="99"/>
      <c r="N55" s="102"/>
      <c r="O55" s="102"/>
      <c r="P55" s="102"/>
      <c r="Q55" s="13"/>
      <c r="R55" s="9"/>
      <c r="S55" s="34"/>
      <c r="T55" s="38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2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</row>
    <row r="56" spans="1:47" ht="15.6">
      <c r="A56" s="13"/>
      <c r="B56" s="98"/>
      <c r="C56" s="99"/>
      <c r="D56" s="100"/>
      <c r="E56" s="100"/>
      <c r="F56" s="101"/>
      <c r="G56" s="100"/>
      <c r="H56" s="100"/>
      <c r="I56" s="101"/>
      <c r="J56" s="100"/>
      <c r="K56" s="100"/>
      <c r="L56" s="100"/>
      <c r="M56" s="99"/>
      <c r="N56" s="102"/>
      <c r="O56" s="102"/>
      <c r="P56" s="102"/>
      <c r="Q56" s="13"/>
      <c r="R56" s="9"/>
      <c r="S56" s="34"/>
      <c r="T56" s="38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2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</row>
    <row r="57" spans="1:47" ht="15.6">
      <c r="A57" s="13"/>
      <c r="B57" s="98"/>
      <c r="C57" s="99"/>
      <c r="D57" s="100"/>
      <c r="E57" s="100"/>
      <c r="F57" s="101"/>
      <c r="G57" s="100"/>
      <c r="H57" s="100"/>
      <c r="I57" s="101"/>
      <c r="J57" s="100"/>
      <c r="K57" s="100"/>
      <c r="L57" s="100"/>
      <c r="M57" s="99"/>
      <c r="N57" s="102"/>
      <c r="O57" s="102"/>
      <c r="P57" s="102"/>
      <c r="Q57" s="13"/>
      <c r="R57" s="9"/>
      <c r="S57" s="34"/>
      <c r="T57" s="38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2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</row>
    <row r="58" spans="1:47" ht="15.6">
      <c r="A58" s="9"/>
      <c r="B58" s="104"/>
      <c r="C58" s="105"/>
      <c r="D58" s="106"/>
      <c r="E58" s="106"/>
      <c r="F58" s="107"/>
      <c r="G58" s="106"/>
      <c r="H58" s="106"/>
      <c r="I58" s="107"/>
      <c r="J58" s="106"/>
      <c r="K58" s="106"/>
      <c r="L58" s="106"/>
      <c r="M58" s="108"/>
      <c r="N58" s="109"/>
      <c r="O58" s="109"/>
      <c r="P58" s="110"/>
      <c r="Q58" s="9"/>
      <c r="R58" s="9"/>
      <c r="S58" s="34"/>
      <c r="T58" s="38"/>
    </row>
    <row r="59" spans="1:47" ht="15.6">
      <c r="A59" s="9"/>
      <c r="B59" s="104"/>
      <c r="C59" s="105"/>
      <c r="D59" s="106"/>
      <c r="E59" s="106"/>
      <c r="F59" s="107"/>
      <c r="G59" s="106"/>
      <c r="H59" s="106"/>
      <c r="I59" s="107"/>
      <c r="J59" s="106"/>
      <c r="K59" s="106"/>
      <c r="L59" s="106"/>
      <c r="M59" s="108"/>
      <c r="N59" s="109"/>
      <c r="O59" s="109"/>
      <c r="P59" s="110"/>
      <c r="Q59" s="9"/>
      <c r="R59" s="9"/>
      <c r="S59" s="14"/>
      <c r="T59" s="15"/>
    </row>
    <row r="60" spans="1:47" ht="15.6">
      <c r="A60" s="9"/>
      <c r="B60" s="104"/>
      <c r="C60" s="105"/>
      <c r="D60" s="106"/>
      <c r="E60" s="106"/>
      <c r="F60" s="107"/>
      <c r="G60" s="106"/>
      <c r="H60" s="106"/>
      <c r="I60" s="107"/>
      <c r="J60" s="106"/>
      <c r="K60" s="106"/>
      <c r="L60" s="106"/>
      <c r="M60" s="108"/>
      <c r="N60" s="109"/>
      <c r="O60" s="109"/>
      <c r="P60" s="110"/>
      <c r="Q60" s="9"/>
      <c r="R60" s="9"/>
      <c r="S60" s="9"/>
      <c r="T60" s="34"/>
    </row>
    <row r="61" spans="1:47" ht="15.6">
      <c r="A61" s="8"/>
      <c r="B61" s="104"/>
      <c r="C61" s="105"/>
      <c r="D61" s="106"/>
      <c r="E61" s="106"/>
      <c r="F61" s="107"/>
      <c r="G61" s="106"/>
      <c r="H61" s="106"/>
      <c r="I61" s="107"/>
      <c r="J61" s="106"/>
      <c r="K61" s="106"/>
      <c r="L61" s="106"/>
      <c r="M61" s="108"/>
      <c r="N61" s="109"/>
      <c r="O61" s="109"/>
      <c r="P61" s="110"/>
      <c r="Q61" s="9"/>
      <c r="R61" s="9"/>
      <c r="S61" s="52"/>
      <c r="T61" s="53"/>
    </row>
    <row r="62" spans="1:47" ht="15.6">
      <c r="A62" s="9"/>
      <c r="B62" s="104"/>
      <c r="C62" s="105"/>
      <c r="D62" s="104"/>
      <c r="E62" s="104"/>
      <c r="F62" s="111"/>
      <c r="G62" s="104"/>
      <c r="H62" s="104"/>
      <c r="I62" s="111"/>
      <c r="J62" s="104"/>
      <c r="K62" s="104"/>
      <c r="L62" s="104"/>
      <c r="M62" s="108"/>
      <c r="N62" s="109"/>
      <c r="O62" s="109"/>
      <c r="P62" s="110"/>
      <c r="Q62" s="9"/>
      <c r="R62" s="9"/>
      <c r="S62" s="34"/>
      <c r="T62" s="38"/>
    </row>
    <row r="63" spans="1:47" ht="15.6">
      <c r="A63" s="9"/>
      <c r="B63" s="104"/>
      <c r="C63" s="112"/>
      <c r="D63" s="104"/>
      <c r="E63" s="104"/>
      <c r="F63" s="111"/>
      <c r="G63" s="104"/>
      <c r="H63" s="104"/>
      <c r="I63" s="111"/>
      <c r="J63" s="104"/>
      <c r="K63" s="104"/>
      <c r="L63" s="104"/>
      <c r="M63" s="112"/>
      <c r="N63" s="110"/>
      <c r="O63" s="110"/>
      <c r="P63" s="110"/>
      <c r="Q63" s="9"/>
      <c r="R63" s="9"/>
      <c r="S63" s="34"/>
      <c r="T63" s="38"/>
    </row>
    <row r="64" spans="1:47" ht="15.6">
      <c r="A64" s="9"/>
      <c r="B64" s="104"/>
      <c r="C64" s="112"/>
      <c r="D64" s="104"/>
      <c r="E64" s="104"/>
      <c r="F64" s="111"/>
      <c r="G64" s="104"/>
      <c r="H64" s="104"/>
      <c r="I64" s="111"/>
      <c r="J64" s="104"/>
      <c r="K64" s="104"/>
      <c r="L64" s="104"/>
      <c r="M64" s="112"/>
      <c r="N64" s="110"/>
      <c r="O64" s="110"/>
      <c r="P64" s="110"/>
      <c r="Q64" s="9"/>
      <c r="R64" s="9"/>
      <c r="S64" s="34"/>
      <c r="T64" s="38"/>
    </row>
    <row r="65" spans="1:20" ht="15.6">
      <c r="A65" s="9"/>
      <c r="B65" s="92"/>
      <c r="C65" s="112"/>
      <c r="D65" s="92"/>
      <c r="E65" s="92"/>
      <c r="F65" s="89"/>
      <c r="G65" s="92"/>
      <c r="H65" s="92"/>
      <c r="I65" s="89"/>
      <c r="J65" s="92"/>
      <c r="K65" s="104"/>
      <c r="L65" s="104"/>
      <c r="M65" s="112"/>
      <c r="N65" s="110"/>
      <c r="O65" s="110"/>
      <c r="P65" s="110"/>
      <c r="Q65" s="9"/>
      <c r="R65" s="9"/>
      <c r="S65" s="34"/>
      <c r="T65" s="38"/>
    </row>
    <row r="66" spans="1:20" ht="15.6">
      <c r="A66" s="9"/>
      <c r="B66" s="92"/>
      <c r="C66" s="112"/>
      <c r="D66" s="92"/>
      <c r="E66" s="92"/>
      <c r="F66" s="89"/>
      <c r="G66" s="92"/>
      <c r="H66" s="92"/>
      <c r="I66" s="89"/>
      <c r="J66" s="92"/>
      <c r="K66" s="104"/>
      <c r="L66" s="104"/>
      <c r="M66" s="112"/>
      <c r="N66" s="110"/>
      <c r="O66" s="110"/>
      <c r="P66" s="110"/>
      <c r="Q66" s="9"/>
      <c r="R66" s="9"/>
      <c r="S66" s="34"/>
      <c r="T66" s="38"/>
    </row>
    <row r="67" spans="1:20" ht="15.6">
      <c r="A67" s="9"/>
      <c r="B67" s="92"/>
      <c r="C67" s="112"/>
      <c r="D67" s="92"/>
      <c r="E67" s="92"/>
      <c r="F67" s="89"/>
      <c r="G67" s="92"/>
      <c r="H67" s="92"/>
      <c r="I67" s="89"/>
      <c r="J67" s="92"/>
      <c r="K67" s="104"/>
      <c r="L67" s="104"/>
      <c r="M67" s="112"/>
      <c r="N67" s="110"/>
      <c r="O67" s="110"/>
      <c r="P67" s="110"/>
      <c r="Q67" s="9"/>
      <c r="R67" s="9"/>
      <c r="S67" s="34"/>
      <c r="T67" s="38"/>
    </row>
    <row r="68" spans="1:20" ht="15.6">
      <c r="A68" s="9"/>
      <c r="B68" s="92"/>
      <c r="C68" s="112"/>
      <c r="D68" s="92"/>
      <c r="E68" s="92"/>
      <c r="F68" s="89"/>
      <c r="G68" s="92"/>
      <c r="H68" s="92"/>
      <c r="I68" s="89"/>
      <c r="J68" s="92"/>
      <c r="K68" s="104"/>
      <c r="L68" s="104"/>
      <c r="M68" s="112"/>
      <c r="N68" s="110"/>
      <c r="O68" s="110"/>
      <c r="P68" s="110"/>
      <c r="Q68" s="9"/>
      <c r="R68" s="39"/>
      <c r="S68" s="14"/>
      <c r="T68" s="16"/>
    </row>
    <row r="69" spans="1:20">
      <c r="A69" s="9"/>
      <c r="B69" s="92"/>
      <c r="C69" s="112"/>
      <c r="D69" s="92"/>
      <c r="E69" s="92"/>
      <c r="F69" s="89"/>
      <c r="G69" s="92"/>
      <c r="H69" s="92"/>
      <c r="I69" s="89"/>
      <c r="J69" s="92"/>
      <c r="K69" s="104"/>
      <c r="L69" s="104"/>
      <c r="M69" s="112"/>
      <c r="N69" s="110"/>
      <c r="O69" s="110"/>
      <c r="P69" s="110"/>
      <c r="Q69" s="9"/>
    </row>
    <row r="70" spans="1:20">
      <c r="A70" s="9"/>
      <c r="B70" s="92"/>
      <c r="C70" s="112"/>
      <c r="D70" s="92"/>
      <c r="E70" s="92"/>
      <c r="F70" s="89"/>
      <c r="G70" s="92"/>
      <c r="H70" s="92"/>
      <c r="I70" s="89"/>
      <c r="J70" s="92"/>
      <c r="K70" s="104"/>
      <c r="L70" s="104"/>
      <c r="M70" s="112"/>
      <c r="N70" s="110"/>
      <c r="O70" s="110"/>
      <c r="P70" s="110"/>
      <c r="Q70" s="9"/>
    </row>
    <row r="71" spans="1:20" ht="15.6">
      <c r="A71" s="9"/>
      <c r="B71" s="113"/>
      <c r="C71" s="112"/>
      <c r="D71" s="113"/>
      <c r="E71" s="113"/>
      <c r="F71" s="114"/>
      <c r="G71" s="113"/>
      <c r="H71" s="113"/>
      <c r="I71" s="114"/>
      <c r="J71" s="113"/>
      <c r="K71" s="104"/>
      <c r="L71" s="104"/>
      <c r="M71" s="112"/>
      <c r="N71" s="110"/>
      <c r="O71" s="110"/>
      <c r="P71" s="110"/>
      <c r="Q71" s="9"/>
    </row>
  </sheetData>
  <pageMargins left="0.75" right="0.75" top="0.75" bottom="0.5" header="0.5" footer="0.75"/>
  <pageSetup paperSize="9" orientation="portrait" horizontalDpi="300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4"/>
  <dimension ref="A1:AU71"/>
  <sheetViews>
    <sheetView zoomScale="80" zoomScaleNormal="80" workbookViewId="0">
      <selection activeCell="L44" sqref="L44"/>
    </sheetView>
  </sheetViews>
  <sheetFormatPr defaultColWidth="8.59765625" defaultRowHeight="14.4"/>
  <cols>
    <col min="1" max="1" width="49.5" style="11" customWidth="1"/>
    <col min="2" max="2" width="18.8984375" style="41" bestFit="1" customWidth="1"/>
    <col min="3" max="3" width="17.59765625" style="79" customWidth="1"/>
    <col min="4" max="12" width="17.59765625" style="41" customWidth="1"/>
    <col min="13" max="16" width="17.59765625" style="79" customWidth="1"/>
    <col min="17" max="20" width="17.59765625" style="11" customWidth="1"/>
    <col min="21" max="16384" width="8.59765625" style="11"/>
  </cols>
  <sheetData>
    <row r="1" spans="1:34" ht="18">
      <c r="A1" s="3" t="s">
        <v>0</v>
      </c>
      <c r="Q1" s="4"/>
      <c r="R1" s="4"/>
      <c r="S1" s="4"/>
      <c r="T1" s="4"/>
    </row>
    <row r="2" spans="1:34" ht="15.6">
      <c r="A2" s="54" t="s">
        <v>87</v>
      </c>
      <c r="Q2" s="5"/>
      <c r="AG2" s="40"/>
      <c r="AH2" s="5"/>
    </row>
    <row r="3" spans="1:34" ht="28.8">
      <c r="A3" s="6">
        <f>'Västmanlands län'!A3</f>
        <v>2020</v>
      </c>
      <c r="C3" s="80" t="s">
        <v>1</v>
      </c>
      <c r="D3" s="80" t="s">
        <v>32</v>
      </c>
      <c r="E3" s="80" t="s">
        <v>2</v>
      </c>
      <c r="F3" s="81" t="s">
        <v>3</v>
      </c>
      <c r="G3" s="80" t="s">
        <v>17</v>
      </c>
      <c r="H3" s="80" t="s">
        <v>52</v>
      </c>
      <c r="I3" s="81" t="s">
        <v>5</v>
      </c>
      <c r="J3" s="80" t="s">
        <v>4</v>
      </c>
      <c r="K3" s="80" t="s">
        <v>6</v>
      </c>
      <c r="L3" s="80" t="s">
        <v>7</v>
      </c>
      <c r="M3" s="80" t="s">
        <v>68</v>
      </c>
      <c r="N3" s="81" t="s">
        <v>68</v>
      </c>
      <c r="O3" s="81" t="s">
        <v>68</v>
      </c>
      <c r="P3" s="82" t="s">
        <v>9</v>
      </c>
      <c r="Q3" s="40"/>
      <c r="AG3" s="40"/>
      <c r="AH3" s="40"/>
    </row>
    <row r="4" spans="1:34" s="18" customFormat="1" ht="10.199999999999999">
      <c r="A4" s="55" t="s">
        <v>60</v>
      </c>
      <c r="B4" s="83"/>
      <c r="C4" s="84" t="s">
        <v>58</v>
      </c>
      <c r="D4" s="84" t="s">
        <v>59</v>
      </c>
      <c r="E4" s="85"/>
      <c r="F4" s="84" t="s">
        <v>61</v>
      </c>
      <c r="G4" s="85"/>
      <c r="H4" s="85"/>
      <c r="I4" s="84" t="s">
        <v>62</v>
      </c>
      <c r="J4" s="85"/>
      <c r="K4" s="85"/>
      <c r="L4" s="85"/>
      <c r="M4" s="85"/>
      <c r="N4" s="86"/>
      <c r="O4" s="86"/>
      <c r="P4" s="87" t="s">
        <v>66</v>
      </c>
      <c r="Q4" s="19"/>
      <c r="AG4" s="19"/>
      <c r="AH4" s="19"/>
    </row>
    <row r="5" spans="1:34" ht="15.6">
      <c r="A5" s="5" t="s">
        <v>76</v>
      </c>
      <c r="B5" s="62"/>
      <c r="C5" s="64">
        <f>[1]Solceller!$E$10</f>
        <v>19465.5</v>
      </c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>
        <f>SUM(D5:O5)</f>
        <v>0</v>
      </c>
      <c r="Q5" s="40"/>
      <c r="AG5" s="40"/>
      <c r="AH5" s="40"/>
    </row>
    <row r="6" spans="1:34" ht="15.6">
      <c r="A6" s="5"/>
      <c r="C6" s="146">
        <v>0</v>
      </c>
      <c r="D6" s="62">
        <v>0</v>
      </c>
      <c r="E6" s="62">
        <v>0</v>
      </c>
      <c r="F6" s="62">
        <v>0</v>
      </c>
      <c r="G6" s="62">
        <v>0</v>
      </c>
      <c r="H6" s="62">
        <v>0</v>
      </c>
      <c r="I6" s="62">
        <v>0</v>
      </c>
      <c r="J6" s="62">
        <v>0</v>
      </c>
      <c r="K6" s="62">
        <v>0</v>
      </c>
      <c r="L6" s="62">
        <v>0</v>
      </c>
      <c r="M6" s="62"/>
      <c r="N6" s="62"/>
      <c r="O6" s="62"/>
      <c r="P6" s="62">
        <f t="shared" ref="P6:P11" si="0">SUM(D6:O6)</f>
        <v>0</v>
      </c>
      <c r="Q6" s="40"/>
      <c r="AG6" s="40"/>
      <c r="AH6" s="40"/>
    </row>
    <row r="7" spans="1:34" ht="15.6">
      <c r="A7" s="5" t="s">
        <v>104</v>
      </c>
      <c r="B7" s="62"/>
      <c r="C7" s="147">
        <f>[1]Elproduktion!$N$242</f>
        <v>421912</v>
      </c>
      <c r="D7" s="62">
        <f>[1]Elproduktion!$N$243</f>
        <v>0</v>
      </c>
      <c r="E7" s="62">
        <f>[1]Elproduktion!$Q$244</f>
        <v>0</v>
      </c>
      <c r="F7" s="62">
        <f>[1]Elproduktion!$N$245</f>
        <v>0</v>
      </c>
      <c r="G7" s="62">
        <f>[1]Elproduktion!$R$246</f>
        <v>0</v>
      </c>
      <c r="H7" s="62">
        <f>[1]Elproduktion!$S$247</f>
        <v>0</v>
      </c>
      <c r="I7" s="62">
        <f>[1]Elproduktion!$N$248</f>
        <v>0</v>
      </c>
      <c r="J7" s="62">
        <f>[1]Elproduktion!$T$246</f>
        <v>0</v>
      </c>
      <c r="K7" s="62">
        <f>[1]Elproduktion!U244</f>
        <v>0</v>
      </c>
      <c r="L7" s="62">
        <f>[1]Elproduktion!V244</f>
        <v>0</v>
      </c>
      <c r="M7" s="62"/>
      <c r="N7" s="62"/>
      <c r="O7" s="62"/>
      <c r="P7" s="62">
        <f t="shared" si="0"/>
        <v>0</v>
      </c>
      <c r="Q7" s="40"/>
      <c r="AG7" s="40"/>
      <c r="AH7" s="40"/>
    </row>
    <row r="8" spans="1:34" ht="15.6">
      <c r="A8" s="5" t="s">
        <v>11</v>
      </c>
      <c r="B8" s="62"/>
      <c r="C8" s="96">
        <f>[1]Elproduktion!$N$250</f>
        <v>0</v>
      </c>
      <c r="D8" s="62">
        <f>[1]Elproduktion!$N$251</f>
        <v>0</v>
      </c>
      <c r="E8" s="62">
        <f>[1]Elproduktion!$Q$252</f>
        <v>0</v>
      </c>
      <c r="F8" s="62">
        <f>[1]Elproduktion!$N$253</f>
        <v>0</v>
      </c>
      <c r="G8" s="62">
        <f>[1]Elproduktion!$R$254</f>
        <v>0</v>
      </c>
      <c r="H8" s="62">
        <f>[1]Elproduktion!$S$255</f>
        <v>0</v>
      </c>
      <c r="I8" s="62">
        <f>[1]Elproduktion!$N$256</f>
        <v>0</v>
      </c>
      <c r="J8" s="62">
        <f>[1]Elproduktion!$T$254</f>
        <v>0</v>
      </c>
      <c r="K8" s="62">
        <f>[1]Elproduktion!U252</f>
        <v>0</v>
      </c>
      <c r="L8" s="62">
        <f>[1]Elproduktion!V252</f>
        <v>0</v>
      </c>
      <c r="M8" s="62"/>
      <c r="N8" s="62"/>
      <c r="O8" s="62"/>
      <c r="P8" s="62">
        <f t="shared" si="0"/>
        <v>0</v>
      </c>
      <c r="Q8" s="40"/>
      <c r="AG8" s="40"/>
      <c r="AH8" s="40"/>
    </row>
    <row r="9" spans="1:34" ht="15.6">
      <c r="A9" s="5" t="s">
        <v>12</v>
      </c>
      <c r="B9" s="62"/>
      <c r="C9" s="143">
        <f>[1]Elproduktion!$N$258</f>
        <v>4352</v>
      </c>
      <c r="D9" s="62">
        <f>[1]Elproduktion!$N$259</f>
        <v>0</v>
      </c>
      <c r="E9" s="62">
        <f>[1]Elproduktion!$Q$260</f>
        <v>0</v>
      </c>
      <c r="F9" s="62">
        <f>[1]Elproduktion!$N$261</f>
        <v>0</v>
      </c>
      <c r="G9" s="62">
        <f>[1]Elproduktion!$R$262</f>
        <v>0</v>
      </c>
      <c r="H9" s="62">
        <f>[1]Elproduktion!$S$263</f>
        <v>0</v>
      </c>
      <c r="I9" s="62">
        <f>[1]Elproduktion!$N$264</f>
        <v>0</v>
      </c>
      <c r="J9" s="62">
        <f>[1]Elproduktion!$T$262</f>
        <v>0</v>
      </c>
      <c r="K9" s="62">
        <f>[1]Elproduktion!U260</f>
        <v>0</v>
      </c>
      <c r="L9" s="62">
        <f>[1]Elproduktion!V260</f>
        <v>0</v>
      </c>
      <c r="M9" s="62"/>
      <c r="N9" s="62"/>
      <c r="O9" s="62"/>
      <c r="P9" s="62">
        <f t="shared" si="0"/>
        <v>0</v>
      </c>
      <c r="Q9" s="40"/>
      <c r="AG9" s="40"/>
      <c r="AH9" s="40"/>
    </row>
    <row r="10" spans="1:34" ht="15.6">
      <c r="A10" s="5" t="s">
        <v>13</v>
      </c>
      <c r="B10" s="62"/>
      <c r="C10" s="96">
        <f>[1]Elproduktion!$N$266</f>
        <v>0</v>
      </c>
      <c r="D10" s="62">
        <f>[1]Elproduktion!$N$267</f>
        <v>0</v>
      </c>
      <c r="E10" s="62">
        <f>[1]Elproduktion!$Q$268</f>
        <v>0</v>
      </c>
      <c r="F10" s="62">
        <f>[1]Elproduktion!$N$269</f>
        <v>0</v>
      </c>
      <c r="G10" s="62">
        <f>[1]Elproduktion!$R$270</f>
        <v>0</v>
      </c>
      <c r="H10" s="62">
        <f>[1]Elproduktion!$S$271</f>
        <v>0</v>
      </c>
      <c r="I10" s="62">
        <f>[1]Elproduktion!$N$272</f>
        <v>0</v>
      </c>
      <c r="J10" s="62">
        <f>[1]Elproduktion!$T$270</f>
        <v>0</v>
      </c>
      <c r="K10" s="62">
        <f>[1]Elproduktion!U268</f>
        <v>0</v>
      </c>
      <c r="L10" s="62">
        <f>[1]Elproduktion!V268</f>
        <v>0</v>
      </c>
      <c r="M10" s="62"/>
      <c r="N10" s="62"/>
      <c r="O10" s="62"/>
      <c r="P10" s="62">
        <f t="shared" si="0"/>
        <v>0</v>
      </c>
      <c r="Q10" s="40"/>
      <c r="R10" s="5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0"/>
      <c r="AH10" s="40"/>
    </row>
    <row r="11" spans="1:34" ht="15.6">
      <c r="A11" s="5" t="s">
        <v>14</v>
      </c>
      <c r="B11" s="62"/>
      <c r="C11" s="64">
        <f>SUM(C5:C10)</f>
        <v>445729.5</v>
      </c>
      <c r="D11" s="62">
        <f t="shared" ref="D11:O11" si="1">SUM(D5:D10)</f>
        <v>0</v>
      </c>
      <c r="E11" s="62">
        <f t="shared" si="1"/>
        <v>0</v>
      </c>
      <c r="F11" s="62">
        <f t="shared" si="1"/>
        <v>0</v>
      </c>
      <c r="G11" s="62">
        <f t="shared" si="1"/>
        <v>0</v>
      </c>
      <c r="H11" s="62">
        <f t="shared" si="1"/>
        <v>0</v>
      </c>
      <c r="I11" s="62">
        <f t="shared" si="1"/>
        <v>0</v>
      </c>
      <c r="J11" s="62">
        <f t="shared" si="1"/>
        <v>0</v>
      </c>
      <c r="K11" s="62">
        <f t="shared" si="1"/>
        <v>0</v>
      </c>
      <c r="L11" s="62">
        <f t="shared" si="1"/>
        <v>0</v>
      </c>
      <c r="M11" s="62">
        <f t="shared" si="1"/>
        <v>0</v>
      </c>
      <c r="N11" s="62">
        <f t="shared" si="1"/>
        <v>0</v>
      </c>
      <c r="O11" s="62">
        <f t="shared" si="1"/>
        <v>0</v>
      </c>
      <c r="P11" s="62">
        <f t="shared" si="0"/>
        <v>0</v>
      </c>
      <c r="Q11" s="40"/>
      <c r="R11" s="5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0"/>
      <c r="AH11" s="40"/>
    </row>
    <row r="12" spans="1:34" ht="15.6"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4"/>
      <c r="R12" s="4"/>
      <c r="S12" s="4"/>
      <c r="T12" s="4"/>
    </row>
    <row r="13" spans="1:34" ht="15.6"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4"/>
      <c r="R13" s="4"/>
      <c r="S13" s="4"/>
      <c r="T13" s="4"/>
    </row>
    <row r="14" spans="1:34" ht="18">
      <c r="A14" s="3" t="s">
        <v>15</v>
      </c>
      <c r="B14" s="88"/>
      <c r="C14" s="62"/>
      <c r="D14" s="88"/>
      <c r="E14" s="88"/>
      <c r="F14" s="88"/>
      <c r="G14" s="88"/>
      <c r="H14" s="88"/>
      <c r="I14" s="88"/>
      <c r="J14" s="62"/>
      <c r="K14" s="62"/>
      <c r="L14" s="62"/>
      <c r="M14" s="62"/>
      <c r="N14" s="62"/>
      <c r="O14" s="62"/>
      <c r="P14" s="88"/>
      <c r="Q14" s="4"/>
      <c r="R14" s="4"/>
      <c r="S14" s="4"/>
      <c r="T14" s="4"/>
    </row>
    <row r="15" spans="1:34" ht="15.6">
      <c r="A15" s="54" t="str">
        <f>A2</f>
        <v>1980 Västerås</v>
      </c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N15" s="62"/>
      <c r="O15" s="62"/>
      <c r="P15" s="62"/>
      <c r="Q15" s="4"/>
      <c r="R15" s="4"/>
      <c r="S15" s="4"/>
      <c r="T15" s="4"/>
    </row>
    <row r="16" spans="1:34" ht="28.8">
      <c r="A16" s="6">
        <f>'Västmanlands län'!A16</f>
        <v>2020</v>
      </c>
      <c r="B16" s="80" t="s">
        <v>16</v>
      </c>
      <c r="C16" s="89" t="s">
        <v>8</v>
      </c>
      <c r="D16" s="80" t="s">
        <v>32</v>
      </c>
      <c r="E16" s="80" t="s">
        <v>2</v>
      </c>
      <c r="F16" s="81" t="s">
        <v>3</v>
      </c>
      <c r="G16" s="80" t="s">
        <v>17</v>
      </c>
      <c r="H16" s="80" t="s">
        <v>52</v>
      </c>
      <c r="I16" s="81" t="s">
        <v>5</v>
      </c>
      <c r="J16" s="80" t="s">
        <v>4</v>
      </c>
      <c r="K16" s="80" t="s">
        <v>6</v>
      </c>
      <c r="L16" s="80" t="s">
        <v>7</v>
      </c>
      <c r="M16" s="80" t="s">
        <v>72</v>
      </c>
      <c r="N16" s="81" t="s">
        <v>73</v>
      </c>
      <c r="O16" s="81" t="s">
        <v>74</v>
      </c>
      <c r="P16" s="82" t="s">
        <v>9</v>
      </c>
      <c r="Q16" s="40"/>
      <c r="AG16" s="40"/>
      <c r="AH16" s="40"/>
    </row>
    <row r="17" spans="1:34" s="18" customFormat="1" ht="10.199999999999999">
      <c r="A17" s="55" t="s">
        <v>60</v>
      </c>
      <c r="B17" s="84" t="s">
        <v>63</v>
      </c>
      <c r="C17" s="115"/>
      <c r="D17" s="84" t="s">
        <v>59</v>
      </c>
      <c r="E17" s="85"/>
      <c r="F17" s="84" t="s">
        <v>61</v>
      </c>
      <c r="G17" s="85"/>
      <c r="H17" s="85"/>
      <c r="I17" s="84" t="s">
        <v>62</v>
      </c>
      <c r="J17" s="85"/>
      <c r="K17" s="85"/>
      <c r="L17" s="85"/>
      <c r="M17" s="85"/>
      <c r="N17" s="85"/>
      <c r="O17" s="86"/>
      <c r="P17" s="87" t="s">
        <v>66</v>
      </c>
      <c r="Q17" s="19"/>
      <c r="AG17" s="19"/>
      <c r="AH17" s="19"/>
    </row>
    <row r="18" spans="1:34" ht="15.6">
      <c r="A18" s="5" t="s">
        <v>18</v>
      </c>
      <c r="B18" s="116">
        <f>[1]Fjärrvärmeproduktion!$N$338+[1]Fjärrvärmeproduktion!$N$378</f>
        <v>1524511</v>
      </c>
      <c r="C18" s="65"/>
      <c r="D18" s="116">
        <f>[1]Fjärrvärmeproduktion!$N$339</f>
        <v>10274</v>
      </c>
      <c r="E18" s="65">
        <f>[1]Fjärrvärmeproduktion!$Q$340</f>
        <v>15.12</v>
      </c>
      <c r="F18" s="116">
        <f>[1]Fjärrvärmeproduktion!$N$341</f>
        <v>0</v>
      </c>
      <c r="G18" s="65">
        <f>[1]Fjärrvärmeproduktion!$R$342</f>
        <v>0</v>
      </c>
      <c r="H18" s="65">
        <f>[1]Fjärrvärmeproduktion!$S$343</f>
        <v>1089243.3383333334</v>
      </c>
      <c r="I18" s="65">
        <f>[1]Fjärrvärmeproduktion!$N$344</f>
        <v>0</v>
      </c>
      <c r="J18" s="65">
        <f>[1]Fjärrvärmeproduktion!$T$342</f>
        <v>0</v>
      </c>
      <c r="K18" s="65">
        <f>[1]Fjärrvärmeproduktion!U340</f>
        <v>15020.5</v>
      </c>
      <c r="L18" s="65">
        <f>[1]Fjärrvärmeproduktion!$V$340+[1]Fjärrvärmeproduktion!$V$343</f>
        <v>906682.04166666674</v>
      </c>
      <c r="M18" s="65">
        <f>[1]Fjärrvärmeproduktion!$W$342</f>
        <v>0</v>
      </c>
      <c r="N18" s="65"/>
      <c r="O18" s="65"/>
      <c r="P18" s="65">
        <f>SUM(C18:O18)</f>
        <v>2021235.0000000002</v>
      </c>
      <c r="Q18" s="4"/>
      <c r="R18" s="4"/>
      <c r="S18" s="4"/>
      <c r="T18" s="4"/>
    </row>
    <row r="19" spans="1:34" ht="15.6">
      <c r="A19" s="5" t="s">
        <v>19</v>
      </c>
      <c r="B19" s="116">
        <f>[1]Fjärrvärmeproduktion!$N$346</f>
        <v>7701</v>
      </c>
      <c r="C19" s="65"/>
      <c r="D19" s="116">
        <f>[1]Fjärrvärmeproduktion!$N$347</f>
        <v>154</v>
      </c>
      <c r="E19" s="65">
        <f>[1]Fjärrvärmeproduktion!$Q$348</f>
        <v>0</v>
      </c>
      <c r="F19" s="116">
        <f>[1]Fjärrvärmeproduktion!$N$349</f>
        <v>0</v>
      </c>
      <c r="G19" s="65">
        <f>[1]Fjärrvärmeproduktion!$R$350</f>
        <v>1938</v>
      </c>
      <c r="H19" s="65">
        <f>[1]Fjärrvärmeproduktion!$S$351</f>
        <v>0</v>
      </c>
      <c r="I19" s="65">
        <f>[1]Fjärrvärmeproduktion!$N$352</f>
        <v>6731</v>
      </c>
      <c r="J19" s="65">
        <f>[1]Fjärrvärmeproduktion!$T$350</f>
        <v>0</v>
      </c>
      <c r="K19" s="65">
        <f>[1]Fjärrvärmeproduktion!U348</f>
        <v>0</v>
      </c>
      <c r="L19" s="65">
        <f>[1]Fjärrvärmeproduktion!V348</f>
        <v>0</v>
      </c>
      <c r="M19" s="65">
        <f>[1]Fjärrvärmeproduktion!W348</f>
        <v>0</v>
      </c>
      <c r="N19" s="65">
        <v>0</v>
      </c>
      <c r="O19" s="65"/>
      <c r="P19" s="65">
        <f>SUM(C19:O19)</f>
        <v>8823</v>
      </c>
      <c r="Q19" s="4"/>
      <c r="R19" s="4"/>
      <c r="S19" s="4"/>
      <c r="T19" s="4"/>
    </row>
    <row r="20" spans="1:34" ht="15.6">
      <c r="A20" s="5" t="s">
        <v>20</v>
      </c>
      <c r="B20" s="116">
        <f>[1]Fjärrvärmeproduktion!$N$354</f>
        <v>129</v>
      </c>
      <c r="C20" s="133">
        <f>B20*1.015</f>
        <v>130.93499999999997</v>
      </c>
      <c r="D20" s="116">
        <f>[1]Fjärrvärmeproduktion!$N$355</f>
        <v>0</v>
      </c>
      <c r="E20" s="65">
        <f>[1]Fjärrvärmeproduktion!$Q$356</f>
        <v>0</v>
      </c>
      <c r="F20" s="116">
        <f>[1]Fjärrvärmeproduktion!$N$357</f>
        <v>0</v>
      </c>
      <c r="G20" s="65">
        <f>[1]Fjärrvärmeproduktion!$R$358</f>
        <v>0</v>
      </c>
      <c r="H20" s="65">
        <f>[1]Fjärrvärmeproduktion!$S$359</f>
        <v>0</v>
      </c>
      <c r="I20" s="65">
        <f>[1]Fjärrvärmeproduktion!$N$360</f>
        <v>0</v>
      </c>
      <c r="J20" s="65">
        <f>[1]Fjärrvärmeproduktion!$T$358</f>
        <v>0</v>
      </c>
      <c r="K20" s="65">
        <f>[1]Fjärrvärmeproduktion!U356</f>
        <v>0</v>
      </c>
      <c r="L20" s="65">
        <f>[1]Fjärrvärmeproduktion!V356</f>
        <v>0</v>
      </c>
      <c r="M20" s="65">
        <f>[1]Fjärrvärmeproduktion!W356</f>
        <v>0</v>
      </c>
      <c r="N20" s="65">
        <v>0</v>
      </c>
      <c r="O20" s="65"/>
      <c r="P20" s="65">
        <f t="shared" ref="P20:P23" si="2">SUM(C20:O20)</f>
        <v>130.93499999999997</v>
      </c>
      <c r="Q20" s="4"/>
      <c r="R20" s="4"/>
      <c r="S20" s="4"/>
      <c r="T20" s="4"/>
    </row>
    <row r="21" spans="1:34" ht="16.2" thickBot="1">
      <c r="A21" s="5" t="s">
        <v>21</v>
      </c>
      <c r="B21" s="116">
        <f>[1]Fjärrvärmeproduktion!$N$362</f>
        <v>5286</v>
      </c>
      <c r="C21" s="133">
        <f>0.33*B21</f>
        <v>1744.38</v>
      </c>
      <c r="D21" s="116">
        <f>[1]Fjärrvärmeproduktion!$N$363</f>
        <v>0</v>
      </c>
      <c r="E21" s="65">
        <f>[1]Fjärrvärmeproduktion!$Q$364</f>
        <v>0</v>
      </c>
      <c r="F21" s="116">
        <f>[1]Fjärrvärmeproduktion!$N$365</f>
        <v>0</v>
      </c>
      <c r="G21" s="65">
        <f>[1]Fjärrvärmeproduktion!$R$366</f>
        <v>0</v>
      </c>
      <c r="H21" s="65">
        <f>[1]Fjärrvärmeproduktion!$S$367</f>
        <v>0</v>
      </c>
      <c r="I21" s="65">
        <f>[1]Fjärrvärmeproduktion!$N$368</f>
        <v>0</v>
      </c>
      <c r="J21" s="65">
        <f>[1]Fjärrvärmeproduktion!$T$366</f>
        <v>0</v>
      </c>
      <c r="K21" s="65">
        <f>[1]Fjärrvärmeproduktion!U364</f>
        <v>0</v>
      </c>
      <c r="L21" s="65">
        <f>[1]Fjärrvärmeproduktion!V364</f>
        <v>0</v>
      </c>
      <c r="M21" s="65">
        <f>[1]Fjärrvärmeproduktion!W364</f>
        <v>0</v>
      </c>
      <c r="N21" s="65">
        <v>0</v>
      </c>
      <c r="O21" s="65"/>
      <c r="P21" s="65">
        <f t="shared" si="2"/>
        <v>1744.38</v>
      </c>
      <c r="Q21" s="4"/>
      <c r="R21" s="26"/>
      <c r="S21" s="26"/>
      <c r="T21" s="26"/>
    </row>
    <row r="22" spans="1:34" ht="15.6">
      <c r="A22" s="5" t="s">
        <v>22</v>
      </c>
      <c r="B22" s="116">
        <f>[1]Fjärrvärmeproduktion!$N$370</f>
        <v>0</v>
      </c>
      <c r="C22" s="65"/>
      <c r="D22" s="116">
        <f>[1]Fjärrvärmeproduktion!$N$371</f>
        <v>0</v>
      </c>
      <c r="E22" s="65">
        <f>[1]Fjärrvärmeproduktion!$Q$372</f>
        <v>0</v>
      </c>
      <c r="F22" s="116">
        <f>[1]Fjärrvärmeproduktion!$N$373</f>
        <v>0</v>
      </c>
      <c r="G22" s="65">
        <f>[1]Fjärrvärmeproduktion!$R$374</f>
        <v>0</v>
      </c>
      <c r="H22" s="65">
        <f>[1]Fjärrvärmeproduktion!$S$375</f>
        <v>0</v>
      </c>
      <c r="I22" s="65">
        <f>[1]Fjärrvärmeproduktion!$N$376</f>
        <v>0</v>
      </c>
      <c r="J22" s="65">
        <f>[1]Fjärrvärmeproduktion!$T$374</f>
        <v>0</v>
      </c>
      <c r="K22" s="65">
        <f>[1]Fjärrvärmeproduktion!U372</f>
        <v>0</v>
      </c>
      <c r="L22" s="65">
        <f>[1]Fjärrvärmeproduktion!V372</f>
        <v>0</v>
      </c>
      <c r="M22" s="65">
        <f>[1]Fjärrvärmeproduktion!W372</f>
        <v>0</v>
      </c>
      <c r="N22" s="65">
        <v>0</v>
      </c>
      <c r="O22" s="65"/>
      <c r="P22" s="65">
        <f t="shared" si="2"/>
        <v>0</v>
      </c>
      <c r="Q22" s="20"/>
      <c r="R22" s="32" t="s">
        <v>24</v>
      </c>
      <c r="S22" s="59" t="str">
        <f>P43/1000 &amp;" GWh"</f>
        <v>4364,9997802 GWh</v>
      </c>
      <c r="T22" s="27"/>
      <c r="U22" s="25"/>
    </row>
    <row r="23" spans="1:34" ht="15.6">
      <c r="A23" s="5" t="s">
        <v>23</v>
      </c>
      <c r="B23" s="116">
        <v>0</v>
      </c>
      <c r="C23" s="65"/>
      <c r="D23" s="116">
        <f>[1]Fjärrvärmeproduktion!$N$379</f>
        <v>0</v>
      </c>
      <c r="E23" s="65">
        <f>[1]Fjärrvärmeproduktion!$Q$380</f>
        <v>0</v>
      </c>
      <c r="F23" s="116">
        <f>[1]Fjärrvärmeproduktion!$N$381</f>
        <v>0</v>
      </c>
      <c r="G23" s="65">
        <f>[1]Fjärrvärmeproduktion!$R$382</f>
        <v>0</v>
      </c>
      <c r="H23" s="65">
        <f>[1]Fjärrvärmeproduktion!$S$383</f>
        <v>0</v>
      </c>
      <c r="I23" s="65">
        <f>[1]Fjärrvärmeproduktion!$N$384</f>
        <v>0</v>
      </c>
      <c r="J23" s="65">
        <f>[1]Fjärrvärmeproduktion!$T$382</f>
        <v>0</v>
      </c>
      <c r="K23" s="65">
        <f>[1]Fjärrvärmeproduktion!U380</f>
        <v>0</v>
      </c>
      <c r="L23" s="65">
        <f>[1]Fjärrvärmeproduktion!V380</f>
        <v>0</v>
      </c>
      <c r="M23" s="65">
        <f>[1]Fjärrvärmeproduktion!W380</f>
        <v>0</v>
      </c>
      <c r="N23" s="65">
        <v>0</v>
      </c>
      <c r="O23" s="65"/>
      <c r="P23" s="65">
        <f t="shared" si="2"/>
        <v>0</v>
      </c>
      <c r="Q23" s="20"/>
      <c r="R23" s="30"/>
      <c r="S23" s="4"/>
      <c r="T23" s="28"/>
      <c r="U23" s="25"/>
    </row>
    <row r="24" spans="1:34" ht="15.6">
      <c r="A24" s="5" t="s">
        <v>14</v>
      </c>
      <c r="B24" s="65">
        <f>SUM(B18:B23)</f>
        <v>1537627</v>
      </c>
      <c r="C24" s="133">
        <f t="shared" ref="C24:O24" si="3">SUM(C18:C23)</f>
        <v>1875.3150000000001</v>
      </c>
      <c r="D24" s="65">
        <f t="shared" si="3"/>
        <v>10428</v>
      </c>
      <c r="E24" s="65">
        <f t="shared" si="3"/>
        <v>15.12</v>
      </c>
      <c r="F24" s="65">
        <f t="shared" si="3"/>
        <v>0</v>
      </c>
      <c r="G24" s="65">
        <f t="shared" si="3"/>
        <v>1938</v>
      </c>
      <c r="H24" s="65">
        <f t="shared" si="3"/>
        <v>1089243.3383333334</v>
      </c>
      <c r="I24" s="65">
        <f t="shared" si="3"/>
        <v>6731</v>
      </c>
      <c r="J24" s="65">
        <f t="shared" si="3"/>
        <v>0</v>
      </c>
      <c r="K24" s="65">
        <f t="shared" si="3"/>
        <v>15020.5</v>
      </c>
      <c r="L24" s="65">
        <f>SUM(L18:L23)</f>
        <v>906682.04166666674</v>
      </c>
      <c r="M24" s="65">
        <f>SUM(M18:M23)</f>
        <v>0</v>
      </c>
      <c r="N24" s="65">
        <f>SUM(N18:N23)</f>
        <v>0</v>
      </c>
      <c r="O24" s="65">
        <f t="shared" si="3"/>
        <v>0</v>
      </c>
      <c r="P24" s="65">
        <f>SUM(C24:O24)</f>
        <v>2031933.3150000002</v>
      </c>
      <c r="Q24" s="20"/>
      <c r="R24" s="30"/>
      <c r="S24" s="4" t="s">
        <v>25</v>
      </c>
      <c r="T24" s="28" t="s">
        <v>26</v>
      </c>
      <c r="U24" s="25"/>
    </row>
    <row r="25" spans="1:34" ht="15.6"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20"/>
      <c r="R25" s="56" t="str">
        <f>C30</f>
        <v>El</v>
      </c>
      <c r="S25" s="43" t="str">
        <f>C43/1000 &amp;" GWh"</f>
        <v>820,5397802 GWh</v>
      </c>
      <c r="T25" s="31">
        <f>C$44</f>
        <v>0.18798163150477951</v>
      </c>
      <c r="U25" s="25"/>
    </row>
    <row r="26" spans="1:34" ht="15.6">
      <c r="A26" s="136" t="s">
        <v>99</v>
      </c>
      <c r="B26" s="138">
        <f>Surahammar!B26+Hallstahammar!B26</f>
        <v>147607</v>
      </c>
      <c r="C26" s="121"/>
      <c r="D26" s="121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20"/>
      <c r="R26" s="57" t="str">
        <f>D30</f>
        <v>Oljeprodukter</v>
      </c>
      <c r="S26" s="43" t="str">
        <f>D43/1000 &amp;" GWh"</f>
        <v>1294,567 GWh</v>
      </c>
      <c r="T26" s="31">
        <f>D$44</f>
        <v>0.29657893818741138</v>
      </c>
      <c r="U26" s="25"/>
    </row>
    <row r="27" spans="1:34" ht="15.6"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20"/>
      <c r="R27" s="57" t="str">
        <f>E30</f>
        <v>Kol och koks</v>
      </c>
      <c r="S27" s="11" t="str">
        <f>E43/1000 &amp;" GWh"</f>
        <v>0,01512 GWh</v>
      </c>
      <c r="T27" s="31">
        <f>E$44</f>
        <v>3.4639177001991089E-6</v>
      </c>
      <c r="U27" s="25"/>
    </row>
    <row r="28" spans="1:34" ht="18">
      <c r="A28" s="3" t="s">
        <v>27</v>
      </c>
      <c r="B28" s="88"/>
      <c r="C28" s="62"/>
      <c r="D28" s="88"/>
      <c r="E28" s="88"/>
      <c r="F28" s="88"/>
      <c r="G28" s="88"/>
      <c r="H28" s="88"/>
      <c r="I28" s="62"/>
      <c r="J28" s="62"/>
      <c r="K28" s="62"/>
      <c r="L28" s="62"/>
      <c r="M28" s="62"/>
      <c r="N28" s="62"/>
      <c r="O28" s="62"/>
      <c r="P28" s="62"/>
      <c r="Q28" s="20"/>
      <c r="R28" s="57" t="str">
        <f>F30</f>
        <v>Gasol/naturgas</v>
      </c>
      <c r="S28" s="45" t="str">
        <f>F43/1000 &amp;" GWh"</f>
        <v>2,503 GWh</v>
      </c>
      <c r="T28" s="31">
        <f>F$44</f>
        <v>5.7342500023798738E-4</v>
      </c>
      <c r="U28" s="25"/>
    </row>
    <row r="29" spans="1:34" ht="15.6">
      <c r="A29" s="54" t="str">
        <f>A2</f>
        <v>1980 Västerås</v>
      </c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20"/>
      <c r="R29" s="57" t="str">
        <f>G30</f>
        <v>Biodrivmedel</v>
      </c>
      <c r="S29" s="43" t="str">
        <f>G43/1000&amp;" GWh"</f>
        <v>190,221 GWh</v>
      </c>
      <c r="T29" s="31">
        <f>G$44</f>
        <v>4.3578696352485097E-2</v>
      </c>
      <c r="U29" s="25"/>
    </row>
    <row r="30" spans="1:34" ht="28.8">
      <c r="A30" s="6">
        <f>'Västmanlands län'!A30</f>
        <v>2020</v>
      </c>
      <c r="B30" s="89" t="s">
        <v>70</v>
      </c>
      <c r="C30" s="92" t="s">
        <v>8</v>
      </c>
      <c r="D30" s="80" t="s">
        <v>32</v>
      </c>
      <c r="E30" s="80" t="s">
        <v>2</v>
      </c>
      <c r="F30" s="81" t="s">
        <v>3</v>
      </c>
      <c r="G30" s="80" t="s">
        <v>28</v>
      </c>
      <c r="H30" s="80" t="s">
        <v>52</v>
      </c>
      <c r="I30" s="81" t="s">
        <v>5</v>
      </c>
      <c r="J30" s="80" t="s">
        <v>4</v>
      </c>
      <c r="K30" s="80" t="s">
        <v>6</v>
      </c>
      <c r="L30" s="80" t="s">
        <v>7</v>
      </c>
      <c r="M30" s="80" t="s">
        <v>72</v>
      </c>
      <c r="N30" s="81" t="s">
        <v>73</v>
      </c>
      <c r="O30" s="81" t="s">
        <v>74</v>
      </c>
      <c r="P30" s="82" t="s">
        <v>29</v>
      </c>
      <c r="Q30" s="20"/>
      <c r="R30" s="56" t="str">
        <f>H30</f>
        <v>Biobränslen</v>
      </c>
      <c r="S30" s="43" t="str">
        <f>H43/1000&amp;" GWh"</f>
        <v>1128,72033833333 GWh</v>
      </c>
      <c r="T30" s="31">
        <f>H$44</f>
        <v>0.25858428297139952</v>
      </c>
      <c r="U30" s="25"/>
    </row>
    <row r="31" spans="1:34" s="18" customFormat="1">
      <c r="A31" s="17"/>
      <c r="B31" s="84" t="s">
        <v>65</v>
      </c>
      <c r="C31" s="90" t="s">
        <v>64</v>
      </c>
      <c r="D31" s="84" t="s">
        <v>59</v>
      </c>
      <c r="E31" s="85"/>
      <c r="F31" s="84" t="s">
        <v>61</v>
      </c>
      <c r="G31" s="84" t="s">
        <v>71</v>
      </c>
      <c r="H31" s="84" t="s">
        <v>69</v>
      </c>
      <c r="I31" s="84" t="s">
        <v>62</v>
      </c>
      <c r="J31" s="85"/>
      <c r="K31" s="85"/>
      <c r="L31" s="85"/>
      <c r="M31" s="85"/>
      <c r="N31" s="86"/>
      <c r="O31" s="86"/>
      <c r="P31" s="87" t="s">
        <v>67</v>
      </c>
      <c r="Q31" s="21"/>
      <c r="R31" s="56" t="str">
        <f>I30</f>
        <v>Biogas</v>
      </c>
      <c r="S31" s="43" t="str">
        <f>I43/1000 &amp;" GWh"</f>
        <v>6,731 GWh</v>
      </c>
      <c r="T31" s="31">
        <f>I$44</f>
        <v>1.5420390238121827E-3</v>
      </c>
      <c r="U31" s="24"/>
      <c r="AG31" s="19"/>
      <c r="AH31" s="19"/>
    </row>
    <row r="32" spans="1:34" ht="15.6">
      <c r="A32" s="5" t="s">
        <v>30</v>
      </c>
      <c r="B32" s="116">
        <f>[1]Slutanvändning!$N$494</f>
        <v>0</v>
      </c>
      <c r="C32" s="116">
        <f>[1]Slutanvändning!$N$495</f>
        <v>23972</v>
      </c>
      <c r="D32" s="65">
        <f>[1]Slutanvändning!$N$488</f>
        <v>21415</v>
      </c>
      <c r="E32" s="65">
        <f>[1]Slutanvändning!$Q$489</f>
        <v>0</v>
      </c>
      <c r="F32" s="65">
        <f>[1]Slutanvändning!$N$490</f>
        <v>0</v>
      </c>
      <c r="G32" s="65">
        <f>[1]Slutanvändning!$N$491</f>
        <v>4815</v>
      </c>
      <c r="H32" s="116">
        <f>[1]Slutanvändning!$N$492</f>
        <v>0</v>
      </c>
      <c r="I32" s="65">
        <f>[1]Slutanvändning!$N$493</f>
        <v>0</v>
      </c>
      <c r="J32" s="65"/>
      <c r="K32" s="65">
        <f>[1]Slutanvändning!U489</f>
        <v>0</v>
      </c>
      <c r="L32" s="65">
        <f>[1]Slutanvändning!V489</f>
        <v>0</v>
      </c>
      <c r="M32" s="65"/>
      <c r="N32" s="65"/>
      <c r="O32" s="65"/>
      <c r="P32" s="65">
        <f>SUM(B32:O32)</f>
        <v>50202</v>
      </c>
      <c r="Q32" s="22"/>
      <c r="R32" s="57" t="str">
        <f>J30</f>
        <v>Avlutar</v>
      </c>
      <c r="S32" s="43" t="str">
        <f>J43/1000 &amp;" GWh"</f>
        <v>0 GWh</v>
      </c>
      <c r="T32" s="31">
        <f>J$44</f>
        <v>0</v>
      </c>
      <c r="U32" s="25"/>
    </row>
    <row r="33" spans="1:47" ht="15.6">
      <c r="A33" s="5" t="s">
        <v>33</v>
      </c>
      <c r="B33" s="116">
        <f>[1]Slutanvändning!$M$503</f>
        <v>87334</v>
      </c>
      <c r="C33" s="144">
        <f>[1]Slutanvändning!$N$504</f>
        <v>201252.2379999999</v>
      </c>
      <c r="D33" s="65">
        <f>[1]Slutanvändning!$N$497</f>
        <v>7866</v>
      </c>
      <c r="E33" s="65">
        <f>[1]Slutanvändning!$Q$498</f>
        <v>0</v>
      </c>
      <c r="F33" s="65">
        <f>[1]Slutanvändning!$N$499</f>
        <v>2503</v>
      </c>
      <c r="G33" s="65">
        <f>[1]Slutanvändning!$N$500</f>
        <v>140</v>
      </c>
      <c r="H33" s="116">
        <f>[1]Slutanvändning!$N$501</f>
        <v>592</v>
      </c>
      <c r="I33" s="65">
        <f>[1]Slutanvändning!$N$502</f>
        <v>0</v>
      </c>
      <c r="J33" s="65">
        <f>[1]Slutanvändning!$T$500</f>
        <v>0</v>
      </c>
      <c r="K33" s="65">
        <f>[1]Slutanvändning!U498</f>
        <v>0</v>
      </c>
      <c r="L33" s="65">
        <f>[1]Slutanvändning!V498</f>
        <v>0</v>
      </c>
      <c r="M33" s="65">
        <f>[1]Slutanvändning!$W$500</f>
        <v>0</v>
      </c>
      <c r="N33" s="65">
        <f>[1]Slutanvändning!$X$500</f>
        <v>0</v>
      </c>
      <c r="O33" s="65">
        <v>0</v>
      </c>
      <c r="P33" s="133">
        <f>SUM(B33:O33)</f>
        <v>299687.2379999999</v>
      </c>
      <c r="Q33" s="22"/>
      <c r="R33" s="56" t="str">
        <f>K30</f>
        <v>Torv</v>
      </c>
      <c r="S33" s="43" t="str">
        <f>K43/1000&amp;" GWh"</f>
        <v>15,0205 GWh</v>
      </c>
      <c r="T33" s="31">
        <f>K$44</f>
        <v>3.4411227391429045E-3</v>
      </c>
      <c r="U33" s="25"/>
    </row>
    <row r="34" spans="1:47" ht="15.6">
      <c r="A34" s="5" t="s">
        <v>34</v>
      </c>
      <c r="B34" s="116">
        <f>[1]Slutanvändning!$N$512</f>
        <v>156713</v>
      </c>
      <c r="C34" s="116">
        <f>[1]Slutanvändning!$N$513</f>
        <v>165908</v>
      </c>
      <c r="D34" s="65">
        <f>[1]Slutanvändning!$N$506</f>
        <v>49</v>
      </c>
      <c r="E34" s="65">
        <f>[1]Slutanvändning!$Q$507</f>
        <v>0</v>
      </c>
      <c r="F34" s="65">
        <f>[1]Slutanvändning!$N$508</f>
        <v>0</v>
      </c>
      <c r="G34" s="65">
        <f>[1]Slutanvändning!$N$509</f>
        <v>0</v>
      </c>
      <c r="H34" s="116">
        <f>[1]Slutanvändning!$N$510</f>
        <v>0</v>
      </c>
      <c r="I34" s="65">
        <f>[1]Slutanvändning!$N$511</f>
        <v>0</v>
      </c>
      <c r="J34" s="65"/>
      <c r="K34" s="65">
        <f>[1]Slutanvändning!U507</f>
        <v>0</v>
      </c>
      <c r="L34" s="65">
        <f>[1]Slutanvändning!V507</f>
        <v>0</v>
      </c>
      <c r="M34" s="65"/>
      <c r="N34" s="65"/>
      <c r="O34" s="65"/>
      <c r="P34" s="65">
        <f t="shared" ref="P34:P40" si="4">SUM(B34:O34)</f>
        <v>322670</v>
      </c>
      <c r="Q34" s="22"/>
      <c r="R34" s="57" t="str">
        <f>L30</f>
        <v>Avfall</v>
      </c>
      <c r="S34" s="43" t="str">
        <f>L43/1000&amp;" GWh"</f>
        <v>906,682041666667 GWh</v>
      </c>
      <c r="T34" s="31">
        <f>L$44</f>
        <v>0.20771640030303129</v>
      </c>
      <c r="U34" s="25"/>
      <c r="V34" s="7"/>
      <c r="W34" s="42"/>
    </row>
    <row r="35" spans="1:47" ht="15.6">
      <c r="A35" s="5" t="s">
        <v>35</v>
      </c>
      <c r="B35" s="116">
        <f>[1]Slutanvändning!$N$521</f>
        <v>0</v>
      </c>
      <c r="C35" s="144">
        <f>[1]Slutanvändning!$N$522</f>
        <v>66898.762000000104</v>
      </c>
      <c r="D35" s="65">
        <f>[1]Slutanvändning!$N$515</f>
        <v>971014</v>
      </c>
      <c r="E35" s="65">
        <f>[1]Slutanvändning!$Q$516</f>
        <v>0</v>
      </c>
      <c r="F35" s="65">
        <f>[1]Slutanvändning!$N$517</f>
        <v>0</v>
      </c>
      <c r="G35" s="65">
        <f>[1]Slutanvändning!$N$518</f>
        <v>183328</v>
      </c>
      <c r="H35" s="116">
        <f>[1]Slutanvändning!$N$519</f>
        <v>0</v>
      </c>
      <c r="I35" s="65">
        <f>[1]Slutanvändning!$N$520</f>
        <v>0</v>
      </c>
      <c r="J35" s="65"/>
      <c r="K35" s="65">
        <f>[1]Slutanvändning!U516</f>
        <v>0</v>
      </c>
      <c r="L35" s="65">
        <f>[1]Slutanvändning!V516</f>
        <v>0</v>
      </c>
      <c r="M35" s="65"/>
      <c r="N35" s="65"/>
      <c r="O35" s="65"/>
      <c r="P35" s="133">
        <f t="shared" si="4"/>
        <v>1221240.7620000001</v>
      </c>
      <c r="Q35" s="22"/>
      <c r="R35" s="56" t="str">
        <f>M30</f>
        <v>Beckolja</v>
      </c>
      <c r="S35" s="43" t="str">
        <f>M43/1000&amp;" GWh"</f>
        <v>0 GWh</v>
      </c>
      <c r="T35" s="31">
        <f>M$44</f>
        <v>0</v>
      </c>
      <c r="U35" s="25"/>
    </row>
    <row r="36" spans="1:47" ht="15.6">
      <c r="A36" s="5" t="s">
        <v>36</v>
      </c>
      <c r="B36" s="116">
        <f>[1]Slutanvändning!$N$530</f>
        <v>162764</v>
      </c>
      <c r="C36" s="116">
        <f>[1]Slutanvändning!$N$531</f>
        <v>349416</v>
      </c>
      <c r="D36" s="65">
        <f>[1]Slutanvändning!$N$524</f>
        <v>283541</v>
      </c>
      <c r="E36" s="65">
        <f>[1]Slutanvändning!$Q$525</f>
        <v>0</v>
      </c>
      <c r="F36" s="65">
        <f>[1]Slutanvändning!$N$526</f>
        <v>0</v>
      </c>
      <c r="G36" s="65">
        <f>[1]Slutanvändning!$N$527</f>
        <v>0</v>
      </c>
      <c r="H36" s="116">
        <f>[1]Slutanvändning!$N$528</f>
        <v>0</v>
      </c>
      <c r="I36" s="65">
        <f>[1]Slutanvändning!$N$529</f>
        <v>0</v>
      </c>
      <c r="J36" s="65"/>
      <c r="K36" s="65">
        <f>[1]Slutanvändning!U525</f>
        <v>0</v>
      </c>
      <c r="L36" s="65">
        <f>[1]Slutanvändning!V525</f>
        <v>0</v>
      </c>
      <c r="M36" s="65"/>
      <c r="N36" s="65"/>
      <c r="O36" s="65"/>
      <c r="P36" s="65">
        <f t="shared" si="4"/>
        <v>795721</v>
      </c>
      <c r="Q36" s="22"/>
      <c r="R36" s="56" t="str">
        <f>N30</f>
        <v>Metanol</v>
      </c>
      <c r="S36" s="43" t="str">
        <f>N43/1000&amp;" GWh"</f>
        <v>0 GWh</v>
      </c>
      <c r="T36" s="31">
        <f>N$44</f>
        <v>0</v>
      </c>
      <c r="U36" s="25"/>
    </row>
    <row r="37" spans="1:47" ht="15.6">
      <c r="A37" s="5" t="s">
        <v>37</v>
      </c>
      <c r="B37" s="116">
        <f>[1]Slutanvändning!$N$539</f>
        <v>225354</v>
      </c>
      <c r="C37" s="116">
        <f>[1]Slutanvändning!$N$540</f>
        <v>215813</v>
      </c>
      <c r="D37" s="65">
        <f>[1]Slutanvändning!$N$533</f>
        <v>254</v>
      </c>
      <c r="E37" s="65">
        <f>[1]Slutanvändning!$Q$534</f>
        <v>0</v>
      </c>
      <c r="F37" s="65">
        <f>[1]Slutanvändning!$N$535</f>
        <v>0</v>
      </c>
      <c r="G37" s="65">
        <f>[1]Slutanvändning!$N$536</f>
        <v>0</v>
      </c>
      <c r="H37" s="116">
        <f>[1]Slutanvändning!$N$537</f>
        <v>38885</v>
      </c>
      <c r="I37" s="65">
        <f>[1]Slutanvändning!$N$538</f>
        <v>0</v>
      </c>
      <c r="J37" s="65"/>
      <c r="K37" s="65">
        <f>[1]Slutanvändning!U534</f>
        <v>0</v>
      </c>
      <c r="L37" s="65">
        <f>[1]Slutanvändning!V534</f>
        <v>0</v>
      </c>
      <c r="M37" s="65"/>
      <c r="N37" s="65"/>
      <c r="O37" s="65"/>
      <c r="P37" s="65">
        <f t="shared" si="4"/>
        <v>480306</v>
      </c>
      <c r="Q37" s="22"/>
      <c r="R37" s="57"/>
      <c r="S37" s="43"/>
      <c r="T37" s="31"/>
      <c r="U37" s="25"/>
    </row>
    <row r="38" spans="1:47" ht="15.6">
      <c r="A38" s="5" t="s">
        <v>38</v>
      </c>
      <c r="B38" s="116">
        <f>[1]Slutanvändning!$N$548</f>
        <v>530794</v>
      </c>
      <c r="C38" s="116">
        <f>[1]Slutanvändning!$N$549</f>
        <v>104870</v>
      </c>
      <c r="D38" s="65">
        <f>[1]Slutanvändning!$N$542</f>
        <v>0</v>
      </c>
      <c r="E38" s="65">
        <f>[1]Slutanvändning!$Q$543</f>
        <v>0</v>
      </c>
      <c r="F38" s="65">
        <f>[1]Slutanvändning!$N$544</f>
        <v>0</v>
      </c>
      <c r="G38" s="65">
        <f>[1]Slutanvändning!$N$545</f>
        <v>0</v>
      </c>
      <c r="H38" s="116">
        <f>[1]Slutanvändning!$N$546</f>
        <v>0</v>
      </c>
      <c r="I38" s="65">
        <f>[1]Slutanvändning!$N$547</f>
        <v>0</v>
      </c>
      <c r="J38" s="65"/>
      <c r="K38" s="65">
        <f>[1]Slutanvändning!U543</f>
        <v>0</v>
      </c>
      <c r="L38" s="65">
        <f>[1]Slutanvändning!V543</f>
        <v>0</v>
      </c>
      <c r="M38" s="65"/>
      <c r="N38" s="65"/>
      <c r="O38" s="65"/>
      <c r="P38" s="65">
        <f t="shared" si="4"/>
        <v>635664</v>
      </c>
      <c r="Q38" s="22"/>
      <c r="R38" s="33"/>
      <c r="S38" s="18"/>
      <c r="T38" s="29"/>
      <c r="U38" s="25"/>
    </row>
    <row r="39" spans="1:47" ht="15.6">
      <c r="A39" s="5" t="s">
        <v>39</v>
      </c>
      <c r="B39" s="116">
        <f>[1]Slutanvändning!$N$557</f>
        <v>0</v>
      </c>
      <c r="C39" s="116">
        <f>[1]Slutanvändning!$N$558</f>
        <v>20413</v>
      </c>
      <c r="D39" s="65">
        <f>[1]Slutanvändning!$N$551</f>
        <v>0</v>
      </c>
      <c r="E39" s="65">
        <f>[1]Slutanvändning!$Q$552</f>
        <v>0</v>
      </c>
      <c r="F39" s="65">
        <f>[1]Slutanvändning!$N$553</f>
        <v>0</v>
      </c>
      <c r="G39" s="65">
        <f>[1]Slutanvändning!$N$554</f>
        <v>0</v>
      </c>
      <c r="H39" s="116">
        <f>[1]Slutanvändning!$N$555</f>
        <v>0</v>
      </c>
      <c r="I39" s="65">
        <f>[1]Slutanvändning!$N$556</f>
        <v>0</v>
      </c>
      <c r="J39" s="65"/>
      <c r="K39" s="65">
        <f>[1]Slutanvändning!U552</f>
        <v>0</v>
      </c>
      <c r="L39" s="65">
        <f>[1]Slutanvändning!V552</f>
        <v>0</v>
      </c>
      <c r="M39" s="65"/>
      <c r="N39" s="65"/>
      <c r="O39" s="65"/>
      <c r="P39" s="65">
        <f t="shared" si="4"/>
        <v>20413</v>
      </c>
      <c r="Q39" s="22"/>
      <c r="R39" s="30"/>
      <c r="S39" s="9"/>
      <c r="T39" s="46"/>
    </row>
    <row r="40" spans="1:47" ht="15.6">
      <c r="A40" s="5" t="s">
        <v>14</v>
      </c>
      <c r="B40" s="65">
        <f>SUM(B32:B39)</f>
        <v>1162959</v>
      </c>
      <c r="C40" s="65">
        <f t="shared" ref="C40:N40" si="5">SUM(C32:C39)</f>
        <v>1148543</v>
      </c>
      <c r="D40" s="65">
        <f t="shared" si="5"/>
        <v>1284139</v>
      </c>
      <c r="E40" s="65">
        <f t="shared" si="5"/>
        <v>0</v>
      </c>
      <c r="F40" s="65">
        <f>SUM(F32:F39)</f>
        <v>2503</v>
      </c>
      <c r="G40" s="65">
        <f t="shared" si="5"/>
        <v>188283</v>
      </c>
      <c r="H40" s="65">
        <f t="shared" si="5"/>
        <v>39477</v>
      </c>
      <c r="I40" s="65">
        <f t="shared" si="5"/>
        <v>0</v>
      </c>
      <c r="J40" s="65">
        <f t="shared" si="5"/>
        <v>0</v>
      </c>
      <c r="K40" s="65">
        <f t="shared" si="5"/>
        <v>0</v>
      </c>
      <c r="L40" s="65">
        <f t="shared" si="5"/>
        <v>0</v>
      </c>
      <c r="M40" s="65">
        <f t="shared" si="5"/>
        <v>0</v>
      </c>
      <c r="N40" s="65">
        <f t="shared" si="5"/>
        <v>0</v>
      </c>
      <c r="O40" s="65">
        <f>O33</f>
        <v>0</v>
      </c>
      <c r="P40" s="65">
        <f t="shared" si="4"/>
        <v>3825904</v>
      </c>
      <c r="Q40" s="22"/>
      <c r="R40" s="30"/>
      <c r="S40" s="9" t="s">
        <v>25</v>
      </c>
      <c r="T40" s="46" t="s">
        <v>26</v>
      </c>
    </row>
    <row r="41" spans="1:47"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48"/>
      <c r="R41" s="30" t="s">
        <v>40</v>
      </c>
      <c r="S41" s="47" t="str">
        <f>(B46+C46)/1000 &amp;" GWh"</f>
        <v>319,0944652 GWh</v>
      </c>
      <c r="T41" s="63"/>
    </row>
    <row r="42" spans="1:47">
      <c r="A42" s="35" t="s">
        <v>43</v>
      </c>
      <c r="B42" s="122">
        <f>B39+B38+B37</f>
        <v>756148</v>
      </c>
      <c r="C42" s="122">
        <f>C39+C38+C37</f>
        <v>341096</v>
      </c>
      <c r="D42" s="122">
        <f>D39+D38+D37</f>
        <v>254</v>
      </c>
      <c r="E42" s="122">
        <f t="shared" ref="E42:P42" si="6">E39+E38+E37</f>
        <v>0</v>
      </c>
      <c r="F42" s="123">
        <f t="shared" si="6"/>
        <v>0</v>
      </c>
      <c r="G42" s="122">
        <f t="shared" si="6"/>
        <v>0</v>
      </c>
      <c r="H42" s="122">
        <f t="shared" si="6"/>
        <v>38885</v>
      </c>
      <c r="I42" s="123">
        <f t="shared" si="6"/>
        <v>0</v>
      </c>
      <c r="J42" s="122">
        <f t="shared" si="6"/>
        <v>0</v>
      </c>
      <c r="K42" s="122">
        <f t="shared" si="6"/>
        <v>0</v>
      </c>
      <c r="L42" s="122">
        <f t="shared" si="6"/>
        <v>0</v>
      </c>
      <c r="M42" s="122">
        <f t="shared" si="6"/>
        <v>0</v>
      </c>
      <c r="N42" s="122">
        <f t="shared" si="6"/>
        <v>0</v>
      </c>
      <c r="O42" s="122">
        <f t="shared" si="6"/>
        <v>0</v>
      </c>
      <c r="P42" s="122">
        <f t="shared" si="6"/>
        <v>1136383</v>
      </c>
      <c r="Q42" s="23"/>
      <c r="R42" s="30" t="s">
        <v>41</v>
      </c>
      <c r="S42" s="10" t="str">
        <f>P42/1000 &amp;" GWh"</f>
        <v>1136,383 GWh</v>
      </c>
      <c r="T42" s="31">
        <f>P42/P40</f>
        <v>0.29702339630058672</v>
      </c>
    </row>
    <row r="43" spans="1:47">
      <c r="A43" s="36" t="s">
        <v>45</v>
      </c>
      <c r="B43" s="124"/>
      <c r="C43" s="125">
        <f>C40+C24-C7+C46</f>
        <v>820539.78019999992</v>
      </c>
      <c r="D43" s="125">
        <f t="shared" ref="D43:K43" si="7">D11+D24+D40</f>
        <v>1294567</v>
      </c>
      <c r="E43" s="125">
        <f t="shared" si="7"/>
        <v>15.12</v>
      </c>
      <c r="F43" s="125">
        <f t="shared" si="7"/>
        <v>2503</v>
      </c>
      <c r="G43" s="125">
        <f t="shared" si="7"/>
        <v>190221</v>
      </c>
      <c r="H43" s="125">
        <f t="shared" si="7"/>
        <v>1128720.3383333334</v>
      </c>
      <c r="I43" s="125">
        <f t="shared" si="7"/>
        <v>6731</v>
      </c>
      <c r="J43" s="125">
        <f t="shared" si="7"/>
        <v>0</v>
      </c>
      <c r="K43" s="125">
        <f t="shared" si="7"/>
        <v>15020.5</v>
      </c>
      <c r="L43" s="125">
        <f>L24+L40</f>
        <v>906682.04166666674</v>
      </c>
      <c r="M43" s="125">
        <f>N24+M40</f>
        <v>0</v>
      </c>
      <c r="N43" s="125">
        <f>N40</f>
        <v>0</v>
      </c>
      <c r="O43" s="125">
        <v>0</v>
      </c>
      <c r="P43" s="126">
        <f>SUM(C43:O43)</f>
        <v>4364999.7801999999</v>
      </c>
      <c r="Q43" s="23"/>
      <c r="R43" s="30" t="s">
        <v>42</v>
      </c>
      <c r="S43" s="10" t="str">
        <f>P36/1000 &amp;" GWh"</f>
        <v>795,721 GWh</v>
      </c>
      <c r="T43" s="44">
        <f>P36/P40</f>
        <v>0.2079824794349257</v>
      </c>
    </row>
    <row r="44" spans="1:47">
      <c r="A44" s="36" t="s">
        <v>46</v>
      </c>
      <c r="B44" s="92"/>
      <c r="C44" s="95">
        <f>C43/$P$43</f>
        <v>0.18798163150477951</v>
      </c>
      <c r="D44" s="95">
        <f t="shared" ref="D44:P44" si="8">D43/$P$43</f>
        <v>0.29657893818741138</v>
      </c>
      <c r="E44" s="95">
        <f t="shared" si="8"/>
        <v>3.4639177001991089E-6</v>
      </c>
      <c r="F44" s="95">
        <f t="shared" si="8"/>
        <v>5.7342500023798738E-4</v>
      </c>
      <c r="G44" s="95">
        <f t="shared" si="8"/>
        <v>4.3578696352485097E-2</v>
      </c>
      <c r="H44" s="95">
        <f t="shared" si="8"/>
        <v>0.25858428297139952</v>
      </c>
      <c r="I44" s="95">
        <f t="shared" si="8"/>
        <v>1.5420390238121827E-3</v>
      </c>
      <c r="J44" s="95">
        <f t="shared" si="8"/>
        <v>0</v>
      </c>
      <c r="K44" s="95">
        <f t="shared" si="8"/>
        <v>3.4411227391429045E-3</v>
      </c>
      <c r="L44" s="95">
        <f t="shared" si="8"/>
        <v>0.20771640030303129</v>
      </c>
      <c r="M44" s="95">
        <f t="shared" si="8"/>
        <v>0</v>
      </c>
      <c r="N44" s="95">
        <f t="shared" si="8"/>
        <v>0</v>
      </c>
      <c r="O44" s="95"/>
      <c r="P44" s="95">
        <f t="shared" si="8"/>
        <v>1</v>
      </c>
      <c r="Q44" s="23"/>
      <c r="R44" s="30" t="s">
        <v>44</v>
      </c>
      <c r="S44" s="10" t="str">
        <f>P34/1000 &amp;" GWh"</f>
        <v>322,67 GWh</v>
      </c>
      <c r="T44" s="31">
        <f>P34/P40</f>
        <v>8.4338237446626996E-2</v>
      </c>
      <c r="U44" s="25"/>
    </row>
    <row r="45" spans="1:47">
      <c r="A45" s="37"/>
      <c r="B45" s="96"/>
      <c r="C45" s="92"/>
      <c r="D45" s="92"/>
      <c r="E45" s="92"/>
      <c r="F45" s="89"/>
      <c r="G45" s="92"/>
      <c r="H45" s="92"/>
      <c r="I45" s="89"/>
      <c r="J45" s="92"/>
      <c r="K45" s="92"/>
      <c r="L45" s="92"/>
      <c r="M45" s="92"/>
      <c r="N45" s="89"/>
      <c r="O45" s="89"/>
      <c r="P45" s="89"/>
      <c r="Q45" s="23"/>
      <c r="R45" s="30" t="s">
        <v>31</v>
      </c>
      <c r="S45" s="10" t="str">
        <f>P32/1000 &amp;" GWh"</f>
        <v>50,202 GWh</v>
      </c>
      <c r="T45" s="31">
        <f>P32/P40</f>
        <v>1.3121604724007712E-2</v>
      </c>
      <c r="U45" s="25"/>
    </row>
    <row r="46" spans="1:47">
      <c r="A46" s="37" t="s">
        <v>49</v>
      </c>
      <c r="B46" s="94">
        <f>(B24-B26)-B40</f>
        <v>227061</v>
      </c>
      <c r="C46" s="94">
        <f>(C40+C24)*0.08</f>
        <v>92033.465199999991</v>
      </c>
      <c r="D46" s="92"/>
      <c r="E46" s="92"/>
      <c r="F46" s="89"/>
      <c r="G46" s="92"/>
      <c r="H46" s="92"/>
      <c r="I46" s="89"/>
      <c r="J46" s="92"/>
      <c r="K46" s="92"/>
      <c r="L46" s="92"/>
      <c r="M46" s="92"/>
      <c r="N46" s="89"/>
      <c r="O46" s="89"/>
      <c r="P46" s="41"/>
      <c r="Q46" s="23"/>
      <c r="R46" s="30" t="s">
        <v>47</v>
      </c>
      <c r="S46" s="10" t="str">
        <f>P33/1000 &amp;" GWh"</f>
        <v>299,687238 GWh</v>
      </c>
      <c r="T46" s="44">
        <f>P33/P40</f>
        <v>7.8331091945851208E-2</v>
      </c>
      <c r="U46" s="25"/>
    </row>
    <row r="47" spans="1:47">
      <c r="A47" s="37" t="s">
        <v>51</v>
      </c>
      <c r="B47" s="97">
        <f>(B46)/B24</f>
        <v>0.14766975345776318</v>
      </c>
      <c r="C47" s="97">
        <f>C46/(C40+C24)</f>
        <v>0.08</v>
      </c>
      <c r="D47" s="92"/>
      <c r="E47" s="92"/>
      <c r="F47" s="89"/>
      <c r="G47" s="92"/>
      <c r="H47" s="92"/>
      <c r="I47" s="89"/>
      <c r="J47" s="92"/>
      <c r="K47" s="92"/>
      <c r="L47" s="92"/>
      <c r="M47" s="92"/>
      <c r="N47" s="89"/>
      <c r="O47" s="89"/>
      <c r="P47" s="89"/>
      <c r="Q47" s="23"/>
      <c r="R47" s="30" t="s">
        <v>48</v>
      </c>
      <c r="S47" s="10" t="str">
        <f>P35/1000 &amp;" GWh"</f>
        <v>1221,240762 GWh</v>
      </c>
      <c r="T47" s="44">
        <f>P35/P40</f>
        <v>0.31920319014800164</v>
      </c>
    </row>
    <row r="48" spans="1:47" ht="15" thickBot="1">
      <c r="A48" s="12"/>
      <c r="B48" s="98"/>
      <c r="C48" s="99"/>
      <c r="D48" s="100"/>
      <c r="E48" s="100"/>
      <c r="F48" s="101"/>
      <c r="G48" s="100"/>
      <c r="H48" s="100"/>
      <c r="I48" s="101"/>
      <c r="J48" s="100"/>
      <c r="K48" s="100"/>
      <c r="L48" s="100"/>
      <c r="M48" s="99"/>
      <c r="N48" s="102"/>
      <c r="O48" s="102"/>
      <c r="P48" s="102"/>
      <c r="Q48" s="58"/>
      <c r="R48" s="49" t="s">
        <v>50</v>
      </c>
      <c r="S48" s="50" t="str">
        <f>P40/1000 &amp;" GWh"</f>
        <v>3825,904 GWh</v>
      </c>
      <c r="T48" s="51">
        <f>SUM(T42:T47)</f>
        <v>1</v>
      </c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2"/>
      <c r="AH48" s="12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</row>
    <row r="49" spans="1:47">
      <c r="A49" s="13"/>
      <c r="B49" s="98"/>
      <c r="C49" s="99"/>
      <c r="D49" s="100"/>
      <c r="E49" s="100"/>
      <c r="F49" s="101"/>
      <c r="G49" s="100"/>
      <c r="H49" s="100"/>
      <c r="I49" s="101"/>
      <c r="J49" s="100"/>
      <c r="K49" s="100"/>
      <c r="L49" s="100"/>
      <c r="M49" s="99"/>
      <c r="N49" s="102"/>
      <c r="O49" s="102"/>
      <c r="P49" s="102"/>
      <c r="Q49" s="13"/>
      <c r="R49" s="12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2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</row>
    <row r="50" spans="1:47">
      <c r="A50" s="13"/>
      <c r="B50" s="98"/>
      <c r="C50" s="103"/>
      <c r="D50" s="100"/>
      <c r="E50" s="100"/>
      <c r="F50" s="101"/>
      <c r="G50" s="100"/>
      <c r="H50" s="100"/>
      <c r="I50" s="101"/>
      <c r="J50" s="100"/>
      <c r="K50" s="100"/>
      <c r="L50" s="100"/>
      <c r="M50" s="99"/>
      <c r="N50" s="102"/>
      <c r="O50" s="102"/>
      <c r="P50" s="102"/>
      <c r="Q50" s="13"/>
      <c r="R50" s="12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2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</row>
    <row r="51" spans="1:47">
      <c r="A51" s="13"/>
      <c r="B51" s="98"/>
      <c r="C51" s="99"/>
      <c r="D51" s="100"/>
      <c r="E51" s="100"/>
      <c r="F51" s="101"/>
      <c r="G51" s="100"/>
      <c r="H51" s="100"/>
      <c r="I51" s="101"/>
      <c r="J51" s="100"/>
      <c r="K51" s="100"/>
      <c r="L51" s="100"/>
      <c r="M51" s="99"/>
      <c r="N51" s="102"/>
      <c r="O51" s="102"/>
      <c r="P51" s="102"/>
      <c r="Q51" s="13"/>
      <c r="R51" s="12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2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</row>
    <row r="52" spans="1:47">
      <c r="A52" s="13"/>
      <c r="B52" s="98"/>
      <c r="C52" s="99"/>
      <c r="D52" s="100"/>
      <c r="E52" s="100"/>
      <c r="F52" s="101"/>
      <c r="G52" s="100"/>
      <c r="H52" s="100"/>
      <c r="I52" s="101"/>
      <c r="J52" s="100"/>
      <c r="K52" s="100"/>
      <c r="L52" s="100"/>
      <c r="M52" s="99"/>
      <c r="N52" s="102"/>
      <c r="O52" s="102"/>
      <c r="P52" s="102"/>
      <c r="Q52" s="13"/>
      <c r="R52" s="12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2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</row>
    <row r="53" spans="1:47">
      <c r="A53" s="13"/>
      <c r="B53" s="98"/>
      <c r="C53" s="99"/>
      <c r="D53" s="100"/>
      <c r="E53" s="100"/>
      <c r="F53" s="101"/>
      <c r="G53" s="100"/>
      <c r="H53" s="100"/>
      <c r="I53" s="101"/>
      <c r="J53" s="100"/>
      <c r="K53" s="100"/>
      <c r="L53" s="100"/>
      <c r="M53" s="99"/>
      <c r="N53" s="102"/>
      <c r="O53" s="102"/>
      <c r="P53" s="102"/>
      <c r="Q53" s="13"/>
      <c r="R53" s="12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2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</row>
    <row r="54" spans="1:47">
      <c r="A54" s="13"/>
      <c r="B54" s="98"/>
      <c r="C54" s="99"/>
      <c r="D54" s="100"/>
      <c r="E54" s="100"/>
      <c r="F54" s="101"/>
      <c r="G54" s="100"/>
      <c r="H54" s="100"/>
      <c r="I54" s="101"/>
      <c r="J54" s="100"/>
      <c r="K54" s="100"/>
      <c r="L54" s="100"/>
      <c r="M54" s="99"/>
      <c r="N54" s="102"/>
      <c r="O54" s="102"/>
      <c r="P54" s="102"/>
      <c r="Q54" s="13"/>
      <c r="R54" s="12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2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</row>
    <row r="55" spans="1:47" ht="15.6">
      <c r="A55" s="13"/>
      <c r="B55" s="98"/>
      <c r="C55" s="99"/>
      <c r="D55" s="100"/>
      <c r="E55" s="100"/>
      <c r="F55" s="101"/>
      <c r="G55" s="100"/>
      <c r="H55" s="100"/>
      <c r="I55" s="101"/>
      <c r="J55" s="100"/>
      <c r="K55" s="100"/>
      <c r="L55" s="100"/>
      <c r="M55" s="99"/>
      <c r="N55" s="102"/>
      <c r="O55" s="102"/>
      <c r="P55" s="102"/>
      <c r="Q55" s="13"/>
      <c r="R55" s="9"/>
      <c r="S55" s="34"/>
      <c r="T55" s="38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2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</row>
    <row r="56" spans="1:47" ht="15.6">
      <c r="A56" s="13"/>
      <c r="B56" s="98"/>
      <c r="C56" s="99"/>
      <c r="D56" s="100"/>
      <c r="E56" s="100"/>
      <c r="F56" s="101"/>
      <c r="G56" s="100"/>
      <c r="H56" s="100"/>
      <c r="I56" s="101"/>
      <c r="J56" s="100"/>
      <c r="K56" s="100"/>
      <c r="L56" s="100"/>
      <c r="M56" s="99"/>
      <c r="N56" s="102"/>
      <c r="O56" s="102"/>
      <c r="P56" s="102"/>
      <c r="Q56" s="13"/>
      <c r="R56" s="9"/>
      <c r="S56" s="34"/>
      <c r="T56" s="38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2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</row>
    <row r="57" spans="1:47" ht="15.6">
      <c r="A57" s="13"/>
      <c r="B57" s="98"/>
      <c r="C57" s="99"/>
      <c r="D57" s="100"/>
      <c r="E57" s="100"/>
      <c r="F57" s="101"/>
      <c r="G57" s="100"/>
      <c r="H57" s="100"/>
      <c r="I57" s="101"/>
      <c r="J57" s="100"/>
      <c r="K57" s="100"/>
      <c r="L57" s="100"/>
      <c r="M57" s="99"/>
      <c r="N57" s="102"/>
      <c r="O57" s="102"/>
      <c r="P57" s="102"/>
      <c r="Q57" s="13"/>
      <c r="R57" s="9"/>
      <c r="S57" s="34"/>
      <c r="T57" s="38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2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</row>
    <row r="58" spans="1:47" ht="15.6">
      <c r="A58" s="9"/>
      <c r="B58" s="104"/>
      <c r="C58" s="105"/>
      <c r="D58" s="106"/>
      <c r="E58" s="106"/>
      <c r="F58" s="107"/>
      <c r="G58" s="106"/>
      <c r="H58" s="106"/>
      <c r="I58" s="107"/>
      <c r="J58" s="106"/>
      <c r="K58" s="106"/>
      <c r="L58" s="106"/>
      <c r="M58" s="108"/>
      <c r="N58" s="109"/>
      <c r="O58" s="109"/>
      <c r="P58" s="110"/>
      <c r="Q58" s="9"/>
      <c r="R58" s="9"/>
      <c r="S58" s="34"/>
      <c r="T58" s="38"/>
    </row>
    <row r="59" spans="1:47" ht="15.6">
      <c r="A59" s="9"/>
      <c r="B59" s="104"/>
      <c r="C59" s="105"/>
      <c r="D59" s="106"/>
      <c r="E59" s="106"/>
      <c r="F59" s="107"/>
      <c r="G59" s="106"/>
      <c r="H59" s="106"/>
      <c r="I59" s="107"/>
      <c r="J59" s="106"/>
      <c r="K59" s="106"/>
      <c r="L59" s="106"/>
      <c r="M59" s="108"/>
      <c r="N59" s="109"/>
      <c r="O59" s="109"/>
      <c r="P59" s="110"/>
      <c r="Q59" s="9"/>
      <c r="R59" s="9"/>
      <c r="S59" s="14"/>
      <c r="T59" s="15"/>
    </row>
    <row r="60" spans="1:47" ht="15.6">
      <c r="A60" s="9"/>
      <c r="B60" s="104"/>
      <c r="C60" s="105"/>
      <c r="D60" s="106"/>
      <c r="E60" s="106"/>
      <c r="F60" s="107"/>
      <c r="G60" s="106"/>
      <c r="H60" s="106"/>
      <c r="I60" s="107"/>
      <c r="J60" s="106"/>
      <c r="K60" s="106"/>
      <c r="L60" s="106"/>
      <c r="M60" s="108"/>
      <c r="N60" s="109"/>
      <c r="O60" s="109"/>
      <c r="P60" s="110"/>
      <c r="Q60" s="9"/>
      <c r="R60" s="9"/>
      <c r="S60" s="9"/>
      <c r="T60" s="34"/>
    </row>
    <row r="61" spans="1:47" ht="15.6">
      <c r="A61" s="8"/>
      <c r="B61" s="104"/>
      <c r="C61" s="105"/>
      <c r="D61" s="106"/>
      <c r="E61" s="106"/>
      <c r="F61" s="107"/>
      <c r="G61" s="106"/>
      <c r="H61" s="106"/>
      <c r="I61" s="107"/>
      <c r="J61" s="106"/>
      <c r="K61" s="106"/>
      <c r="L61" s="106"/>
      <c r="M61" s="108"/>
      <c r="N61" s="109"/>
      <c r="O61" s="109"/>
      <c r="P61" s="110"/>
      <c r="Q61" s="9"/>
      <c r="R61" s="9"/>
      <c r="S61" s="52"/>
      <c r="T61" s="53"/>
    </row>
    <row r="62" spans="1:47" ht="15.6">
      <c r="A62" s="9"/>
      <c r="B62" s="104"/>
      <c r="C62" s="105"/>
      <c r="D62" s="104"/>
      <c r="E62" s="104"/>
      <c r="F62" s="111"/>
      <c r="G62" s="104"/>
      <c r="H62" s="104"/>
      <c r="I62" s="111"/>
      <c r="J62" s="104"/>
      <c r="K62" s="104"/>
      <c r="L62" s="104"/>
      <c r="M62" s="108"/>
      <c r="N62" s="109"/>
      <c r="O62" s="109"/>
      <c r="P62" s="110"/>
      <c r="Q62" s="9"/>
      <c r="R62" s="9"/>
      <c r="S62" s="34"/>
      <c r="T62" s="38"/>
    </row>
    <row r="63" spans="1:47" ht="15.6">
      <c r="A63" s="9"/>
      <c r="B63" s="104"/>
      <c r="C63" s="112"/>
      <c r="D63" s="104"/>
      <c r="E63" s="104"/>
      <c r="F63" s="111"/>
      <c r="G63" s="104"/>
      <c r="H63" s="104"/>
      <c r="I63" s="111"/>
      <c r="J63" s="104"/>
      <c r="K63" s="104"/>
      <c r="L63" s="104"/>
      <c r="M63" s="112"/>
      <c r="N63" s="110"/>
      <c r="O63" s="110"/>
      <c r="P63" s="110"/>
      <c r="Q63" s="9"/>
      <c r="R63" s="9"/>
      <c r="S63" s="34"/>
      <c r="T63" s="38"/>
    </row>
    <row r="64" spans="1:47" ht="15.6">
      <c r="A64" s="9"/>
      <c r="B64" s="104"/>
      <c r="C64" s="112"/>
      <c r="D64" s="104"/>
      <c r="E64" s="104"/>
      <c r="F64" s="111"/>
      <c r="G64" s="104"/>
      <c r="H64" s="104"/>
      <c r="I64" s="111"/>
      <c r="J64" s="104"/>
      <c r="K64" s="104"/>
      <c r="L64" s="104"/>
      <c r="M64" s="112"/>
      <c r="N64" s="110"/>
      <c r="O64" s="110"/>
      <c r="P64" s="110"/>
      <c r="Q64" s="9"/>
      <c r="R64" s="9"/>
      <c r="S64" s="34"/>
      <c r="T64" s="38"/>
    </row>
    <row r="65" spans="1:20" ht="15.6">
      <c r="A65" s="9"/>
      <c r="B65" s="92"/>
      <c r="C65" s="112"/>
      <c r="D65" s="92"/>
      <c r="E65" s="92"/>
      <c r="F65" s="89"/>
      <c r="G65" s="92"/>
      <c r="H65" s="92"/>
      <c r="I65" s="89"/>
      <c r="J65" s="92"/>
      <c r="K65" s="104"/>
      <c r="L65" s="104"/>
      <c r="M65" s="112"/>
      <c r="N65" s="110"/>
      <c r="O65" s="110"/>
      <c r="P65" s="110"/>
      <c r="Q65" s="9"/>
      <c r="R65" s="9"/>
      <c r="S65" s="34"/>
      <c r="T65" s="38"/>
    </row>
    <row r="66" spans="1:20" ht="15.6">
      <c r="A66" s="9"/>
      <c r="B66" s="92"/>
      <c r="C66" s="112"/>
      <c r="D66" s="92"/>
      <c r="E66" s="92"/>
      <c r="F66" s="89"/>
      <c r="G66" s="92"/>
      <c r="H66" s="92"/>
      <c r="I66" s="89"/>
      <c r="J66" s="92"/>
      <c r="K66" s="104"/>
      <c r="L66" s="104"/>
      <c r="M66" s="112"/>
      <c r="N66" s="110"/>
      <c r="O66" s="110"/>
      <c r="P66" s="110"/>
      <c r="Q66" s="9"/>
      <c r="R66" s="9"/>
      <c r="S66" s="34"/>
      <c r="T66" s="38"/>
    </row>
    <row r="67" spans="1:20" ht="15.6">
      <c r="A67" s="9"/>
      <c r="B67" s="92"/>
      <c r="C67" s="112"/>
      <c r="D67" s="92"/>
      <c r="E67" s="92"/>
      <c r="F67" s="89"/>
      <c r="G67" s="92"/>
      <c r="H67" s="92"/>
      <c r="I67" s="89"/>
      <c r="J67" s="92"/>
      <c r="K67" s="104"/>
      <c r="L67" s="104"/>
      <c r="M67" s="112"/>
      <c r="N67" s="110"/>
      <c r="O67" s="110"/>
      <c r="P67" s="110"/>
      <c r="Q67" s="9"/>
      <c r="R67" s="9"/>
      <c r="S67" s="34"/>
      <c r="T67" s="38"/>
    </row>
    <row r="68" spans="1:20" ht="15.6">
      <c r="A68" s="9"/>
      <c r="B68" s="92"/>
      <c r="C68" s="112"/>
      <c r="D68" s="92"/>
      <c r="E68" s="92"/>
      <c r="F68" s="89"/>
      <c r="G68" s="92"/>
      <c r="H68" s="92"/>
      <c r="I68" s="89"/>
      <c r="J68" s="92"/>
      <c r="K68" s="104"/>
      <c r="L68" s="104"/>
      <c r="M68" s="112"/>
      <c r="N68" s="110"/>
      <c r="O68" s="110"/>
      <c r="P68" s="110"/>
      <c r="Q68" s="9"/>
      <c r="R68" s="39"/>
      <c r="S68" s="14"/>
      <c r="T68" s="16"/>
    </row>
    <row r="69" spans="1:20">
      <c r="A69" s="9"/>
      <c r="B69" s="92"/>
      <c r="C69" s="112"/>
      <c r="D69" s="92"/>
      <c r="E69" s="92"/>
      <c r="F69" s="89"/>
      <c r="G69" s="92"/>
      <c r="H69" s="92"/>
      <c r="I69" s="89"/>
      <c r="J69" s="92"/>
      <c r="K69" s="104"/>
      <c r="L69" s="104"/>
      <c r="M69" s="112"/>
      <c r="N69" s="110"/>
      <c r="O69" s="110"/>
      <c r="P69" s="110"/>
      <c r="Q69" s="9"/>
    </row>
    <row r="70" spans="1:20">
      <c r="A70" s="9"/>
      <c r="B70" s="92"/>
      <c r="C70" s="112"/>
      <c r="D70" s="92"/>
      <c r="E70" s="92"/>
      <c r="F70" s="89"/>
      <c r="G70" s="92"/>
      <c r="H70" s="92"/>
      <c r="I70" s="89"/>
      <c r="J70" s="92"/>
      <c r="K70" s="104"/>
      <c r="L70" s="104"/>
      <c r="M70" s="112"/>
      <c r="N70" s="110"/>
      <c r="O70" s="110"/>
      <c r="P70" s="110"/>
      <c r="Q70" s="9"/>
    </row>
    <row r="71" spans="1:20" ht="15.6">
      <c r="A71" s="9"/>
      <c r="B71" s="113"/>
      <c r="C71" s="112"/>
      <c r="D71" s="113"/>
      <c r="E71" s="113"/>
      <c r="F71" s="114"/>
      <c r="G71" s="113"/>
      <c r="H71" s="113"/>
      <c r="I71" s="114"/>
      <c r="J71" s="113"/>
      <c r="K71" s="104"/>
      <c r="L71" s="104"/>
      <c r="M71" s="112"/>
      <c r="N71" s="110"/>
      <c r="O71" s="110"/>
      <c r="P71" s="110"/>
      <c r="Q71" s="9"/>
    </row>
  </sheetData>
  <pageMargins left="0.75" right="0.75" top="0.75" bottom="0.5" header="0.5" footer="0.75"/>
  <pageSetup paperSize="9" orientation="portrait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U71"/>
  <sheetViews>
    <sheetView zoomScale="71" zoomScaleNormal="85" workbookViewId="0">
      <selection activeCell="C7" sqref="C7"/>
    </sheetView>
  </sheetViews>
  <sheetFormatPr defaultColWidth="8.59765625" defaultRowHeight="14.4"/>
  <cols>
    <col min="1" max="1" width="49.5" style="11" customWidth="1"/>
    <col min="2" max="2" width="17.59765625" style="41" customWidth="1"/>
    <col min="3" max="3" width="17.59765625" style="79" customWidth="1"/>
    <col min="4" max="12" width="17.59765625" style="41" customWidth="1"/>
    <col min="13" max="16" width="17.59765625" style="79" customWidth="1"/>
    <col min="17" max="20" width="17.59765625" style="11" customWidth="1"/>
    <col min="21" max="16384" width="8.59765625" style="11"/>
  </cols>
  <sheetData>
    <row r="1" spans="1:34" ht="18">
      <c r="A1" s="3" t="s">
        <v>0</v>
      </c>
      <c r="Q1" s="4"/>
      <c r="R1" s="4"/>
      <c r="S1" s="4"/>
      <c r="T1" s="4"/>
    </row>
    <row r="2" spans="1:34" ht="15.6">
      <c r="A2" s="54" t="s">
        <v>88</v>
      </c>
      <c r="Q2" s="5"/>
      <c r="AG2" s="40"/>
      <c r="AH2" s="5"/>
    </row>
    <row r="3" spans="1:34" ht="28.8">
      <c r="A3" s="6">
        <f>'Västmanlands län'!A3</f>
        <v>2020</v>
      </c>
      <c r="C3" s="80" t="s">
        <v>1</v>
      </c>
      <c r="D3" s="80" t="s">
        <v>32</v>
      </c>
      <c r="E3" s="80" t="s">
        <v>2</v>
      </c>
      <c r="F3" s="81" t="s">
        <v>3</v>
      </c>
      <c r="G3" s="80" t="s">
        <v>17</v>
      </c>
      <c r="H3" s="80" t="s">
        <v>52</v>
      </c>
      <c r="I3" s="81" t="s">
        <v>5</v>
      </c>
      <c r="J3" s="80" t="s">
        <v>4</v>
      </c>
      <c r="K3" s="80" t="s">
        <v>6</v>
      </c>
      <c r="L3" s="80" t="s">
        <v>7</v>
      </c>
      <c r="M3" s="80" t="s">
        <v>68</v>
      </c>
      <c r="N3" s="81" t="s">
        <v>68</v>
      </c>
      <c r="O3" s="81" t="s">
        <v>68</v>
      </c>
      <c r="P3" s="82" t="s">
        <v>9</v>
      </c>
      <c r="Q3" s="40"/>
      <c r="AG3" s="40"/>
      <c r="AH3" s="40"/>
    </row>
    <row r="4" spans="1:34" s="18" customFormat="1" ht="10.199999999999999">
      <c r="A4" s="55" t="s">
        <v>60</v>
      </c>
      <c r="B4" s="83"/>
      <c r="C4" s="84" t="s">
        <v>58</v>
      </c>
      <c r="D4" s="84" t="s">
        <v>59</v>
      </c>
      <c r="E4" s="85"/>
      <c r="F4" s="84" t="s">
        <v>61</v>
      </c>
      <c r="G4" s="85"/>
      <c r="H4" s="85"/>
      <c r="I4" s="84" t="s">
        <v>62</v>
      </c>
      <c r="J4" s="85"/>
      <c r="K4" s="85"/>
      <c r="L4" s="85"/>
      <c r="M4" s="85"/>
      <c r="N4" s="86"/>
      <c r="O4" s="86"/>
      <c r="P4" s="87" t="s">
        <v>66</v>
      </c>
      <c r="Q4" s="19"/>
      <c r="AG4" s="19"/>
      <c r="AH4" s="19"/>
    </row>
    <row r="5" spans="1:34" ht="15.6">
      <c r="A5" s="5" t="s">
        <v>76</v>
      </c>
      <c r="B5" s="62"/>
      <c r="C5" s="64">
        <f>[1]Solceller!$E$6</f>
        <v>665</v>
      </c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>
        <f>SUM(D5:O5)</f>
        <v>0</v>
      </c>
      <c r="Q5" s="40"/>
      <c r="AG5" s="40"/>
      <c r="AH5" s="40"/>
    </row>
    <row r="6" spans="1:34" ht="15.6">
      <c r="A6" s="5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>
        <f t="shared" ref="P6:P11" si="0">SUM(D6:O6)</f>
        <v>0</v>
      </c>
      <c r="Q6" s="40"/>
      <c r="AG6" s="40"/>
      <c r="AH6" s="40"/>
    </row>
    <row r="7" spans="1:34" ht="15.6">
      <c r="A7" s="5" t="s">
        <v>10</v>
      </c>
      <c r="B7" s="62"/>
      <c r="C7" s="96">
        <f>[1]Elproduktion!$N$82</f>
        <v>0</v>
      </c>
      <c r="D7" s="62">
        <f>[1]Elproduktion!$N$83</f>
        <v>0</v>
      </c>
      <c r="E7" s="62">
        <f>[1]Elproduktion!$Q$84</f>
        <v>0</v>
      </c>
      <c r="F7" s="62">
        <f>[1]Elproduktion!$N$85</f>
        <v>0</v>
      </c>
      <c r="G7" s="62">
        <f>[1]Elproduktion!$R$86</f>
        <v>0</v>
      </c>
      <c r="H7" s="62">
        <f>[1]Elproduktion!$S$87</f>
        <v>0</v>
      </c>
      <c r="I7" s="62">
        <f>[1]Elproduktion!$N$88</f>
        <v>0</v>
      </c>
      <c r="J7" s="62">
        <f>[1]Elproduktion!$T$86</f>
        <v>0</v>
      </c>
      <c r="K7" s="62">
        <f>[1]Elproduktion!U84</f>
        <v>0</v>
      </c>
      <c r="L7" s="62">
        <f>[1]Elproduktion!V84</f>
        <v>0</v>
      </c>
      <c r="M7" s="62"/>
      <c r="N7" s="62"/>
      <c r="O7" s="62"/>
      <c r="P7" s="62">
        <f t="shared" si="0"/>
        <v>0</v>
      </c>
      <c r="Q7" s="40"/>
      <c r="AG7" s="40"/>
      <c r="AH7" s="40"/>
    </row>
    <row r="8" spans="1:34" ht="15.6">
      <c r="A8" s="5" t="s">
        <v>11</v>
      </c>
      <c r="B8" s="62"/>
      <c r="C8" s="96">
        <f>[1]Elproduktion!$N$90</f>
        <v>0</v>
      </c>
      <c r="D8" s="62">
        <f>[1]Elproduktion!$N$91</f>
        <v>0</v>
      </c>
      <c r="E8" s="62">
        <f>[1]Elproduktion!$Q$92</f>
        <v>0</v>
      </c>
      <c r="F8" s="62">
        <f>[1]Elproduktion!$N$93</f>
        <v>0</v>
      </c>
      <c r="G8" s="62">
        <f>[1]Elproduktion!$R$94</f>
        <v>0</v>
      </c>
      <c r="H8" s="62">
        <f>[1]Elproduktion!$S$95</f>
        <v>0</v>
      </c>
      <c r="I8" s="62">
        <f>[1]Elproduktion!$N$96</f>
        <v>0</v>
      </c>
      <c r="J8" s="62">
        <f>[1]Elproduktion!$T$94</f>
        <v>0</v>
      </c>
      <c r="K8" s="62">
        <f>[1]Elproduktion!U92</f>
        <v>0</v>
      </c>
      <c r="L8" s="62">
        <f>[1]Elproduktion!V92</f>
        <v>0</v>
      </c>
      <c r="M8" s="62"/>
      <c r="N8" s="62"/>
      <c r="O8" s="62"/>
      <c r="P8" s="62">
        <f>SUM(D8:O8)</f>
        <v>0</v>
      </c>
      <c r="Q8" s="40"/>
      <c r="AG8" s="40"/>
      <c r="AH8" s="40"/>
    </row>
    <row r="9" spans="1:34" ht="15.6">
      <c r="A9" s="5" t="s">
        <v>12</v>
      </c>
      <c r="B9" s="62"/>
      <c r="C9" s="96">
        <f>[1]Elproduktion!$N$98</f>
        <v>26516</v>
      </c>
      <c r="D9" s="62">
        <f>[1]Elproduktion!$N$99</f>
        <v>0</v>
      </c>
      <c r="E9" s="62">
        <f>[1]Elproduktion!$Q$100</f>
        <v>0</v>
      </c>
      <c r="F9" s="62">
        <f>[1]Elproduktion!$N$101</f>
        <v>0</v>
      </c>
      <c r="G9" s="62">
        <f>[1]Elproduktion!$R$102</f>
        <v>0</v>
      </c>
      <c r="H9" s="62">
        <f>[1]Elproduktion!$S$103</f>
        <v>0</v>
      </c>
      <c r="I9" s="62">
        <f>[1]Elproduktion!$N$104</f>
        <v>0</v>
      </c>
      <c r="J9" s="62">
        <f>[1]Elproduktion!$T$102</f>
        <v>0</v>
      </c>
      <c r="K9" s="62">
        <f>[1]Elproduktion!U100</f>
        <v>0</v>
      </c>
      <c r="L9" s="62">
        <f>[1]Elproduktion!V100</f>
        <v>0</v>
      </c>
      <c r="M9" s="62"/>
      <c r="N9" s="62"/>
      <c r="O9" s="62"/>
      <c r="P9" s="62">
        <f t="shared" si="0"/>
        <v>0</v>
      </c>
      <c r="Q9" s="40"/>
      <c r="AG9" s="40"/>
      <c r="AH9" s="40"/>
    </row>
    <row r="10" spans="1:34" ht="15.6">
      <c r="A10" s="5" t="s">
        <v>13</v>
      </c>
      <c r="B10" s="62"/>
      <c r="C10" s="96">
        <f>[1]Elproduktion!$N$106</f>
        <v>0</v>
      </c>
      <c r="D10" s="62">
        <f>[1]Elproduktion!$N$107</f>
        <v>0</v>
      </c>
      <c r="E10" s="62">
        <f>[1]Elproduktion!$Q$108</f>
        <v>0</v>
      </c>
      <c r="F10" s="62">
        <f>[1]Elproduktion!$N$109</f>
        <v>0</v>
      </c>
      <c r="G10" s="62">
        <f>[1]Elproduktion!$R$110</f>
        <v>0</v>
      </c>
      <c r="H10" s="62">
        <f>[1]Elproduktion!$S$111</f>
        <v>0</v>
      </c>
      <c r="I10" s="62">
        <f>[1]Elproduktion!$N$112</f>
        <v>0</v>
      </c>
      <c r="J10" s="62">
        <f>[1]Elproduktion!$T$110</f>
        <v>0</v>
      </c>
      <c r="K10" s="62">
        <f>[1]Elproduktion!U108</f>
        <v>0</v>
      </c>
      <c r="L10" s="62">
        <f>[1]Elproduktion!V108</f>
        <v>0</v>
      </c>
      <c r="M10" s="62"/>
      <c r="N10" s="62"/>
      <c r="O10" s="62"/>
      <c r="P10" s="62">
        <f t="shared" si="0"/>
        <v>0</v>
      </c>
      <c r="Q10" s="40"/>
      <c r="R10" s="5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0"/>
      <c r="AH10" s="40"/>
    </row>
    <row r="11" spans="1:34" ht="15.6">
      <c r="A11" s="5" t="s">
        <v>14</v>
      </c>
      <c r="B11" s="62"/>
      <c r="C11" s="64">
        <f>SUM(C5:C10)</f>
        <v>27181</v>
      </c>
      <c r="D11" s="62">
        <f t="shared" ref="D11:O11" si="1">SUM(D5:D10)</f>
        <v>0</v>
      </c>
      <c r="E11" s="62">
        <f t="shared" si="1"/>
        <v>0</v>
      </c>
      <c r="F11" s="62">
        <f t="shared" si="1"/>
        <v>0</v>
      </c>
      <c r="G11" s="62">
        <f t="shared" si="1"/>
        <v>0</v>
      </c>
      <c r="H11" s="62">
        <f t="shared" si="1"/>
        <v>0</v>
      </c>
      <c r="I11" s="62">
        <f t="shared" si="1"/>
        <v>0</v>
      </c>
      <c r="J11" s="62">
        <f t="shared" si="1"/>
        <v>0</v>
      </c>
      <c r="K11" s="62">
        <f t="shared" si="1"/>
        <v>0</v>
      </c>
      <c r="L11" s="62">
        <f t="shared" si="1"/>
        <v>0</v>
      </c>
      <c r="M11" s="62">
        <f t="shared" si="1"/>
        <v>0</v>
      </c>
      <c r="N11" s="62">
        <f t="shared" si="1"/>
        <v>0</v>
      </c>
      <c r="O11" s="62">
        <f t="shared" si="1"/>
        <v>0</v>
      </c>
      <c r="P11" s="62">
        <f t="shared" si="0"/>
        <v>0</v>
      </c>
      <c r="Q11" s="40"/>
      <c r="R11" s="5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0"/>
      <c r="AH11" s="40"/>
    </row>
    <row r="12" spans="1:34" ht="15.6"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4"/>
      <c r="R12" s="4"/>
      <c r="S12" s="4"/>
      <c r="T12" s="4"/>
    </row>
    <row r="13" spans="1:34" ht="15.6"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4"/>
      <c r="R13" s="4"/>
      <c r="S13" s="4"/>
      <c r="T13" s="4"/>
    </row>
    <row r="14" spans="1:34" ht="18">
      <c r="A14" s="3" t="s">
        <v>15</v>
      </c>
      <c r="B14" s="88"/>
      <c r="C14" s="62"/>
      <c r="D14" s="88"/>
      <c r="E14" s="88"/>
      <c r="F14" s="88"/>
      <c r="G14" s="88"/>
      <c r="H14" s="88"/>
      <c r="I14" s="88"/>
      <c r="J14" s="62"/>
      <c r="K14" s="62"/>
      <c r="L14" s="62"/>
      <c r="M14" s="62"/>
      <c r="N14" s="62"/>
      <c r="O14" s="62"/>
      <c r="P14" s="88"/>
      <c r="Q14" s="4"/>
      <c r="R14" s="4"/>
      <c r="S14" s="4"/>
      <c r="T14" s="4"/>
    </row>
    <row r="15" spans="1:34" ht="15.6">
      <c r="A15" s="54" t="str">
        <f>A2</f>
        <v>1907 Surahammar</v>
      </c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4"/>
      <c r="R15" s="4"/>
      <c r="S15" s="4"/>
      <c r="T15" s="4"/>
    </row>
    <row r="16" spans="1:34" ht="28.8">
      <c r="A16" s="6">
        <f>'Västmanlands län'!A16</f>
        <v>2020</v>
      </c>
      <c r="B16" s="80" t="s">
        <v>16</v>
      </c>
      <c r="C16" s="89" t="s">
        <v>8</v>
      </c>
      <c r="D16" s="80" t="s">
        <v>32</v>
      </c>
      <c r="E16" s="80" t="s">
        <v>2</v>
      </c>
      <c r="F16" s="81" t="s">
        <v>3</v>
      </c>
      <c r="G16" s="80" t="s">
        <v>17</v>
      </c>
      <c r="H16" s="80" t="s">
        <v>52</v>
      </c>
      <c r="I16" s="81" t="s">
        <v>5</v>
      </c>
      <c r="J16" s="80" t="s">
        <v>4</v>
      </c>
      <c r="K16" s="80" t="s">
        <v>6</v>
      </c>
      <c r="L16" s="80" t="s">
        <v>7</v>
      </c>
      <c r="M16" s="80" t="s">
        <v>72</v>
      </c>
      <c r="N16" s="81" t="s">
        <v>68</v>
      </c>
      <c r="O16" s="81" t="s">
        <v>74</v>
      </c>
      <c r="P16" s="82" t="s">
        <v>9</v>
      </c>
      <c r="Q16" s="40"/>
      <c r="AG16" s="40"/>
      <c r="AH16" s="40"/>
    </row>
    <row r="17" spans="1:34" s="18" customFormat="1" ht="10.199999999999999">
      <c r="A17" s="55" t="s">
        <v>60</v>
      </c>
      <c r="B17" s="84" t="s">
        <v>63</v>
      </c>
      <c r="C17" s="115"/>
      <c r="D17" s="84" t="s">
        <v>59</v>
      </c>
      <c r="E17" s="85"/>
      <c r="F17" s="84" t="s">
        <v>61</v>
      </c>
      <c r="G17" s="85"/>
      <c r="H17" s="85"/>
      <c r="I17" s="84" t="s">
        <v>62</v>
      </c>
      <c r="J17" s="85"/>
      <c r="K17" s="85"/>
      <c r="L17" s="85"/>
      <c r="M17" s="85"/>
      <c r="N17" s="86"/>
      <c r="O17" s="86"/>
      <c r="P17" s="87" t="s">
        <v>66</v>
      </c>
      <c r="Q17" s="19"/>
      <c r="AG17" s="19"/>
      <c r="AH17" s="19"/>
    </row>
    <row r="18" spans="1:34" ht="15.6">
      <c r="A18" s="5" t="s">
        <v>18</v>
      </c>
      <c r="B18" s="116">
        <f>[1]Fjärrvärmeproduktion!$N$114+[1]Fjärrvärmeproduktion!$N$154</f>
        <v>0</v>
      </c>
      <c r="C18" s="65"/>
      <c r="D18" s="116">
        <f>[1]Fjärrvärmeproduktion!$N$115</f>
        <v>0</v>
      </c>
      <c r="E18" s="65">
        <f>[1]Fjärrvärmeproduktion!$Q$116</f>
        <v>0</v>
      </c>
      <c r="F18" s="65">
        <f>[1]Fjärrvärmeproduktion!$N$117</f>
        <v>0</v>
      </c>
      <c r="G18" s="65">
        <f>[1]Fjärrvärmeproduktion!$R$118</f>
        <v>0</v>
      </c>
      <c r="H18" s="65">
        <f>[1]Fjärrvärmeproduktion!$S$119</f>
        <v>0</v>
      </c>
      <c r="I18" s="65">
        <f>[1]Fjärrvärmeproduktion!$N$120</f>
        <v>0</v>
      </c>
      <c r="J18" s="65">
        <f>[1]Fjärrvärmeproduktion!$T$118</f>
        <v>0</v>
      </c>
      <c r="K18" s="65">
        <f>[1]Fjärrvärmeproduktion!U116</f>
        <v>0</v>
      </c>
      <c r="L18" s="65">
        <f>[1]Fjärrvärmeproduktion!V116</f>
        <v>0</v>
      </c>
      <c r="M18" s="65"/>
      <c r="N18" s="65"/>
      <c r="O18" s="65"/>
      <c r="P18" s="65">
        <f>SUM(C18:O18)</f>
        <v>0</v>
      </c>
      <c r="Q18" s="4"/>
      <c r="R18" s="4"/>
      <c r="S18" s="4"/>
      <c r="T18" s="4"/>
    </row>
    <row r="19" spans="1:34" ht="15.6">
      <c r="A19" s="5" t="s">
        <v>19</v>
      </c>
      <c r="B19" s="116">
        <f>[1]Fjärrvärmeproduktion!$N$122</f>
        <v>0</v>
      </c>
      <c r="C19" s="65"/>
      <c r="D19" s="116">
        <f>[1]Fjärrvärmeproduktion!$N$123</f>
        <v>0</v>
      </c>
      <c r="E19" s="65">
        <f>[1]Fjärrvärmeproduktion!$Q$124</f>
        <v>0</v>
      </c>
      <c r="F19" s="65">
        <f>[1]Fjärrvärmeproduktion!$N$125</f>
        <v>0</v>
      </c>
      <c r="G19" s="65">
        <f>[1]Fjärrvärmeproduktion!$R$126</f>
        <v>0</v>
      </c>
      <c r="H19" s="65">
        <f>[1]Fjärrvärmeproduktion!$S$127</f>
        <v>0</v>
      </c>
      <c r="I19" s="65">
        <f>[1]Fjärrvärmeproduktion!$N$128</f>
        <v>0</v>
      </c>
      <c r="J19" s="65">
        <f>[1]Fjärrvärmeproduktion!$T$126</f>
        <v>0</v>
      </c>
      <c r="K19" s="65">
        <f>[1]Fjärrvärmeproduktion!U124</f>
        <v>0</v>
      </c>
      <c r="L19" s="65">
        <f>[1]Fjärrvärmeproduktion!V124</f>
        <v>0</v>
      </c>
      <c r="M19" s="65"/>
      <c r="N19" s="65"/>
      <c r="O19" s="65"/>
      <c r="P19" s="65">
        <f t="shared" ref="P19:P24" si="2">SUM(C19:O19)</f>
        <v>0</v>
      </c>
      <c r="Q19" s="4"/>
      <c r="R19" s="4"/>
      <c r="S19" s="4"/>
      <c r="T19" s="4"/>
    </row>
    <row r="20" spans="1:34" ht="15.6">
      <c r="A20" s="5" t="s">
        <v>20</v>
      </c>
      <c r="B20" s="116">
        <f>[1]Fjärrvärmeproduktion!$N$130</f>
        <v>0</v>
      </c>
      <c r="C20" s="65">
        <f>B20*1.015</f>
        <v>0</v>
      </c>
      <c r="D20" s="116">
        <f>[1]Fjärrvärmeproduktion!$N$131</f>
        <v>0</v>
      </c>
      <c r="E20" s="65">
        <f>[1]Fjärrvärmeproduktion!$Q$132</f>
        <v>0</v>
      </c>
      <c r="F20" s="65">
        <f>[1]Fjärrvärmeproduktion!$N$133</f>
        <v>0</v>
      </c>
      <c r="G20" s="65">
        <f>[1]Fjärrvärmeproduktion!$R$134</f>
        <v>0</v>
      </c>
      <c r="H20" s="65">
        <f>[1]Fjärrvärmeproduktion!$S$135</f>
        <v>0</v>
      </c>
      <c r="I20" s="65">
        <f>[1]Fjärrvärmeproduktion!$N$136</f>
        <v>0</v>
      </c>
      <c r="J20" s="65">
        <f>[1]Fjärrvärmeproduktion!$T$134</f>
        <v>0</v>
      </c>
      <c r="K20" s="65">
        <f>[1]Fjärrvärmeproduktion!U132</f>
        <v>0</v>
      </c>
      <c r="L20" s="65">
        <f>[1]Fjärrvärmeproduktion!V132</f>
        <v>0</v>
      </c>
      <c r="M20" s="65"/>
      <c r="N20" s="65"/>
      <c r="O20" s="65"/>
      <c r="P20" s="65">
        <f t="shared" si="2"/>
        <v>0</v>
      </c>
      <c r="Q20" s="4"/>
      <c r="R20" s="4"/>
      <c r="S20" s="4"/>
      <c r="T20" s="4"/>
    </row>
    <row r="21" spans="1:34" ht="16.2" thickBot="1">
      <c r="A21" s="5" t="s">
        <v>21</v>
      </c>
      <c r="B21" s="116">
        <f>[1]Fjärrvärmeproduktion!$N$138</f>
        <v>0</v>
      </c>
      <c r="C21" s="65"/>
      <c r="D21" s="116">
        <f>[1]Fjärrvärmeproduktion!$N$139</f>
        <v>0</v>
      </c>
      <c r="E21" s="65">
        <f>[1]Fjärrvärmeproduktion!$Q$140</f>
        <v>0</v>
      </c>
      <c r="F21" s="65">
        <f>[1]Fjärrvärmeproduktion!$N$141</f>
        <v>0</v>
      </c>
      <c r="G21" s="65">
        <f>[1]Fjärrvärmeproduktion!$R$142</f>
        <v>0</v>
      </c>
      <c r="H21" s="65">
        <f>[1]Fjärrvärmeproduktion!$S$143</f>
        <v>0</v>
      </c>
      <c r="I21" s="65">
        <f>[1]Fjärrvärmeproduktion!$N$144</f>
        <v>0</v>
      </c>
      <c r="J21" s="65">
        <f>[1]Fjärrvärmeproduktion!$T$142</f>
        <v>0</v>
      </c>
      <c r="K21" s="65">
        <f>[1]Fjärrvärmeproduktion!U140</f>
        <v>0</v>
      </c>
      <c r="L21" s="65">
        <f>[1]Fjärrvärmeproduktion!V140</f>
        <v>0</v>
      </c>
      <c r="M21" s="65"/>
      <c r="N21" s="65"/>
      <c r="O21" s="65"/>
      <c r="P21" s="65">
        <f t="shared" si="2"/>
        <v>0</v>
      </c>
      <c r="Q21" s="4"/>
      <c r="R21" s="26"/>
      <c r="S21" s="26"/>
      <c r="T21" s="26"/>
    </row>
    <row r="22" spans="1:34" ht="15.6">
      <c r="A22" s="5" t="s">
        <v>22</v>
      </c>
      <c r="B22" s="116">
        <f>[1]Fjärrvärmeproduktion!$N$146</f>
        <v>0</v>
      </c>
      <c r="C22" s="65"/>
      <c r="D22" s="116">
        <f>[1]Fjärrvärmeproduktion!$N$147</f>
        <v>0</v>
      </c>
      <c r="E22" s="65">
        <f>[1]Fjärrvärmeproduktion!$Q$148</f>
        <v>0</v>
      </c>
      <c r="F22" s="65">
        <f>[1]Fjärrvärmeproduktion!$N$149</f>
        <v>0</v>
      </c>
      <c r="G22" s="65">
        <f>[1]Fjärrvärmeproduktion!$R$150</f>
        <v>0</v>
      </c>
      <c r="H22" s="65">
        <f>[1]Fjärrvärmeproduktion!$S$151</f>
        <v>0</v>
      </c>
      <c r="I22" s="65">
        <f>[1]Fjärrvärmeproduktion!$N$152</f>
        <v>0</v>
      </c>
      <c r="J22" s="65">
        <f>[1]Fjärrvärmeproduktion!$T$150</f>
        <v>0</v>
      </c>
      <c r="K22" s="65">
        <f>[1]Fjärrvärmeproduktion!U148</f>
        <v>0</v>
      </c>
      <c r="L22" s="65">
        <f>[1]Fjärrvärmeproduktion!V148</f>
        <v>0</v>
      </c>
      <c r="M22" s="65"/>
      <c r="N22" s="65"/>
      <c r="O22" s="65"/>
      <c r="P22" s="65">
        <f t="shared" si="2"/>
        <v>0</v>
      </c>
      <c r="Q22" s="20"/>
      <c r="R22" s="32" t="s">
        <v>24</v>
      </c>
      <c r="S22" s="59" t="str">
        <f>P43/1000 &amp;" GWh"</f>
        <v>424,956923988535 GWh</v>
      </c>
      <c r="T22" s="27"/>
      <c r="U22" s="25"/>
    </row>
    <row r="23" spans="1:34" ht="15.6">
      <c r="A23" s="5" t="s">
        <v>23</v>
      </c>
      <c r="B23" s="116">
        <v>0</v>
      </c>
      <c r="C23" s="65"/>
      <c r="D23" s="116">
        <f>[1]Fjärrvärmeproduktion!$N$155</f>
        <v>0</v>
      </c>
      <c r="E23" s="65">
        <f>[1]Fjärrvärmeproduktion!$Q$156</f>
        <v>0</v>
      </c>
      <c r="F23" s="65">
        <f>[1]Fjärrvärmeproduktion!$N$157</f>
        <v>0</v>
      </c>
      <c r="G23" s="65">
        <f>[1]Fjärrvärmeproduktion!$R$158</f>
        <v>0</v>
      </c>
      <c r="H23" s="65">
        <f>[1]Fjärrvärmeproduktion!$S$159</f>
        <v>0</v>
      </c>
      <c r="I23" s="65">
        <f>[1]Fjärrvärmeproduktion!$N$160</f>
        <v>0</v>
      </c>
      <c r="J23" s="65">
        <f>[1]Fjärrvärmeproduktion!$T$158</f>
        <v>0</v>
      </c>
      <c r="K23" s="65">
        <f>[1]Fjärrvärmeproduktion!U156</f>
        <v>0</v>
      </c>
      <c r="L23" s="65">
        <f>[1]Fjärrvärmeproduktion!V156</f>
        <v>0</v>
      </c>
      <c r="M23" s="65"/>
      <c r="N23" s="65"/>
      <c r="O23" s="65"/>
      <c r="P23" s="65">
        <f t="shared" si="2"/>
        <v>0</v>
      </c>
      <c r="Q23" s="20"/>
      <c r="R23" s="30"/>
      <c r="S23" s="4"/>
      <c r="T23" s="28"/>
      <c r="U23" s="25"/>
    </row>
    <row r="24" spans="1:34" ht="15.6">
      <c r="A24" s="5" t="s">
        <v>14</v>
      </c>
      <c r="B24" s="65">
        <f>SUM(B18:B23)</f>
        <v>0</v>
      </c>
      <c r="C24" s="65">
        <f t="shared" ref="C24:O24" si="3">SUM(C18:C23)</f>
        <v>0</v>
      </c>
      <c r="D24" s="65">
        <f t="shared" si="3"/>
        <v>0</v>
      </c>
      <c r="E24" s="65">
        <f t="shared" si="3"/>
        <v>0</v>
      </c>
      <c r="F24" s="65">
        <f t="shared" si="3"/>
        <v>0</v>
      </c>
      <c r="G24" s="65">
        <f t="shared" si="3"/>
        <v>0</v>
      </c>
      <c r="H24" s="65">
        <f t="shared" si="3"/>
        <v>0</v>
      </c>
      <c r="I24" s="65">
        <f t="shared" si="3"/>
        <v>0</v>
      </c>
      <c r="J24" s="65">
        <f t="shared" si="3"/>
        <v>0</v>
      </c>
      <c r="K24" s="65">
        <f t="shared" si="3"/>
        <v>0</v>
      </c>
      <c r="L24" s="65">
        <f t="shared" si="3"/>
        <v>0</v>
      </c>
      <c r="M24" s="65">
        <f t="shared" si="3"/>
        <v>0</v>
      </c>
      <c r="N24" s="65">
        <f t="shared" si="3"/>
        <v>0</v>
      </c>
      <c r="O24" s="65">
        <f t="shared" si="3"/>
        <v>0</v>
      </c>
      <c r="P24" s="65">
        <f t="shared" si="2"/>
        <v>0</v>
      </c>
      <c r="Q24" s="20"/>
      <c r="R24" s="30"/>
      <c r="S24" s="4" t="s">
        <v>25</v>
      </c>
      <c r="T24" s="28" t="s">
        <v>26</v>
      </c>
      <c r="U24" s="25"/>
    </row>
    <row r="25" spans="1:34" ht="15.6"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20"/>
      <c r="R25" s="56" t="str">
        <f>C30</f>
        <v>El</v>
      </c>
      <c r="S25" s="43" t="str">
        <f>C43/1000 &amp;" GWh"</f>
        <v>272,202923988535 GWh</v>
      </c>
      <c r="T25" s="31">
        <f>C$44</f>
        <v>0.64054239058799012</v>
      </c>
      <c r="U25" s="25"/>
    </row>
    <row r="26" spans="1:34" ht="15.6">
      <c r="A26" s="134" t="s">
        <v>100</v>
      </c>
      <c r="B26" s="135">
        <v>39384</v>
      </c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20"/>
      <c r="R26" s="57" t="str">
        <f>D30</f>
        <v>Oljeprodukter</v>
      </c>
      <c r="S26" s="43" t="str">
        <f>D43/1000 &amp;" GWh"</f>
        <v>108,472 GWh</v>
      </c>
      <c r="T26" s="31">
        <f>D$44</f>
        <v>0.2552541066560583</v>
      </c>
      <c r="U26" s="25"/>
    </row>
    <row r="27" spans="1:34" ht="15.6"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20"/>
      <c r="R27" s="57" t="str">
        <f>E30</f>
        <v>Kol och koks</v>
      </c>
      <c r="S27" s="11" t="str">
        <f>E43/1000 &amp;" GWh"</f>
        <v>0 GWh</v>
      </c>
      <c r="T27" s="31">
        <f>E$44</f>
        <v>0</v>
      </c>
      <c r="U27" s="25"/>
    </row>
    <row r="28" spans="1:34" ht="18">
      <c r="A28" s="3" t="s">
        <v>27</v>
      </c>
      <c r="B28" s="88"/>
      <c r="C28" s="62"/>
      <c r="D28" s="88"/>
      <c r="E28" s="88"/>
      <c r="F28" s="88"/>
      <c r="G28" s="88"/>
      <c r="H28" s="88"/>
      <c r="I28" s="62"/>
      <c r="J28" s="62"/>
      <c r="K28" s="62"/>
      <c r="L28" s="62"/>
      <c r="M28" s="62"/>
      <c r="N28" s="62"/>
      <c r="O28" s="62"/>
      <c r="P28" s="62"/>
      <c r="Q28" s="20"/>
      <c r="R28" s="57" t="str">
        <f>F30</f>
        <v>Gasol/naturgas</v>
      </c>
      <c r="S28" s="45" t="str">
        <f>F43/1000 &amp;" GWh"</f>
        <v>15,719 GWh</v>
      </c>
      <c r="T28" s="31">
        <f>F$44</f>
        <v>3.6989631448913825E-2</v>
      </c>
      <c r="U28" s="25"/>
    </row>
    <row r="29" spans="1:34" ht="15.6">
      <c r="A29" s="54" t="str">
        <f>A2</f>
        <v>1907 Surahammar</v>
      </c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20"/>
      <c r="R29" s="57" t="str">
        <f>G30</f>
        <v>Biodrivmedel</v>
      </c>
      <c r="S29" s="43" t="str">
        <f>G43/1000&amp;" GWh"</f>
        <v>18,011 GWh</v>
      </c>
      <c r="T29" s="31">
        <f>G$44</f>
        <v>4.2383119284075767E-2</v>
      </c>
      <c r="U29" s="25"/>
    </row>
    <row r="30" spans="1:34" ht="28.8">
      <c r="A30" s="6">
        <f>'Västmanlands län'!A30</f>
        <v>2020</v>
      </c>
      <c r="B30" s="89" t="s">
        <v>70</v>
      </c>
      <c r="C30" s="92" t="s">
        <v>8</v>
      </c>
      <c r="D30" s="80" t="s">
        <v>32</v>
      </c>
      <c r="E30" s="80" t="s">
        <v>2</v>
      </c>
      <c r="F30" s="81" t="s">
        <v>3</v>
      </c>
      <c r="G30" s="80" t="s">
        <v>28</v>
      </c>
      <c r="H30" s="80" t="s">
        <v>52</v>
      </c>
      <c r="I30" s="81" t="s">
        <v>5</v>
      </c>
      <c r="J30" s="80" t="s">
        <v>4</v>
      </c>
      <c r="K30" s="80" t="s">
        <v>6</v>
      </c>
      <c r="L30" s="80" t="s">
        <v>7</v>
      </c>
      <c r="M30" s="80" t="s">
        <v>72</v>
      </c>
      <c r="N30" s="81" t="s">
        <v>68</v>
      </c>
      <c r="O30" s="81" t="s">
        <v>74</v>
      </c>
      <c r="P30" s="82" t="s">
        <v>29</v>
      </c>
      <c r="Q30" s="20"/>
      <c r="R30" s="56" t="str">
        <f>H30</f>
        <v>Biobränslen</v>
      </c>
      <c r="S30" s="43" t="str">
        <f>H43/1000&amp;" GWh"</f>
        <v>10,552 GWh</v>
      </c>
      <c r="T30" s="31">
        <f>H$44</f>
        <v>2.4830752022961939E-2</v>
      </c>
      <c r="U30" s="25"/>
    </row>
    <row r="31" spans="1:34" s="18" customFormat="1">
      <c r="A31" s="17"/>
      <c r="B31" s="84" t="s">
        <v>65</v>
      </c>
      <c r="C31" s="90" t="s">
        <v>64</v>
      </c>
      <c r="D31" s="84" t="s">
        <v>59</v>
      </c>
      <c r="E31" s="85"/>
      <c r="F31" s="84" t="s">
        <v>61</v>
      </c>
      <c r="G31" s="84" t="s">
        <v>71</v>
      </c>
      <c r="H31" s="84" t="s">
        <v>69</v>
      </c>
      <c r="I31" s="84" t="s">
        <v>62</v>
      </c>
      <c r="J31" s="85"/>
      <c r="K31" s="85"/>
      <c r="L31" s="85"/>
      <c r="M31" s="85"/>
      <c r="N31" s="86"/>
      <c r="O31" s="86"/>
      <c r="P31" s="87" t="s">
        <v>67</v>
      </c>
      <c r="Q31" s="21"/>
      <c r="R31" s="56" t="str">
        <f>I30</f>
        <v>Biogas</v>
      </c>
      <c r="S31" s="43" t="str">
        <f>I43/1000 &amp;" GWh"</f>
        <v>0 GWh</v>
      </c>
      <c r="T31" s="31">
        <f>I$44</f>
        <v>0</v>
      </c>
      <c r="U31" s="24"/>
      <c r="AG31" s="19"/>
      <c r="AH31" s="19"/>
    </row>
    <row r="32" spans="1:34" ht="15.6">
      <c r="A32" s="5" t="s">
        <v>30</v>
      </c>
      <c r="B32" s="116">
        <f>[1]Slutanvändning!$N$170</f>
        <v>0</v>
      </c>
      <c r="C32" s="116">
        <f>[1]Slutanvändning!$N$171</f>
        <v>1331</v>
      </c>
      <c r="D32" s="116">
        <f>[1]Slutanvändning!$N$164</f>
        <v>1137</v>
      </c>
      <c r="E32" s="65">
        <f>[1]Slutanvändning!$Q$165</f>
        <v>0</v>
      </c>
      <c r="F32" s="116">
        <f>[1]Slutanvändning!$N$166</f>
        <v>0</v>
      </c>
      <c r="G32" s="65">
        <f>[1]Slutanvändning!$N$167</f>
        <v>279</v>
      </c>
      <c r="H32" s="65">
        <f>[1]Slutanvändning!$N$168</f>
        <v>0</v>
      </c>
      <c r="I32" s="65">
        <f>[1]Slutanvändning!$N$169</f>
        <v>0</v>
      </c>
      <c r="J32" s="65"/>
      <c r="K32" s="65">
        <f>[1]Slutanvändning!U165</f>
        <v>0</v>
      </c>
      <c r="L32" s="65">
        <f>[1]Slutanvändning!V165</f>
        <v>0</v>
      </c>
      <c r="M32" s="65"/>
      <c r="N32" s="65"/>
      <c r="O32" s="65"/>
      <c r="P32" s="65">
        <f t="shared" ref="P32:P38" si="4">SUM(B32:N32)</f>
        <v>2747</v>
      </c>
      <c r="Q32" s="22"/>
      <c r="R32" s="57" t="str">
        <f>J30</f>
        <v>Avlutar</v>
      </c>
      <c r="S32" s="43" t="str">
        <f>J43/1000 &amp;" GWh"</f>
        <v>0 GWh</v>
      </c>
      <c r="T32" s="31">
        <f>J$44</f>
        <v>0</v>
      </c>
      <c r="U32" s="25"/>
    </row>
    <row r="33" spans="1:47" ht="15.6">
      <c r="A33" s="5" t="s">
        <v>33</v>
      </c>
      <c r="B33" s="116">
        <f>[1]Slutanvändning!$N$179</f>
        <v>1850</v>
      </c>
      <c r="C33" s="144">
        <f>[1]Slutanvändning!$N$180</f>
        <v>193038.74443382875</v>
      </c>
      <c r="D33" s="116">
        <f>[1]Slutanvändning!$N$173</f>
        <v>228</v>
      </c>
      <c r="E33" s="65">
        <f>[1]Slutanvändning!$Q$174</f>
        <v>0</v>
      </c>
      <c r="F33" s="116">
        <f>[1]Slutanvändning!$N$175</f>
        <v>15719</v>
      </c>
      <c r="G33" s="65">
        <f>[1]Slutanvändning!$N$176</f>
        <v>0</v>
      </c>
      <c r="H33" s="65">
        <f>[1]Slutanvändning!$N$177</f>
        <v>546</v>
      </c>
      <c r="I33" s="65">
        <f>[1]Slutanvändning!$N$178</f>
        <v>0</v>
      </c>
      <c r="J33" s="65"/>
      <c r="K33" s="65">
        <f>[1]Slutanvändning!U174</f>
        <v>0</v>
      </c>
      <c r="L33" s="65">
        <f>[1]Slutanvändning!V174</f>
        <v>0</v>
      </c>
      <c r="M33" s="65"/>
      <c r="N33" s="65"/>
      <c r="O33" s="65"/>
      <c r="P33" s="133">
        <f t="shared" si="4"/>
        <v>211381.74443382875</v>
      </c>
      <c r="Q33" s="22"/>
      <c r="R33" s="56" t="str">
        <f>K30</f>
        <v>Torv</v>
      </c>
      <c r="S33" s="43" t="str">
        <f>K43/1000&amp;" GWh"</f>
        <v>0 GWh</v>
      </c>
      <c r="T33" s="31">
        <f>K$44</f>
        <v>0</v>
      </c>
      <c r="U33" s="25"/>
    </row>
    <row r="34" spans="1:47" ht="15.6">
      <c r="A34" s="5" t="s">
        <v>34</v>
      </c>
      <c r="B34" s="116">
        <f>[1]Slutanvändning!$N$188</f>
        <v>6222</v>
      </c>
      <c r="C34" s="116">
        <f>[1]Slutanvändning!$N$189</f>
        <v>7181</v>
      </c>
      <c r="D34" s="116">
        <f>[1]Slutanvändning!$N$182</f>
        <v>0</v>
      </c>
      <c r="E34" s="65">
        <f>[1]Slutanvändning!$Q$183</f>
        <v>0</v>
      </c>
      <c r="F34" s="116">
        <f>[1]Slutanvändning!$N$184</f>
        <v>0</v>
      </c>
      <c r="G34" s="65">
        <f>[1]Slutanvändning!$N$185</f>
        <v>0</v>
      </c>
      <c r="H34" s="65">
        <f>[1]Slutanvändning!$N$186</f>
        <v>0</v>
      </c>
      <c r="I34" s="65">
        <f>[1]Slutanvändning!$N$187</f>
        <v>0</v>
      </c>
      <c r="J34" s="65"/>
      <c r="K34" s="65">
        <f>[1]Slutanvändning!U183</f>
        <v>0</v>
      </c>
      <c r="L34" s="65">
        <f>[1]Slutanvändning!V183</f>
        <v>0</v>
      </c>
      <c r="M34" s="65"/>
      <c r="N34" s="65"/>
      <c r="O34" s="65"/>
      <c r="P34" s="65">
        <f t="shared" si="4"/>
        <v>13403</v>
      </c>
      <c r="Q34" s="22"/>
      <c r="R34" s="57" t="str">
        <f>L30</f>
        <v>Avfall</v>
      </c>
      <c r="S34" s="43" t="str">
        <f>L43/1000&amp;" GWh"</f>
        <v>0 GWh</v>
      </c>
      <c r="T34" s="31">
        <f>L$44</f>
        <v>0</v>
      </c>
      <c r="U34" s="25"/>
      <c r="V34" s="7"/>
      <c r="W34" s="42"/>
    </row>
    <row r="35" spans="1:47" ht="15.6">
      <c r="A35" s="5" t="s">
        <v>35</v>
      </c>
      <c r="B35" s="116">
        <f>[1]Slutanvändning!$N$197</f>
        <v>0</v>
      </c>
      <c r="C35" s="144">
        <f>[1]Slutanvändning!$N$198</f>
        <v>17</v>
      </c>
      <c r="D35" s="116">
        <f>[1]Slutanvändning!$N$191</f>
        <v>106772</v>
      </c>
      <c r="E35" s="65">
        <f>[1]Slutanvändning!$Q$192</f>
        <v>0</v>
      </c>
      <c r="F35" s="116">
        <f>[1]Slutanvändning!$N$193</f>
        <v>0</v>
      </c>
      <c r="G35" s="65">
        <f>[1]Slutanvändning!$N$194</f>
        <v>17732</v>
      </c>
      <c r="H35" s="65">
        <f>[1]Slutanvändning!$N$195</f>
        <v>0</v>
      </c>
      <c r="I35" s="65">
        <f>[1]Slutanvändning!$N$196</f>
        <v>0</v>
      </c>
      <c r="J35" s="65"/>
      <c r="K35" s="65">
        <f>[1]Slutanvändning!U192</f>
        <v>0</v>
      </c>
      <c r="L35" s="65">
        <f>[1]Slutanvändning!V192</f>
        <v>0</v>
      </c>
      <c r="M35" s="65"/>
      <c r="N35" s="65"/>
      <c r="O35" s="65"/>
      <c r="P35" s="133">
        <f>SUM(B35:N35)</f>
        <v>124521</v>
      </c>
      <c r="Q35" s="22"/>
      <c r="R35" s="56" t="str">
        <f>M30</f>
        <v>Beckolja</v>
      </c>
      <c r="S35" s="43" t="str">
        <f>M43/1000&amp;" GWh"</f>
        <v>0 GWh</v>
      </c>
      <c r="T35" s="31">
        <f>M$44</f>
        <v>0</v>
      </c>
      <c r="U35" s="25"/>
    </row>
    <row r="36" spans="1:47" ht="15.6">
      <c r="A36" s="5" t="s">
        <v>36</v>
      </c>
      <c r="B36" s="116">
        <f>[1]Slutanvändning!$N$206</f>
        <v>1732</v>
      </c>
      <c r="C36" s="116">
        <f>[1]Slutanvändning!$N$207</f>
        <v>12417</v>
      </c>
      <c r="D36" s="116">
        <f>[1]Slutanvändning!$N$200</f>
        <v>253</v>
      </c>
      <c r="E36" s="65">
        <f>[1]Slutanvändning!$Q$201</f>
        <v>0</v>
      </c>
      <c r="F36" s="116">
        <f>[1]Slutanvändning!$N$202</f>
        <v>0</v>
      </c>
      <c r="G36" s="65">
        <f>[1]Slutanvändning!$N$203</f>
        <v>0</v>
      </c>
      <c r="H36" s="65">
        <f>[1]Slutanvändning!$N$204</f>
        <v>0</v>
      </c>
      <c r="I36" s="65">
        <f>[1]Slutanvändning!$N$205</f>
        <v>0</v>
      </c>
      <c r="J36" s="65"/>
      <c r="K36" s="65">
        <f>[1]Slutanvändning!U201</f>
        <v>0</v>
      </c>
      <c r="L36" s="65">
        <f>[1]Slutanvändning!V201</f>
        <v>0</v>
      </c>
      <c r="M36" s="65"/>
      <c r="N36" s="65"/>
      <c r="O36" s="65"/>
      <c r="P36" s="65">
        <f t="shared" si="4"/>
        <v>14402</v>
      </c>
      <c r="Q36" s="22"/>
      <c r="R36" s="56" t="str">
        <f>N30</f>
        <v>Övrigt</v>
      </c>
      <c r="S36" s="43" t="str">
        <f>N43/1000&amp;" GWh"</f>
        <v>0 GWh</v>
      </c>
      <c r="T36" s="31">
        <f>N$44</f>
        <v>0</v>
      </c>
      <c r="U36" s="25"/>
    </row>
    <row r="37" spans="1:47" ht="15.6">
      <c r="A37" s="5" t="s">
        <v>37</v>
      </c>
      <c r="B37" s="116">
        <f>[1]Slutanvändning!$N$215</f>
        <v>8570</v>
      </c>
      <c r="C37" s="116">
        <f>[1]Slutanvändning!$N$216</f>
        <v>34020</v>
      </c>
      <c r="D37" s="116">
        <f>[1]Slutanvändning!$N$209</f>
        <v>82</v>
      </c>
      <c r="E37" s="65">
        <f>[1]Slutanvändning!$Q$210</f>
        <v>0</v>
      </c>
      <c r="F37" s="116">
        <f>[1]Slutanvändning!$N$211</f>
        <v>0</v>
      </c>
      <c r="G37" s="65">
        <f>[1]Slutanvändning!$N$212</f>
        <v>0</v>
      </c>
      <c r="H37" s="65">
        <f>[1]Slutanvändning!$N$213</f>
        <v>10006</v>
      </c>
      <c r="I37" s="65">
        <f>[1]Slutanvändning!$N$214</f>
        <v>0</v>
      </c>
      <c r="J37" s="65"/>
      <c r="K37" s="65">
        <f>[1]Slutanvändning!U210</f>
        <v>0</v>
      </c>
      <c r="L37" s="65">
        <f>[1]Slutanvändning!V210</f>
        <v>0</v>
      </c>
      <c r="M37" s="65"/>
      <c r="N37" s="65"/>
      <c r="O37" s="65"/>
      <c r="P37" s="65">
        <f t="shared" si="4"/>
        <v>52678</v>
      </c>
      <c r="Q37" s="22"/>
      <c r="R37" s="57" t="str">
        <f>O30</f>
        <v>Ånga</v>
      </c>
      <c r="S37" s="43" t="str">
        <f>O43/1000&amp;" GWh"</f>
        <v>0 GWh</v>
      </c>
      <c r="T37" s="31">
        <f>O$44</f>
        <v>0</v>
      </c>
      <c r="U37" s="25"/>
    </row>
    <row r="38" spans="1:47" ht="15.6">
      <c r="A38" s="5" t="s">
        <v>38</v>
      </c>
      <c r="B38" s="116">
        <f>[1]Slutanvändning!$N$224</f>
        <v>18144</v>
      </c>
      <c r="C38" s="116">
        <f>[1]Slutanvändning!$N$225</f>
        <v>2607</v>
      </c>
      <c r="D38" s="116">
        <f>[1]Slutanvändning!$N$218</f>
        <v>0</v>
      </c>
      <c r="E38" s="65">
        <f>[1]Slutanvändning!$Q$219</f>
        <v>0</v>
      </c>
      <c r="F38" s="116">
        <f>[1]Slutanvändning!$N$220</f>
        <v>0</v>
      </c>
      <c r="G38" s="65">
        <f>[1]Slutanvändning!$N$221</f>
        <v>0</v>
      </c>
      <c r="H38" s="65">
        <f>[1]Slutanvändning!$N$222</f>
        <v>0</v>
      </c>
      <c r="I38" s="65">
        <f>[1]Slutanvändning!$N$223</f>
        <v>0</v>
      </c>
      <c r="J38" s="65"/>
      <c r="K38" s="65">
        <f>[1]Slutanvändning!U219</f>
        <v>0</v>
      </c>
      <c r="L38" s="65">
        <f>[1]Slutanvändning!V219</f>
        <v>0</v>
      </c>
      <c r="M38" s="65"/>
      <c r="N38" s="65"/>
      <c r="O38" s="65"/>
      <c r="P38" s="65">
        <f t="shared" si="4"/>
        <v>20751</v>
      </c>
      <c r="Q38" s="22"/>
      <c r="R38" s="33"/>
      <c r="S38" s="18"/>
      <c r="T38" s="29"/>
      <c r="U38" s="25"/>
    </row>
    <row r="39" spans="1:47" ht="15.6">
      <c r="A39" s="5" t="s">
        <v>39</v>
      </c>
      <c r="B39" s="116">
        <f>[1]Slutanvändning!$N$233</f>
        <v>0</v>
      </c>
      <c r="C39" s="116">
        <f>[1]Slutanvändning!$N$234</f>
        <v>1428</v>
      </c>
      <c r="D39" s="116">
        <f>[1]Slutanvändning!$N$227</f>
        <v>0</v>
      </c>
      <c r="E39" s="65">
        <f>[1]Slutanvändning!$Q$228</f>
        <v>0</v>
      </c>
      <c r="F39" s="116">
        <f>[1]Slutanvändning!$N$229</f>
        <v>0</v>
      </c>
      <c r="G39" s="65">
        <f>[1]Slutanvändning!$N$230</f>
        <v>0</v>
      </c>
      <c r="H39" s="65">
        <f>[1]Slutanvändning!$N$231</f>
        <v>0</v>
      </c>
      <c r="I39" s="65">
        <f>[1]Slutanvändning!$N$232</f>
        <v>0</v>
      </c>
      <c r="J39" s="65"/>
      <c r="K39" s="65">
        <f>[1]Slutanvändning!U228</f>
        <v>0</v>
      </c>
      <c r="L39" s="65">
        <f>[1]Slutanvändning!V228</f>
        <v>0</v>
      </c>
      <c r="M39" s="65"/>
      <c r="N39" s="65"/>
      <c r="O39" s="65"/>
      <c r="P39" s="65">
        <f>SUM(B39:N39)</f>
        <v>1428</v>
      </c>
      <c r="Q39" s="22"/>
      <c r="R39" s="30"/>
      <c r="S39" s="9"/>
      <c r="T39" s="46"/>
    </row>
    <row r="40" spans="1:47" ht="15.6">
      <c r="A40" s="5" t="s">
        <v>14</v>
      </c>
      <c r="B40" s="65">
        <f>SUM(B32:B39)</f>
        <v>36518</v>
      </c>
      <c r="C40" s="133">
        <f t="shared" ref="C40:O40" si="5">SUM(C32:C39)</f>
        <v>252039.74443382875</v>
      </c>
      <c r="D40" s="65">
        <f t="shared" si="5"/>
        <v>108472</v>
      </c>
      <c r="E40" s="65">
        <f t="shared" si="5"/>
        <v>0</v>
      </c>
      <c r="F40" s="65">
        <f>SUM(F32:F39)</f>
        <v>15719</v>
      </c>
      <c r="G40" s="65">
        <f t="shared" si="5"/>
        <v>18011</v>
      </c>
      <c r="H40" s="65">
        <f t="shared" si="5"/>
        <v>10552</v>
      </c>
      <c r="I40" s="65">
        <f t="shared" si="5"/>
        <v>0</v>
      </c>
      <c r="J40" s="65">
        <f t="shared" si="5"/>
        <v>0</v>
      </c>
      <c r="K40" s="65">
        <f t="shared" si="5"/>
        <v>0</v>
      </c>
      <c r="L40" s="65">
        <f t="shared" si="5"/>
        <v>0</v>
      </c>
      <c r="M40" s="65">
        <f t="shared" si="5"/>
        <v>0</v>
      </c>
      <c r="N40" s="65">
        <f t="shared" si="5"/>
        <v>0</v>
      </c>
      <c r="O40" s="65">
        <f t="shared" si="5"/>
        <v>0</v>
      </c>
      <c r="P40" s="133">
        <f>SUM(B40:N40)</f>
        <v>441311.74443382875</v>
      </c>
      <c r="Q40" s="22"/>
      <c r="R40" s="30"/>
      <c r="S40" s="9" t="s">
        <v>25</v>
      </c>
      <c r="T40" s="46" t="s">
        <v>26</v>
      </c>
    </row>
    <row r="41" spans="1:47"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48"/>
      <c r="R41" s="30" t="s">
        <v>40</v>
      </c>
      <c r="S41" s="47" t="str">
        <f>(B46+C46)/1000 &amp;" GWh"</f>
        <v>23,0291795547063 GWh</v>
      </c>
      <c r="T41" s="63"/>
    </row>
    <row r="42" spans="1:47">
      <c r="A42" s="35" t="s">
        <v>43</v>
      </c>
      <c r="B42" s="122">
        <f>B39+B38+B37</f>
        <v>26714</v>
      </c>
      <c r="C42" s="122">
        <f>C39+C38+C37</f>
        <v>38055</v>
      </c>
      <c r="D42" s="122">
        <f>D39+D38+D37</f>
        <v>82</v>
      </c>
      <c r="E42" s="122">
        <f t="shared" ref="E42:P42" si="6">E39+E38+E37</f>
        <v>0</v>
      </c>
      <c r="F42" s="123">
        <f t="shared" si="6"/>
        <v>0</v>
      </c>
      <c r="G42" s="122">
        <f t="shared" si="6"/>
        <v>0</v>
      </c>
      <c r="H42" s="122">
        <f t="shared" si="6"/>
        <v>10006</v>
      </c>
      <c r="I42" s="123">
        <f t="shared" si="6"/>
        <v>0</v>
      </c>
      <c r="J42" s="122">
        <f t="shared" si="6"/>
        <v>0</v>
      </c>
      <c r="K42" s="122">
        <f t="shared" si="6"/>
        <v>0</v>
      </c>
      <c r="L42" s="122">
        <f t="shared" si="6"/>
        <v>0</v>
      </c>
      <c r="M42" s="122">
        <f t="shared" si="6"/>
        <v>0</v>
      </c>
      <c r="N42" s="122">
        <f t="shared" si="6"/>
        <v>0</v>
      </c>
      <c r="O42" s="122">
        <f t="shared" si="6"/>
        <v>0</v>
      </c>
      <c r="P42" s="122">
        <f t="shared" si="6"/>
        <v>74857</v>
      </c>
      <c r="Q42" s="23"/>
      <c r="R42" s="30" t="s">
        <v>41</v>
      </c>
      <c r="S42" s="10" t="str">
        <f>P42/1000 &amp;" GWh"</f>
        <v>74,857 GWh</v>
      </c>
      <c r="T42" s="31">
        <f>P42/P40</f>
        <v>0.16962385647822753</v>
      </c>
    </row>
    <row r="43" spans="1:47">
      <c r="A43" s="36" t="s">
        <v>45</v>
      </c>
      <c r="B43" s="124"/>
      <c r="C43" s="125">
        <f>C40+C24-C7+C46</f>
        <v>272202.92398853507</v>
      </c>
      <c r="D43" s="125">
        <f t="shared" ref="D43:O43" si="7">D11+D24+D40</f>
        <v>108472</v>
      </c>
      <c r="E43" s="125">
        <f t="shared" si="7"/>
        <v>0</v>
      </c>
      <c r="F43" s="125">
        <f t="shared" si="7"/>
        <v>15719</v>
      </c>
      <c r="G43" s="125">
        <f t="shared" si="7"/>
        <v>18011</v>
      </c>
      <c r="H43" s="125">
        <f t="shared" si="7"/>
        <v>10552</v>
      </c>
      <c r="I43" s="125">
        <f t="shared" si="7"/>
        <v>0</v>
      </c>
      <c r="J43" s="125">
        <f t="shared" si="7"/>
        <v>0</v>
      </c>
      <c r="K43" s="125">
        <f t="shared" si="7"/>
        <v>0</v>
      </c>
      <c r="L43" s="125">
        <f t="shared" si="7"/>
        <v>0</v>
      </c>
      <c r="M43" s="125">
        <f t="shared" si="7"/>
        <v>0</v>
      </c>
      <c r="N43" s="125">
        <f t="shared" si="7"/>
        <v>0</v>
      </c>
      <c r="O43" s="125">
        <f t="shared" si="7"/>
        <v>0</v>
      </c>
      <c r="P43" s="126">
        <f>SUM(C43:O43)</f>
        <v>424956.92398853507</v>
      </c>
      <c r="Q43" s="23"/>
      <c r="R43" s="30" t="s">
        <v>42</v>
      </c>
      <c r="S43" s="10" t="str">
        <f>P36/1000 &amp;" GWh"</f>
        <v>14,402 GWh</v>
      </c>
      <c r="T43" s="44">
        <f>P36/P40</f>
        <v>3.2634526911303328E-2</v>
      </c>
    </row>
    <row r="44" spans="1:47">
      <c r="A44" s="36" t="s">
        <v>46</v>
      </c>
      <c r="B44" s="92"/>
      <c r="C44" s="95">
        <f>C43/$P$43</f>
        <v>0.64054239058799012</v>
      </c>
      <c r="D44" s="95">
        <f t="shared" ref="D44:P44" si="8">D43/$P$43</f>
        <v>0.2552541066560583</v>
      </c>
      <c r="E44" s="95">
        <f t="shared" si="8"/>
        <v>0</v>
      </c>
      <c r="F44" s="95">
        <f t="shared" si="8"/>
        <v>3.6989631448913825E-2</v>
      </c>
      <c r="G44" s="95">
        <f t="shared" si="8"/>
        <v>4.2383119284075767E-2</v>
      </c>
      <c r="H44" s="95">
        <f t="shared" si="8"/>
        <v>2.4830752022961939E-2</v>
      </c>
      <c r="I44" s="95">
        <f t="shared" si="8"/>
        <v>0</v>
      </c>
      <c r="J44" s="95">
        <f t="shared" si="8"/>
        <v>0</v>
      </c>
      <c r="K44" s="95">
        <f t="shared" si="8"/>
        <v>0</v>
      </c>
      <c r="L44" s="95">
        <f t="shared" si="8"/>
        <v>0</v>
      </c>
      <c r="M44" s="95">
        <f t="shared" si="8"/>
        <v>0</v>
      </c>
      <c r="N44" s="95">
        <f t="shared" si="8"/>
        <v>0</v>
      </c>
      <c r="O44" s="95">
        <f t="shared" si="8"/>
        <v>0</v>
      </c>
      <c r="P44" s="95">
        <f t="shared" si="8"/>
        <v>1</v>
      </c>
      <c r="Q44" s="23"/>
      <c r="R44" s="30" t="s">
        <v>44</v>
      </c>
      <c r="S44" s="10" t="str">
        <f>P34/1000 &amp;" GWh"</f>
        <v>13,403 GWh</v>
      </c>
      <c r="T44" s="31">
        <f>P34/P40</f>
        <v>3.0370821010429001E-2</v>
      </c>
      <c r="U44" s="25"/>
    </row>
    <row r="45" spans="1:47">
      <c r="A45" s="37"/>
      <c r="B45" s="96"/>
      <c r="C45" s="92"/>
      <c r="D45" s="92"/>
      <c r="E45" s="92"/>
      <c r="F45" s="89"/>
      <c r="G45" s="92"/>
      <c r="H45" s="92"/>
      <c r="I45" s="89"/>
      <c r="J45" s="92"/>
      <c r="K45" s="92"/>
      <c r="L45" s="92"/>
      <c r="M45" s="92"/>
      <c r="N45" s="89"/>
      <c r="O45" s="89"/>
      <c r="P45" s="89"/>
      <c r="Q45" s="23"/>
      <c r="R45" s="30" t="s">
        <v>31</v>
      </c>
      <c r="S45" s="10" t="str">
        <f>P32/1000 &amp;" GWh"</f>
        <v>2,747 GWh</v>
      </c>
      <c r="T45" s="31">
        <f>P32/P40</f>
        <v>6.2246247344362061E-3</v>
      </c>
      <c r="U45" s="25"/>
    </row>
    <row r="46" spans="1:47">
      <c r="A46" s="37" t="s">
        <v>49</v>
      </c>
      <c r="B46" s="94">
        <f>(B24+B26)-B40</f>
        <v>2866</v>
      </c>
      <c r="C46" s="94">
        <f>(C40+C24)*0.08</f>
        <v>20163.179554706301</v>
      </c>
      <c r="D46" s="92"/>
      <c r="E46" s="92"/>
      <c r="F46" s="89"/>
      <c r="G46" s="92"/>
      <c r="H46" s="92"/>
      <c r="I46" s="89"/>
      <c r="J46" s="92"/>
      <c r="K46" s="92"/>
      <c r="L46" s="92"/>
      <c r="M46" s="92"/>
      <c r="N46" s="89"/>
      <c r="O46" s="89"/>
      <c r="P46" s="41"/>
      <c r="Q46" s="23"/>
      <c r="R46" s="30" t="s">
        <v>47</v>
      </c>
      <c r="S46" s="10" t="str">
        <f>P33/1000 &amp;" GWh"</f>
        <v>211,381744433829 GWh</v>
      </c>
      <c r="T46" s="44">
        <f>P33/P40</f>
        <v>0.47898508729926581</v>
      </c>
      <c r="U46" s="25"/>
    </row>
    <row r="47" spans="1:47">
      <c r="A47" s="37" t="s">
        <v>51</v>
      </c>
      <c r="B47" s="97">
        <f>(B46)/(B24+B26)</f>
        <v>7.2770668291692056E-2</v>
      </c>
      <c r="C47" s="97">
        <f>C46/(C40+C24)</f>
        <v>0.08</v>
      </c>
      <c r="D47" s="92"/>
      <c r="E47" s="92"/>
      <c r="F47" s="89"/>
      <c r="G47" s="92"/>
      <c r="H47" s="92"/>
      <c r="I47" s="89"/>
      <c r="J47" s="92"/>
      <c r="K47" s="92"/>
      <c r="L47" s="92"/>
      <c r="M47" s="92"/>
      <c r="N47" s="89"/>
      <c r="O47" s="89"/>
      <c r="P47" s="89"/>
      <c r="Q47" s="23"/>
      <c r="R47" s="30" t="s">
        <v>48</v>
      </c>
      <c r="S47" s="10" t="str">
        <f>P35/1000 &amp;" GWh"</f>
        <v>124,521 GWh</v>
      </c>
      <c r="T47" s="44">
        <f>P35/P40</f>
        <v>0.28216108356633812</v>
      </c>
    </row>
    <row r="48" spans="1:47" ht="15" thickBot="1">
      <c r="A48" s="12"/>
      <c r="B48" s="127"/>
      <c r="C48" s="128"/>
      <c r="D48" s="128"/>
      <c r="E48" s="128"/>
      <c r="F48" s="129"/>
      <c r="G48" s="128"/>
      <c r="H48" s="128"/>
      <c r="I48" s="129"/>
      <c r="J48" s="128"/>
      <c r="K48" s="128"/>
      <c r="L48" s="128"/>
      <c r="M48" s="128"/>
      <c r="N48" s="129"/>
      <c r="O48" s="129"/>
      <c r="P48" s="129"/>
      <c r="Q48" s="58"/>
      <c r="R48" s="49" t="s">
        <v>50</v>
      </c>
      <c r="S48" s="50" t="str">
        <f>P40/1000 &amp;" GWh"</f>
        <v>441,311744433829 GWh</v>
      </c>
      <c r="T48" s="51">
        <f>SUM(T42:T47)</f>
        <v>1</v>
      </c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2"/>
      <c r="AH48" s="12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</row>
    <row r="49" spans="1:47">
      <c r="A49" s="13"/>
      <c r="B49" s="127"/>
      <c r="C49" s="128"/>
      <c r="D49" s="128"/>
      <c r="E49" s="128"/>
      <c r="F49" s="129"/>
      <c r="G49" s="128"/>
      <c r="H49" s="128"/>
      <c r="I49" s="129"/>
      <c r="J49" s="128"/>
      <c r="K49" s="128"/>
      <c r="L49" s="128"/>
      <c r="M49" s="128"/>
      <c r="N49" s="129"/>
      <c r="O49" s="129"/>
      <c r="P49" s="129"/>
      <c r="Q49" s="13"/>
      <c r="R49" s="12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2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</row>
    <row r="50" spans="1:47">
      <c r="A50" s="13"/>
      <c r="B50" s="127"/>
      <c r="C50" s="130"/>
      <c r="D50" s="128"/>
      <c r="E50" s="128"/>
      <c r="F50" s="129"/>
      <c r="G50" s="128"/>
      <c r="H50" s="128"/>
      <c r="I50" s="129"/>
      <c r="J50" s="128"/>
      <c r="K50" s="128"/>
      <c r="L50" s="128"/>
      <c r="M50" s="128"/>
      <c r="N50" s="129"/>
      <c r="O50" s="129"/>
      <c r="P50" s="129"/>
      <c r="Q50" s="13"/>
      <c r="R50" s="12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2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</row>
    <row r="51" spans="1:47">
      <c r="A51" s="13"/>
      <c r="B51" s="98"/>
      <c r="C51" s="99"/>
      <c r="D51" s="100"/>
      <c r="E51" s="100"/>
      <c r="F51" s="101"/>
      <c r="G51" s="100"/>
      <c r="H51" s="100"/>
      <c r="I51" s="101"/>
      <c r="J51" s="100"/>
      <c r="K51" s="100"/>
      <c r="L51" s="100"/>
      <c r="M51" s="99"/>
      <c r="N51" s="102"/>
      <c r="O51" s="102"/>
      <c r="P51" s="102"/>
      <c r="Q51" s="13"/>
      <c r="R51" s="12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2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</row>
    <row r="52" spans="1:47">
      <c r="A52" s="13"/>
      <c r="B52" s="98"/>
      <c r="C52" s="99"/>
      <c r="D52" s="100"/>
      <c r="E52" s="100"/>
      <c r="F52" s="101"/>
      <c r="G52" s="100"/>
      <c r="H52" s="100"/>
      <c r="I52" s="101"/>
      <c r="J52" s="100"/>
      <c r="K52" s="100"/>
      <c r="L52" s="100"/>
      <c r="M52" s="99"/>
      <c r="N52" s="102"/>
      <c r="O52" s="102"/>
      <c r="P52" s="102"/>
      <c r="Q52" s="13"/>
      <c r="R52" s="12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2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</row>
    <row r="53" spans="1:47">
      <c r="A53" s="13"/>
      <c r="B53" s="98"/>
      <c r="C53" s="99"/>
      <c r="D53" s="100"/>
      <c r="E53" s="100"/>
      <c r="F53" s="101"/>
      <c r="G53" s="100"/>
      <c r="H53" s="100"/>
      <c r="I53" s="101"/>
      <c r="J53" s="100"/>
      <c r="K53" s="100"/>
      <c r="L53" s="100"/>
      <c r="M53" s="99"/>
      <c r="N53" s="102"/>
      <c r="O53" s="102"/>
      <c r="P53" s="102"/>
      <c r="Q53" s="13"/>
      <c r="R53" s="12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2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</row>
    <row r="54" spans="1:47">
      <c r="A54" s="13"/>
      <c r="B54" s="98"/>
      <c r="C54" s="99"/>
      <c r="D54" s="100"/>
      <c r="E54" s="100"/>
      <c r="F54" s="101"/>
      <c r="G54" s="100"/>
      <c r="H54" s="100"/>
      <c r="I54" s="101"/>
      <c r="J54" s="100"/>
      <c r="K54" s="100"/>
      <c r="L54" s="100"/>
      <c r="M54" s="99"/>
      <c r="N54" s="102"/>
      <c r="O54" s="102"/>
      <c r="P54" s="102"/>
      <c r="Q54" s="13"/>
      <c r="R54" s="12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2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</row>
    <row r="55" spans="1:47" ht="15.6">
      <c r="A55" s="13"/>
      <c r="B55" s="98"/>
      <c r="C55" s="99"/>
      <c r="D55" s="100"/>
      <c r="E55" s="100"/>
      <c r="F55" s="101"/>
      <c r="G55" s="100"/>
      <c r="H55" s="100"/>
      <c r="I55" s="101"/>
      <c r="J55" s="100"/>
      <c r="K55" s="100"/>
      <c r="L55" s="100"/>
      <c r="M55" s="99"/>
      <c r="N55" s="102"/>
      <c r="O55" s="102"/>
      <c r="P55" s="102"/>
      <c r="Q55" s="13"/>
      <c r="R55" s="9"/>
      <c r="S55" s="34"/>
      <c r="T55" s="38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2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</row>
    <row r="56" spans="1:47" ht="15.6">
      <c r="A56" s="13"/>
      <c r="B56" s="98"/>
      <c r="C56" s="99"/>
      <c r="D56" s="100"/>
      <c r="E56" s="100"/>
      <c r="F56" s="101"/>
      <c r="G56" s="100"/>
      <c r="H56" s="100"/>
      <c r="I56" s="101"/>
      <c r="J56" s="100"/>
      <c r="K56" s="100"/>
      <c r="L56" s="100"/>
      <c r="M56" s="99"/>
      <c r="N56" s="102"/>
      <c r="O56" s="102"/>
      <c r="P56" s="102"/>
      <c r="Q56" s="13"/>
      <c r="R56" s="9"/>
      <c r="S56" s="34"/>
      <c r="T56" s="38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2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</row>
    <row r="57" spans="1:47" ht="15.6">
      <c r="A57" s="13"/>
      <c r="B57" s="98"/>
      <c r="C57" s="99"/>
      <c r="D57" s="100"/>
      <c r="E57" s="100"/>
      <c r="F57" s="101"/>
      <c r="G57" s="100"/>
      <c r="H57" s="100"/>
      <c r="I57" s="101"/>
      <c r="J57" s="100"/>
      <c r="K57" s="100"/>
      <c r="L57" s="100"/>
      <c r="M57" s="99"/>
      <c r="N57" s="102"/>
      <c r="O57" s="102"/>
      <c r="P57" s="102"/>
      <c r="Q57" s="13"/>
      <c r="R57" s="9"/>
      <c r="S57" s="34"/>
      <c r="T57" s="38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2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</row>
    <row r="58" spans="1:47" ht="15.6">
      <c r="A58" s="9"/>
      <c r="B58" s="104"/>
      <c r="C58" s="105"/>
      <c r="D58" s="106"/>
      <c r="E58" s="106"/>
      <c r="F58" s="107"/>
      <c r="G58" s="106"/>
      <c r="H58" s="106"/>
      <c r="I58" s="107"/>
      <c r="J58" s="106"/>
      <c r="K58" s="106"/>
      <c r="L58" s="106"/>
      <c r="M58" s="108"/>
      <c r="N58" s="109"/>
      <c r="O58" s="109"/>
      <c r="P58" s="110"/>
      <c r="Q58" s="9"/>
      <c r="R58" s="9"/>
      <c r="S58" s="34"/>
      <c r="T58" s="38"/>
    </row>
    <row r="59" spans="1:47" ht="15.6">
      <c r="A59" s="9"/>
      <c r="B59" s="104"/>
      <c r="C59" s="105"/>
      <c r="D59" s="106"/>
      <c r="E59" s="106"/>
      <c r="F59" s="107"/>
      <c r="G59" s="106"/>
      <c r="H59" s="106"/>
      <c r="I59" s="107"/>
      <c r="J59" s="106"/>
      <c r="K59" s="106"/>
      <c r="L59" s="106"/>
      <c r="M59" s="108"/>
      <c r="N59" s="109"/>
      <c r="O59" s="109"/>
      <c r="P59" s="110"/>
      <c r="Q59" s="9"/>
      <c r="R59" s="9"/>
      <c r="S59" s="14"/>
      <c r="T59" s="15"/>
    </row>
    <row r="60" spans="1:47" ht="15.6">
      <c r="A60" s="9"/>
      <c r="B60" s="104"/>
      <c r="C60" s="105"/>
      <c r="D60" s="106"/>
      <c r="E60" s="106"/>
      <c r="F60" s="107"/>
      <c r="G60" s="106"/>
      <c r="H60" s="106"/>
      <c r="I60" s="107"/>
      <c r="J60" s="106"/>
      <c r="K60" s="106"/>
      <c r="L60" s="106"/>
      <c r="M60" s="108"/>
      <c r="N60" s="109"/>
      <c r="O60" s="109"/>
      <c r="P60" s="110"/>
      <c r="Q60" s="9"/>
      <c r="R60" s="9"/>
      <c r="S60" s="9"/>
      <c r="T60" s="34"/>
    </row>
    <row r="61" spans="1:47" ht="15.6">
      <c r="A61" s="8"/>
      <c r="B61" s="104"/>
      <c r="C61" s="105"/>
      <c r="D61" s="106"/>
      <c r="E61" s="106"/>
      <c r="F61" s="107"/>
      <c r="G61" s="106"/>
      <c r="H61" s="106"/>
      <c r="I61" s="107"/>
      <c r="J61" s="106"/>
      <c r="K61" s="106"/>
      <c r="L61" s="106"/>
      <c r="M61" s="108"/>
      <c r="N61" s="109"/>
      <c r="O61" s="109"/>
      <c r="P61" s="110"/>
      <c r="Q61" s="9"/>
      <c r="R61" s="9"/>
      <c r="S61" s="52"/>
      <c r="T61" s="53"/>
    </row>
    <row r="62" spans="1:47" ht="15.6">
      <c r="A62" s="9"/>
      <c r="B62" s="104"/>
      <c r="C62" s="105"/>
      <c r="D62" s="104"/>
      <c r="E62" s="104"/>
      <c r="F62" s="111"/>
      <c r="G62" s="104"/>
      <c r="H62" s="104"/>
      <c r="I62" s="111"/>
      <c r="J62" s="104"/>
      <c r="K62" s="104"/>
      <c r="L62" s="104"/>
      <c r="M62" s="108"/>
      <c r="N62" s="109"/>
      <c r="O62" s="109"/>
      <c r="P62" s="110"/>
      <c r="Q62" s="9"/>
      <c r="R62" s="9"/>
      <c r="S62" s="34"/>
      <c r="T62" s="38"/>
    </row>
    <row r="63" spans="1:47" ht="15.6">
      <c r="A63" s="9"/>
      <c r="B63" s="104"/>
      <c r="C63" s="112"/>
      <c r="D63" s="104"/>
      <c r="E63" s="104"/>
      <c r="F63" s="111"/>
      <c r="G63" s="104"/>
      <c r="H63" s="104"/>
      <c r="I63" s="111"/>
      <c r="J63" s="104"/>
      <c r="K63" s="104"/>
      <c r="L63" s="104"/>
      <c r="M63" s="112"/>
      <c r="N63" s="110"/>
      <c r="O63" s="110"/>
      <c r="P63" s="110"/>
      <c r="Q63" s="9"/>
      <c r="R63" s="9"/>
      <c r="S63" s="34"/>
      <c r="T63" s="38"/>
    </row>
    <row r="64" spans="1:47" ht="15.6">
      <c r="A64" s="9"/>
      <c r="B64" s="104"/>
      <c r="C64" s="112"/>
      <c r="D64" s="104"/>
      <c r="E64" s="104"/>
      <c r="F64" s="111"/>
      <c r="G64" s="104"/>
      <c r="H64" s="104"/>
      <c r="I64" s="111"/>
      <c r="J64" s="104"/>
      <c r="K64" s="104"/>
      <c r="L64" s="104"/>
      <c r="M64" s="112"/>
      <c r="N64" s="110"/>
      <c r="O64" s="110"/>
      <c r="P64" s="110"/>
      <c r="Q64" s="9"/>
      <c r="R64" s="9"/>
      <c r="S64" s="34"/>
      <c r="T64" s="38"/>
    </row>
    <row r="65" spans="1:20" ht="15.6">
      <c r="A65" s="9"/>
      <c r="B65" s="92"/>
      <c r="C65" s="112"/>
      <c r="D65" s="92"/>
      <c r="E65" s="92"/>
      <c r="F65" s="89"/>
      <c r="G65" s="92"/>
      <c r="H65" s="92"/>
      <c r="I65" s="89"/>
      <c r="J65" s="92"/>
      <c r="K65" s="104"/>
      <c r="L65" s="104"/>
      <c r="M65" s="112"/>
      <c r="N65" s="110"/>
      <c r="O65" s="110"/>
      <c r="P65" s="110"/>
      <c r="Q65" s="9"/>
      <c r="R65" s="9"/>
      <c r="S65" s="34"/>
      <c r="T65" s="38"/>
    </row>
    <row r="66" spans="1:20" ht="15.6">
      <c r="A66" s="9"/>
      <c r="B66" s="92"/>
      <c r="C66" s="112"/>
      <c r="D66" s="92"/>
      <c r="E66" s="92"/>
      <c r="F66" s="89"/>
      <c r="G66" s="92"/>
      <c r="H66" s="92"/>
      <c r="I66" s="89"/>
      <c r="J66" s="92"/>
      <c r="K66" s="104"/>
      <c r="L66" s="104"/>
      <c r="M66" s="112"/>
      <c r="N66" s="110"/>
      <c r="O66" s="110"/>
      <c r="P66" s="110"/>
      <c r="Q66" s="9"/>
      <c r="R66" s="9"/>
      <c r="S66" s="34"/>
      <c r="T66" s="38"/>
    </row>
    <row r="67" spans="1:20" ht="15.6">
      <c r="A67" s="9"/>
      <c r="B67" s="92"/>
      <c r="C67" s="112"/>
      <c r="D67" s="92"/>
      <c r="E67" s="92"/>
      <c r="F67" s="89"/>
      <c r="G67" s="92"/>
      <c r="H67" s="92"/>
      <c r="I67" s="89"/>
      <c r="J67" s="92"/>
      <c r="K67" s="104"/>
      <c r="L67" s="104"/>
      <c r="M67" s="112"/>
      <c r="N67" s="110"/>
      <c r="O67" s="110"/>
      <c r="P67" s="110"/>
      <c r="Q67" s="9"/>
      <c r="R67" s="9"/>
      <c r="S67" s="34"/>
      <c r="T67" s="38"/>
    </row>
    <row r="68" spans="1:20" ht="15.6">
      <c r="A68" s="9"/>
      <c r="B68" s="92"/>
      <c r="C68" s="112"/>
      <c r="D68" s="92"/>
      <c r="E68" s="92"/>
      <c r="F68" s="89"/>
      <c r="G68" s="92"/>
      <c r="H68" s="92"/>
      <c r="I68" s="89"/>
      <c r="J68" s="92"/>
      <c r="K68" s="104"/>
      <c r="L68" s="104"/>
      <c r="M68" s="112"/>
      <c r="N68" s="110"/>
      <c r="O68" s="110"/>
      <c r="P68" s="110"/>
      <c r="Q68" s="9"/>
      <c r="R68" s="39"/>
      <c r="S68" s="14"/>
      <c r="T68" s="16"/>
    </row>
    <row r="69" spans="1:20">
      <c r="A69" s="9"/>
      <c r="B69" s="92"/>
      <c r="C69" s="112"/>
      <c r="D69" s="92"/>
      <c r="E69" s="92"/>
      <c r="F69" s="89"/>
      <c r="G69" s="92"/>
      <c r="H69" s="92"/>
      <c r="I69" s="89"/>
      <c r="J69" s="92"/>
      <c r="K69" s="104"/>
      <c r="L69" s="104"/>
      <c r="M69" s="112"/>
      <c r="N69" s="110"/>
      <c r="O69" s="110"/>
      <c r="P69" s="110"/>
      <c r="Q69" s="9"/>
    </row>
    <row r="70" spans="1:20">
      <c r="A70" s="9"/>
      <c r="B70" s="92"/>
      <c r="C70" s="112"/>
      <c r="D70" s="92"/>
      <c r="E70" s="92"/>
      <c r="F70" s="89"/>
      <c r="G70" s="92"/>
      <c r="H70" s="92"/>
      <c r="I70" s="89"/>
      <c r="J70" s="92"/>
      <c r="K70" s="104"/>
      <c r="L70" s="104"/>
      <c r="M70" s="112"/>
      <c r="N70" s="110"/>
      <c r="O70" s="110"/>
      <c r="P70" s="110"/>
      <c r="Q70" s="9"/>
    </row>
    <row r="71" spans="1:20" ht="15.6">
      <c r="A71" s="9"/>
      <c r="B71" s="113"/>
      <c r="C71" s="112"/>
      <c r="D71" s="113"/>
      <c r="E71" s="113"/>
      <c r="F71" s="114"/>
      <c r="G71" s="113"/>
      <c r="H71" s="113"/>
      <c r="I71" s="114"/>
      <c r="J71" s="113"/>
      <c r="K71" s="104"/>
      <c r="L71" s="104"/>
      <c r="M71" s="112"/>
      <c r="N71" s="110"/>
      <c r="O71" s="110"/>
      <c r="P71" s="110"/>
      <c r="Q71" s="9"/>
    </row>
  </sheetData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U71"/>
  <sheetViews>
    <sheetView zoomScale="70" zoomScaleNormal="70" workbookViewId="0">
      <selection activeCell="D11" sqref="D11"/>
    </sheetView>
  </sheetViews>
  <sheetFormatPr defaultColWidth="8.59765625" defaultRowHeight="14.4"/>
  <cols>
    <col min="1" max="1" width="49.5" style="11" customWidth="1"/>
    <col min="2" max="2" width="21" style="41" customWidth="1"/>
    <col min="3" max="3" width="17.59765625" style="79" customWidth="1"/>
    <col min="4" max="12" width="17.59765625" style="41" customWidth="1"/>
    <col min="13" max="16" width="17.59765625" style="79" customWidth="1"/>
    <col min="17" max="20" width="17.59765625" style="11" customWidth="1"/>
    <col min="21" max="16384" width="8.59765625" style="11"/>
  </cols>
  <sheetData>
    <row r="1" spans="1:34" ht="18">
      <c r="A1" s="3" t="s">
        <v>0</v>
      </c>
      <c r="Q1" s="4"/>
      <c r="R1" s="4"/>
      <c r="S1" s="4"/>
      <c r="T1" s="4"/>
    </row>
    <row r="2" spans="1:34" ht="15.6">
      <c r="A2" s="54" t="s">
        <v>89</v>
      </c>
      <c r="Q2" s="5"/>
      <c r="AG2" s="40"/>
      <c r="AH2" s="5"/>
    </row>
    <row r="3" spans="1:34" ht="28.8">
      <c r="A3" s="6">
        <f>'Västmanlands län'!A3</f>
        <v>2020</v>
      </c>
      <c r="C3" s="80" t="s">
        <v>1</v>
      </c>
      <c r="D3" s="80" t="s">
        <v>32</v>
      </c>
      <c r="E3" s="80" t="s">
        <v>2</v>
      </c>
      <c r="F3" s="81" t="s">
        <v>3</v>
      </c>
      <c r="G3" s="80" t="s">
        <v>17</v>
      </c>
      <c r="H3" s="80" t="s">
        <v>52</v>
      </c>
      <c r="I3" s="81" t="s">
        <v>5</v>
      </c>
      <c r="J3" s="80" t="s">
        <v>4</v>
      </c>
      <c r="K3" s="80" t="s">
        <v>6</v>
      </c>
      <c r="L3" s="80" t="s">
        <v>7</v>
      </c>
      <c r="M3" s="80" t="s">
        <v>68</v>
      </c>
      <c r="N3" s="81" t="s">
        <v>68</v>
      </c>
      <c r="O3" s="81" t="s">
        <v>74</v>
      </c>
      <c r="P3" s="82" t="s">
        <v>9</v>
      </c>
      <c r="Q3" s="40"/>
      <c r="AG3" s="40"/>
      <c r="AH3" s="40"/>
    </row>
    <row r="4" spans="1:34" s="18" customFormat="1" ht="10.199999999999999">
      <c r="A4" s="55" t="s">
        <v>60</v>
      </c>
      <c r="B4" s="83"/>
      <c r="C4" s="84" t="s">
        <v>58</v>
      </c>
      <c r="D4" s="84" t="s">
        <v>59</v>
      </c>
      <c r="E4" s="85"/>
      <c r="F4" s="84" t="s">
        <v>61</v>
      </c>
      <c r="G4" s="85"/>
      <c r="H4" s="85"/>
      <c r="I4" s="84" t="s">
        <v>62</v>
      </c>
      <c r="J4" s="85"/>
      <c r="K4" s="85"/>
      <c r="L4" s="85"/>
      <c r="M4" s="85"/>
      <c r="N4" s="86"/>
      <c r="O4" s="86"/>
      <c r="P4" s="87" t="s">
        <v>66</v>
      </c>
      <c r="Q4" s="19"/>
      <c r="AG4" s="19"/>
      <c r="AH4" s="19"/>
    </row>
    <row r="5" spans="1:34" ht="15.6">
      <c r="A5" s="5" t="s">
        <v>76</v>
      </c>
      <c r="B5" s="62"/>
      <c r="C5" s="64">
        <f>[1]Solceller!$E$14</f>
        <v>2555.5</v>
      </c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>
        <f>SUM(D5:O5)</f>
        <v>0</v>
      </c>
      <c r="Q5" s="40"/>
      <c r="AG5" s="40"/>
      <c r="AH5" s="40"/>
    </row>
    <row r="6" spans="1:34" ht="15.6">
      <c r="A6" s="5"/>
      <c r="C6" s="96"/>
      <c r="D6" s="62">
        <f>[1]Elproduktion!$N$403</f>
        <v>0</v>
      </c>
      <c r="E6" s="62"/>
      <c r="F6" s="62"/>
      <c r="G6" s="62"/>
      <c r="H6" s="62">
        <f>[1]Elproduktion!$S$407</f>
        <v>0</v>
      </c>
      <c r="I6" s="62"/>
      <c r="J6" s="62">
        <f>[1]Elproduktion!$W$406</f>
        <v>0</v>
      </c>
      <c r="K6" s="62"/>
      <c r="L6" s="62"/>
      <c r="M6" s="62"/>
      <c r="N6" s="62"/>
      <c r="O6" s="62"/>
      <c r="P6" s="62">
        <f>SUM(D6:O6)</f>
        <v>0</v>
      </c>
      <c r="Q6" s="40"/>
      <c r="AG6" s="40"/>
      <c r="AH6" s="40"/>
    </row>
    <row r="7" spans="1:34" ht="15.6">
      <c r="A7" s="5" t="s">
        <v>10</v>
      </c>
      <c r="B7" s="62"/>
      <c r="C7" s="62">
        <f>[1]Elproduktion!$N$402</f>
        <v>0</v>
      </c>
      <c r="D7" s="41">
        <v>0</v>
      </c>
      <c r="E7" s="62">
        <f>[1]Elproduktion!$Q$404</f>
        <v>0</v>
      </c>
      <c r="F7" s="62">
        <f>[1]Elproduktion!$N$405</f>
        <v>0</v>
      </c>
      <c r="G7" s="62">
        <f>[1]Elproduktion!$R$406</f>
        <v>0</v>
      </c>
      <c r="H7" s="41">
        <v>0</v>
      </c>
      <c r="I7" s="62">
        <f>[1]Elproduktion!$N$408</f>
        <v>0</v>
      </c>
      <c r="J7" s="62">
        <f>[1]Elproduktion!$T$406</f>
        <v>0</v>
      </c>
      <c r="K7" s="62">
        <f>[1]Elproduktion!U404</f>
        <v>0</v>
      </c>
      <c r="L7" s="62">
        <f>[1]Elproduktion!V404</f>
        <v>0</v>
      </c>
      <c r="N7" s="62"/>
      <c r="O7" s="62"/>
      <c r="P7" s="62">
        <f t="shared" ref="P7:P11" si="0">SUM(D7:O7)</f>
        <v>0</v>
      </c>
      <c r="Q7" s="40"/>
      <c r="AG7" s="40"/>
      <c r="AH7" s="40"/>
    </row>
    <row r="8" spans="1:34" ht="15.6">
      <c r="A8" s="5" t="s">
        <v>11</v>
      </c>
      <c r="B8" s="62"/>
      <c r="C8" s="96">
        <f>[1]Elproduktion!$N$410</f>
        <v>0</v>
      </c>
      <c r="D8" s="62">
        <f>[1]Elproduktion!$N$411</f>
        <v>0</v>
      </c>
      <c r="E8" s="62">
        <f>[1]Elproduktion!$Q$412</f>
        <v>0</v>
      </c>
      <c r="F8" s="62">
        <f>[1]Elproduktion!$N$413</f>
        <v>0</v>
      </c>
      <c r="G8" s="62">
        <f>[1]Elproduktion!$R$414</f>
        <v>0</v>
      </c>
      <c r="H8" s="62">
        <f>[1]Elproduktion!$S$415</f>
        <v>0</v>
      </c>
      <c r="I8" s="62">
        <f>[1]Elproduktion!$N$416</f>
        <v>0</v>
      </c>
      <c r="J8" s="62">
        <f>[1]Elproduktion!$T$414</f>
        <v>0</v>
      </c>
      <c r="K8" s="62">
        <f>[1]Elproduktion!U412</f>
        <v>0</v>
      </c>
      <c r="L8" s="62">
        <f>[1]Elproduktion!V412</f>
        <v>0</v>
      </c>
      <c r="M8" s="62"/>
      <c r="N8" s="62"/>
      <c r="O8" s="62"/>
      <c r="P8" s="62">
        <f t="shared" si="0"/>
        <v>0</v>
      </c>
      <c r="Q8" s="40"/>
      <c r="AG8" s="40"/>
      <c r="AH8" s="40"/>
    </row>
    <row r="9" spans="1:34" ht="15.6">
      <c r="A9" s="5" t="s">
        <v>12</v>
      </c>
      <c r="B9" s="62"/>
      <c r="C9" s="96">
        <f>[1]Elproduktion!$N$418</f>
        <v>12701</v>
      </c>
      <c r="D9" s="62">
        <f>[1]Elproduktion!$N$419</f>
        <v>0</v>
      </c>
      <c r="E9" s="62">
        <f>[1]Elproduktion!$Q$420</f>
        <v>0</v>
      </c>
      <c r="F9" s="62">
        <f>[1]Elproduktion!$N$421</f>
        <v>0</v>
      </c>
      <c r="G9" s="62">
        <f>[1]Elproduktion!$R$422</f>
        <v>0</v>
      </c>
      <c r="H9" s="62">
        <f>[1]Elproduktion!$S$423</f>
        <v>0</v>
      </c>
      <c r="I9" s="62">
        <f>[1]Elproduktion!$N$424</f>
        <v>0</v>
      </c>
      <c r="J9" s="62">
        <f>[1]Elproduktion!$T$422</f>
        <v>0</v>
      </c>
      <c r="K9" s="62">
        <f>[1]Elproduktion!U420</f>
        <v>0</v>
      </c>
      <c r="L9" s="62">
        <f>[1]Elproduktion!V420</f>
        <v>0</v>
      </c>
      <c r="M9" s="62"/>
      <c r="N9" s="62"/>
      <c r="O9" s="62"/>
      <c r="P9" s="62">
        <f t="shared" si="0"/>
        <v>0</v>
      </c>
      <c r="Q9" s="40"/>
      <c r="AG9" s="40"/>
      <c r="AH9" s="40"/>
    </row>
    <row r="10" spans="1:34" ht="15.6">
      <c r="A10" s="5" t="s">
        <v>13</v>
      </c>
      <c r="B10" s="62"/>
      <c r="C10" s="96">
        <f>[1]Elproduktion!$N$426</f>
        <v>0</v>
      </c>
      <c r="D10" s="62">
        <f>[1]Elproduktion!$N$427</f>
        <v>0</v>
      </c>
      <c r="E10" s="62">
        <f>[1]Elproduktion!$Q$428</f>
        <v>0</v>
      </c>
      <c r="F10" s="62">
        <f>[1]Elproduktion!$N$429</f>
        <v>0</v>
      </c>
      <c r="G10" s="62">
        <f>[1]Elproduktion!$R$430</f>
        <v>0</v>
      </c>
      <c r="H10" s="62">
        <f>[1]Elproduktion!$S$431</f>
        <v>0</v>
      </c>
      <c r="I10" s="62">
        <f>[1]Elproduktion!$N$432</f>
        <v>0</v>
      </c>
      <c r="J10" s="62">
        <f>[1]Elproduktion!$T$430</f>
        <v>0</v>
      </c>
      <c r="K10" s="62">
        <f>[1]Elproduktion!U428</f>
        <v>0</v>
      </c>
      <c r="L10" s="62">
        <f>[1]Elproduktion!V428</f>
        <v>0</v>
      </c>
      <c r="M10" s="62"/>
      <c r="N10" s="62"/>
      <c r="O10" s="62"/>
      <c r="P10" s="62">
        <f t="shared" si="0"/>
        <v>0</v>
      </c>
      <c r="Q10" s="40"/>
      <c r="R10" s="5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0"/>
      <c r="AH10" s="40"/>
    </row>
    <row r="11" spans="1:34" ht="15.6">
      <c r="A11" s="5" t="s">
        <v>14</v>
      </c>
      <c r="B11" s="62"/>
      <c r="C11" s="64">
        <f>SUM(C5:C10)</f>
        <v>15256.5</v>
      </c>
      <c r="D11" s="62">
        <f t="shared" ref="D11:O11" si="1">SUM(D5:D10)</f>
        <v>0</v>
      </c>
      <c r="E11" s="62">
        <f t="shared" si="1"/>
        <v>0</v>
      </c>
      <c r="F11" s="62">
        <f t="shared" si="1"/>
        <v>0</v>
      </c>
      <c r="G11" s="62">
        <f t="shared" si="1"/>
        <v>0</v>
      </c>
      <c r="H11" s="62">
        <f t="shared" si="1"/>
        <v>0</v>
      </c>
      <c r="I11" s="62">
        <f t="shared" si="1"/>
        <v>0</v>
      </c>
      <c r="J11" s="62">
        <f t="shared" si="1"/>
        <v>0</v>
      </c>
      <c r="K11" s="62">
        <f t="shared" si="1"/>
        <v>0</v>
      </c>
      <c r="L11" s="62">
        <f t="shared" si="1"/>
        <v>0</v>
      </c>
      <c r="M11" s="62">
        <f t="shared" si="1"/>
        <v>0</v>
      </c>
      <c r="N11" s="62">
        <f t="shared" si="1"/>
        <v>0</v>
      </c>
      <c r="O11" s="62">
        <f t="shared" si="1"/>
        <v>0</v>
      </c>
      <c r="P11" s="62">
        <f t="shared" si="0"/>
        <v>0</v>
      </c>
      <c r="Q11" s="40"/>
      <c r="R11" s="5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0"/>
      <c r="AH11" s="40"/>
    </row>
    <row r="12" spans="1:34" ht="15.6"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4"/>
      <c r="R12" s="4"/>
      <c r="S12" s="4"/>
      <c r="T12" s="4"/>
    </row>
    <row r="13" spans="1:34" ht="15.6"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4"/>
      <c r="R13" s="4"/>
      <c r="S13" s="4"/>
      <c r="T13" s="4"/>
    </row>
    <row r="14" spans="1:34" ht="18">
      <c r="A14" s="3" t="s">
        <v>15</v>
      </c>
      <c r="B14" s="88"/>
      <c r="C14" s="62"/>
      <c r="D14" s="88"/>
      <c r="E14" s="88"/>
      <c r="F14" s="88"/>
      <c r="G14" s="88"/>
      <c r="H14" s="88"/>
      <c r="I14" s="88"/>
      <c r="J14" s="62"/>
      <c r="K14" s="62"/>
      <c r="L14" s="62"/>
      <c r="M14" s="62"/>
      <c r="N14" s="62"/>
      <c r="O14" s="62"/>
      <c r="P14" s="88"/>
      <c r="Q14" s="4"/>
      <c r="R14" s="4"/>
      <c r="S14" s="4"/>
      <c r="T14" s="4"/>
    </row>
    <row r="15" spans="1:34" ht="15.6">
      <c r="A15" s="54" t="str">
        <f>A2</f>
        <v>1984 Arboga</v>
      </c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4"/>
      <c r="R15" s="4"/>
      <c r="S15" s="4"/>
      <c r="T15" s="4"/>
    </row>
    <row r="16" spans="1:34" ht="28.8">
      <c r="A16" s="6">
        <f>'Västmanlands län'!A16</f>
        <v>2020</v>
      </c>
      <c r="B16" s="80" t="s">
        <v>16</v>
      </c>
      <c r="C16" s="89" t="s">
        <v>8</v>
      </c>
      <c r="D16" s="80" t="s">
        <v>32</v>
      </c>
      <c r="E16" s="80" t="s">
        <v>2</v>
      </c>
      <c r="F16" s="81" t="s">
        <v>3</v>
      </c>
      <c r="G16" s="80" t="s">
        <v>17</v>
      </c>
      <c r="H16" s="80" t="s">
        <v>52</v>
      </c>
      <c r="I16" s="81" t="s">
        <v>5</v>
      </c>
      <c r="J16" s="80" t="s">
        <v>4</v>
      </c>
      <c r="K16" s="80" t="s">
        <v>6</v>
      </c>
      <c r="L16" s="80" t="s">
        <v>7</v>
      </c>
      <c r="M16" s="80" t="s">
        <v>72</v>
      </c>
      <c r="N16" s="81" t="s">
        <v>68</v>
      </c>
      <c r="O16" s="81" t="s">
        <v>74</v>
      </c>
      <c r="P16" s="82" t="s">
        <v>9</v>
      </c>
      <c r="Q16" s="40"/>
      <c r="AG16" s="40"/>
      <c r="AH16" s="40"/>
    </row>
    <row r="17" spans="1:34" s="18" customFormat="1" ht="10.199999999999999">
      <c r="A17" s="55" t="s">
        <v>60</v>
      </c>
      <c r="B17" s="84" t="s">
        <v>63</v>
      </c>
      <c r="C17" s="115"/>
      <c r="D17" s="84" t="s">
        <v>59</v>
      </c>
      <c r="E17" s="85"/>
      <c r="F17" s="84" t="s">
        <v>61</v>
      </c>
      <c r="G17" s="85"/>
      <c r="H17" s="85"/>
      <c r="I17" s="84" t="s">
        <v>62</v>
      </c>
      <c r="J17" s="85"/>
      <c r="K17" s="85"/>
      <c r="L17" s="85"/>
      <c r="M17" s="85"/>
      <c r="N17" s="86"/>
      <c r="O17" s="86"/>
      <c r="P17" s="87" t="s">
        <v>66</v>
      </c>
      <c r="Q17" s="19"/>
      <c r="AG17" s="19"/>
      <c r="AH17" s="19"/>
    </row>
    <row r="18" spans="1:34" ht="15.6">
      <c r="A18" s="5" t="s">
        <v>18</v>
      </c>
      <c r="B18" s="116">
        <f>[1]Fjärrvärmeproduktion!$N$562+[1]Fjärrvärmeproduktion!$N$602*([1]Fjärrvärmeproduktion!$N$562/([1]Fjärrvärmeproduktion!$N$562+[1]Fjärrvärmeproduktion!$N$570))</f>
        <v>0</v>
      </c>
      <c r="C18" s="65"/>
      <c r="D18" s="116">
        <f>[1]Fjärrvärmeproduktion!$N$563</f>
        <v>0</v>
      </c>
      <c r="E18" s="65">
        <f>[1]Fjärrvärmeproduktion!$Q$564</f>
        <v>0</v>
      </c>
      <c r="F18" s="65">
        <f>[1]Fjärrvärmeproduktion!$N$565</f>
        <v>0</v>
      </c>
      <c r="G18" s="65">
        <f>[1]Fjärrvärmeproduktion!$R$566</f>
        <v>0</v>
      </c>
      <c r="H18" s="65">
        <f>[1]Fjärrvärmeproduktion!$S$567</f>
        <v>0</v>
      </c>
      <c r="I18" s="65">
        <f>[1]Fjärrvärmeproduktion!$N$568</f>
        <v>0</v>
      </c>
      <c r="J18" s="65">
        <f>[1]Fjärrvärmeproduktion!$T$566</f>
        <v>0</v>
      </c>
      <c r="K18" s="65">
        <f>[1]Fjärrvärmeproduktion!U564</f>
        <v>0</v>
      </c>
      <c r="L18" s="65">
        <f>[1]Fjärrvärmeproduktion!V564</f>
        <v>0</v>
      </c>
      <c r="M18" s="65"/>
      <c r="N18" s="65"/>
      <c r="O18" s="65"/>
      <c r="P18" s="65">
        <f>SUM(C18:O18)</f>
        <v>0</v>
      </c>
      <c r="Q18" s="4"/>
      <c r="R18" s="4"/>
      <c r="S18" s="4"/>
      <c r="T18" s="4"/>
    </row>
    <row r="19" spans="1:34" ht="15.6">
      <c r="A19" s="5" t="s">
        <v>19</v>
      </c>
      <c r="B19" s="116">
        <f>[1]Fjärrvärmeproduktion!$N$570+[1]Fjärrvärmeproduktion!$N$602*([1]Fjärrvärmeproduktion!$N$570/([1]Fjärrvärmeproduktion!$N$570+[1]Fjärrvärmeproduktion!$N$562))</f>
        <v>74273</v>
      </c>
      <c r="C19" s="65"/>
      <c r="D19" s="116">
        <f>[1]Fjärrvärmeproduktion!$N$571</f>
        <v>0</v>
      </c>
      <c r="E19" s="65">
        <f>[1]Fjärrvärmeproduktion!$Q$572</f>
        <v>0</v>
      </c>
      <c r="F19" s="65">
        <f>[1]Fjärrvärmeproduktion!$N$573</f>
        <v>0</v>
      </c>
      <c r="G19" s="65">
        <f>[1]Fjärrvärmeproduktion!$R$574</f>
        <v>280</v>
      </c>
      <c r="H19" s="65">
        <f>[1]Fjärrvärmeproduktion!$S$575</f>
        <v>74836</v>
      </c>
      <c r="I19" s="65">
        <f>[1]Fjärrvärmeproduktion!$N$576</f>
        <v>0</v>
      </c>
      <c r="J19" s="65">
        <f>[1]Fjärrvärmeproduktion!$T$574</f>
        <v>0</v>
      </c>
      <c r="K19" s="65">
        <f>[1]Fjärrvärmeproduktion!U572</f>
        <v>0</v>
      </c>
      <c r="L19" s="65">
        <f>[1]Fjärrvärmeproduktion!V572</f>
        <v>0</v>
      </c>
      <c r="M19" s="41">
        <f>[1]Fjärrvärmeproduktion!$W$574</f>
        <v>0</v>
      </c>
      <c r="N19" s="65"/>
      <c r="O19" s="65"/>
      <c r="P19" s="65">
        <f t="shared" ref="P19:P24" si="2">SUM(C19:O19)</f>
        <v>75116</v>
      </c>
      <c r="Q19" s="4"/>
      <c r="R19" s="4"/>
      <c r="S19" s="4"/>
      <c r="T19" s="4"/>
    </row>
    <row r="20" spans="1:34" ht="15.6">
      <c r="A20" s="5" t="s">
        <v>20</v>
      </c>
      <c r="B20" s="116">
        <f>[1]Fjärrvärmeproduktion!$N$578</f>
        <v>0</v>
      </c>
      <c r="C20" s="65"/>
      <c r="D20" s="116">
        <f>[1]Fjärrvärmeproduktion!$N$579</f>
        <v>0</v>
      </c>
      <c r="E20" s="65">
        <f>[1]Fjärrvärmeproduktion!$Q$580</f>
        <v>0</v>
      </c>
      <c r="F20" s="65">
        <f>[1]Fjärrvärmeproduktion!$N$581</f>
        <v>0</v>
      </c>
      <c r="G20" s="65">
        <f>[1]Fjärrvärmeproduktion!$R$582</f>
        <v>0</v>
      </c>
      <c r="H20" s="65">
        <f>[1]Fjärrvärmeproduktion!$S$583</f>
        <v>0</v>
      </c>
      <c r="I20" s="65">
        <f>[1]Fjärrvärmeproduktion!$N$584</f>
        <v>0</v>
      </c>
      <c r="J20" s="65">
        <f>[1]Fjärrvärmeproduktion!$T$582</f>
        <v>0</v>
      </c>
      <c r="K20" s="65">
        <f>[1]Fjärrvärmeproduktion!U580</f>
        <v>0</v>
      </c>
      <c r="L20" s="65">
        <f>[1]Fjärrvärmeproduktion!V580</f>
        <v>0</v>
      </c>
      <c r="M20" s="65"/>
      <c r="N20" s="65"/>
      <c r="O20" s="65"/>
      <c r="P20" s="65">
        <f t="shared" si="2"/>
        <v>0</v>
      </c>
      <c r="Q20" s="4"/>
      <c r="R20" s="4"/>
      <c r="S20" s="4"/>
      <c r="T20" s="4"/>
    </row>
    <row r="21" spans="1:34" ht="16.2" thickBot="1">
      <c r="A21" s="5" t="s">
        <v>21</v>
      </c>
      <c r="B21" s="116">
        <f>[1]Fjärrvärmeproduktion!$N$586</f>
        <v>0</v>
      </c>
      <c r="C21" s="65"/>
      <c r="D21" s="116">
        <f>[1]Fjärrvärmeproduktion!$N$587</f>
        <v>0</v>
      </c>
      <c r="E21" s="65">
        <f>[1]Fjärrvärmeproduktion!$Q$588</f>
        <v>0</v>
      </c>
      <c r="F21" s="65">
        <f>[1]Fjärrvärmeproduktion!$N$589</f>
        <v>0</v>
      </c>
      <c r="G21" s="65">
        <f>[1]Fjärrvärmeproduktion!$R$590</f>
        <v>0</v>
      </c>
      <c r="H21" s="65">
        <f>[1]Fjärrvärmeproduktion!$S$591</f>
        <v>0</v>
      </c>
      <c r="I21" s="65">
        <f>[1]Fjärrvärmeproduktion!$N$592</f>
        <v>0</v>
      </c>
      <c r="J21" s="65">
        <f>[1]Fjärrvärmeproduktion!$T$590</f>
        <v>0</v>
      </c>
      <c r="K21" s="65">
        <f>[1]Fjärrvärmeproduktion!U588</f>
        <v>0</v>
      </c>
      <c r="L21" s="65">
        <f>[1]Fjärrvärmeproduktion!V588</f>
        <v>0</v>
      </c>
      <c r="M21" s="65"/>
      <c r="N21" s="65"/>
      <c r="O21" s="65"/>
      <c r="P21" s="65">
        <f t="shared" si="2"/>
        <v>0</v>
      </c>
      <c r="Q21" s="4"/>
      <c r="R21" s="26"/>
      <c r="S21" s="26"/>
      <c r="T21" s="26"/>
    </row>
    <row r="22" spans="1:34" ht="15.6">
      <c r="A22" s="5" t="s">
        <v>22</v>
      </c>
      <c r="B22" s="116">
        <f>[1]Fjärrvärmeproduktion!$N$594</f>
        <v>32780</v>
      </c>
      <c r="C22" s="65"/>
      <c r="D22" s="116">
        <f>[1]Fjärrvärmeproduktion!$N$595</f>
        <v>0</v>
      </c>
      <c r="E22" s="65">
        <f>[1]Fjärrvärmeproduktion!$Q$596</f>
        <v>0</v>
      </c>
      <c r="F22" s="65">
        <f>[1]Fjärrvärmeproduktion!$N$597</f>
        <v>0</v>
      </c>
      <c r="G22" s="65">
        <f>[1]Fjärrvärmeproduktion!$R$598</f>
        <v>0</v>
      </c>
      <c r="H22" s="65">
        <f>[1]Fjärrvärmeproduktion!$S$599</f>
        <v>0</v>
      </c>
      <c r="I22" s="65">
        <f>[1]Fjärrvärmeproduktion!$N$600</f>
        <v>0</v>
      </c>
      <c r="J22" s="65">
        <f>[1]Fjärrvärmeproduktion!$T$598</f>
        <v>0</v>
      </c>
      <c r="K22" s="65">
        <f>[1]Fjärrvärmeproduktion!U596</f>
        <v>0</v>
      </c>
      <c r="L22" s="65">
        <f>[1]Fjärrvärmeproduktion!V596</f>
        <v>0</v>
      </c>
      <c r="M22" s="65"/>
      <c r="N22" s="65"/>
      <c r="O22" s="65"/>
      <c r="P22" s="65">
        <f t="shared" si="2"/>
        <v>0</v>
      </c>
      <c r="Q22" s="20"/>
      <c r="R22" s="32" t="s">
        <v>24</v>
      </c>
      <c r="S22" s="59" t="str">
        <f>P43/1000 &amp;" GWh"</f>
        <v>432,54928 GWh</v>
      </c>
      <c r="T22" s="27"/>
      <c r="U22" s="25"/>
    </row>
    <row r="23" spans="1:34" ht="15.6">
      <c r="A23" s="5" t="s">
        <v>23</v>
      </c>
      <c r="B23" s="116">
        <v>0</v>
      </c>
      <c r="C23" s="65"/>
      <c r="D23" s="116">
        <f>[1]Fjärrvärmeproduktion!$N$603</f>
        <v>0</v>
      </c>
      <c r="E23" s="65">
        <f>[1]Fjärrvärmeproduktion!$Q$604</f>
        <v>0</v>
      </c>
      <c r="F23" s="65">
        <f>[1]Fjärrvärmeproduktion!$N$605</f>
        <v>0</v>
      </c>
      <c r="G23" s="65">
        <f>[1]Fjärrvärmeproduktion!$R$606</f>
        <v>0</v>
      </c>
      <c r="H23" s="65">
        <f>[1]Fjärrvärmeproduktion!$S$607</f>
        <v>0</v>
      </c>
      <c r="I23" s="65">
        <f>[1]Fjärrvärmeproduktion!$N$608</f>
        <v>0</v>
      </c>
      <c r="J23" s="65">
        <f>[1]Fjärrvärmeproduktion!$T$606</f>
        <v>0</v>
      </c>
      <c r="K23" s="65">
        <f>[1]Fjärrvärmeproduktion!U604</f>
        <v>0</v>
      </c>
      <c r="L23" s="65">
        <f>[1]Fjärrvärmeproduktion!V604</f>
        <v>0</v>
      </c>
      <c r="M23" s="65"/>
      <c r="N23" s="65"/>
      <c r="O23" s="65"/>
      <c r="P23" s="65">
        <f t="shared" si="2"/>
        <v>0</v>
      </c>
      <c r="Q23" s="20"/>
      <c r="R23" s="30"/>
      <c r="S23" s="4"/>
      <c r="T23" s="28"/>
      <c r="U23" s="25"/>
    </row>
    <row r="24" spans="1:34" ht="15.6">
      <c r="A24" s="5" t="s">
        <v>14</v>
      </c>
      <c r="B24" s="65">
        <f>SUM(B18:B23)</f>
        <v>107053</v>
      </c>
      <c r="C24" s="65">
        <f t="shared" ref="C24:O24" si="3">SUM(C18:C23)</f>
        <v>0</v>
      </c>
      <c r="D24" s="65">
        <f t="shared" si="3"/>
        <v>0</v>
      </c>
      <c r="E24" s="65">
        <f t="shared" si="3"/>
        <v>0</v>
      </c>
      <c r="F24" s="65">
        <f t="shared" si="3"/>
        <v>0</v>
      </c>
      <c r="G24" s="65">
        <f t="shared" si="3"/>
        <v>280</v>
      </c>
      <c r="H24" s="65">
        <f t="shared" si="3"/>
        <v>74836</v>
      </c>
      <c r="I24" s="65">
        <f t="shared" si="3"/>
        <v>0</v>
      </c>
      <c r="J24" s="65">
        <f t="shared" si="3"/>
        <v>0</v>
      </c>
      <c r="K24" s="65">
        <f t="shared" si="3"/>
        <v>0</v>
      </c>
      <c r="L24" s="65">
        <f t="shared" si="3"/>
        <v>0</v>
      </c>
      <c r="M24" s="65">
        <f t="shared" si="3"/>
        <v>0</v>
      </c>
      <c r="N24" s="65">
        <f t="shared" si="3"/>
        <v>0</v>
      </c>
      <c r="O24" s="65">
        <f t="shared" si="3"/>
        <v>0</v>
      </c>
      <c r="P24" s="65">
        <f t="shared" si="2"/>
        <v>75116</v>
      </c>
      <c r="Q24" s="20"/>
      <c r="R24" s="30"/>
      <c r="S24" s="4" t="s">
        <v>25</v>
      </c>
      <c r="T24" s="28" t="s">
        <v>26</v>
      </c>
      <c r="U24" s="25"/>
    </row>
    <row r="25" spans="1:34" ht="15.6"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20"/>
      <c r="R25" s="56" t="str">
        <f>C30</f>
        <v>El</v>
      </c>
      <c r="S25" s="43" t="str">
        <f>C43/1000 &amp;" GWh"</f>
        <v>132,80328 GWh</v>
      </c>
      <c r="T25" s="31">
        <f>C$44</f>
        <v>0.30702462387638235</v>
      </c>
      <c r="U25" s="25"/>
    </row>
    <row r="26" spans="1:34" ht="15.6">
      <c r="B26" s="91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20"/>
      <c r="R26" s="57" t="str">
        <f>D30</f>
        <v>Oljeprodukter</v>
      </c>
      <c r="S26" s="43" t="str">
        <f>D43/1000 &amp;" GWh"</f>
        <v>178,164 GWh</v>
      </c>
      <c r="T26" s="31">
        <f>D$44</f>
        <v>0.41189295240533053</v>
      </c>
      <c r="U26" s="25"/>
    </row>
    <row r="27" spans="1:34" ht="15.6"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20"/>
      <c r="R27" s="57" t="str">
        <f>E30</f>
        <v>Kol och koks</v>
      </c>
      <c r="S27" s="11" t="str">
        <f>E43/1000 &amp;" GWh"</f>
        <v>0 GWh</v>
      </c>
      <c r="T27" s="31">
        <f>E$44</f>
        <v>0</v>
      </c>
      <c r="U27" s="25"/>
    </row>
    <row r="28" spans="1:34" ht="18">
      <c r="A28" s="3" t="s">
        <v>27</v>
      </c>
      <c r="B28" s="88"/>
      <c r="C28" s="62"/>
      <c r="D28" s="88"/>
      <c r="E28" s="88"/>
      <c r="F28" s="88"/>
      <c r="G28" s="88"/>
      <c r="H28" s="88"/>
      <c r="I28" s="62"/>
      <c r="J28" s="62"/>
      <c r="K28" s="62"/>
      <c r="L28" s="62"/>
      <c r="M28" s="62"/>
      <c r="N28" s="62"/>
      <c r="O28" s="62"/>
      <c r="P28" s="62"/>
      <c r="Q28" s="20"/>
      <c r="R28" s="57" t="str">
        <f>F30</f>
        <v>Gasol/naturgas</v>
      </c>
      <c r="S28" s="45" t="str">
        <f>F43/1000 &amp;" GWh"</f>
        <v>0 GWh</v>
      </c>
      <c r="T28" s="31">
        <f>F$44</f>
        <v>0</v>
      </c>
      <c r="U28" s="25"/>
    </row>
    <row r="29" spans="1:34" ht="15.6">
      <c r="A29" s="54" t="str">
        <f>A2</f>
        <v>1984 Arboga</v>
      </c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20"/>
      <c r="R29" s="57" t="str">
        <f>G30</f>
        <v>Biodrivmedel</v>
      </c>
      <c r="S29" s="43" t="str">
        <f>G43/1000&amp;" GWh"</f>
        <v>30,863 GWh</v>
      </c>
      <c r="T29" s="31">
        <f>G$44</f>
        <v>7.135140763614263E-2</v>
      </c>
      <c r="U29" s="25"/>
    </row>
    <row r="30" spans="1:34" ht="28.8">
      <c r="A30" s="6">
        <f>'Västmanlands län'!A30</f>
        <v>2020</v>
      </c>
      <c r="B30" s="89" t="s">
        <v>70</v>
      </c>
      <c r="C30" s="92" t="s">
        <v>8</v>
      </c>
      <c r="D30" s="80" t="s">
        <v>32</v>
      </c>
      <c r="E30" s="80" t="s">
        <v>2</v>
      </c>
      <c r="F30" s="81" t="s">
        <v>3</v>
      </c>
      <c r="G30" s="80" t="s">
        <v>28</v>
      </c>
      <c r="H30" s="80" t="s">
        <v>52</v>
      </c>
      <c r="I30" s="81" t="s">
        <v>5</v>
      </c>
      <c r="J30" s="80" t="s">
        <v>4</v>
      </c>
      <c r="K30" s="80" t="s">
        <v>6</v>
      </c>
      <c r="L30" s="80" t="s">
        <v>7</v>
      </c>
      <c r="M30" s="80" t="s">
        <v>72</v>
      </c>
      <c r="N30" s="81" t="s">
        <v>68</v>
      </c>
      <c r="O30" s="81" t="s">
        <v>74</v>
      </c>
      <c r="P30" s="82" t="s">
        <v>29</v>
      </c>
      <c r="Q30" s="20"/>
      <c r="R30" s="56" t="str">
        <f>H30</f>
        <v>Biobränslen</v>
      </c>
      <c r="S30" s="43" t="str">
        <f>H43/1000&amp;" GWh"</f>
        <v>90,719 GWh</v>
      </c>
      <c r="T30" s="31">
        <f>H$44</f>
        <v>0.20973101608214442</v>
      </c>
      <c r="U30" s="25"/>
    </row>
    <row r="31" spans="1:34" s="18" customFormat="1">
      <c r="A31" s="17"/>
      <c r="B31" s="84" t="s">
        <v>65</v>
      </c>
      <c r="C31" s="90" t="s">
        <v>64</v>
      </c>
      <c r="D31" s="84" t="s">
        <v>59</v>
      </c>
      <c r="E31" s="85"/>
      <c r="F31" s="84" t="s">
        <v>61</v>
      </c>
      <c r="G31" s="84" t="s">
        <v>71</v>
      </c>
      <c r="H31" s="84" t="s">
        <v>69</v>
      </c>
      <c r="I31" s="84" t="s">
        <v>62</v>
      </c>
      <c r="J31" s="85"/>
      <c r="K31" s="85"/>
      <c r="L31" s="85"/>
      <c r="M31" s="85"/>
      <c r="N31" s="86"/>
      <c r="O31" s="86"/>
      <c r="P31" s="87" t="s">
        <v>67</v>
      </c>
      <c r="Q31" s="21"/>
      <c r="R31" s="56" t="str">
        <f>I30</f>
        <v>Biogas</v>
      </c>
      <c r="S31" s="43" t="str">
        <f>I43/1000 &amp;" GWh"</f>
        <v>0 GWh</v>
      </c>
      <c r="T31" s="31">
        <f>I$44</f>
        <v>0</v>
      </c>
      <c r="U31" s="24"/>
      <c r="AG31" s="19"/>
      <c r="AH31" s="19"/>
    </row>
    <row r="32" spans="1:34" ht="15.6">
      <c r="A32" s="5" t="s">
        <v>30</v>
      </c>
      <c r="B32" s="116">
        <f>[1]Slutanvändning!$N$818</f>
        <v>0</v>
      </c>
      <c r="C32" s="133">
        <f>[1]Slutanvändning!$N$819</f>
        <v>4947</v>
      </c>
      <c r="D32" s="65">
        <f>[1]Slutanvändning!$N$812</f>
        <v>3057</v>
      </c>
      <c r="E32" s="65">
        <f>[1]Slutanvändning!$Q$813</f>
        <v>0</v>
      </c>
      <c r="F32" s="116">
        <f>[1]Slutanvändning!$N$814</f>
        <v>0</v>
      </c>
      <c r="G32" s="65">
        <f>[1]Slutanvändning!$N$815</f>
        <v>712</v>
      </c>
      <c r="H32" s="65">
        <f>[1]Slutanvändning!$N$816</f>
        <v>0</v>
      </c>
      <c r="I32" s="65">
        <f>[1]Slutanvändning!$N$817</f>
        <v>0</v>
      </c>
      <c r="J32" s="65"/>
      <c r="K32" s="65">
        <f>[1]Slutanvändning!U813</f>
        <v>0</v>
      </c>
      <c r="L32" s="65">
        <f>[1]Slutanvändning!V813</f>
        <v>0</v>
      </c>
      <c r="M32" s="65"/>
      <c r="N32" s="65"/>
      <c r="O32" s="65"/>
      <c r="P32" s="133">
        <f t="shared" ref="P32:P38" si="4">SUM(B32:N32)</f>
        <v>8716</v>
      </c>
      <c r="Q32" s="22"/>
      <c r="R32" s="57" t="str">
        <f>J30</f>
        <v>Avlutar</v>
      </c>
      <c r="S32" s="43" t="str">
        <f>J43/1000 &amp;" GWh"</f>
        <v>0 GWh</v>
      </c>
      <c r="T32" s="31">
        <f>J$44</f>
        <v>0</v>
      </c>
      <c r="U32" s="25"/>
    </row>
    <row r="33" spans="1:47" ht="15.6">
      <c r="A33" s="5" t="s">
        <v>33</v>
      </c>
      <c r="B33" s="116">
        <f>[1]Slutanvändning!$N$827</f>
        <v>0</v>
      </c>
      <c r="C33" s="65">
        <f>[1]Slutanvändning!$N$828</f>
        <v>27344</v>
      </c>
      <c r="D33" s="65">
        <f>[1]Slutanvändning!$N$821</f>
        <v>1452</v>
      </c>
      <c r="E33" s="65">
        <f>[1]Slutanvändning!$Q$822</f>
        <v>0</v>
      </c>
      <c r="F33" s="116">
        <f>[1]Slutanvändning!$N$823</f>
        <v>0</v>
      </c>
      <c r="G33" s="65">
        <f>[1]Slutanvändning!$R$824</f>
        <v>0</v>
      </c>
      <c r="H33" s="65">
        <f>[1]Slutanvändning!$N$825</f>
        <v>385</v>
      </c>
      <c r="I33" s="65">
        <f>[1]Slutanvändning!$N$826</f>
        <v>0</v>
      </c>
      <c r="J33" s="65">
        <f>[1]Slutanvändning!$T$824</f>
        <v>0</v>
      </c>
      <c r="K33" s="65">
        <f>[1]Slutanvändning!U822</f>
        <v>0</v>
      </c>
      <c r="L33" s="65">
        <f>[1]Slutanvändning!V822</f>
        <v>0</v>
      </c>
      <c r="M33" s="65">
        <f>[1]Slutanvändning!$W$824</f>
        <v>0</v>
      </c>
      <c r="N33" s="65"/>
      <c r="O33" s="65"/>
      <c r="P33" s="65">
        <f t="shared" si="4"/>
        <v>29181</v>
      </c>
      <c r="Q33" s="22"/>
      <c r="R33" s="56" t="str">
        <f>K30</f>
        <v>Torv</v>
      </c>
      <c r="S33" s="43" t="str">
        <f>K43/1000&amp;" GWh"</f>
        <v>0 GWh</v>
      </c>
      <c r="T33" s="31">
        <f>K$44</f>
        <v>0</v>
      </c>
      <c r="U33" s="25"/>
    </row>
    <row r="34" spans="1:47" ht="15.6">
      <c r="A34" s="5" t="s">
        <v>34</v>
      </c>
      <c r="B34" s="116">
        <f>[1]Slutanvändning!$N$836</f>
        <v>10787</v>
      </c>
      <c r="C34" s="65">
        <f>[1]Slutanvändning!$N$837</f>
        <v>15308</v>
      </c>
      <c r="D34" s="65">
        <f>[1]Slutanvändning!$N$830</f>
        <v>0</v>
      </c>
      <c r="E34" s="65">
        <f>[1]Slutanvändning!$Q$831</f>
        <v>0</v>
      </c>
      <c r="F34" s="116">
        <f>[1]Slutanvändning!$N$832</f>
        <v>0</v>
      </c>
      <c r="G34" s="65">
        <f>[1]Slutanvändning!$N$833</f>
        <v>0</v>
      </c>
      <c r="H34" s="65">
        <f>[1]Slutanvändning!$N$834</f>
        <v>0</v>
      </c>
      <c r="I34" s="65">
        <f>[1]Slutanvändning!$N$835</f>
        <v>0</v>
      </c>
      <c r="J34" s="65"/>
      <c r="K34" s="65">
        <f>[1]Slutanvändning!U831</f>
        <v>0</v>
      </c>
      <c r="L34" s="65">
        <f>[1]Slutanvändning!V831</f>
        <v>0</v>
      </c>
      <c r="M34" s="65"/>
      <c r="N34" s="65"/>
      <c r="O34" s="65"/>
      <c r="P34" s="65">
        <f t="shared" si="4"/>
        <v>26095</v>
      </c>
      <c r="Q34" s="22"/>
      <c r="R34" s="57" t="str">
        <f>L30</f>
        <v>Avfall</v>
      </c>
      <c r="S34" s="43" t="str">
        <f>L43/1000&amp;" GWh"</f>
        <v>0 GWh</v>
      </c>
      <c r="T34" s="31">
        <f>L$44</f>
        <v>0</v>
      </c>
      <c r="U34" s="25"/>
      <c r="V34" s="7"/>
      <c r="W34" s="42"/>
    </row>
    <row r="35" spans="1:47" ht="15.6">
      <c r="A35" s="5" t="s">
        <v>35</v>
      </c>
      <c r="B35" s="116">
        <f>[1]Slutanvändning!$N$845</f>
        <v>0</v>
      </c>
      <c r="C35" s="65">
        <f>[1]Slutanvändning!$N$846</f>
        <v>320</v>
      </c>
      <c r="D35" s="65">
        <f>[1]Slutanvändning!$N$839</f>
        <v>173356</v>
      </c>
      <c r="E35" s="65">
        <f>[1]Slutanvändning!$Q$840</f>
        <v>0</v>
      </c>
      <c r="F35" s="116">
        <f>[1]Slutanvändning!$N$841</f>
        <v>0</v>
      </c>
      <c r="G35" s="65">
        <f>[1]Slutanvändning!$N$842</f>
        <v>29871</v>
      </c>
      <c r="H35" s="65">
        <f>[1]Slutanvändning!$N$843</f>
        <v>0</v>
      </c>
      <c r="I35" s="65">
        <f>[1]Slutanvändning!$N$844</f>
        <v>0</v>
      </c>
      <c r="J35" s="65"/>
      <c r="K35" s="65">
        <f>[1]Slutanvändning!U840</f>
        <v>0</v>
      </c>
      <c r="L35" s="65">
        <f>[1]Slutanvändning!V840</f>
        <v>0</v>
      </c>
      <c r="M35" s="65"/>
      <c r="N35" s="65"/>
      <c r="O35" s="65"/>
      <c r="P35" s="65">
        <f>SUM(B35:N35)</f>
        <v>203547</v>
      </c>
      <c r="Q35" s="22"/>
      <c r="R35" s="56" t="str">
        <f>M30</f>
        <v>Beckolja</v>
      </c>
      <c r="S35" s="43" t="str">
        <f>M43/1000&amp;" GWh"</f>
        <v>0 GWh</v>
      </c>
      <c r="T35" s="31">
        <f>M$44</f>
        <v>0</v>
      </c>
      <c r="U35" s="25"/>
    </row>
    <row r="36" spans="1:47" ht="15.6">
      <c r="A36" s="5" t="s">
        <v>36</v>
      </c>
      <c r="B36" s="116">
        <f>[1]Slutanvändning!$N$854</f>
        <v>20978</v>
      </c>
      <c r="C36" s="65">
        <f>[1]Slutanvändning!$N$855</f>
        <v>25211</v>
      </c>
      <c r="D36" s="65">
        <f>[1]Slutanvändning!$N$848</f>
        <v>191</v>
      </c>
      <c r="E36" s="65">
        <f>[1]Slutanvändning!$Q$849</f>
        <v>0</v>
      </c>
      <c r="F36" s="116">
        <f>[1]Slutanvändning!$N$850</f>
        <v>0</v>
      </c>
      <c r="G36" s="65">
        <f>[1]Slutanvändning!$N$851</f>
        <v>0</v>
      </c>
      <c r="H36" s="65">
        <f>[1]Slutanvändning!$N$852</f>
        <v>0</v>
      </c>
      <c r="I36" s="65">
        <f>[1]Slutanvändning!$N$853</f>
        <v>0</v>
      </c>
      <c r="J36" s="65"/>
      <c r="K36" s="65">
        <f>[1]Slutanvändning!U849</f>
        <v>0</v>
      </c>
      <c r="L36" s="65">
        <f>[1]Slutanvändning!V849</f>
        <v>0</v>
      </c>
      <c r="M36" s="65"/>
      <c r="N36" s="65"/>
      <c r="O36" s="65"/>
      <c r="P36" s="65">
        <f t="shared" si="4"/>
        <v>46380</v>
      </c>
      <c r="Q36" s="22"/>
      <c r="R36" s="56" t="str">
        <f>N30</f>
        <v>Övrigt</v>
      </c>
      <c r="S36" s="43" t="str">
        <f>N43/1000&amp;" GWh"</f>
        <v>0 GWh</v>
      </c>
      <c r="T36" s="31">
        <f>N$44</f>
        <v>0</v>
      </c>
      <c r="U36" s="25"/>
    </row>
    <row r="37" spans="1:47" ht="15.6">
      <c r="A37" s="5" t="s">
        <v>37</v>
      </c>
      <c r="B37" s="116">
        <f>[1]Slutanvändning!$N$863</f>
        <v>10272</v>
      </c>
      <c r="C37" s="65">
        <f>[1]Slutanvändning!$N$864</f>
        <v>38695</v>
      </c>
      <c r="D37" s="65">
        <f>[1]Slutanvändning!$N$857</f>
        <v>108</v>
      </c>
      <c r="E37" s="65">
        <f>[1]Slutanvändning!$Q$858</f>
        <v>0</v>
      </c>
      <c r="F37" s="116">
        <f>[1]Slutanvändning!$N$859</f>
        <v>0</v>
      </c>
      <c r="G37" s="65">
        <f>[1]Slutanvändning!$N$860</f>
        <v>0</v>
      </c>
      <c r="H37" s="65">
        <f>[1]Slutanvändning!$N$861</f>
        <v>15498</v>
      </c>
      <c r="I37" s="65">
        <f>[1]Slutanvändning!$N$862</f>
        <v>0</v>
      </c>
      <c r="J37" s="65"/>
      <c r="K37" s="65">
        <f>[1]Slutanvändning!U858</f>
        <v>0</v>
      </c>
      <c r="L37" s="65">
        <f>[1]Slutanvändning!V858</f>
        <v>0</v>
      </c>
      <c r="M37" s="65"/>
      <c r="N37" s="65"/>
      <c r="O37" s="65"/>
      <c r="P37" s="65">
        <f t="shared" si="4"/>
        <v>64573</v>
      </c>
      <c r="Q37" s="22"/>
      <c r="R37" s="57" t="str">
        <f>O30</f>
        <v>Ånga</v>
      </c>
      <c r="S37" s="43" t="str">
        <f>O43/1000&amp;" GWh"</f>
        <v>0 GWh</v>
      </c>
      <c r="T37" s="31">
        <f>O$44</f>
        <v>0</v>
      </c>
      <c r="U37" s="25"/>
    </row>
    <row r="38" spans="1:47" ht="15.6">
      <c r="A38" s="5" t="s">
        <v>38</v>
      </c>
      <c r="B38" s="116">
        <f>[1]Slutanvändning!$N$872</f>
        <v>40757</v>
      </c>
      <c r="C38" s="133">
        <f>[1]Slutanvändning!$N$873</f>
        <v>7006.5</v>
      </c>
      <c r="D38" s="65">
        <f>[1]Slutanvändning!$N$866</f>
        <v>0</v>
      </c>
      <c r="E38" s="65">
        <f>[1]Slutanvändning!$Q$867</f>
        <v>0</v>
      </c>
      <c r="F38" s="116">
        <f>[1]Slutanvändning!$N$868</f>
        <v>0</v>
      </c>
      <c r="G38" s="65">
        <f>[1]Slutanvändning!$N$869</f>
        <v>0</v>
      </c>
      <c r="H38" s="65">
        <f>[1]Slutanvändning!$N$870</f>
        <v>0</v>
      </c>
      <c r="I38" s="65">
        <f>[1]Slutanvändning!$N$871</f>
        <v>0</v>
      </c>
      <c r="J38" s="65"/>
      <c r="K38" s="65">
        <f>[1]Slutanvändning!U867</f>
        <v>0</v>
      </c>
      <c r="L38" s="65">
        <f>[1]Slutanvändning!V867</f>
        <v>0</v>
      </c>
      <c r="M38" s="65"/>
      <c r="N38" s="65"/>
      <c r="O38" s="65"/>
      <c r="P38" s="133">
        <f t="shared" si="4"/>
        <v>47763.5</v>
      </c>
      <c r="Q38" s="22"/>
      <c r="R38" s="33"/>
      <c r="S38" s="18"/>
      <c r="T38" s="29"/>
      <c r="U38" s="25"/>
    </row>
    <row r="39" spans="1:47" ht="15.6">
      <c r="A39" s="5" t="s">
        <v>39</v>
      </c>
      <c r="B39" s="116">
        <f>[1]Slutanvändning!$N$881</f>
        <v>0</v>
      </c>
      <c r="C39" s="133">
        <f>[1]Slutanvändning!$N$882</f>
        <v>4134.5</v>
      </c>
      <c r="D39" s="65">
        <f>[1]Slutanvändning!$N$875</f>
        <v>0</v>
      </c>
      <c r="E39" s="65">
        <f>[1]Slutanvändning!$Q$876</f>
        <v>0</v>
      </c>
      <c r="F39" s="116">
        <f>[1]Slutanvändning!$N$877</f>
        <v>0</v>
      </c>
      <c r="G39" s="65">
        <f>[1]Slutanvändning!$N$878</f>
        <v>0</v>
      </c>
      <c r="H39" s="65">
        <f>[1]Slutanvändning!$N$879</f>
        <v>0</v>
      </c>
      <c r="I39" s="65">
        <f>[1]Slutanvändning!$N$880</f>
        <v>0</v>
      </c>
      <c r="J39" s="65"/>
      <c r="K39" s="65">
        <f>[1]Slutanvändning!U876</f>
        <v>0</v>
      </c>
      <c r="L39" s="65">
        <f>[1]Slutanvändning!V876</f>
        <v>0</v>
      </c>
      <c r="M39" s="65"/>
      <c r="N39" s="65"/>
      <c r="O39" s="65"/>
      <c r="P39" s="133">
        <f>SUM(B39:N39)</f>
        <v>4134.5</v>
      </c>
      <c r="Q39" s="22"/>
      <c r="R39" s="30"/>
      <c r="S39" s="9"/>
      <c r="T39" s="46"/>
    </row>
    <row r="40" spans="1:47" ht="15.6">
      <c r="A40" s="5" t="s">
        <v>14</v>
      </c>
      <c r="B40" s="65">
        <f>SUM(B32:B39)</f>
        <v>82794</v>
      </c>
      <c r="C40" s="65">
        <f t="shared" ref="C40:O40" si="5">SUM(C32:C39)</f>
        <v>122966</v>
      </c>
      <c r="D40" s="65">
        <f t="shared" si="5"/>
        <v>178164</v>
      </c>
      <c r="E40" s="65">
        <f t="shared" si="5"/>
        <v>0</v>
      </c>
      <c r="F40" s="65">
        <f>SUM(F32:F39)</f>
        <v>0</v>
      </c>
      <c r="G40" s="65">
        <f t="shared" si="5"/>
        <v>30583</v>
      </c>
      <c r="H40" s="65">
        <f t="shared" si="5"/>
        <v>15883</v>
      </c>
      <c r="I40" s="65">
        <f t="shared" si="5"/>
        <v>0</v>
      </c>
      <c r="J40" s="65">
        <f t="shared" si="5"/>
        <v>0</v>
      </c>
      <c r="K40" s="65">
        <f t="shared" si="5"/>
        <v>0</v>
      </c>
      <c r="L40" s="65">
        <f t="shared" si="5"/>
        <v>0</v>
      </c>
      <c r="M40" s="65">
        <f t="shared" si="5"/>
        <v>0</v>
      </c>
      <c r="N40" s="65">
        <f t="shared" si="5"/>
        <v>0</v>
      </c>
      <c r="O40" s="65">
        <f t="shared" si="5"/>
        <v>0</v>
      </c>
      <c r="P40" s="65">
        <f>SUM(B40:N40)</f>
        <v>430390</v>
      </c>
      <c r="Q40" s="22"/>
      <c r="R40" s="30"/>
      <c r="S40" s="9" t="s">
        <v>25</v>
      </c>
      <c r="T40" s="46" t="s">
        <v>26</v>
      </c>
    </row>
    <row r="41" spans="1:47"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48"/>
      <c r="R41" s="30" t="s">
        <v>40</v>
      </c>
      <c r="S41" s="47" t="str">
        <f>(B46+C46)/1000 &amp;" GWh"</f>
        <v>34,09628 GWh</v>
      </c>
      <c r="T41" s="63"/>
    </row>
    <row r="42" spans="1:47">
      <c r="A42" s="35" t="s">
        <v>43</v>
      </c>
      <c r="B42" s="122">
        <f>B39+B38+B37</f>
        <v>51029</v>
      </c>
      <c r="C42" s="122">
        <f>C39+C38+C37</f>
        <v>49836</v>
      </c>
      <c r="D42" s="122">
        <f>D39+D38+D37</f>
        <v>108</v>
      </c>
      <c r="E42" s="122">
        <f t="shared" ref="E42:P42" si="6">E39+E38+E37</f>
        <v>0</v>
      </c>
      <c r="F42" s="123">
        <f t="shared" si="6"/>
        <v>0</v>
      </c>
      <c r="G42" s="122">
        <f t="shared" si="6"/>
        <v>0</v>
      </c>
      <c r="H42" s="122">
        <f t="shared" si="6"/>
        <v>15498</v>
      </c>
      <c r="I42" s="123">
        <f t="shared" si="6"/>
        <v>0</v>
      </c>
      <c r="J42" s="122">
        <f t="shared" si="6"/>
        <v>0</v>
      </c>
      <c r="K42" s="122">
        <f t="shared" si="6"/>
        <v>0</v>
      </c>
      <c r="L42" s="122">
        <f t="shared" si="6"/>
        <v>0</v>
      </c>
      <c r="M42" s="122">
        <f t="shared" si="6"/>
        <v>0</v>
      </c>
      <c r="N42" s="122">
        <f t="shared" si="6"/>
        <v>0</v>
      </c>
      <c r="O42" s="122">
        <f t="shared" si="6"/>
        <v>0</v>
      </c>
      <c r="P42" s="122">
        <f t="shared" si="6"/>
        <v>116471</v>
      </c>
      <c r="Q42" s="23"/>
      <c r="R42" s="30" t="s">
        <v>41</v>
      </c>
      <c r="S42" s="10" t="str">
        <f>P42/1000 &amp;" GWh"</f>
        <v>116,471 GWh</v>
      </c>
      <c r="T42" s="31">
        <f>P42/P40</f>
        <v>0.2706173470573201</v>
      </c>
    </row>
    <row r="43" spans="1:47">
      <c r="A43" s="36" t="s">
        <v>45</v>
      </c>
      <c r="B43" s="124"/>
      <c r="C43" s="125">
        <f>C40+C24-C7+C46</f>
        <v>132803.28</v>
      </c>
      <c r="D43" s="125">
        <f t="shared" ref="D43:O43" si="7">D11+D24+D40</f>
        <v>178164</v>
      </c>
      <c r="E43" s="125">
        <f t="shared" si="7"/>
        <v>0</v>
      </c>
      <c r="F43" s="125">
        <f t="shared" si="7"/>
        <v>0</v>
      </c>
      <c r="G43" s="125">
        <f t="shared" si="7"/>
        <v>30863</v>
      </c>
      <c r="H43" s="125">
        <f t="shared" si="7"/>
        <v>90719</v>
      </c>
      <c r="I43" s="125">
        <f t="shared" si="7"/>
        <v>0</v>
      </c>
      <c r="J43" s="125">
        <f t="shared" si="7"/>
        <v>0</v>
      </c>
      <c r="K43" s="125">
        <f t="shared" si="7"/>
        <v>0</v>
      </c>
      <c r="L43" s="125">
        <f t="shared" si="7"/>
        <v>0</v>
      </c>
      <c r="M43" s="125">
        <f>N24+M40</f>
        <v>0</v>
      </c>
      <c r="N43" s="125">
        <f>N40</f>
        <v>0</v>
      </c>
      <c r="O43" s="125">
        <f t="shared" si="7"/>
        <v>0</v>
      </c>
      <c r="P43" s="126">
        <f>SUM(C43:O43)</f>
        <v>432549.28</v>
      </c>
      <c r="Q43" s="23"/>
      <c r="R43" s="30" t="s">
        <v>42</v>
      </c>
      <c r="S43" s="10" t="str">
        <f>P36/1000 &amp;" GWh"</f>
        <v>46,38 GWh</v>
      </c>
      <c r="T43" s="44">
        <f>P36/P40</f>
        <v>0.10776272682915496</v>
      </c>
    </row>
    <row r="44" spans="1:47">
      <c r="A44" s="36" t="s">
        <v>46</v>
      </c>
      <c r="B44" s="92"/>
      <c r="C44" s="95">
        <f>C43/$P$43</f>
        <v>0.30702462387638235</v>
      </c>
      <c r="D44" s="95">
        <f t="shared" ref="D44:P44" si="8">D43/$P$43</f>
        <v>0.41189295240533053</v>
      </c>
      <c r="E44" s="95">
        <f t="shared" si="8"/>
        <v>0</v>
      </c>
      <c r="F44" s="95">
        <f t="shared" si="8"/>
        <v>0</v>
      </c>
      <c r="G44" s="95">
        <f t="shared" si="8"/>
        <v>7.135140763614263E-2</v>
      </c>
      <c r="H44" s="95">
        <f t="shared" si="8"/>
        <v>0.20973101608214442</v>
      </c>
      <c r="I44" s="95">
        <f t="shared" si="8"/>
        <v>0</v>
      </c>
      <c r="J44" s="95">
        <f t="shared" si="8"/>
        <v>0</v>
      </c>
      <c r="K44" s="95">
        <f t="shared" si="8"/>
        <v>0</v>
      </c>
      <c r="L44" s="95">
        <f t="shared" si="8"/>
        <v>0</v>
      </c>
      <c r="M44" s="95">
        <f t="shared" si="8"/>
        <v>0</v>
      </c>
      <c r="N44" s="95">
        <f t="shared" si="8"/>
        <v>0</v>
      </c>
      <c r="O44" s="95">
        <f t="shared" si="8"/>
        <v>0</v>
      </c>
      <c r="P44" s="95">
        <f t="shared" si="8"/>
        <v>1</v>
      </c>
      <c r="Q44" s="23"/>
      <c r="R44" s="30" t="s">
        <v>44</v>
      </c>
      <c r="S44" s="10" t="str">
        <f>P34/1000 &amp;" GWh"</f>
        <v>26,095 GWh</v>
      </c>
      <c r="T44" s="31">
        <f>P34/P40</f>
        <v>6.0631055554264734E-2</v>
      </c>
      <c r="U44" s="25"/>
    </row>
    <row r="45" spans="1:47">
      <c r="A45" s="37"/>
      <c r="B45" s="96"/>
      <c r="C45" s="92"/>
      <c r="D45" s="92"/>
      <c r="E45" s="92"/>
      <c r="F45" s="89"/>
      <c r="G45" s="92"/>
      <c r="H45" s="92"/>
      <c r="I45" s="89"/>
      <c r="J45" s="92"/>
      <c r="K45" s="92"/>
      <c r="L45" s="92"/>
      <c r="M45" s="92"/>
      <c r="N45" s="89"/>
      <c r="O45" s="89"/>
      <c r="P45" s="89"/>
      <c r="Q45" s="23"/>
      <c r="R45" s="30" t="s">
        <v>31</v>
      </c>
      <c r="S45" s="10" t="str">
        <f>P32/1000 &amp;" GWh"</f>
        <v>8,716 GWh</v>
      </c>
      <c r="T45" s="31">
        <f>P32/P40</f>
        <v>2.0251399893120192E-2</v>
      </c>
      <c r="U45" s="25"/>
    </row>
    <row r="46" spans="1:47">
      <c r="A46" s="37" t="s">
        <v>49</v>
      </c>
      <c r="B46" s="94">
        <f>B24-B40</f>
        <v>24259</v>
      </c>
      <c r="C46" s="94">
        <f>(C40+C24)*0.08</f>
        <v>9837.2800000000007</v>
      </c>
      <c r="D46" s="92"/>
      <c r="E46" s="92"/>
      <c r="F46" s="89"/>
      <c r="G46" s="92"/>
      <c r="H46" s="92"/>
      <c r="I46" s="89"/>
      <c r="J46" s="92"/>
      <c r="K46" s="92"/>
      <c r="L46" s="92"/>
      <c r="M46" s="92"/>
      <c r="N46" s="89"/>
      <c r="O46" s="89"/>
      <c r="P46" s="41"/>
      <c r="Q46" s="23"/>
      <c r="R46" s="30" t="s">
        <v>47</v>
      </c>
      <c r="S46" s="10" t="str">
        <f>P33/1000 &amp;" GWh"</f>
        <v>29,181 GWh</v>
      </c>
      <c r="T46" s="44">
        <f>P33/P40</f>
        <v>6.7801296498524594E-2</v>
      </c>
      <c r="U46" s="25"/>
    </row>
    <row r="47" spans="1:47">
      <c r="A47" s="37" t="s">
        <v>51</v>
      </c>
      <c r="B47" s="97">
        <f>B46/B24</f>
        <v>0.22660738139052619</v>
      </c>
      <c r="C47" s="97">
        <f>C46/(C40+C24)</f>
        <v>0.08</v>
      </c>
      <c r="D47" s="92"/>
      <c r="E47" s="92"/>
      <c r="F47" s="89"/>
      <c r="G47" s="92"/>
      <c r="H47" s="92"/>
      <c r="I47" s="89"/>
      <c r="J47" s="92"/>
      <c r="K47" s="92"/>
      <c r="L47" s="92"/>
      <c r="M47" s="92"/>
      <c r="N47" s="89"/>
      <c r="O47" s="89"/>
      <c r="P47" s="89"/>
      <c r="Q47" s="23"/>
      <c r="R47" s="30" t="s">
        <v>48</v>
      </c>
      <c r="S47" s="10" t="str">
        <f>P35/1000 &amp;" GWh"</f>
        <v>203,547 GWh</v>
      </c>
      <c r="T47" s="44">
        <f>P35/P40</f>
        <v>0.47293617416761541</v>
      </c>
    </row>
    <row r="48" spans="1:47" ht="15" thickBot="1">
      <c r="A48" s="12"/>
      <c r="B48" s="127"/>
      <c r="C48" s="128"/>
      <c r="D48" s="128"/>
      <c r="E48" s="128"/>
      <c r="F48" s="129"/>
      <c r="G48" s="128"/>
      <c r="H48" s="128"/>
      <c r="I48" s="129"/>
      <c r="J48" s="128"/>
      <c r="K48" s="128"/>
      <c r="L48" s="128"/>
      <c r="M48" s="128"/>
      <c r="N48" s="129"/>
      <c r="O48" s="129"/>
      <c r="P48" s="129"/>
      <c r="Q48" s="58"/>
      <c r="R48" s="49" t="s">
        <v>50</v>
      </c>
      <c r="S48" s="50" t="str">
        <f>P40/1000 &amp;" GWh"</f>
        <v>430,39 GWh</v>
      </c>
      <c r="T48" s="51">
        <f>SUM(T42:T47)</f>
        <v>1</v>
      </c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2"/>
      <c r="AH48" s="12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</row>
    <row r="49" spans="1:47">
      <c r="A49" s="13"/>
      <c r="B49" s="127"/>
      <c r="C49" s="128"/>
      <c r="D49" s="128"/>
      <c r="E49" s="128"/>
      <c r="F49" s="129"/>
      <c r="G49" s="128"/>
      <c r="H49" s="128"/>
      <c r="I49" s="129"/>
      <c r="J49" s="128"/>
      <c r="K49" s="128"/>
      <c r="L49" s="128"/>
      <c r="M49" s="128"/>
      <c r="N49" s="129"/>
      <c r="O49" s="129"/>
      <c r="P49" s="129"/>
      <c r="Q49" s="13"/>
      <c r="R49" s="12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2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</row>
    <row r="50" spans="1:47">
      <c r="A50" s="13"/>
      <c r="B50" s="127"/>
      <c r="C50" s="130"/>
      <c r="D50" s="128"/>
      <c r="E50" s="128"/>
      <c r="F50" s="129"/>
      <c r="G50" s="128"/>
      <c r="H50" s="128"/>
      <c r="I50" s="129"/>
      <c r="J50" s="128"/>
      <c r="K50" s="128"/>
      <c r="L50" s="128"/>
      <c r="M50" s="128"/>
      <c r="N50" s="129"/>
      <c r="O50" s="129"/>
      <c r="P50" s="129"/>
      <c r="Q50" s="13"/>
      <c r="R50" s="12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2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</row>
    <row r="51" spans="1:47">
      <c r="A51" s="13"/>
      <c r="B51" s="127"/>
      <c r="C51" s="128"/>
      <c r="D51" s="128"/>
      <c r="E51" s="128"/>
      <c r="F51" s="129"/>
      <c r="G51" s="128"/>
      <c r="H51" s="128"/>
      <c r="I51" s="129"/>
      <c r="J51" s="128"/>
      <c r="K51" s="128"/>
      <c r="L51" s="128"/>
      <c r="M51" s="128"/>
      <c r="N51" s="129"/>
      <c r="O51" s="129"/>
      <c r="P51" s="129"/>
      <c r="Q51" s="13"/>
      <c r="R51" s="12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2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</row>
    <row r="52" spans="1:47">
      <c r="A52" s="13"/>
      <c r="B52" s="98"/>
      <c r="C52" s="99"/>
      <c r="D52" s="100"/>
      <c r="E52" s="100"/>
      <c r="F52" s="101"/>
      <c r="G52" s="100"/>
      <c r="H52" s="100"/>
      <c r="I52" s="101"/>
      <c r="J52" s="100"/>
      <c r="K52" s="100"/>
      <c r="L52" s="100"/>
      <c r="M52" s="99"/>
      <c r="N52" s="102"/>
      <c r="O52" s="102"/>
      <c r="P52" s="102"/>
      <c r="Q52" s="13"/>
      <c r="R52" s="12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2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</row>
    <row r="53" spans="1:47">
      <c r="A53" s="13"/>
      <c r="B53" s="98"/>
      <c r="C53" s="99"/>
      <c r="D53" s="100"/>
      <c r="E53" s="100"/>
      <c r="F53" s="101"/>
      <c r="G53" s="100"/>
      <c r="H53" s="100"/>
      <c r="I53" s="101"/>
      <c r="J53" s="100"/>
      <c r="K53" s="100"/>
      <c r="L53" s="100"/>
      <c r="M53" s="99"/>
      <c r="N53" s="102"/>
      <c r="O53" s="102"/>
      <c r="P53" s="102"/>
      <c r="Q53" s="13"/>
      <c r="R53" s="12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2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</row>
    <row r="54" spans="1:47">
      <c r="A54" s="13"/>
      <c r="B54" s="98"/>
      <c r="C54" s="99"/>
      <c r="D54" s="100"/>
      <c r="E54" s="100"/>
      <c r="F54" s="101"/>
      <c r="G54" s="100"/>
      <c r="H54" s="100"/>
      <c r="I54" s="101"/>
      <c r="J54" s="100"/>
      <c r="K54" s="100"/>
      <c r="L54" s="100"/>
      <c r="M54" s="99"/>
      <c r="N54" s="102"/>
      <c r="O54" s="102"/>
      <c r="P54" s="102"/>
      <c r="Q54" s="13"/>
      <c r="R54" s="12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2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</row>
    <row r="55" spans="1:47" ht="15.6">
      <c r="A55" s="13"/>
      <c r="B55" s="98"/>
      <c r="C55" s="99"/>
      <c r="D55" s="100"/>
      <c r="E55" s="100"/>
      <c r="F55" s="101"/>
      <c r="G55" s="100"/>
      <c r="H55" s="100"/>
      <c r="I55" s="101"/>
      <c r="J55" s="100"/>
      <c r="K55" s="100"/>
      <c r="L55" s="100"/>
      <c r="M55" s="99"/>
      <c r="N55" s="102"/>
      <c r="O55" s="102"/>
      <c r="P55" s="102"/>
      <c r="Q55" s="13"/>
      <c r="R55" s="9"/>
      <c r="S55" s="34"/>
      <c r="T55" s="38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2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</row>
    <row r="56" spans="1:47" ht="15.6">
      <c r="A56" s="13"/>
      <c r="B56" s="98"/>
      <c r="C56" s="99"/>
      <c r="D56" s="100"/>
      <c r="E56" s="100"/>
      <c r="F56" s="101"/>
      <c r="G56" s="100"/>
      <c r="H56" s="100"/>
      <c r="I56" s="101"/>
      <c r="J56" s="100"/>
      <c r="K56" s="100"/>
      <c r="L56" s="100"/>
      <c r="M56" s="99"/>
      <c r="N56" s="102"/>
      <c r="O56" s="102"/>
      <c r="P56" s="102"/>
      <c r="Q56" s="13"/>
      <c r="R56" s="9"/>
      <c r="S56" s="34"/>
      <c r="T56" s="38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2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</row>
    <row r="57" spans="1:47" ht="15.6">
      <c r="A57" s="13"/>
      <c r="B57" s="98"/>
      <c r="C57" s="99"/>
      <c r="D57" s="100"/>
      <c r="E57" s="100"/>
      <c r="F57" s="101"/>
      <c r="G57" s="100"/>
      <c r="H57" s="100"/>
      <c r="I57" s="101"/>
      <c r="J57" s="100"/>
      <c r="K57" s="100"/>
      <c r="L57" s="100"/>
      <c r="M57" s="99"/>
      <c r="N57" s="102"/>
      <c r="O57" s="102"/>
      <c r="P57" s="102"/>
      <c r="Q57" s="13"/>
      <c r="R57" s="9"/>
      <c r="S57" s="34"/>
      <c r="T57" s="38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2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</row>
    <row r="58" spans="1:47" ht="15.6">
      <c r="A58" s="9"/>
      <c r="B58" s="104"/>
      <c r="C58" s="105"/>
      <c r="D58" s="106"/>
      <c r="E58" s="106"/>
      <c r="F58" s="107"/>
      <c r="G58" s="106"/>
      <c r="H58" s="106"/>
      <c r="I58" s="107"/>
      <c r="J58" s="106"/>
      <c r="K58" s="106"/>
      <c r="L58" s="106"/>
      <c r="M58" s="108"/>
      <c r="N58" s="109"/>
      <c r="O58" s="109"/>
      <c r="P58" s="110"/>
      <c r="Q58" s="9"/>
      <c r="R58" s="9"/>
      <c r="S58" s="34"/>
      <c r="T58" s="38"/>
    </row>
    <row r="59" spans="1:47" ht="15.6">
      <c r="A59" s="9"/>
      <c r="B59" s="104"/>
      <c r="C59" s="105"/>
      <c r="D59" s="106"/>
      <c r="E59" s="106"/>
      <c r="F59" s="107"/>
      <c r="G59" s="106"/>
      <c r="H59" s="106"/>
      <c r="I59" s="107"/>
      <c r="J59" s="106"/>
      <c r="K59" s="106"/>
      <c r="L59" s="106"/>
      <c r="M59" s="108"/>
      <c r="N59" s="109"/>
      <c r="O59" s="109"/>
      <c r="P59" s="110"/>
      <c r="Q59" s="9"/>
      <c r="R59" s="9"/>
      <c r="S59" s="14"/>
      <c r="T59" s="15"/>
    </row>
    <row r="60" spans="1:47" ht="15.6">
      <c r="A60" s="9"/>
      <c r="B60" s="104"/>
      <c r="C60" s="105"/>
      <c r="D60" s="106"/>
      <c r="E60" s="106"/>
      <c r="F60" s="107"/>
      <c r="G60" s="106"/>
      <c r="H60" s="106"/>
      <c r="I60" s="107"/>
      <c r="J60" s="106"/>
      <c r="K60" s="106"/>
      <c r="L60" s="106"/>
      <c r="M60" s="108"/>
      <c r="N60" s="109"/>
      <c r="O60" s="109"/>
      <c r="P60" s="110"/>
      <c r="Q60" s="9"/>
      <c r="R60" s="9"/>
      <c r="S60" s="9"/>
      <c r="T60" s="34"/>
    </row>
    <row r="61" spans="1:47" ht="15.6">
      <c r="A61" s="8"/>
      <c r="B61" s="104"/>
      <c r="C61" s="105"/>
      <c r="D61" s="106"/>
      <c r="E61" s="106"/>
      <c r="F61" s="107"/>
      <c r="G61" s="106"/>
      <c r="H61" s="106"/>
      <c r="I61" s="107"/>
      <c r="J61" s="106"/>
      <c r="K61" s="106"/>
      <c r="L61" s="106"/>
      <c r="M61" s="108"/>
      <c r="N61" s="109"/>
      <c r="O61" s="109"/>
      <c r="P61" s="110"/>
      <c r="Q61" s="9"/>
      <c r="R61" s="9"/>
      <c r="S61" s="52"/>
      <c r="T61" s="53"/>
    </row>
    <row r="62" spans="1:47" ht="15.6">
      <c r="A62" s="9"/>
      <c r="B62" s="104"/>
      <c r="C62" s="105"/>
      <c r="D62" s="104"/>
      <c r="E62" s="104"/>
      <c r="F62" s="111"/>
      <c r="G62" s="104"/>
      <c r="H62" s="104"/>
      <c r="I62" s="111"/>
      <c r="J62" s="104"/>
      <c r="K62" s="104"/>
      <c r="L62" s="104"/>
      <c r="M62" s="108"/>
      <c r="N62" s="109"/>
      <c r="O62" s="109"/>
      <c r="P62" s="110"/>
      <c r="Q62" s="9"/>
      <c r="R62" s="9"/>
      <c r="S62" s="34"/>
      <c r="T62" s="38"/>
    </row>
    <row r="63" spans="1:47" ht="15.6">
      <c r="A63" s="9"/>
      <c r="B63" s="104"/>
      <c r="C63" s="112"/>
      <c r="D63" s="104"/>
      <c r="E63" s="104"/>
      <c r="F63" s="111"/>
      <c r="G63" s="104"/>
      <c r="H63" s="104"/>
      <c r="I63" s="111"/>
      <c r="J63" s="104"/>
      <c r="K63" s="104"/>
      <c r="L63" s="104"/>
      <c r="M63" s="112"/>
      <c r="N63" s="110"/>
      <c r="O63" s="110"/>
      <c r="P63" s="110"/>
      <c r="Q63" s="9"/>
      <c r="R63" s="9"/>
      <c r="S63" s="34"/>
      <c r="T63" s="38"/>
    </row>
    <row r="64" spans="1:47" ht="15.6">
      <c r="A64" s="9"/>
      <c r="B64" s="104"/>
      <c r="C64" s="112"/>
      <c r="D64" s="104"/>
      <c r="E64" s="104"/>
      <c r="F64" s="111"/>
      <c r="G64" s="104"/>
      <c r="H64" s="104"/>
      <c r="I64" s="111"/>
      <c r="J64" s="104"/>
      <c r="K64" s="104"/>
      <c r="L64" s="104"/>
      <c r="M64" s="112"/>
      <c r="N64" s="110"/>
      <c r="O64" s="110"/>
      <c r="P64" s="110"/>
      <c r="Q64" s="9"/>
      <c r="R64" s="9"/>
      <c r="S64" s="34"/>
      <c r="T64" s="38"/>
    </row>
    <row r="65" spans="1:20" ht="15.6">
      <c r="A65" s="9"/>
      <c r="B65" s="92"/>
      <c r="C65" s="112"/>
      <c r="D65" s="92"/>
      <c r="E65" s="92"/>
      <c r="F65" s="89"/>
      <c r="G65" s="92"/>
      <c r="H65" s="92"/>
      <c r="I65" s="89"/>
      <c r="J65" s="92"/>
      <c r="K65" s="104"/>
      <c r="L65" s="104"/>
      <c r="M65" s="112"/>
      <c r="N65" s="110"/>
      <c r="O65" s="110"/>
      <c r="P65" s="110"/>
      <c r="Q65" s="9"/>
      <c r="R65" s="9"/>
      <c r="S65" s="34"/>
      <c r="T65" s="38"/>
    </row>
    <row r="66" spans="1:20" ht="15.6">
      <c r="A66" s="9"/>
      <c r="B66" s="92"/>
      <c r="C66" s="112"/>
      <c r="D66" s="92"/>
      <c r="E66" s="92"/>
      <c r="F66" s="89"/>
      <c r="G66" s="92"/>
      <c r="H66" s="92"/>
      <c r="I66" s="89"/>
      <c r="J66" s="92"/>
      <c r="K66" s="104"/>
      <c r="L66" s="104"/>
      <c r="M66" s="112"/>
      <c r="N66" s="110"/>
      <c r="O66" s="110"/>
      <c r="P66" s="110"/>
      <c r="Q66" s="9"/>
      <c r="R66" s="9"/>
      <c r="S66" s="34"/>
      <c r="T66" s="38"/>
    </row>
    <row r="67" spans="1:20" ht="15.6">
      <c r="A67" s="9"/>
      <c r="B67" s="92"/>
      <c r="C67" s="112"/>
      <c r="D67" s="92"/>
      <c r="E67" s="92"/>
      <c r="F67" s="89"/>
      <c r="G67" s="92"/>
      <c r="H67" s="92"/>
      <c r="I67" s="89"/>
      <c r="J67" s="92"/>
      <c r="K67" s="104"/>
      <c r="L67" s="104"/>
      <c r="M67" s="112"/>
      <c r="N67" s="110"/>
      <c r="O67" s="110"/>
      <c r="P67" s="110"/>
      <c r="Q67" s="9"/>
      <c r="R67" s="9"/>
      <c r="S67" s="34"/>
      <c r="T67" s="38"/>
    </row>
    <row r="68" spans="1:20" ht="15.6">
      <c r="A68" s="9"/>
      <c r="B68" s="92"/>
      <c r="C68" s="112"/>
      <c r="D68" s="92"/>
      <c r="E68" s="92"/>
      <c r="F68" s="89"/>
      <c r="G68" s="92"/>
      <c r="H68" s="92"/>
      <c r="I68" s="89"/>
      <c r="J68" s="92"/>
      <c r="K68" s="104"/>
      <c r="L68" s="104"/>
      <c r="M68" s="112"/>
      <c r="N68" s="110"/>
      <c r="O68" s="110"/>
      <c r="P68" s="110"/>
      <c r="Q68" s="9"/>
      <c r="R68" s="39"/>
      <c r="S68" s="14"/>
      <c r="T68" s="16"/>
    </row>
    <row r="69" spans="1:20">
      <c r="A69" s="9"/>
      <c r="B69" s="92"/>
      <c r="C69" s="112"/>
      <c r="D69" s="92"/>
      <c r="E69" s="92"/>
      <c r="F69" s="89"/>
      <c r="G69" s="92"/>
      <c r="H69" s="92"/>
      <c r="I69" s="89"/>
      <c r="J69" s="92"/>
      <c r="K69" s="104"/>
      <c r="L69" s="104"/>
      <c r="M69" s="112"/>
      <c r="N69" s="110"/>
      <c r="O69" s="110"/>
      <c r="P69" s="110"/>
      <c r="Q69" s="9"/>
    </row>
    <row r="70" spans="1:20">
      <c r="A70" s="9"/>
      <c r="B70" s="92"/>
      <c r="C70" s="112"/>
      <c r="D70" s="92"/>
      <c r="E70" s="92"/>
      <c r="F70" s="89"/>
      <c r="G70" s="92"/>
      <c r="H70" s="92"/>
      <c r="I70" s="89"/>
      <c r="J70" s="92"/>
      <c r="K70" s="104"/>
      <c r="L70" s="104"/>
      <c r="M70" s="112"/>
      <c r="N70" s="110"/>
      <c r="O70" s="110"/>
      <c r="P70" s="110"/>
      <c r="Q70" s="9"/>
    </row>
    <row r="71" spans="1:20" ht="15.6">
      <c r="A71" s="9"/>
      <c r="B71" s="113"/>
      <c r="C71" s="112"/>
      <c r="D71" s="113"/>
      <c r="E71" s="113"/>
      <c r="F71" s="114"/>
      <c r="G71" s="113"/>
      <c r="H71" s="113"/>
      <c r="I71" s="114"/>
      <c r="J71" s="113"/>
      <c r="K71" s="104"/>
      <c r="L71" s="104"/>
      <c r="M71" s="112"/>
      <c r="N71" s="110"/>
      <c r="O71" s="110"/>
      <c r="P71" s="110"/>
      <c r="Q71" s="9"/>
    </row>
  </sheetData>
  <pageMargins left="0.7" right="0.7" top="0.75" bottom="0.75" header="0.3" footer="0.3"/>
  <pageSetup paperSize="9" orientation="portrait" horizontalDpi="300" verticalDpi="30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U71"/>
  <sheetViews>
    <sheetView zoomScale="70" zoomScaleNormal="70" workbookViewId="0">
      <selection activeCell="C6" sqref="C6"/>
    </sheetView>
  </sheetViews>
  <sheetFormatPr defaultColWidth="8.59765625" defaultRowHeight="14.4"/>
  <cols>
    <col min="1" max="1" width="49.5" style="11" customWidth="1"/>
    <col min="2" max="2" width="17.59765625" style="41" customWidth="1"/>
    <col min="3" max="3" width="17.59765625" style="79" customWidth="1"/>
    <col min="4" max="12" width="17.59765625" style="41" customWidth="1"/>
    <col min="13" max="16" width="17.59765625" style="79" customWidth="1"/>
    <col min="17" max="20" width="17.59765625" style="11" customWidth="1"/>
    <col min="21" max="16384" width="8.59765625" style="11"/>
  </cols>
  <sheetData>
    <row r="1" spans="1:34" ht="18">
      <c r="A1" s="3" t="s">
        <v>0</v>
      </c>
      <c r="Q1" s="4"/>
      <c r="R1" s="4"/>
      <c r="S1" s="4"/>
      <c r="T1" s="4"/>
    </row>
    <row r="2" spans="1:34" ht="15.6">
      <c r="A2" s="54" t="s">
        <v>90</v>
      </c>
      <c r="Q2" s="5"/>
      <c r="AG2" s="40"/>
      <c r="AH2" s="5"/>
    </row>
    <row r="3" spans="1:34" ht="28.8">
      <c r="A3" s="6">
        <f>'Västmanlands län'!A3</f>
        <v>2020</v>
      </c>
      <c r="C3" s="80" t="s">
        <v>1</v>
      </c>
      <c r="D3" s="80" t="s">
        <v>32</v>
      </c>
      <c r="E3" s="80" t="s">
        <v>2</v>
      </c>
      <c r="F3" s="81" t="s">
        <v>3</v>
      </c>
      <c r="G3" s="80" t="s">
        <v>17</v>
      </c>
      <c r="H3" s="80" t="s">
        <v>52</v>
      </c>
      <c r="I3" s="81" t="s">
        <v>5</v>
      </c>
      <c r="J3" s="80" t="s">
        <v>4</v>
      </c>
      <c r="K3" s="80" t="s">
        <v>6</v>
      </c>
      <c r="L3" s="80" t="s">
        <v>7</v>
      </c>
      <c r="M3" s="80" t="s">
        <v>68</v>
      </c>
      <c r="N3" s="81" t="s">
        <v>68</v>
      </c>
      <c r="O3" s="81" t="s">
        <v>74</v>
      </c>
      <c r="P3" s="82" t="s">
        <v>9</v>
      </c>
      <c r="Q3" s="40"/>
      <c r="AG3" s="40"/>
      <c r="AH3" s="40"/>
    </row>
    <row r="4" spans="1:34" s="18" customFormat="1" ht="10.199999999999999">
      <c r="A4" s="55" t="s">
        <v>60</v>
      </c>
      <c r="B4" s="83"/>
      <c r="C4" s="84" t="s">
        <v>58</v>
      </c>
      <c r="D4" s="84" t="s">
        <v>59</v>
      </c>
      <c r="E4" s="85"/>
      <c r="F4" s="84" t="s">
        <v>61</v>
      </c>
      <c r="G4" s="85"/>
      <c r="H4" s="85"/>
      <c r="I4" s="84" t="s">
        <v>62</v>
      </c>
      <c r="J4" s="85"/>
      <c r="K4" s="85"/>
      <c r="L4" s="85"/>
      <c r="M4" s="85"/>
      <c r="N4" s="86"/>
      <c r="O4" s="86"/>
      <c r="P4" s="87" t="s">
        <v>66</v>
      </c>
      <c r="Q4" s="19"/>
      <c r="AG4" s="19"/>
      <c r="AH4" s="19"/>
    </row>
    <row r="5" spans="1:34" ht="15.6">
      <c r="A5" s="5" t="s">
        <v>76</v>
      </c>
      <c r="B5" s="62"/>
      <c r="C5" s="64">
        <f>[1]Solceller!$E$9</f>
        <v>513</v>
      </c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>
        <f>SUM(D5:O5)</f>
        <v>0</v>
      </c>
      <c r="Q5" s="40"/>
      <c r="AG5" s="40"/>
      <c r="AH5" s="40"/>
    </row>
    <row r="6" spans="1:34" ht="15.6">
      <c r="A6" s="5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>
        <f t="shared" ref="P6:P11" si="0">SUM(D6:O6)</f>
        <v>0</v>
      </c>
      <c r="Q6" s="40"/>
      <c r="AG6" s="40"/>
      <c r="AH6" s="40"/>
    </row>
    <row r="7" spans="1:34" ht="15.6">
      <c r="A7" s="5" t="s">
        <v>10</v>
      </c>
      <c r="B7" s="62"/>
      <c r="C7" s="62">
        <f>[1]Elproduktion!$N$202</f>
        <v>0</v>
      </c>
      <c r="D7" s="62">
        <f>[1]Elproduktion!$N$203</f>
        <v>0</v>
      </c>
      <c r="E7" s="62">
        <f>[1]Elproduktion!$Q$204</f>
        <v>0</v>
      </c>
      <c r="F7" s="62">
        <f>[1]Elproduktion!$N$205</f>
        <v>0</v>
      </c>
      <c r="G7" s="62">
        <f>[1]Elproduktion!$R$206</f>
        <v>0</v>
      </c>
      <c r="H7" s="62">
        <f>[1]Elproduktion!$S$207</f>
        <v>0</v>
      </c>
      <c r="I7" s="62">
        <f>[1]Elproduktion!$N$208</f>
        <v>0</v>
      </c>
      <c r="J7" s="62">
        <f>[1]Elproduktion!$T$206</f>
        <v>0</v>
      </c>
      <c r="K7" s="62">
        <f>[1]Elproduktion!U204</f>
        <v>0</v>
      </c>
      <c r="L7" s="62">
        <f>[1]Elproduktion!V204</f>
        <v>0</v>
      </c>
      <c r="M7" s="62"/>
      <c r="N7" s="62"/>
      <c r="O7" s="62"/>
      <c r="P7" s="62">
        <f t="shared" si="0"/>
        <v>0</v>
      </c>
      <c r="Q7" s="40"/>
      <c r="AG7" s="40"/>
      <c r="AH7" s="40"/>
    </row>
    <row r="8" spans="1:34" ht="15.6">
      <c r="A8" s="5" t="s">
        <v>11</v>
      </c>
      <c r="B8" s="62"/>
      <c r="C8" s="62">
        <f>[1]Elproduktion!$N$210</f>
        <v>0</v>
      </c>
      <c r="D8" s="62">
        <f>[1]Elproduktion!$N$211</f>
        <v>0</v>
      </c>
      <c r="E8" s="62">
        <f>[1]Elproduktion!$Q$212</f>
        <v>0</v>
      </c>
      <c r="F8" s="62">
        <f>[1]Elproduktion!$N$213</f>
        <v>0</v>
      </c>
      <c r="G8" s="62">
        <f>[1]Elproduktion!$R$214</f>
        <v>0</v>
      </c>
      <c r="H8" s="62">
        <f>[1]Elproduktion!$S$215</f>
        <v>0</v>
      </c>
      <c r="I8" s="62">
        <f>[1]Elproduktion!$N$216</f>
        <v>0</v>
      </c>
      <c r="J8" s="62">
        <f>[1]Elproduktion!$T$214</f>
        <v>0</v>
      </c>
      <c r="K8" s="62">
        <f>[1]Elproduktion!U212</f>
        <v>0</v>
      </c>
      <c r="L8" s="62">
        <f>[1]Elproduktion!V212</f>
        <v>0</v>
      </c>
      <c r="M8" s="62"/>
      <c r="N8" s="62"/>
      <c r="O8" s="62"/>
      <c r="P8" s="62">
        <f t="shared" si="0"/>
        <v>0</v>
      </c>
      <c r="Q8" s="40"/>
      <c r="AG8" s="40"/>
      <c r="AH8" s="40"/>
    </row>
    <row r="9" spans="1:34" ht="15.6">
      <c r="A9" s="5" t="s">
        <v>12</v>
      </c>
      <c r="B9" s="62"/>
      <c r="C9" s="141">
        <f>[1]Elproduktion!$N$218</f>
        <v>350</v>
      </c>
      <c r="D9" s="62">
        <f>[1]Elproduktion!$N$219</f>
        <v>0</v>
      </c>
      <c r="E9" s="62">
        <f>[1]Elproduktion!$Q$220</f>
        <v>0</v>
      </c>
      <c r="F9" s="62">
        <f>[1]Elproduktion!$N$221</f>
        <v>0</v>
      </c>
      <c r="G9" s="62">
        <f>[1]Elproduktion!$R$222</f>
        <v>0</v>
      </c>
      <c r="H9" s="62">
        <f>[1]Elproduktion!$S$223</f>
        <v>0</v>
      </c>
      <c r="I9" s="62">
        <f>[1]Elproduktion!$N$224</f>
        <v>0</v>
      </c>
      <c r="J9" s="62">
        <f>[1]Elproduktion!$T$222</f>
        <v>0</v>
      </c>
      <c r="K9" s="62">
        <f>[1]Elproduktion!U220</f>
        <v>0</v>
      </c>
      <c r="L9" s="62">
        <f>[1]Elproduktion!V220</f>
        <v>0</v>
      </c>
      <c r="M9" s="62"/>
      <c r="N9" s="62"/>
      <c r="O9" s="62"/>
      <c r="P9" s="62">
        <f t="shared" si="0"/>
        <v>0</v>
      </c>
      <c r="Q9" s="40"/>
      <c r="AG9" s="40"/>
      <c r="AH9" s="40"/>
    </row>
    <row r="10" spans="1:34" ht="15.6">
      <c r="A10" s="5" t="s">
        <v>13</v>
      </c>
      <c r="B10" s="62"/>
      <c r="C10" s="62">
        <f>[1]Elproduktion!$N$226</f>
        <v>0</v>
      </c>
      <c r="D10" s="62">
        <f>[1]Elproduktion!$N$227</f>
        <v>0</v>
      </c>
      <c r="E10" s="62">
        <f>[1]Elproduktion!$Q$228</f>
        <v>0</v>
      </c>
      <c r="F10" s="62">
        <f>[1]Elproduktion!$N$229</f>
        <v>0</v>
      </c>
      <c r="G10" s="62">
        <f>[1]Elproduktion!$R$230</f>
        <v>0</v>
      </c>
      <c r="H10" s="62">
        <f>[1]Elproduktion!$S$231</f>
        <v>0</v>
      </c>
      <c r="I10" s="62">
        <f>[1]Elproduktion!$N$232</f>
        <v>0</v>
      </c>
      <c r="J10" s="62">
        <f>[1]Elproduktion!$T$230</f>
        <v>0</v>
      </c>
      <c r="K10" s="62">
        <f>[1]Elproduktion!U228</f>
        <v>0</v>
      </c>
      <c r="L10" s="62">
        <f>[1]Elproduktion!V228</f>
        <v>0</v>
      </c>
      <c r="M10" s="62"/>
      <c r="N10" s="62"/>
      <c r="O10" s="62"/>
      <c r="P10" s="62">
        <f t="shared" si="0"/>
        <v>0</v>
      </c>
      <c r="Q10" s="40"/>
      <c r="R10" s="5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0"/>
      <c r="AH10" s="40"/>
    </row>
    <row r="11" spans="1:34" ht="15.6">
      <c r="A11" s="5" t="s">
        <v>14</v>
      </c>
      <c r="B11" s="62"/>
      <c r="C11" s="142">
        <f>SUM(C5:C10)</f>
        <v>863</v>
      </c>
      <c r="D11" s="62">
        <f t="shared" ref="D11:O11" si="1">SUM(D5:D10)</f>
        <v>0</v>
      </c>
      <c r="E11" s="62">
        <f t="shared" si="1"/>
        <v>0</v>
      </c>
      <c r="F11" s="62">
        <f t="shared" si="1"/>
        <v>0</v>
      </c>
      <c r="G11" s="62">
        <f t="shared" si="1"/>
        <v>0</v>
      </c>
      <c r="H11" s="62">
        <f t="shared" si="1"/>
        <v>0</v>
      </c>
      <c r="I11" s="62">
        <f t="shared" si="1"/>
        <v>0</v>
      </c>
      <c r="J11" s="62">
        <f t="shared" si="1"/>
        <v>0</v>
      </c>
      <c r="K11" s="62">
        <f t="shared" si="1"/>
        <v>0</v>
      </c>
      <c r="L11" s="62">
        <f t="shared" si="1"/>
        <v>0</v>
      </c>
      <c r="M11" s="62">
        <f t="shared" si="1"/>
        <v>0</v>
      </c>
      <c r="N11" s="62">
        <f t="shared" si="1"/>
        <v>0</v>
      </c>
      <c r="O11" s="62">
        <f t="shared" si="1"/>
        <v>0</v>
      </c>
      <c r="P11" s="62">
        <f t="shared" si="0"/>
        <v>0</v>
      </c>
      <c r="Q11" s="40"/>
      <c r="R11" s="5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0"/>
      <c r="AH11" s="40"/>
    </row>
    <row r="12" spans="1:34" ht="15.6"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4"/>
      <c r="R12" s="4"/>
      <c r="S12" s="4"/>
      <c r="T12" s="4"/>
    </row>
    <row r="13" spans="1:34" ht="15.6"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4"/>
      <c r="R13" s="4"/>
      <c r="S13" s="4"/>
      <c r="T13" s="4"/>
    </row>
    <row r="14" spans="1:34" ht="18">
      <c r="A14" s="3" t="s">
        <v>15</v>
      </c>
      <c r="B14" s="88"/>
      <c r="C14" s="62"/>
      <c r="D14" s="88"/>
      <c r="E14" s="88"/>
      <c r="F14" s="88"/>
      <c r="G14" s="88"/>
      <c r="H14" s="88"/>
      <c r="I14" s="88"/>
      <c r="J14" s="62"/>
      <c r="K14" s="62"/>
      <c r="L14" s="62"/>
      <c r="M14" s="62"/>
      <c r="N14" s="62"/>
      <c r="O14" s="62"/>
      <c r="P14" s="88"/>
      <c r="Q14" s="4"/>
      <c r="R14" s="4"/>
      <c r="S14" s="4"/>
      <c r="T14" s="4"/>
    </row>
    <row r="15" spans="1:34" ht="15.6">
      <c r="A15" s="54" t="str">
        <f>A2</f>
        <v>1962 Norberg</v>
      </c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4"/>
      <c r="R15" s="4"/>
      <c r="S15" s="4"/>
      <c r="T15" s="4"/>
    </row>
    <row r="16" spans="1:34" ht="28.8">
      <c r="A16" s="6">
        <f>'Västmanlands län'!A16</f>
        <v>2020</v>
      </c>
      <c r="B16" s="80" t="s">
        <v>16</v>
      </c>
      <c r="C16" s="89" t="s">
        <v>8</v>
      </c>
      <c r="D16" s="80" t="s">
        <v>32</v>
      </c>
      <c r="E16" s="80" t="s">
        <v>2</v>
      </c>
      <c r="F16" s="81" t="s">
        <v>3</v>
      </c>
      <c r="G16" s="80" t="s">
        <v>17</v>
      </c>
      <c r="H16" s="80" t="s">
        <v>52</v>
      </c>
      <c r="I16" s="81" t="s">
        <v>5</v>
      </c>
      <c r="J16" s="80" t="s">
        <v>4</v>
      </c>
      <c r="K16" s="80" t="s">
        <v>6</v>
      </c>
      <c r="L16" s="80" t="s">
        <v>7</v>
      </c>
      <c r="M16" s="80" t="s">
        <v>72</v>
      </c>
      <c r="N16" s="81" t="s">
        <v>68</v>
      </c>
      <c r="O16" s="81" t="s">
        <v>74</v>
      </c>
      <c r="P16" s="82" t="s">
        <v>9</v>
      </c>
      <c r="Q16" s="40"/>
      <c r="AG16" s="40"/>
      <c r="AH16" s="40"/>
    </row>
    <row r="17" spans="1:34" s="18" customFormat="1" ht="10.199999999999999">
      <c r="A17" s="55" t="s">
        <v>60</v>
      </c>
      <c r="B17" s="84" t="s">
        <v>63</v>
      </c>
      <c r="C17" s="115"/>
      <c r="D17" s="84" t="s">
        <v>59</v>
      </c>
      <c r="E17" s="85"/>
      <c r="F17" s="84" t="s">
        <v>61</v>
      </c>
      <c r="G17" s="85"/>
      <c r="H17" s="85"/>
      <c r="I17" s="84" t="s">
        <v>62</v>
      </c>
      <c r="J17" s="85"/>
      <c r="K17" s="85"/>
      <c r="L17" s="85"/>
      <c r="M17" s="85"/>
      <c r="N17" s="86"/>
      <c r="O17" s="86"/>
      <c r="P17" s="87" t="s">
        <v>66</v>
      </c>
      <c r="Q17" s="19"/>
      <c r="AG17" s="19"/>
      <c r="AH17" s="19"/>
    </row>
    <row r="18" spans="1:34" ht="15.6">
      <c r="A18" s="5" t="s">
        <v>18</v>
      </c>
      <c r="B18" s="139">
        <f>[1]Fjärrvärmeproduktion!$N$282+[1]Fjärrvärmeproduktion!$Z$282</f>
        <v>1228</v>
      </c>
      <c r="C18" s="65"/>
      <c r="D18" s="116">
        <f>[1]Fjärrvärmeproduktion!$N$283</f>
        <v>0</v>
      </c>
      <c r="E18" s="65">
        <f>[1]Fjärrvärmeproduktion!$Q$284</f>
        <v>0</v>
      </c>
      <c r="F18" s="65">
        <f>[1]Fjärrvärmeproduktion!$N$285</f>
        <v>0</v>
      </c>
      <c r="G18" s="140">
        <f>[1]Fjärrvärmeproduktion!$R$286</f>
        <v>200</v>
      </c>
      <c r="H18" s="140">
        <f>[1]Fjärrvärmeproduktion!$S$287</f>
        <v>1100</v>
      </c>
      <c r="I18" s="65">
        <f>[1]Fjärrvärmeproduktion!$N$288</f>
        <v>0</v>
      </c>
      <c r="J18" s="65">
        <f>[1]Fjärrvärmeproduktion!$T$286</f>
        <v>0</v>
      </c>
      <c r="K18" s="65">
        <f>[1]Fjärrvärmeproduktion!U284</f>
        <v>0</v>
      </c>
      <c r="L18" s="65">
        <f>[1]Fjärrvärmeproduktion!V284</f>
        <v>0</v>
      </c>
      <c r="M18" s="65"/>
      <c r="N18" s="145"/>
      <c r="O18" s="65"/>
      <c r="P18" s="133">
        <f>SUM(C18:O18)</f>
        <v>1300</v>
      </c>
      <c r="Q18" s="4"/>
      <c r="R18" s="4"/>
      <c r="S18" s="4"/>
      <c r="T18" s="4"/>
    </row>
    <row r="19" spans="1:34" ht="15.6">
      <c r="A19" s="5" t="s">
        <v>19</v>
      </c>
      <c r="B19" s="139">
        <f>[1]Fjärrvärmeproduktion!$N$314+[1]Fjärrvärmeproduktion!$Z$290</f>
        <v>17772</v>
      </c>
      <c r="C19" s="65"/>
      <c r="D19" s="116">
        <f>[1]Fjärrvärmeproduktion!$N$291</f>
        <v>0</v>
      </c>
      <c r="E19" s="65">
        <f>[1]Fjärrvärmeproduktion!$Q$292</f>
        <v>0</v>
      </c>
      <c r="F19" s="65">
        <f>[1]Fjärrvärmeproduktion!$N$293</f>
        <v>0</v>
      </c>
      <c r="G19" s="65">
        <f>[1]Fjärrvärmeproduktion!$R$294</f>
        <v>0</v>
      </c>
      <c r="H19" s="65">
        <f>[1]Fjärrvärmeproduktion!$S$295</f>
        <v>0</v>
      </c>
      <c r="I19" s="65">
        <f>[1]Fjärrvärmeproduktion!$N$296</f>
        <v>0</v>
      </c>
      <c r="J19" s="65">
        <f>[1]Fjärrvärmeproduktion!$T$294</f>
        <v>0</v>
      </c>
      <c r="K19" s="65">
        <f>[1]Fjärrvärmeproduktion!U292</f>
        <v>0</v>
      </c>
      <c r="L19" s="65">
        <f>[1]Fjärrvärmeproduktion!V292</f>
        <v>0</v>
      </c>
      <c r="M19" s="65"/>
      <c r="N19" s="65"/>
      <c r="O19" s="65"/>
      <c r="P19" s="65">
        <f t="shared" ref="P19:P24" si="2">SUM(C19:O19)</f>
        <v>0</v>
      </c>
      <c r="Q19" s="4"/>
      <c r="R19" s="4"/>
      <c r="S19" s="4"/>
      <c r="T19" s="4"/>
    </row>
    <row r="20" spans="1:34" ht="15.6">
      <c r="A20" s="5" t="s">
        <v>20</v>
      </c>
      <c r="B20" s="116">
        <f>[1]Fjärrvärmeproduktion!$N$298</f>
        <v>0</v>
      </c>
      <c r="C20" s="65"/>
      <c r="D20" s="116">
        <f>[1]Fjärrvärmeproduktion!$N$299</f>
        <v>0</v>
      </c>
      <c r="E20" s="65">
        <f>[1]Fjärrvärmeproduktion!$Q$300</f>
        <v>0</v>
      </c>
      <c r="F20" s="65">
        <f>[1]Fjärrvärmeproduktion!$N$301</f>
        <v>0</v>
      </c>
      <c r="G20" s="65">
        <f>[1]Fjärrvärmeproduktion!$R$302</f>
        <v>0</v>
      </c>
      <c r="H20" s="65">
        <f>[1]Fjärrvärmeproduktion!$S$303</f>
        <v>0</v>
      </c>
      <c r="I20" s="65">
        <f>[1]Fjärrvärmeproduktion!$N$304</f>
        <v>0</v>
      </c>
      <c r="J20" s="65">
        <f>[1]Fjärrvärmeproduktion!$T$302</f>
        <v>0</v>
      </c>
      <c r="K20" s="65">
        <f>[1]Fjärrvärmeproduktion!U300</f>
        <v>0</v>
      </c>
      <c r="L20" s="65">
        <f>[1]Fjärrvärmeproduktion!V300</f>
        <v>0</v>
      </c>
      <c r="M20" s="65"/>
      <c r="N20" s="65"/>
      <c r="O20" s="65"/>
      <c r="P20" s="65">
        <f t="shared" si="2"/>
        <v>0</v>
      </c>
      <c r="Q20" s="4"/>
      <c r="R20" s="4"/>
      <c r="S20" s="4"/>
      <c r="T20" s="4"/>
    </row>
    <row r="21" spans="1:34" ht="16.2" thickBot="1">
      <c r="A21" s="5" t="s">
        <v>21</v>
      </c>
      <c r="B21" s="116">
        <f>[1]Fjärrvärmeproduktion!$N$306</f>
        <v>0</v>
      </c>
      <c r="C21" s="65"/>
      <c r="D21" s="116">
        <f>[1]Fjärrvärmeproduktion!$N$307</f>
        <v>0</v>
      </c>
      <c r="E21" s="65">
        <f>[1]Fjärrvärmeproduktion!$Q$308</f>
        <v>0</v>
      </c>
      <c r="F21" s="65">
        <f>[1]Fjärrvärmeproduktion!$N$309</f>
        <v>0</v>
      </c>
      <c r="G21" s="65">
        <f>[1]Fjärrvärmeproduktion!$R$310</f>
        <v>0</v>
      </c>
      <c r="H21" s="65">
        <f>[1]Fjärrvärmeproduktion!$S$311</f>
        <v>0</v>
      </c>
      <c r="I21" s="65">
        <f>[1]Fjärrvärmeproduktion!$N$312</f>
        <v>0</v>
      </c>
      <c r="J21" s="65">
        <f>[1]Fjärrvärmeproduktion!$T$310</f>
        <v>0</v>
      </c>
      <c r="K21" s="65">
        <f>[1]Fjärrvärmeproduktion!U308</f>
        <v>0</v>
      </c>
      <c r="L21" s="65">
        <f>[1]Fjärrvärmeproduktion!V308</f>
        <v>0</v>
      </c>
      <c r="M21" s="65"/>
      <c r="N21" s="65"/>
      <c r="O21" s="65"/>
      <c r="P21" s="65">
        <f t="shared" si="2"/>
        <v>0</v>
      </c>
      <c r="Q21" s="4"/>
      <c r="R21" s="26"/>
      <c r="S21" s="26"/>
      <c r="T21" s="26"/>
    </row>
    <row r="22" spans="1:34" ht="15.6">
      <c r="A22" s="5" t="s">
        <v>22</v>
      </c>
      <c r="B22" s="116">
        <f>[1]Fjärrvärmeproduktion!$N$314</f>
        <v>0</v>
      </c>
      <c r="C22" s="65"/>
      <c r="D22" s="116">
        <f>[1]Fjärrvärmeproduktion!$N$315</f>
        <v>0</v>
      </c>
      <c r="E22" s="65">
        <f>[1]Fjärrvärmeproduktion!$Q$316</f>
        <v>0</v>
      </c>
      <c r="F22" s="65">
        <f>[1]Fjärrvärmeproduktion!$N$317</f>
        <v>0</v>
      </c>
      <c r="G22" s="65">
        <f>[1]Fjärrvärmeproduktion!$R$318</f>
        <v>0</v>
      </c>
      <c r="H22" s="65">
        <f>[1]Fjärrvärmeproduktion!$S$319</f>
        <v>0</v>
      </c>
      <c r="I22" s="65">
        <f>[1]Fjärrvärmeproduktion!$N$320</f>
        <v>0</v>
      </c>
      <c r="J22" s="65">
        <f>[1]Fjärrvärmeproduktion!$T$318</f>
        <v>0</v>
      </c>
      <c r="K22" s="65">
        <f>[1]Fjärrvärmeproduktion!U316</f>
        <v>0</v>
      </c>
      <c r="L22" s="65">
        <f>[1]Fjärrvärmeproduktion!V316</f>
        <v>0</v>
      </c>
      <c r="M22" s="65"/>
      <c r="N22" s="65"/>
      <c r="O22" s="65"/>
      <c r="P22" s="65">
        <f t="shared" si="2"/>
        <v>0</v>
      </c>
      <c r="Q22" s="20"/>
      <c r="R22" s="32" t="s">
        <v>24</v>
      </c>
      <c r="S22" s="59" t="str">
        <f>P43/1000 &amp;" GWh"</f>
        <v>205,77392 GWh</v>
      </c>
      <c r="T22" s="27"/>
      <c r="U22" s="25"/>
    </row>
    <row r="23" spans="1:34" ht="15.6">
      <c r="A23" s="5" t="s">
        <v>23</v>
      </c>
      <c r="B23" s="116">
        <v>0</v>
      </c>
      <c r="C23" s="65"/>
      <c r="D23" s="116">
        <f>[1]Fjärrvärmeproduktion!$N$323</f>
        <v>0</v>
      </c>
      <c r="E23" s="65">
        <f>[1]Fjärrvärmeproduktion!$Q$324</f>
        <v>0</v>
      </c>
      <c r="F23" s="65">
        <f>[1]Fjärrvärmeproduktion!$N$325</f>
        <v>0</v>
      </c>
      <c r="G23" s="65">
        <f>[1]Fjärrvärmeproduktion!$R$326</f>
        <v>0</v>
      </c>
      <c r="H23" s="65">
        <f>[1]Fjärrvärmeproduktion!$S$327</f>
        <v>0</v>
      </c>
      <c r="I23" s="65">
        <f>[1]Fjärrvärmeproduktion!$N$328</f>
        <v>0</v>
      </c>
      <c r="J23" s="65">
        <f>[1]Fjärrvärmeproduktion!$T$326</f>
        <v>0</v>
      </c>
      <c r="K23" s="65">
        <f>[1]Fjärrvärmeproduktion!U324</f>
        <v>0</v>
      </c>
      <c r="L23" s="65">
        <f>[1]Fjärrvärmeproduktion!V324</f>
        <v>0</v>
      </c>
      <c r="M23" s="65"/>
      <c r="N23" s="65"/>
      <c r="O23" s="65"/>
      <c r="P23" s="65">
        <f t="shared" si="2"/>
        <v>0</v>
      </c>
      <c r="Q23" s="20"/>
      <c r="R23" s="30"/>
      <c r="S23" s="4"/>
      <c r="T23" s="28"/>
      <c r="U23" s="25"/>
    </row>
    <row r="24" spans="1:34" ht="15.6">
      <c r="A24" s="5" t="s">
        <v>14</v>
      </c>
      <c r="B24" s="133">
        <f>SUM(B18:B23)</f>
        <v>19000</v>
      </c>
      <c r="C24" s="65">
        <f t="shared" ref="C24:O24" si="3">SUM(C18:C23)</f>
        <v>0</v>
      </c>
      <c r="D24" s="65">
        <f t="shared" si="3"/>
        <v>0</v>
      </c>
      <c r="E24" s="65">
        <f t="shared" si="3"/>
        <v>0</v>
      </c>
      <c r="F24" s="65">
        <f t="shared" si="3"/>
        <v>0</v>
      </c>
      <c r="G24" s="133">
        <f t="shared" si="3"/>
        <v>200</v>
      </c>
      <c r="H24" s="133">
        <f t="shared" si="3"/>
        <v>1100</v>
      </c>
      <c r="I24" s="65">
        <f t="shared" si="3"/>
        <v>0</v>
      </c>
      <c r="J24" s="65">
        <f t="shared" si="3"/>
        <v>0</v>
      </c>
      <c r="K24" s="65">
        <f t="shared" si="3"/>
        <v>0</v>
      </c>
      <c r="L24" s="65">
        <f t="shared" si="3"/>
        <v>0</v>
      </c>
      <c r="M24" s="65">
        <f t="shared" si="3"/>
        <v>0</v>
      </c>
      <c r="N24" s="133">
        <f t="shared" si="3"/>
        <v>0</v>
      </c>
      <c r="O24" s="65">
        <f t="shared" si="3"/>
        <v>0</v>
      </c>
      <c r="P24" s="133">
        <f t="shared" si="2"/>
        <v>1300</v>
      </c>
      <c r="Q24" s="20"/>
      <c r="R24" s="30"/>
      <c r="S24" s="4" t="s">
        <v>25</v>
      </c>
      <c r="T24" s="28" t="s">
        <v>26</v>
      </c>
      <c r="U24" s="25"/>
    </row>
    <row r="25" spans="1:34" ht="15.6"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20"/>
      <c r="R25" s="56" t="str">
        <f>C30</f>
        <v>El</v>
      </c>
      <c r="S25" s="43" t="str">
        <f>C43/1000 &amp;" GWh"</f>
        <v>84,85992 GWh</v>
      </c>
      <c r="T25" s="31">
        <f>C$44</f>
        <v>0.41239395157559328</v>
      </c>
      <c r="U25" s="25"/>
    </row>
    <row r="26" spans="1:34" ht="15.6">
      <c r="A26" s="6" t="s">
        <v>100</v>
      </c>
      <c r="B26" s="116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20"/>
      <c r="R26" s="57" t="str">
        <f>D30</f>
        <v>Oljeprodukter</v>
      </c>
      <c r="S26" s="43" t="str">
        <f>D43/1000 &amp;" GWh"</f>
        <v>28,852 GWh</v>
      </c>
      <c r="T26" s="31">
        <f>D$44</f>
        <v>0.14021213183867035</v>
      </c>
      <c r="U26" s="25"/>
    </row>
    <row r="27" spans="1:34" ht="15.6"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20"/>
      <c r="R27" s="57" t="str">
        <f>E30</f>
        <v>Kol och koks</v>
      </c>
      <c r="S27" s="11" t="str">
        <f>E43/1000 &amp;" GWh"</f>
        <v>0 GWh</v>
      </c>
      <c r="T27" s="31">
        <f>E$44</f>
        <v>0</v>
      </c>
      <c r="U27" s="25"/>
    </row>
    <row r="28" spans="1:34" ht="18">
      <c r="A28" s="3" t="s">
        <v>27</v>
      </c>
      <c r="B28" s="88"/>
      <c r="C28" s="62"/>
      <c r="D28" s="88"/>
      <c r="E28" s="88"/>
      <c r="F28" s="88"/>
      <c r="G28" s="88"/>
      <c r="H28" s="88"/>
      <c r="I28" s="62"/>
      <c r="J28" s="62"/>
      <c r="K28" s="62"/>
      <c r="L28" s="62"/>
      <c r="M28" s="62"/>
      <c r="N28" s="62"/>
      <c r="O28" s="62"/>
      <c r="P28" s="62"/>
      <c r="Q28" s="20"/>
      <c r="R28" s="57" t="str">
        <f>F30</f>
        <v>Gasol/naturgas</v>
      </c>
      <c r="S28" s="45" t="str">
        <f>F43/1000 &amp;" GWh"</f>
        <v>0 GWh</v>
      </c>
      <c r="T28" s="31">
        <f>F$44</f>
        <v>0</v>
      </c>
      <c r="U28" s="25"/>
    </row>
    <row r="29" spans="1:34" ht="15.6">
      <c r="A29" s="54" t="str">
        <f>A2</f>
        <v>1962 Norberg</v>
      </c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20"/>
      <c r="R29" s="57" t="str">
        <f>G30</f>
        <v>Biodrivmedel</v>
      </c>
      <c r="S29" s="43" t="str">
        <f>G43/1000&amp;" GWh"</f>
        <v>4,754 GWh</v>
      </c>
      <c r="T29" s="31">
        <f>G$44</f>
        <v>2.3103024912000513E-2</v>
      </c>
      <c r="U29" s="25"/>
    </row>
    <row r="30" spans="1:34" ht="28.8">
      <c r="A30" s="6">
        <f>'Västmanlands län'!A30</f>
        <v>2020</v>
      </c>
      <c r="B30" s="89" t="s">
        <v>70</v>
      </c>
      <c r="C30" s="92" t="s">
        <v>8</v>
      </c>
      <c r="D30" s="80" t="s">
        <v>32</v>
      </c>
      <c r="E30" s="80" t="s">
        <v>2</v>
      </c>
      <c r="F30" s="81" t="s">
        <v>3</v>
      </c>
      <c r="G30" s="80" t="s">
        <v>28</v>
      </c>
      <c r="H30" s="80" t="s">
        <v>52</v>
      </c>
      <c r="I30" s="81" t="s">
        <v>5</v>
      </c>
      <c r="J30" s="80" t="s">
        <v>4</v>
      </c>
      <c r="K30" s="80" t="s">
        <v>6</v>
      </c>
      <c r="L30" s="80" t="s">
        <v>7</v>
      </c>
      <c r="M30" s="80" t="s">
        <v>72</v>
      </c>
      <c r="N30" s="81" t="s">
        <v>68</v>
      </c>
      <c r="O30" s="81" t="s">
        <v>74</v>
      </c>
      <c r="P30" s="82" t="s">
        <v>29</v>
      </c>
      <c r="Q30" s="20"/>
      <c r="R30" s="56" t="str">
        <f>H30</f>
        <v>Biobränslen</v>
      </c>
      <c r="S30" s="43" t="str">
        <f>H43/1000&amp;" GWh"</f>
        <v>87,308 GWh</v>
      </c>
      <c r="T30" s="31">
        <f>H$44</f>
        <v>0.42429089167373596</v>
      </c>
      <c r="U30" s="25"/>
    </row>
    <row r="31" spans="1:34" s="18" customFormat="1">
      <c r="A31" s="17"/>
      <c r="B31" s="84" t="s">
        <v>65</v>
      </c>
      <c r="C31" s="90" t="s">
        <v>64</v>
      </c>
      <c r="D31" s="84" t="s">
        <v>59</v>
      </c>
      <c r="E31" s="85"/>
      <c r="F31" s="84" t="s">
        <v>61</v>
      </c>
      <c r="G31" s="84" t="s">
        <v>71</v>
      </c>
      <c r="H31" s="84" t="s">
        <v>69</v>
      </c>
      <c r="I31" s="84" t="s">
        <v>62</v>
      </c>
      <c r="J31" s="85"/>
      <c r="K31" s="85"/>
      <c r="L31" s="85"/>
      <c r="M31" s="85"/>
      <c r="N31" s="86"/>
      <c r="O31" s="86"/>
      <c r="P31" s="87" t="s">
        <v>67</v>
      </c>
      <c r="Q31" s="21"/>
      <c r="R31" s="56" t="str">
        <f>I30</f>
        <v>Biogas</v>
      </c>
      <c r="S31" s="43" t="str">
        <f>I43/1000 &amp;" GWh"</f>
        <v>0 GWh</v>
      </c>
      <c r="T31" s="31">
        <f>I$44</f>
        <v>0</v>
      </c>
      <c r="U31" s="24"/>
      <c r="AG31" s="19"/>
      <c r="AH31" s="19"/>
    </row>
    <row r="32" spans="1:34" ht="15.6">
      <c r="A32" s="5" t="s">
        <v>30</v>
      </c>
      <c r="B32" s="116">
        <f>[1]Slutanvändning!$N$413</f>
        <v>0</v>
      </c>
      <c r="C32" s="116">
        <f>[1]Slutanvändning!$N$414</f>
        <v>1019</v>
      </c>
      <c r="D32" s="65">
        <f>[1]Slutanvändning!$N$407</f>
        <v>995</v>
      </c>
      <c r="E32" s="65">
        <f>[1]Slutanvändning!$Q$408</f>
        <v>0</v>
      </c>
      <c r="F32" s="116">
        <f>[1]Slutanvändning!$N$409</f>
        <v>0</v>
      </c>
      <c r="G32" s="65">
        <f>[1]Slutanvändning!$N$410</f>
        <v>182</v>
      </c>
      <c r="H32" s="116">
        <f>[1]Slutanvändning!$N$411</f>
        <v>0</v>
      </c>
      <c r="I32" s="65">
        <f>[1]Slutanvändning!$N$412</f>
        <v>0</v>
      </c>
      <c r="J32" s="65"/>
      <c r="K32" s="65">
        <f>[1]Slutanvändning!U408</f>
        <v>0</v>
      </c>
      <c r="L32" s="65">
        <f>[1]Slutanvändning!V408</f>
        <v>0</v>
      </c>
      <c r="M32" s="65"/>
      <c r="N32" s="65"/>
      <c r="O32" s="65"/>
      <c r="P32" s="65">
        <f t="shared" ref="P32:P38" si="4">SUM(B32:N32)</f>
        <v>2196</v>
      </c>
      <c r="Q32" s="22"/>
      <c r="R32" s="57" t="str">
        <f>J30</f>
        <v>Avlutar</v>
      </c>
      <c r="S32" s="43" t="str">
        <f>J43/1000 &amp;" GWh"</f>
        <v>0 GWh</v>
      </c>
      <c r="T32" s="31">
        <f>J$44</f>
        <v>0</v>
      </c>
      <c r="U32" s="25"/>
    </row>
    <row r="33" spans="1:47" ht="15.6">
      <c r="A33" s="5" t="s">
        <v>33</v>
      </c>
      <c r="B33" s="116">
        <f>[1]Slutanvändning!$N$422</f>
        <v>1843</v>
      </c>
      <c r="C33" s="144">
        <f>[1]Slutanvändning!$N$423</f>
        <v>37383</v>
      </c>
      <c r="D33" s="133">
        <f>[1]Slutanvändning!$N$416</f>
        <v>604</v>
      </c>
      <c r="E33" s="65">
        <f>[1]Slutanvändning!$Q$417</f>
        <v>0</v>
      </c>
      <c r="F33" s="116">
        <f>[1]Slutanvändning!$N$418</f>
        <v>0</v>
      </c>
      <c r="G33" s="65">
        <f>[1]Slutanvändning!$N$419</f>
        <v>215</v>
      </c>
      <c r="H33" s="116">
        <f>[1]Slutanvändning!$N$420</f>
        <v>75762</v>
      </c>
      <c r="I33" s="65">
        <f>[1]Slutanvändning!$N$421</f>
        <v>0</v>
      </c>
      <c r="J33" s="65"/>
      <c r="K33" s="65">
        <f>[1]Slutanvändning!U417</f>
        <v>0</v>
      </c>
      <c r="L33" s="65">
        <f>[1]Slutanvändning!V417</f>
        <v>0</v>
      </c>
      <c r="M33" s="65"/>
      <c r="N33" s="65"/>
      <c r="O33" s="65"/>
      <c r="P33" s="65">
        <f t="shared" si="4"/>
        <v>115807</v>
      </c>
      <c r="Q33" s="22"/>
      <c r="R33" s="56" t="str">
        <f>K30</f>
        <v>Torv</v>
      </c>
      <c r="S33" s="43" t="str">
        <f>K43/1000&amp;" GWh"</f>
        <v>0 GWh</v>
      </c>
      <c r="T33" s="31">
        <f>K$44</f>
        <v>0</v>
      </c>
      <c r="U33" s="25"/>
    </row>
    <row r="34" spans="1:47" ht="15.6">
      <c r="A34" s="5" t="s">
        <v>34</v>
      </c>
      <c r="B34" s="116">
        <f>[1]Slutanvändning!$N$431</f>
        <v>132</v>
      </c>
      <c r="C34" s="116">
        <f>[1]Slutanvändning!$N$432</f>
        <v>9690</v>
      </c>
      <c r="D34" s="65">
        <f>[1]Slutanvändning!$N$425</f>
        <v>0</v>
      </c>
      <c r="E34" s="65">
        <f>[1]Slutanvändning!$Q$426</f>
        <v>0</v>
      </c>
      <c r="F34" s="116">
        <f>[1]Slutanvändning!$N$427</f>
        <v>0</v>
      </c>
      <c r="G34" s="65">
        <f>[1]Slutanvändning!$N$428</f>
        <v>0</v>
      </c>
      <c r="H34" s="116">
        <f>[1]Slutanvändning!$N$429</f>
        <v>0</v>
      </c>
      <c r="I34" s="65">
        <f>[1]Slutanvändning!$N$430</f>
        <v>0</v>
      </c>
      <c r="J34" s="65"/>
      <c r="K34" s="65">
        <f>[1]Slutanvändning!U426</f>
        <v>0</v>
      </c>
      <c r="L34" s="65">
        <f>[1]Slutanvändning!V426</f>
        <v>0</v>
      </c>
      <c r="M34" s="65"/>
      <c r="N34" s="65"/>
      <c r="O34" s="65"/>
      <c r="P34" s="65">
        <f t="shared" si="4"/>
        <v>9822</v>
      </c>
      <c r="Q34" s="22"/>
      <c r="R34" s="57" t="str">
        <f>L30</f>
        <v>Avfall</v>
      </c>
      <c r="S34" s="43" t="str">
        <f>L43/1000&amp;" GWh"</f>
        <v>0 GWh</v>
      </c>
      <c r="T34" s="31">
        <f>L$44</f>
        <v>0</v>
      </c>
      <c r="U34" s="25"/>
      <c r="V34" s="7"/>
      <c r="W34" s="42"/>
    </row>
    <row r="35" spans="1:47" ht="15.6">
      <c r="A35" s="5" t="s">
        <v>35</v>
      </c>
      <c r="B35" s="116">
        <f>[1]Slutanvändning!$N$440</f>
        <v>0</v>
      </c>
      <c r="C35" s="116">
        <f>[1]Slutanvändning!$N$441</f>
        <v>0</v>
      </c>
      <c r="D35" s="65">
        <f>[1]Slutanvändning!$N$434</f>
        <v>27136</v>
      </c>
      <c r="E35" s="65">
        <f>[1]Slutanvändning!$Q$435</f>
        <v>0</v>
      </c>
      <c r="F35" s="116">
        <f>[1]Slutanvändning!$N$436</f>
        <v>0</v>
      </c>
      <c r="G35" s="65">
        <f>[1]Slutanvändning!$N$437</f>
        <v>4157</v>
      </c>
      <c r="H35" s="116">
        <f>[1]Slutanvändning!$N$438</f>
        <v>0</v>
      </c>
      <c r="I35" s="65">
        <f>[1]Slutanvändning!$N$439</f>
        <v>0</v>
      </c>
      <c r="J35" s="65"/>
      <c r="K35" s="65">
        <f>[1]Slutanvändning!U435</f>
        <v>0</v>
      </c>
      <c r="L35" s="65">
        <f>[1]Slutanvändning!V435</f>
        <v>0</v>
      </c>
      <c r="M35" s="65"/>
      <c r="N35" s="65"/>
      <c r="O35" s="65"/>
      <c r="P35" s="65">
        <f>SUM(B35:N35)</f>
        <v>31293</v>
      </c>
      <c r="Q35" s="22"/>
      <c r="R35" s="56" t="str">
        <f>M30</f>
        <v>Beckolja</v>
      </c>
      <c r="S35" s="43" t="str">
        <f>M43/1000&amp;" GWh"</f>
        <v>0 GWh</v>
      </c>
      <c r="T35" s="31">
        <f>M$44</f>
        <v>0</v>
      </c>
      <c r="U35" s="25"/>
    </row>
    <row r="36" spans="1:47" ht="15.6">
      <c r="A36" s="5" t="s">
        <v>36</v>
      </c>
      <c r="B36" s="116">
        <f>[1]Slutanvändning!$N$449</f>
        <v>36</v>
      </c>
      <c r="C36" s="116">
        <f>[1]Slutanvändning!$N$450</f>
        <v>6272</v>
      </c>
      <c r="D36" s="65">
        <f>[1]Slutanvändning!$N$443</f>
        <v>40</v>
      </c>
      <c r="E36" s="65">
        <f>[1]Slutanvändning!$Q$444</f>
        <v>0</v>
      </c>
      <c r="F36" s="116">
        <f>[1]Slutanvändning!$N$445</f>
        <v>0</v>
      </c>
      <c r="G36" s="65">
        <f>[1]Slutanvändning!$N$446</f>
        <v>0</v>
      </c>
      <c r="H36" s="116">
        <f>[1]Slutanvändning!$N$447</f>
        <v>0</v>
      </c>
      <c r="I36" s="65">
        <f>[1]Slutanvändning!$N$448</f>
        <v>0</v>
      </c>
      <c r="J36" s="65"/>
      <c r="K36" s="65">
        <f>[1]Slutanvändning!U444</f>
        <v>0</v>
      </c>
      <c r="L36" s="65">
        <f>[1]Slutanvändning!V444</f>
        <v>0</v>
      </c>
      <c r="M36" s="65"/>
      <c r="N36" s="65"/>
      <c r="O36" s="65"/>
      <c r="P36" s="65">
        <f t="shared" si="4"/>
        <v>6348</v>
      </c>
      <c r="Q36" s="22"/>
      <c r="R36" s="56" t="str">
        <f>N30</f>
        <v>Övrigt</v>
      </c>
      <c r="S36" s="43" t="str">
        <f>N43/1000&amp;" GWh"</f>
        <v>0 GWh</v>
      </c>
      <c r="T36" s="31">
        <f>N$44</f>
        <v>0</v>
      </c>
      <c r="U36" s="25"/>
    </row>
    <row r="37" spans="1:47" ht="15.6">
      <c r="A37" s="5" t="s">
        <v>37</v>
      </c>
      <c r="B37" s="116">
        <f>[1]Slutanvändning!$N$458</f>
        <v>75</v>
      </c>
      <c r="C37" s="116">
        <f>[1]Slutanvändning!$N$459</f>
        <v>18785</v>
      </c>
      <c r="D37" s="65">
        <f>[1]Slutanvändning!$N$452</f>
        <v>77</v>
      </c>
      <c r="E37" s="65">
        <f>[1]Slutanvändning!$Q$453</f>
        <v>0</v>
      </c>
      <c r="F37" s="116">
        <f>[1]Slutanvändning!$N$454</f>
        <v>0</v>
      </c>
      <c r="G37" s="65">
        <f>[1]Slutanvändning!$N$455</f>
        <v>0</v>
      </c>
      <c r="H37" s="116">
        <f>[1]Slutanvändning!$N$456</f>
        <v>10446</v>
      </c>
      <c r="I37" s="65">
        <f>[1]Slutanvändning!$N$457</f>
        <v>0</v>
      </c>
      <c r="J37" s="65"/>
      <c r="K37" s="65">
        <f>[1]Slutanvändning!U453</f>
        <v>0</v>
      </c>
      <c r="L37" s="65">
        <f>[1]Slutanvändning!V453</f>
        <v>0</v>
      </c>
      <c r="M37" s="65"/>
      <c r="N37" s="65"/>
      <c r="O37" s="65"/>
      <c r="P37" s="65">
        <f t="shared" si="4"/>
        <v>29383</v>
      </c>
      <c r="Q37" s="22"/>
      <c r="R37" s="57" t="str">
        <f>O30</f>
        <v>Ånga</v>
      </c>
      <c r="S37" s="43" t="str">
        <f>O43/1000&amp;" GWh"</f>
        <v>0 GWh</v>
      </c>
      <c r="T37" s="31">
        <f>O$44</f>
        <v>0</v>
      </c>
      <c r="U37" s="25"/>
    </row>
    <row r="38" spans="1:47" ht="15.6">
      <c r="A38" s="5" t="s">
        <v>38</v>
      </c>
      <c r="B38" s="116">
        <f>[1]Slutanvändning!$N$467</f>
        <v>14629</v>
      </c>
      <c r="C38" s="116">
        <f>[1]Slutanvändning!$N$468</f>
        <v>2923</v>
      </c>
      <c r="D38" s="65">
        <f>[1]Slutanvändning!$N$461</f>
        <v>0</v>
      </c>
      <c r="E38" s="65">
        <f>[1]Slutanvändning!$Q$462</f>
        <v>0</v>
      </c>
      <c r="F38" s="116">
        <f>[1]Slutanvändning!$N$463</f>
        <v>0</v>
      </c>
      <c r="G38" s="65">
        <f>[1]Slutanvändning!$N$464</f>
        <v>0</v>
      </c>
      <c r="H38" s="116">
        <f>[1]Slutanvändning!$N$465</f>
        <v>0</v>
      </c>
      <c r="I38" s="65">
        <f>[1]Slutanvändning!$N$466</f>
        <v>0</v>
      </c>
      <c r="J38" s="65"/>
      <c r="K38" s="65">
        <f>[1]Slutanvändning!U462</f>
        <v>0</v>
      </c>
      <c r="L38" s="65">
        <f>[1]Slutanvändning!V462</f>
        <v>0</v>
      </c>
      <c r="M38" s="65"/>
      <c r="N38" s="65"/>
      <c r="O38" s="65"/>
      <c r="P38" s="65">
        <f t="shared" si="4"/>
        <v>17552</v>
      </c>
      <c r="Q38" s="22"/>
      <c r="R38" s="33"/>
      <c r="S38" s="18"/>
      <c r="T38" s="29"/>
      <c r="U38" s="25"/>
    </row>
    <row r="39" spans="1:47" ht="15.6">
      <c r="A39" s="5" t="s">
        <v>39</v>
      </c>
      <c r="B39" s="116">
        <f>[1]Slutanvändning!$N$476</f>
        <v>0</v>
      </c>
      <c r="C39" s="116">
        <f>[1]Slutanvändning!$N$477</f>
        <v>2502</v>
      </c>
      <c r="D39" s="65">
        <f>[1]Slutanvändning!$N$470</f>
        <v>0</v>
      </c>
      <c r="E39" s="65">
        <f>[1]Slutanvändning!$Q$471</f>
        <v>0</v>
      </c>
      <c r="F39" s="116">
        <f>[1]Slutanvändning!$N$472</f>
        <v>0</v>
      </c>
      <c r="G39" s="65">
        <f>[1]Slutanvändning!$N$473</f>
        <v>0</v>
      </c>
      <c r="H39" s="116">
        <f>[1]Slutanvändning!$N$474</f>
        <v>0</v>
      </c>
      <c r="I39" s="65">
        <f>[1]Slutanvändning!$N$475</f>
        <v>0</v>
      </c>
      <c r="J39" s="65"/>
      <c r="K39" s="65">
        <f>[1]Slutanvändning!U471</f>
        <v>0</v>
      </c>
      <c r="L39" s="65">
        <f>[1]Slutanvändning!V471</f>
        <v>0</v>
      </c>
      <c r="M39" s="65"/>
      <c r="N39" s="65"/>
      <c r="O39" s="65"/>
      <c r="P39" s="65">
        <f>SUM(B39:N39)</f>
        <v>2502</v>
      </c>
      <c r="Q39" s="22"/>
      <c r="R39" s="30"/>
      <c r="S39" s="9"/>
      <c r="T39" s="46"/>
    </row>
    <row r="40" spans="1:47" ht="15.6">
      <c r="A40" s="5" t="s">
        <v>14</v>
      </c>
      <c r="B40" s="65">
        <f>SUM(B32:B39)</f>
        <v>16715</v>
      </c>
      <c r="C40" s="133">
        <f t="shared" ref="C40:O40" si="5">SUM(C32:C39)</f>
        <v>78574</v>
      </c>
      <c r="D40" s="133">
        <f t="shared" si="5"/>
        <v>28852</v>
      </c>
      <c r="E40" s="65">
        <f t="shared" si="5"/>
        <v>0</v>
      </c>
      <c r="F40" s="65">
        <f>SUM(F32:F39)</f>
        <v>0</v>
      </c>
      <c r="G40" s="65">
        <f t="shared" si="5"/>
        <v>4554</v>
      </c>
      <c r="H40" s="65">
        <f t="shared" si="5"/>
        <v>86208</v>
      </c>
      <c r="I40" s="65">
        <f t="shared" si="5"/>
        <v>0</v>
      </c>
      <c r="J40" s="65">
        <f t="shared" si="5"/>
        <v>0</v>
      </c>
      <c r="K40" s="65">
        <f t="shared" si="5"/>
        <v>0</v>
      </c>
      <c r="L40" s="65">
        <f t="shared" si="5"/>
        <v>0</v>
      </c>
      <c r="M40" s="65">
        <f t="shared" si="5"/>
        <v>0</v>
      </c>
      <c r="N40" s="65">
        <f t="shared" si="5"/>
        <v>0</v>
      </c>
      <c r="O40" s="65">
        <f t="shared" si="5"/>
        <v>0</v>
      </c>
      <c r="P40" s="65">
        <f>SUM(B40:N40)</f>
        <v>214903</v>
      </c>
      <c r="Q40" s="22"/>
      <c r="R40" s="30"/>
      <c r="S40" s="9" t="s">
        <v>25</v>
      </c>
      <c r="T40" s="46" t="s">
        <v>26</v>
      </c>
    </row>
    <row r="41" spans="1:47"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48"/>
      <c r="R41" s="30" t="s">
        <v>40</v>
      </c>
      <c r="S41" s="47" t="str">
        <f>(B46+C46)/1000 &amp;" GWh"</f>
        <v>8,57092 GWh</v>
      </c>
      <c r="T41" s="63"/>
    </row>
    <row r="42" spans="1:47">
      <c r="A42" s="35" t="s">
        <v>43</v>
      </c>
      <c r="B42" s="122">
        <f>B39+B38+B37</f>
        <v>14704</v>
      </c>
      <c r="C42" s="122">
        <f>C39+C38+C37</f>
        <v>24210</v>
      </c>
      <c r="D42" s="122">
        <f>D39+D38+D37</f>
        <v>77</v>
      </c>
      <c r="E42" s="122">
        <f t="shared" ref="E42:P42" si="6">E39+E38+E37</f>
        <v>0</v>
      </c>
      <c r="F42" s="123">
        <f t="shared" si="6"/>
        <v>0</v>
      </c>
      <c r="G42" s="122">
        <f t="shared" si="6"/>
        <v>0</v>
      </c>
      <c r="H42" s="122">
        <f t="shared" si="6"/>
        <v>10446</v>
      </c>
      <c r="I42" s="123">
        <f t="shared" si="6"/>
        <v>0</v>
      </c>
      <c r="J42" s="122">
        <f t="shared" si="6"/>
        <v>0</v>
      </c>
      <c r="K42" s="122">
        <f t="shared" si="6"/>
        <v>0</v>
      </c>
      <c r="L42" s="122">
        <f t="shared" si="6"/>
        <v>0</v>
      </c>
      <c r="M42" s="122">
        <f t="shared" si="6"/>
        <v>0</v>
      </c>
      <c r="N42" s="122">
        <f t="shared" si="6"/>
        <v>0</v>
      </c>
      <c r="O42" s="122">
        <f t="shared" si="6"/>
        <v>0</v>
      </c>
      <c r="P42" s="122">
        <f t="shared" si="6"/>
        <v>49437</v>
      </c>
      <c r="Q42" s="23"/>
      <c r="R42" s="30" t="s">
        <v>41</v>
      </c>
      <c r="S42" s="10" t="str">
        <f>P42/1000 &amp;" GWh"</f>
        <v>49,437 GWh</v>
      </c>
      <c r="T42" s="31">
        <f>P42/P40</f>
        <v>0.23004332187079751</v>
      </c>
    </row>
    <row r="43" spans="1:47">
      <c r="A43" s="36" t="s">
        <v>45</v>
      </c>
      <c r="B43" s="124"/>
      <c r="C43" s="125">
        <f>C40+C24-C7+C46</f>
        <v>84859.92</v>
      </c>
      <c r="D43" s="125">
        <f t="shared" ref="D43:O43" si="7">D11+D24+D40</f>
        <v>28852</v>
      </c>
      <c r="E43" s="125">
        <f t="shared" si="7"/>
        <v>0</v>
      </c>
      <c r="F43" s="125">
        <f t="shared" si="7"/>
        <v>0</v>
      </c>
      <c r="G43" s="125">
        <f t="shared" si="7"/>
        <v>4754</v>
      </c>
      <c r="H43" s="125">
        <f t="shared" si="7"/>
        <v>87308</v>
      </c>
      <c r="I43" s="125">
        <f t="shared" si="7"/>
        <v>0</v>
      </c>
      <c r="J43" s="125">
        <f t="shared" si="7"/>
        <v>0</v>
      </c>
      <c r="K43" s="125">
        <f t="shared" si="7"/>
        <v>0</v>
      </c>
      <c r="L43" s="125">
        <f t="shared" si="7"/>
        <v>0</v>
      </c>
      <c r="M43" s="125">
        <f t="shared" si="7"/>
        <v>0</v>
      </c>
      <c r="N43" s="125">
        <f t="shared" si="7"/>
        <v>0</v>
      </c>
      <c r="O43" s="125">
        <f t="shared" si="7"/>
        <v>0</v>
      </c>
      <c r="P43" s="126">
        <f>SUM(C43:O43)</f>
        <v>205773.91999999998</v>
      </c>
      <c r="Q43" s="23"/>
      <c r="R43" s="30" t="s">
        <v>42</v>
      </c>
      <c r="S43" s="10" t="str">
        <f>P36/1000 &amp;" GWh"</f>
        <v>6,348 GWh</v>
      </c>
      <c r="T43" s="44">
        <f>P36/P40</f>
        <v>2.9538908251629806E-2</v>
      </c>
    </row>
    <row r="44" spans="1:47">
      <c r="A44" s="36" t="s">
        <v>46</v>
      </c>
      <c r="B44" s="92"/>
      <c r="C44" s="95">
        <f>C43/$P$43</f>
        <v>0.41239395157559328</v>
      </c>
      <c r="D44" s="95">
        <f t="shared" ref="D44:P44" si="8">D43/$P$43</f>
        <v>0.14021213183867035</v>
      </c>
      <c r="E44" s="95">
        <f t="shared" si="8"/>
        <v>0</v>
      </c>
      <c r="F44" s="95">
        <f t="shared" si="8"/>
        <v>0</v>
      </c>
      <c r="G44" s="95">
        <f t="shared" si="8"/>
        <v>2.3103024912000513E-2</v>
      </c>
      <c r="H44" s="95">
        <f t="shared" si="8"/>
        <v>0.42429089167373596</v>
      </c>
      <c r="I44" s="95">
        <f t="shared" si="8"/>
        <v>0</v>
      </c>
      <c r="J44" s="95">
        <f t="shared" si="8"/>
        <v>0</v>
      </c>
      <c r="K44" s="95">
        <f t="shared" si="8"/>
        <v>0</v>
      </c>
      <c r="L44" s="95">
        <f t="shared" si="8"/>
        <v>0</v>
      </c>
      <c r="M44" s="95">
        <f t="shared" si="8"/>
        <v>0</v>
      </c>
      <c r="N44" s="95">
        <f t="shared" si="8"/>
        <v>0</v>
      </c>
      <c r="O44" s="95">
        <f t="shared" si="8"/>
        <v>0</v>
      </c>
      <c r="P44" s="95">
        <f t="shared" si="8"/>
        <v>1</v>
      </c>
      <c r="Q44" s="23"/>
      <c r="R44" s="30" t="s">
        <v>44</v>
      </c>
      <c r="S44" s="10" t="str">
        <f>P34/1000 &amp;" GWh"</f>
        <v>9,822 GWh</v>
      </c>
      <c r="T44" s="31">
        <f>P34/P40</f>
        <v>4.5704341028277876E-2</v>
      </c>
      <c r="U44" s="25"/>
    </row>
    <row r="45" spans="1:47">
      <c r="A45" s="37"/>
      <c r="B45" s="96"/>
      <c r="C45" s="92"/>
      <c r="D45" s="92"/>
      <c r="E45" s="92"/>
      <c r="F45" s="89"/>
      <c r="G45" s="92"/>
      <c r="H45" s="92"/>
      <c r="I45" s="89"/>
      <c r="J45" s="92"/>
      <c r="K45" s="92"/>
      <c r="L45" s="92"/>
      <c r="M45" s="92"/>
      <c r="N45" s="89"/>
      <c r="O45" s="89"/>
      <c r="P45" s="89"/>
      <c r="Q45" s="23"/>
      <c r="R45" s="30" t="s">
        <v>31</v>
      </c>
      <c r="S45" s="10" t="str">
        <f>P32/1000 &amp;" GWh"</f>
        <v>2,196 GWh</v>
      </c>
      <c r="T45" s="31">
        <f>P32/P40</f>
        <v>1.0218563724098779E-2</v>
      </c>
      <c r="U45" s="25"/>
    </row>
    <row r="46" spans="1:47">
      <c r="A46" s="37" t="s">
        <v>49</v>
      </c>
      <c r="B46" s="94">
        <f>B24+B26-B40</f>
        <v>2285</v>
      </c>
      <c r="C46" s="94">
        <f>(C40+C24)*0.08</f>
        <v>6285.92</v>
      </c>
      <c r="D46" s="92"/>
      <c r="E46" s="92"/>
      <c r="F46" s="89"/>
      <c r="G46" s="92"/>
      <c r="H46" s="92"/>
      <c r="I46" s="89"/>
      <c r="J46" s="92"/>
      <c r="K46" s="92"/>
      <c r="L46" s="92"/>
      <c r="M46" s="92"/>
      <c r="N46" s="89"/>
      <c r="O46" s="89"/>
      <c r="P46" s="41"/>
      <c r="Q46" s="23"/>
      <c r="R46" s="30" t="s">
        <v>47</v>
      </c>
      <c r="S46" s="10" t="str">
        <f>P33/1000 &amp;" GWh"</f>
        <v>115,807 GWh</v>
      </c>
      <c r="T46" s="44">
        <f>P33/P40</f>
        <v>0.53888033205678842</v>
      </c>
      <c r="U46" s="25"/>
    </row>
    <row r="47" spans="1:47">
      <c r="A47" s="37" t="s">
        <v>51</v>
      </c>
      <c r="B47" s="97">
        <f>B46/(B24+B26)</f>
        <v>0.12026315789473684</v>
      </c>
      <c r="C47" s="97">
        <f>C46/(C40+C24)</f>
        <v>0.08</v>
      </c>
      <c r="D47" s="92"/>
      <c r="E47" s="92"/>
      <c r="F47" s="89"/>
      <c r="G47" s="92"/>
      <c r="H47" s="92"/>
      <c r="I47" s="89"/>
      <c r="J47" s="92"/>
      <c r="K47" s="92"/>
      <c r="L47" s="92"/>
      <c r="M47" s="92"/>
      <c r="N47" s="89"/>
      <c r="O47" s="89"/>
      <c r="P47" s="89"/>
      <c r="Q47" s="23"/>
      <c r="R47" s="30" t="s">
        <v>48</v>
      </c>
      <c r="S47" s="10" t="str">
        <f>P35/1000 &amp;" GWh"</f>
        <v>31,293 GWh</v>
      </c>
      <c r="T47" s="44">
        <f>P35/P40</f>
        <v>0.1456145330684076</v>
      </c>
    </row>
    <row r="48" spans="1:47" ht="15" thickBot="1">
      <c r="A48" s="12"/>
      <c r="B48" s="127"/>
      <c r="C48" s="128"/>
      <c r="D48" s="128"/>
      <c r="E48" s="128"/>
      <c r="F48" s="129"/>
      <c r="G48" s="128"/>
      <c r="H48" s="128"/>
      <c r="I48" s="129"/>
      <c r="J48" s="128"/>
      <c r="K48" s="128"/>
      <c r="L48" s="128"/>
      <c r="M48" s="128"/>
      <c r="N48" s="129"/>
      <c r="O48" s="129"/>
      <c r="P48" s="129"/>
      <c r="Q48" s="58"/>
      <c r="R48" s="49" t="s">
        <v>50</v>
      </c>
      <c r="S48" s="50" t="str">
        <f>P40/1000 &amp;" GWh"</f>
        <v>214,903 GWh</v>
      </c>
      <c r="T48" s="51">
        <f>SUM(T42:T47)</f>
        <v>1</v>
      </c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2"/>
      <c r="AH48" s="12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</row>
    <row r="49" spans="1:47">
      <c r="A49" s="13"/>
      <c r="B49" s="127"/>
      <c r="C49" s="128"/>
      <c r="D49" s="128"/>
      <c r="E49" s="128"/>
      <c r="F49" s="129"/>
      <c r="G49" s="128"/>
      <c r="H49" s="128"/>
      <c r="I49" s="129"/>
      <c r="J49" s="128"/>
      <c r="K49" s="128"/>
      <c r="L49" s="128"/>
      <c r="M49" s="128"/>
      <c r="N49" s="129"/>
      <c r="O49" s="129"/>
      <c r="P49" s="129"/>
      <c r="Q49" s="13"/>
      <c r="R49" s="12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2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</row>
    <row r="50" spans="1:47">
      <c r="A50" s="13"/>
      <c r="B50" s="127"/>
      <c r="C50" s="130"/>
      <c r="D50" s="128"/>
      <c r="E50" s="128"/>
      <c r="F50" s="129"/>
      <c r="G50" s="128"/>
      <c r="H50" s="128"/>
      <c r="I50" s="129"/>
      <c r="J50" s="128"/>
      <c r="K50" s="128"/>
      <c r="L50" s="128"/>
      <c r="M50" s="128"/>
      <c r="N50" s="129"/>
      <c r="O50" s="129"/>
      <c r="P50" s="129"/>
      <c r="Q50" s="13"/>
      <c r="R50" s="12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2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</row>
    <row r="51" spans="1:47">
      <c r="A51" s="13"/>
      <c r="B51" s="98"/>
      <c r="C51" s="99"/>
      <c r="D51" s="100"/>
      <c r="E51" s="100"/>
      <c r="F51" s="101"/>
      <c r="G51" s="100"/>
      <c r="H51" s="100"/>
      <c r="I51" s="101"/>
      <c r="J51" s="100"/>
      <c r="K51" s="100"/>
      <c r="L51" s="100"/>
      <c r="M51" s="99"/>
      <c r="N51" s="102"/>
      <c r="O51" s="102"/>
      <c r="P51" s="102"/>
      <c r="Q51" s="13"/>
      <c r="R51" s="12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2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</row>
    <row r="52" spans="1:47">
      <c r="A52" s="13"/>
      <c r="B52" s="98"/>
      <c r="C52" s="99"/>
      <c r="D52" s="100"/>
      <c r="E52" s="100"/>
      <c r="F52" s="101"/>
      <c r="G52" s="100"/>
      <c r="H52" s="100"/>
      <c r="I52" s="101"/>
      <c r="J52" s="100"/>
      <c r="K52" s="100"/>
      <c r="L52" s="100"/>
      <c r="M52" s="99"/>
      <c r="N52" s="102"/>
      <c r="O52" s="102"/>
      <c r="P52" s="102"/>
      <c r="Q52" s="13"/>
      <c r="R52" s="12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2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</row>
    <row r="53" spans="1:47">
      <c r="A53" s="13"/>
      <c r="B53" s="98"/>
      <c r="C53" s="99"/>
      <c r="D53" s="100"/>
      <c r="E53" s="100"/>
      <c r="F53" s="101"/>
      <c r="G53" s="100"/>
      <c r="H53" s="100"/>
      <c r="I53" s="101"/>
      <c r="J53" s="100"/>
      <c r="K53" s="100"/>
      <c r="L53" s="100"/>
      <c r="M53" s="99"/>
      <c r="N53" s="102"/>
      <c r="O53" s="102"/>
      <c r="P53" s="102"/>
      <c r="Q53" s="13"/>
      <c r="R53" s="12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2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</row>
    <row r="54" spans="1:47">
      <c r="A54" s="13"/>
      <c r="B54" s="98"/>
      <c r="C54" s="99"/>
      <c r="D54" s="100"/>
      <c r="E54" s="100"/>
      <c r="F54" s="101"/>
      <c r="G54" s="100"/>
      <c r="H54" s="100"/>
      <c r="I54" s="101"/>
      <c r="J54" s="100"/>
      <c r="K54" s="100"/>
      <c r="L54" s="100"/>
      <c r="M54" s="99"/>
      <c r="N54" s="102"/>
      <c r="O54" s="102"/>
      <c r="P54" s="102"/>
      <c r="Q54" s="13"/>
      <c r="R54" s="12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2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</row>
    <row r="55" spans="1:47" ht="15.6">
      <c r="A55" s="13"/>
      <c r="B55" s="98"/>
      <c r="C55" s="99"/>
      <c r="D55" s="100"/>
      <c r="E55" s="100"/>
      <c r="F55" s="101"/>
      <c r="G55" s="100"/>
      <c r="H55" s="100"/>
      <c r="I55" s="101"/>
      <c r="J55" s="100"/>
      <c r="K55" s="100"/>
      <c r="L55" s="100"/>
      <c r="M55" s="99"/>
      <c r="N55" s="102"/>
      <c r="O55" s="102"/>
      <c r="P55" s="102"/>
      <c r="Q55" s="13"/>
      <c r="R55" s="9"/>
      <c r="S55" s="34"/>
      <c r="T55" s="38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2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</row>
    <row r="56" spans="1:47" ht="15.6">
      <c r="A56" s="13"/>
      <c r="B56" s="98"/>
      <c r="C56" s="99"/>
      <c r="D56" s="100"/>
      <c r="E56" s="100"/>
      <c r="F56" s="101"/>
      <c r="G56" s="100"/>
      <c r="H56" s="100"/>
      <c r="I56" s="101"/>
      <c r="J56" s="100"/>
      <c r="K56" s="100"/>
      <c r="L56" s="100"/>
      <c r="M56" s="99"/>
      <c r="N56" s="102"/>
      <c r="O56" s="102"/>
      <c r="P56" s="102"/>
      <c r="Q56" s="13"/>
      <c r="R56" s="9"/>
      <c r="S56" s="34"/>
      <c r="T56" s="38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2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</row>
    <row r="57" spans="1:47" ht="15.6">
      <c r="A57" s="13"/>
      <c r="B57" s="98"/>
      <c r="C57" s="99"/>
      <c r="D57" s="100"/>
      <c r="E57" s="100"/>
      <c r="F57" s="101"/>
      <c r="G57" s="100"/>
      <c r="H57" s="100"/>
      <c r="I57" s="101"/>
      <c r="J57" s="100"/>
      <c r="K57" s="100"/>
      <c r="L57" s="100"/>
      <c r="M57" s="99"/>
      <c r="N57" s="102"/>
      <c r="O57" s="102"/>
      <c r="P57" s="102"/>
      <c r="Q57" s="13"/>
      <c r="R57" s="9"/>
      <c r="S57" s="34"/>
      <c r="T57" s="38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2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</row>
    <row r="58" spans="1:47" ht="15.6">
      <c r="A58" s="9"/>
      <c r="B58" s="104"/>
      <c r="C58" s="105"/>
      <c r="D58" s="106"/>
      <c r="E58" s="106"/>
      <c r="F58" s="107"/>
      <c r="G58" s="106"/>
      <c r="H58" s="106"/>
      <c r="I58" s="107"/>
      <c r="J58" s="106"/>
      <c r="K58" s="106"/>
      <c r="L58" s="106"/>
      <c r="M58" s="108"/>
      <c r="N58" s="109"/>
      <c r="O58" s="109"/>
      <c r="P58" s="110"/>
      <c r="Q58" s="9"/>
      <c r="R58" s="9"/>
      <c r="S58" s="34"/>
      <c r="T58" s="38"/>
    </row>
    <row r="59" spans="1:47" ht="15.6">
      <c r="A59" s="9"/>
      <c r="B59" s="104"/>
      <c r="C59" s="105"/>
      <c r="D59" s="106"/>
      <c r="E59" s="106"/>
      <c r="F59" s="107"/>
      <c r="G59" s="106"/>
      <c r="H59" s="106"/>
      <c r="I59" s="107"/>
      <c r="J59" s="106"/>
      <c r="K59" s="106"/>
      <c r="L59" s="106"/>
      <c r="M59" s="108"/>
      <c r="N59" s="109"/>
      <c r="O59" s="109"/>
      <c r="P59" s="110"/>
      <c r="Q59" s="9"/>
      <c r="R59" s="9"/>
      <c r="S59" s="14"/>
      <c r="T59" s="15"/>
    </row>
    <row r="60" spans="1:47" ht="15.6">
      <c r="A60" s="9"/>
      <c r="B60" s="104"/>
      <c r="C60" s="105"/>
      <c r="D60" s="106"/>
      <c r="E60" s="106"/>
      <c r="F60" s="107"/>
      <c r="G60" s="106"/>
      <c r="H60" s="106"/>
      <c r="I60" s="107"/>
      <c r="J60" s="106"/>
      <c r="K60" s="106"/>
      <c r="L60" s="106"/>
      <c r="M60" s="108"/>
      <c r="N60" s="109"/>
      <c r="O60" s="109"/>
      <c r="P60" s="110"/>
      <c r="Q60" s="9"/>
      <c r="R60" s="9"/>
      <c r="S60" s="9"/>
      <c r="T60" s="34"/>
    </row>
    <row r="61" spans="1:47" ht="15.6">
      <c r="A61" s="8"/>
      <c r="B61" s="104"/>
      <c r="C61" s="105"/>
      <c r="D61" s="106"/>
      <c r="E61" s="106"/>
      <c r="F61" s="107"/>
      <c r="G61" s="106"/>
      <c r="H61" s="106"/>
      <c r="I61" s="107"/>
      <c r="J61" s="106"/>
      <c r="K61" s="106"/>
      <c r="L61" s="106"/>
      <c r="M61" s="108"/>
      <c r="N61" s="109"/>
      <c r="O61" s="109"/>
      <c r="P61" s="110"/>
      <c r="Q61" s="9"/>
      <c r="R61" s="9"/>
      <c r="S61" s="52"/>
      <c r="T61" s="53"/>
    </row>
    <row r="62" spans="1:47" ht="15.6">
      <c r="A62" s="9"/>
      <c r="B62" s="104"/>
      <c r="C62" s="105"/>
      <c r="D62" s="104"/>
      <c r="E62" s="104"/>
      <c r="F62" s="111"/>
      <c r="G62" s="104"/>
      <c r="H62" s="104"/>
      <c r="I62" s="111"/>
      <c r="J62" s="104"/>
      <c r="K62" s="104"/>
      <c r="L62" s="104"/>
      <c r="M62" s="108"/>
      <c r="N62" s="109"/>
      <c r="O62" s="109"/>
      <c r="P62" s="110"/>
      <c r="Q62" s="9"/>
      <c r="R62" s="9"/>
      <c r="S62" s="34"/>
      <c r="T62" s="38"/>
    </row>
    <row r="63" spans="1:47" ht="15.6">
      <c r="A63" s="9"/>
      <c r="B63" s="104"/>
      <c r="C63" s="112"/>
      <c r="D63" s="104"/>
      <c r="E63" s="104"/>
      <c r="F63" s="111"/>
      <c r="G63" s="104"/>
      <c r="H63" s="104"/>
      <c r="I63" s="111"/>
      <c r="J63" s="104"/>
      <c r="K63" s="104"/>
      <c r="L63" s="104"/>
      <c r="M63" s="112"/>
      <c r="N63" s="110"/>
      <c r="O63" s="110"/>
      <c r="P63" s="110"/>
      <c r="Q63" s="9"/>
      <c r="R63" s="9"/>
      <c r="S63" s="34"/>
      <c r="T63" s="38"/>
    </row>
    <row r="64" spans="1:47" ht="15.6">
      <c r="A64" s="9"/>
      <c r="B64" s="104"/>
      <c r="C64" s="112"/>
      <c r="D64" s="104"/>
      <c r="E64" s="104"/>
      <c r="F64" s="111"/>
      <c r="G64" s="104"/>
      <c r="H64" s="104"/>
      <c r="I64" s="111"/>
      <c r="J64" s="104"/>
      <c r="K64" s="104"/>
      <c r="L64" s="104"/>
      <c r="M64" s="112"/>
      <c r="N64" s="110"/>
      <c r="O64" s="110"/>
      <c r="P64" s="110"/>
      <c r="Q64" s="9"/>
      <c r="R64" s="9"/>
      <c r="S64" s="34"/>
      <c r="T64" s="38"/>
    </row>
    <row r="65" spans="1:20" ht="15.6">
      <c r="A65" s="9"/>
      <c r="B65" s="92"/>
      <c r="C65" s="112"/>
      <c r="D65" s="92"/>
      <c r="E65" s="92"/>
      <c r="F65" s="89"/>
      <c r="G65" s="92"/>
      <c r="H65" s="92"/>
      <c r="I65" s="89"/>
      <c r="J65" s="92"/>
      <c r="K65" s="104"/>
      <c r="L65" s="104"/>
      <c r="M65" s="112"/>
      <c r="N65" s="110"/>
      <c r="O65" s="110"/>
      <c r="P65" s="110"/>
      <c r="Q65" s="9"/>
      <c r="R65" s="9"/>
      <c r="S65" s="34"/>
      <c r="T65" s="38"/>
    </row>
    <row r="66" spans="1:20" ht="15.6">
      <c r="A66" s="9"/>
      <c r="B66" s="92"/>
      <c r="C66" s="112"/>
      <c r="D66" s="92"/>
      <c r="E66" s="92"/>
      <c r="F66" s="89"/>
      <c r="G66" s="92"/>
      <c r="H66" s="92"/>
      <c r="I66" s="89"/>
      <c r="J66" s="92"/>
      <c r="K66" s="104"/>
      <c r="L66" s="104"/>
      <c r="M66" s="112"/>
      <c r="N66" s="110"/>
      <c r="O66" s="110"/>
      <c r="P66" s="110"/>
      <c r="Q66" s="9"/>
      <c r="R66" s="9"/>
      <c r="S66" s="34"/>
      <c r="T66" s="38"/>
    </row>
    <row r="67" spans="1:20" ht="15.6">
      <c r="A67" s="9"/>
      <c r="B67" s="92"/>
      <c r="C67" s="112"/>
      <c r="D67" s="92"/>
      <c r="E67" s="92"/>
      <c r="F67" s="89"/>
      <c r="G67" s="92"/>
      <c r="H67" s="92"/>
      <c r="I67" s="89"/>
      <c r="J67" s="92"/>
      <c r="K67" s="104"/>
      <c r="L67" s="104"/>
      <c r="M67" s="112"/>
      <c r="N67" s="110"/>
      <c r="O67" s="110"/>
      <c r="P67" s="110"/>
      <c r="Q67" s="9"/>
      <c r="R67" s="9"/>
      <c r="S67" s="34"/>
      <c r="T67" s="38"/>
    </row>
    <row r="68" spans="1:20" ht="15.6">
      <c r="A68" s="9"/>
      <c r="B68" s="92"/>
      <c r="C68" s="112"/>
      <c r="D68" s="92"/>
      <c r="E68" s="92"/>
      <c r="F68" s="89"/>
      <c r="G68" s="92"/>
      <c r="H68" s="92"/>
      <c r="I68" s="89"/>
      <c r="J68" s="92"/>
      <c r="K68" s="104"/>
      <c r="L68" s="104"/>
      <c r="M68" s="112"/>
      <c r="N68" s="110"/>
      <c r="O68" s="110"/>
      <c r="P68" s="110"/>
      <c r="Q68" s="9"/>
      <c r="R68" s="39"/>
      <c r="S68" s="14"/>
      <c r="T68" s="16"/>
    </row>
    <row r="69" spans="1:20">
      <c r="A69" s="9"/>
      <c r="B69" s="92"/>
      <c r="C69" s="112"/>
      <c r="D69" s="92"/>
      <c r="E69" s="92"/>
      <c r="F69" s="89"/>
      <c r="G69" s="92"/>
      <c r="H69" s="92"/>
      <c r="I69" s="89"/>
      <c r="J69" s="92"/>
      <c r="K69" s="104"/>
      <c r="L69" s="104"/>
      <c r="M69" s="112"/>
      <c r="N69" s="110"/>
      <c r="O69" s="110"/>
      <c r="P69" s="110"/>
      <c r="Q69" s="9"/>
    </row>
    <row r="70" spans="1:20">
      <c r="A70" s="9"/>
      <c r="B70" s="92"/>
      <c r="C70" s="112"/>
      <c r="D70" s="92"/>
      <c r="E70" s="92"/>
      <c r="F70" s="89"/>
      <c r="G70" s="92"/>
      <c r="H70" s="92"/>
      <c r="I70" s="89"/>
      <c r="J70" s="92"/>
      <c r="K70" s="104"/>
      <c r="L70" s="104"/>
      <c r="M70" s="112"/>
      <c r="N70" s="110"/>
      <c r="O70" s="110"/>
      <c r="P70" s="110"/>
      <c r="Q70" s="9"/>
    </row>
    <row r="71" spans="1:20" ht="15.6">
      <c r="A71" s="9"/>
      <c r="B71" s="113"/>
      <c r="C71" s="112"/>
      <c r="D71" s="113"/>
      <c r="E71" s="113"/>
      <c r="F71" s="114"/>
      <c r="G71" s="113"/>
      <c r="H71" s="113"/>
      <c r="I71" s="114"/>
      <c r="J71" s="113"/>
      <c r="K71" s="104"/>
      <c r="L71" s="104"/>
      <c r="M71" s="112"/>
      <c r="N71" s="110"/>
      <c r="O71" s="110"/>
      <c r="P71" s="110"/>
      <c r="Q71" s="9"/>
    </row>
  </sheetData>
  <pageMargins left="0.7" right="0.7" top="0.75" bottom="0.75" header="0.3" footer="0.3"/>
  <pageSetup paperSize="9" orientation="portrait" horizontalDpi="300" verticalDpi="0" copies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U71"/>
  <sheetViews>
    <sheetView zoomScale="70" zoomScaleNormal="70" workbookViewId="0">
      <selection activeCell="P47" sqref="P47"/>
    </sheetView>
  </sheetViews>
  <sheetFormatPr defaultColWidth="8.59765625" defaultRowHeight="14.4"/>
  <cols>
    <col min="1" max="1" width="49.5" style="11" customWidth="1"/>
    <col min="2" max="2" width="20.19921875" style="41" customWidth="1"/>
    <col min="3" max="3" width="17.59765625" style="79" customWidth="1"/>
    <col min="4" max="12" width="17.59765625" style="41" customWidth="1"/>
    <col min="13" max="16" width="17.59765625" style="79" customWidth="1"/>
    <col min="17" max="20" width="17.59765625" style="11" customWidth="1"/>
    <col min="21" max="16384" width="8.59765625" style="11"/>
  </cols>
  <sheetData>
    <row r="1" spans="1:34" ht="18">
      <c r="A1" s="3" t="s">
        <v>0</v>
      </c>
      <c r="Q1" s="4"/>
      <c r="R1" s="4"/>
      <c r="S1" s="4"/>
      <c r="T1" s="4"/>
    </row>
    <row r="2" spans="1:34" ht="15.6">
      <c r="A2" s="54" t="s">
        <v>91</v>
      </c>
      <c r="Q2" s="5"/>
      <c r="AG2" s="40"/>
      <c r="AH2" s="5"/>
    </row>
    <row r="3" spans="1:34" ht="28.8">
      <c r="A3" s="6">
        <f>'Västmanlands län'!A3</f>
        <v>2020</v>
      </c>
      <c r="C3" s="80" t="s">
        <v>1</v>
      </c>
      <c r="D3" s="80" t="s">
        <v>32</v>
      </c>
      <c r="E3" s="80" t="s">
        <v>2</v>
      </c>
      <c r="F3" s="81" t="s">
        <v>3</v>
      </c>
      <c r="G3" s="80" t="s">
        <v>17</v>
      </c>
      <c r="H3" s="80" t="s">
        <v>52</v>
      </c>
      <c r="I3" s="81" t="s">
        <v>5</v>
      </c>
      <c r="J3" s="80" t="s">
        <v>4</v>
      </c>
      <c r="K3" s="80" t="s">
        <v>6</v>
      </c>
      <c r="L3" s="80" t="s">
        <v>7</v>
      </c>
      <c r="M3" s="80" t="s">
        <v>68</v>
      </c>
      <c r="N3" s="81" t="s">
        <v>68</v>
      </c>
      <c r="O3" s="81" t="s">
        <v>74</v>
      </c>
      <c r="P3" s="82" t="s">
        <v>9</v>
      </c>
      <c r="Q3" s="40"/>
      <c r="AG3" s="40"/>
      <c r="AH3" s="40"/>
    </row>
    <row r="4" spans="1:34" s="18" customFormat="1" ht="10.199999999999999">
      <c r="A4" s="55" t="s">
        <v>60</v>
      </c>
      <c r="B4" s="83"/>
      <c r="C4" s="84" t="s">
        <v>58</v>
      </c>
      <c r="D4" s="84" t="s">
        <v>59</v>
      </c>
      <c r="E4" s="85"/>
      <c r="F4" s="84" t="s">
        <v>61</v>
      </c>
      <c r="G4" s="85"/>
      <c r="H4" s="85"/>
      <c r="I4" s="84" t="s">
        <v>62</v>
      </c>
      <c r="J4" s="85"/>
      <c r="K4" s="85"/>
      <c r="L4" s="85"/>
      <c r="M4" s="85"/>
      <c r="N4" s="86"/>
      <c r="O4" s="86"/>
      <c r="P4" s="87" t="s">
        <v>66</v>
      </c>
      <c r="Q4" s="19"/>
      <c r="AG4" s="19"/>
      <c r="AH4" s="19"/>
    </row>
    <row r="5" spans="1:34" ht="15.6">
      <c r="A5" s="5" t="s">
        <v>76</v>
      </c>
      <c r="B5" s="62"/>
      <c r="C5" s="64">
        <f>[1]Solceller!$E$8</f>
        <v>2375</v>
      </c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>
        <f>SUM(D5:O5)</f>
        <v>0</v>
      </c>
      <c r="Q5" s="40"/>
      <c r="AG5" s="40"/>
      <c r="AH5" s="40"/>
    </row>
    <row r="6" spans="1:34" ht="15.6">
      <c r="A6" s="5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>
        <f t="shared" ref="P6:P11" si="0">SUM(D6:O6)</f>
        <v>0</v>
      </c>
      <c r="Q6" s="40"/>
      <c r="AG6" s="40"/>
      <c r="AH6" s="40"/>
    </row>
    <row r="7" spans="1:34" ht="15.6">
      <c r="A7" s="5" t="s">
        <v>10</v>
      </c>
      <c r="B7" s="62"/>
      <c r="C7" s="96">
        <f>[1]Elproduktion!$N$162</f>
        <v>0</v>
      </c>
      <c r="D7" s="62">
        <f>[1]Elproduktion!$N$163</f>
        <v>0</v>
      </c>
      <c r="E7" s="62">
        <f>[1]Elproduktion!$Q$164</f>
        <v>0</v>
      </c>
      <c r="F7" s="62">
        <f>[1]Elproduktion!$N$165</f>
        <v>0</v>
      </c>
      <c r="G7" s="62">
        <f>[1]Elproduktion!$R$166</f>
        <v>0</v>
      </c>
      <c r="H7" s="62">
        <f>[1]Elproduktion!$S$167</f>
        <v>0</v>
      </c>
      <c r="I7" s="62">
        <f>[1]Elproduktion!$N$168</f>
        <v>0</v>
      </c>
      <c r="J7" s="62">
        <f>[1]Elproduktion!$T$166</f>
        <v>0</v>
      </c>
      <c r="K7" s="62">
        <f>[1]Elproduktion!U164</f>
        <v>0</v>
      </c>
      <c r="L7" s="62">
        <f>[1]Elproduktion!V164</f>
        <v>0</v>
      </c>
      <c r="M7" s="62"/>
      <c r="N7" s="62"/>
      <c r="O7" s="62"/>
      <c r="P7" s="62">
        <f t="shared" si="0"/>
        <v>0</v>
      </c>
      <c r="Q7" s="40"/>
      <c r="AG7" s="40"/>
      <c r="AH7" s="40"/>
    </row>
    <row r="8" spans="1:34" ht="15.6">
      <c r="A8" s="5" t="s">
        <v>11</v>
      </c>
      <c r="B8" s="62"/>
      <c r="C8" s="96">
        <f>[1]Elproduktion!$N$170</f>
        <v>0</v>
      </c>
      <c r="D8" s="62">
        <f>[1]Elproduktion!$N$171</f>
        <v>0</v>
      </c>
      <c r="E8" s="62">
        <f>[1]Elproduktion!$Q$172</f>
        <v>0</v>
      </c>
      <c r="F8" s="62">
        <f>[1]Elproduktion!$N$173</f>
        <v>0</v>
      </c>
      <c r="G8" s="62">
        <f>[1]Elproduktion!$R$174</f>
        <v>0</v>
      </c>
      <c r="H8" s="62">
        <f>[1]Elproduktion!$S$175</f>
        <v>0</v>
      </c>
      <c r="I8" s="62">
        <f>[1]Elproduktion!$N$176</f>
        <v>0</v>
      </c>
      <c r="J8" s="62">
        <f>[1]Elproduktion!$T$174</f>
        <v>0</v>
      </c>
      <c r="K8" s="62">
        <f>[1]Elproduktion!U172</f>
        <v>0</v>
      </c>
      <c r="L8" s="62">
        <f>[1]Elproduktion!V172</f>
        <v>0</v>
      </c>
      <c r="M8" s="62"/>
      <c r="N8" s="62"/>
      <c r="O8" s="62"/>
      <c r="P8" s="62">
        <f t="shared" si="0"/>
        <v>0</v>
      </c>
      <c r="Q8" s="40"/>
      <c r="AG8" s="40"/>
      <c r="AH8" s="40"/>
    </row>
    <row r="9" spans="1:34" ht="15.6">
      <c r="A9" s="5" t="s">
        <v>12</v>
      </c>
      <c r="B9" s="62"/>
      <c r="C9" s="96">
        <f>[1]Elproduktion!$N$178</f>
        <v>59749</v>
      </c>
      <c r="D9" s="62">
        <f>[1]Elproduktion!$N$179</f>
        <v>0</v>
      </c>
      <c r="E9" s="62">
        <f>[1]Elproduktion!$Q$180</f>
        <v>0</v>
      </c>
      <c r="F9" s="62">
        <f>[1]Elproduktion!$N$181</f>
        <v>0</v>
      </c>
      <c r="G9" s="62">
        <f>[1]Elproduktion!$R$182</f>
        <v>0</v>
      </c>
      <c r="H9" s="62">
        <f>[1]Elproduktion!$S$183</f>
        <v>0</v>
      </c>
      <c r="I9" s="62">
        <f>[1]Elproduktion!$N$184</f>
        <v>0</v>
      </c>
      <c r="J9" s="62">
        <f>[1]Elproduktion!$T$182</f>
        <v>0</v>
      </c>
      <c r="K9" s="62">
        <f>[1]Elproduktion!U180</f>
        <v>0</v>
      </c>
      <c r="L9" s="62">
        <f>[1]Elproduktion!V180</f>
        <v>0</v>
      </c>
      <c r="M9" s="62"/>
      <c r="N9" s="62"/>
      <c r="O9" s="62"/>
      <c r="P9" s="62">
        <f t="shared" si="0"/>
        <v>0</v>
      </c>
      <c r="Q9" s="40"/>
      <c r="AG9" s="40"/>
      <c r="AH9" s="40"/>
    </row>
    <row r="10" spans="1:34" ht="15.6">
      <c r="A10" s="5" t="s">
        <v>13</v>
      </c>
      <c r="B10" s="62"/>
      <c r="C10" s="96">
        <f>[1]Elproduktion!$N$186</f>
        <v>0</v>
      </c>
      <c r="D10" s="62">
        <f>[1]Elproduktion!$N$187</f>
        <v>0</v>
      </c>
      <c r="E10" s="62">
        <f>[1]Elproduktion!$Q$188</f>
        <v>0</v>
      </c>
      <c r="F10" s="62">
        <f>[1]Elproduktion!$N$189</f>
        <v>0</v>
      </c>
      <c r="G10" s="62">
        <f>[1]Elproduktion!$R$190</f>
        <v>0</v>
      </c>
      <c r="H10" s="62">
        <f>[1]Elproduktion!$S$191</f>
        <v>0</v>
      </c>
      <c r="I10" s="62">
        <f>[1]Elproduktion!$N$192</f>
        <v>0</v>
      </c>
      <c r="J10" s="62">
        <f>[1]Elproduktion!$T$190</f>
        <v>0</v>
      </c>
      <c r="K10" s="62">
        <f>[1]Elproduktion!U188</f>
        <v>0</v>
      </c>
      <c r="L10" s="62">
        <f>[1]Elproduktion!V188</f>
        <v>0</v>
      </c>
      <c r="M10" s="62"/>
      <c r="N10" s="62"/>
      <c r="O10" s="62"/>
      <c r="P10" s="62">
        <f t="shared" si="0"/>
        <v>0</v>
      </c>
      <c r="Q10" s="40"/>
      <c r="R10" s="5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0"/>
      <c r="AH10" s="40"/>
    </row>
    <row r="11" spans="1:34" ht="15.6">
      <c r="A11" s="5" t="s">
        <v>14</v>
      </c>
      <c r="B11" s="62"/>
      <c r="C11" s="64">
        <f>SUM(C5:C10)</f>
        <v>62124</v>
      </c>
      <c r="D11" s="62">
        <f t="shared" ref="D11:O11" si="1">SUM(D5:D10)</f>
        <v>0</v>
      </c>
      <c r="E11" s="62">
        <f t="shared" si="1"/>
        <v>0</v>
      </c>
      <c r="F11" s="62">
        <f t="shared" si="1"/>
        <v>0</v>
      </c>
      <c r="G11" s="62">
        <f t="shared" si="1"/>
        <v>0</v>
      </c>
      <c r="H11" s="62">
        <f t="shared" si="1"/>
        <v>0</v>
      </c>
      <c r="I11" s="62">
        <f t="shared" si="1"/>
        <v>0</v>
      </c>
      <c r="J11" s="62">
        <f t="shared" si="1"/>
        <v>0</v>
      </c>
      <c r="K11" s="62">
        <f t="shared" si="1"/>
        <v>0</v>
      </c>
      <c r="L11" s="62">
        <f t="shared" si="1"/>
        <v>0</v>
      </c>
      <c r="M11" s="62">
        <f t="shared" si="1"/>
        <v>0</v>
      </c>
      <c r="N11" s="62">
        <f t="shared" si="1"/>
        <v>0</v>
      </c>
      <c r="O11" s="62">
        <f t="shared" si="1"/>
        <v>0</v>
      </c>
      <c r="P11" s="62">
        <f t="shared" si="0"/>
        <v>0</v>
      </c>
      <c r="Q11" s="40"/>
      <c r="R11" s="5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0"/>
      <c r="AH11" s="40"/>
    </row>
    <row r="12" spans="1:34" ht="15.6"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4"/>
      <c r="R12" s="4"/>
      <c r="S12" s="4"/>
      <c r="T12" s="4"/>
    </row>
    <row r="13" spans="1:34" ht="15.6"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4"/>
      <c r="R13" s="4"/>
      <c r="S13" s="4"/>
      <c r="T13" s="4"/>
    </row>
    <row r="14" spans="1:34" ht="18">
      <c r="A14" s="3" t="s">
        <v>15</v>
      </c>
      <c r="B14" s="88"/>
      <c r="C14" s="62"/>
      <c r="D14" s="88"/>
      <c r="E14" s="88"/>
      <c r="F14" s="88"/>
      <c r="G14" s="88"/>
      <c r="H14" s="88"/>
      <c r="I14" s="88"/>
      <c r="J14" s="62"/>
      <c r="K14" s="62"/>
      <c r="L14" s="62"/>
      <c r="M14" s="62"/>
      <c r="N14" s="62"/>
      <c r="O14" s="62"/>
      <c r="P14" s="88"/>
      <c r="Q14" s="4"/>
      <c r="R14" s="4"/>
      <c r="S14" s="4"/>
      <c r="T14" s="4"/>
    </row>
    <row r="15" spans="1:34" ht="15.6">
      <c r="A15" s="54" t="str">
        <f>A2</f>
        <v>1961 Hallstahammar</v>
      </c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4"/>
      <c r="R15" s="4"/>
      <c r="S15" s="4"/>
      <c r="T15" s="4"/>
    </row>
    <row r="16" spans="1:34" ht="28.8">
      <c r="A16" s="6">
        <f>'Västmanlands län'!A16</f>
        <v>2020</v>
      </c>
      <c r="B16" s="80" t="s">
        <v>16</v>
      </c>
      <c r="C16" s="89" t="s">
        <v>8</v>
      </c>
      <c r="D16" s="80" t="s">
        <v>32</v>
      </c>
      <c r="E16" s="80" t="s">
        <v>2</v>
      </c>
      <c r="F16" s="81" t="s">
        <v>3</v>
      </c>
      <c r="G16" s="80" t="s">
        <v>17</v>
      </c>
      <c r="H16" s="80" t="s">
        <v>52</v>
      </c>
      <c r="I16" s="81" t="s">
        <v>5</v>
      </c>
      <c r="J16" s="80" t="s">
        <v>4</v>
      </c>
      <c r="K16" s="80" t="s">
        <v>6</v>
      </c>
      <c r="L16" s="80" t="s">
        <v>7</v>
      </c>
      <c r="M16" s="80" t="s">
        <v>72</v>
      </c>
      <c r="N16" s="81" t="s">
        <v>68</v>
      </c>
      <c r="O16" s="81" t="s">
        <v>74</v>
      </c>
      <c r="P16" s="82" t="s">
        <v>9</v>
      </c>
      <c r="Q16" s="40"/>
      <c r="AG16" s="40"/>
      <c r="AH16" s="40"/>
    </row>
    <row r="17" spans="1:34" s="18" customFormat="1" ht="10.199999999999999">
      <c r="A17" s="55" t="s">
        <v>60</v>
      </c>
      <c r="B17" s="84" t="s">
        <v>63</v>
      </c>
      <c r="C17" s="115"/>
      <c r="D17" s="84" t="s">
        <v>59</v>
      </c>
      <c r="E17" s="85"/>
      <c r="F17" s="84" t="s">
        <v>61</v>
      </c>
      <c r="G17" s="85"/>
      <c r="H17" s="85"/>
      <c r="I17" s="84" t="s">
        <v>62</v>
      </c>
      <c r="J17" s="85"/>
      <c r="K17" s="85"/>
      <c r="L17" s="85"/>
      <c r="M17" s="85"/>
      <c r="N17" s="86"/>
      <c r="O17" s="86"/>
      <c r="P17" s="87" t="s">
        <v>66</v>
      </c>
      <c r="Q17" s="19"/>
      <c r="AG17" s="19"/>
      <c r="AH17" s="19"/>
    </row>
    <row r="18" spans="1:34" ht="15.6">
      <c r="A18" s="5" t="s">
        <v>18</v>
      </c>
      <c r="B18" s="62">
        <f>[1]Fjärrvärmeproduktion!$N$226</f>
        <v>0</v>
      </c>
      <c r="C18" s="62"/>
      <c r="D18" s="62">
        <f>[1]Fjärrvärmeproduktion!$N$227</f>
        <v>0</v>
      </c>
      <c r="E18" s="62">
        <f>[1]Fjärrvärmeproduktion!$Q$228</f>
        <v>0</v>
      </c>
      <c r="F18" s="62">
        <f>[1]Fjärrvärmeproduktion!$N$229</f>
        <v>0</v>
      </c>
      <c r="G18" s="62">
        <f>[1]Fjärrvärmeproduktion!$R$230</f>
        <v>0</v>
      </c>
      <c r="H18" s="62">
        <f>[1]Fjärrvärmeproduktion!$S$231</f>
        <v>0</v>
      </c>
      <c r="I18" s="62">
        <f>[1]Fjärrvärmeproduktion!$N$232</f>
        <v>0</v>
      </c>
      <c r="J18" s="62">
        <f>[1]Fjärrvärmeproduktion!$T$230</f>
        <v>0</v>
      </c>
      <c r="K18" s="62">
        <f>[1]Fjärrvärmeproduktion!U228</f>
        <v>0</v>
      </c>
      <c r="L18" s="62">
        <f>[1]Fjärrvärmeproduktion!V228</f>
        <v>0</v>
      </c>
      <c r="M18" s="62"/>
      <c r="N18" s="62"/>
      <c r="O18" s="62"/>
      <c r="P18" s="65">
        <f>SUM(C18:O18)</f>
        <v>0</v>
      </c>
      <c r="Q18" s="4"/>
      <c r="R18" s="4"/>
      <c r="S18" s="4"/>
      <c r="T18" s="4"/>
    </row>
    <row r="19" spans="1:34" ht="15.6">
      <c r="A19" s="5" t="s">
        <v>19</v>
      </c>
      <c r="B19" s="62">
        <f>[1]Fjärrvärmeproduktion!$N$234</f>
        <v>0</v>
      </c>
      <c r="C19" s="62"/>
      <c r="D19" s="62">
        <f>[1]Fjärrvärmeproduktion!$N$235</f>
        <v>0</v>
      </c>
      <c r="E19" s="62">
        <f>[1]Fjärrvärmeproduktion!$Q$236</f>
        <v>0</v>
      </c>
      <c r="F19" s="62">
        <f>[1]Fjärrvärmeproduktion!$N$237</f>
        <v>0</v>
      </c>
      <c r="G19" s="62">
        <f>[1]Fjärrvärmeproduktion!$R$238</f>
        <v>0</v>
      </c>
      <c r="H19" s="62">
        <f>[1]Fjärrvärmeproduktion!$S$239</f>
        <v>0</v>
      </c>
      <c r="I19" s="62">
        <f>[1]Fjärrvärmeproduktion!$N$240</f>
        <v>0</v>
      </c>
      <c r="J19" s="62">
        <f>[1]Fjärrvärmeproduktion!$T$238</f>
        <v>0</v>
      </c>
      <c r="K19" s="62">
        <f>[1]Fjärrvärmeproduktion!U236</f>
        <v>0</v>
      </c>
      <c r="L19" s="62">
        <f>[1]Fjärrvärmeproduktion!V236</f>
        <v>0</v>
      </c>
      <c r="M19" s="62"/>
      <c r="N19" s="62"/>
      <c r="O19" s="62"/>
      <c r="P19" s="65">
        <f t="shared" ref="P19:P24" si="2">SUM(C19:O19)</f>
        <v>0</v>
      </c>
      <c r="Q19" s="4"/>
      <c r="R19" s="4"/>
      <c r="S19" s="4"/>
      <c r="T19" s="4"/>
    </row>
    <row r="20" spans="1:34" ht="15.6">
      <c r="A20" s="5" t="s">
        <v>20</v>
      </c>
      <c r="B20" s="62">
        <f>[1]Fjärrvärmeproduktion!$N$242</f>
        <v>0</v>
      </c>
      <c r="C20" s="62"/>
      <c r="D20" s="62">
        <f>[1]Fjärrvärmeproduktion!$N$243</f>
        <v>0</v>
      </c>
      <c r="E20" s="62">
        <f>[1]Fjärrvärmeproduktion!$Q$244</f>
        <v>0</v>
      </c>
      <c r="F20" s="62">
        <f>[1]Fjärrvärmeproduktion!$N$245</f>
        <v>0</v>
      </c>
      <c r="G20" s="62">
        <f>[1]Fjärrvärmeproduktion!$R$246</f>
        <v>0</v>
      </c>
      <c r="H20" s="62">
        <f>[1]Fjärrvärmeproduktion!$S$247</f>
        <v>0</v>
      </c>
      <c r="I20" s="62">
        <f>[1]Fjärrvärmeproduktion!$N$248</f>
        <v>0</v>
      </c>
      <c r="J20" s="62">
        <f>[1]Fjärrvärmeproduktion!$T$246</f>
        <v>0</v>
      </c>
      <c r="K20" s="62">
        <f>[1]Fjärrvärmeproduktion!U244</f>
        <v>0</v>
      </c>
      <c r="L20" s="62">
        <f>[1]Fjärrvärmeproduktion!V244</f>
        <v>0</v>
      </c>
      <c r="M20" s="62"/>
      <c r="N20" s="62"/>
      <c r="O20" s="62"/>
      <c r="P20" s="65">
        <f t="shared" si="2"/>
        <v>0</v>
      </c>
      <c r="Q20" s="4"/>
      <c r="R20" s="4"/>
      <c r="S20" s="4"/>
      <c r="T20" s="4"/>
    </row>
    <row r="21" spans="1:34" ht="16.2" thickBot="1">
      <c r="A21" s="5" t="s">
        <v>21</v>
      </c>
      <c r="B21" s="62">
        <f>[1]Fjärrvärmeproduktion!$N$250</f>
        <v>0</v>
      </c>
      <c r="C21" s="62"/>
      <c r="D21" s="62">
        <f>[1]Fjärrvärmeproduktion!$N$251</f>
        <v>0</v>
      </c>
      <c r="E21" s="62">
        <f>[1]Fjärrvärmeproduktion!$Q$252</f>
        <v>0</v>
      </c>
      <c r="F21" s="62">
        <f>[1]Fjärrvärmeproduktion!$N$253</f>
        <v>0</v>
      </c>
      <c r="G21" s="62">
        <f>[1]Fjärrvärmeproduktion!$R$254</f>
        <v>0</v>
      </c>
      <c r="H21" s="62">
        <f>[1]Fjärrvärmeproduktion!$S$255</f>
        <v>0</v>
      </c>
      <c r="I21" s="62">
        <f>[1]Fjärrvärmeproduktion!$N$256</f>
        <v>0</v>
      </c>
      <c r="J21" s="62">
        <f>[1]Fjärrvärmeproduktion!$T$254</f>
        <v>0</v>
      </c>
      <c r="K21" s="62">
        <f>[1]Fjärrvärmeproduktion!U252</f>
        <v>0</v>
      </c>
      <c r="L21" s="62">
        <f>[1]Fjärrvärmeproduktion!V252</f>
        <v>0</v>
      </c>
      <c r="M21" s="62"/>
      <c r="N21" s="62"/>
      <c r="O21" s="62"/>
      <c r="P21" s="65">
        <f t="shared" si="2"/>
        <v>0</v>
      </c>
      <c r="Q21" s="4"/>
      <c r="R21" s="26"/>
      <c r="S21" s="26"/>
      <c r="T21" s="26"/>
    </row>
    <row r="22" spans="1:34" ht="15.6">
      <c r="A22" s="5" t="s">
        <v>22</v>
      </c>
      <c r="B22" s="62">
        <f>[1]Fjärrvärmeproduktion!$N$258</f>
        <v>0</v>
      </c>
      <c r="C22" s="62"/>
      <c r="D22" s="62">
        <f>[1]Fjärrvärmeproduktion!$N$259</f>
        <v>0</v>
      </c>
      <c r="E22" s="62">
        <f>[1]Fjärrvärmeproduktion!$Q$260</f>
        <v>0</v>
      </c>
      <c r="F22" s="62">
        <f>[1]Fjärrvärmeproduktion!$N$261</f>
        <v>0</v>
      </c>
      <c r="G22" s="62">
        <f>[1]Fjärrvärmeproduktion!$R$262</f>
        <v>0</v>
      </c>
      <c r="H22" s="62">
        <f>[1]Fjärrvärmeproduktion!$S$263</f>
        <v>0</v>
      </c>
      <c r="I22" s="62">
        <f>[1]Fjärrvärmeproduktion!$N$264</f>
        <v>0</v>
      </c>
      <c r="J22" s="62">
        <f>[1]Fjärrvärmeproduktion!$T$262</f>
        <v>0</v>
      </c>
      <c r="K22" s="62">
        <f>[1]Fjärrvärmeproduktion!U260</f>
        <v>0</v>
      </c>
      <c r="L22" s="62">
        <f>[1]Fjärrvärmeproduktion!V260</f>
        <v>0</v>
      </c>
      <c r="M22" s="62"/>
      <c r="N22" s="62"/>
      <c r="O22" s="62"/>
      <c r="P22" s="65">
        <f t="shared" si="2"/>
        <v>0</v>
      </c>
      <c r="Q22" s="20"/>
      <c r="R22" s="32" t="s">
        <v>24</v>
      </c>
      <c r="S22" s="59" t="str">
        <f>P43/1000 &amp;" GWh"</f>
        <v>335,88276 GWh</v>
      </c>
      <c r="T22" s="27"/>
      <c r="U22" s="25"/>
    </row>
    <row r="23" spans="1:34" ht="15.6">
      <c r="A23" s="5" t="s">
        <v>23</v>
      </c>
      <c r="B23" s="62">
        <f>[1]Fjärrvärmeproduktion!$N$266</f>
        <v>0</v>
      </c>
      <c r="C23" s="62"/>
      <c r="D23" s="62">
        <f>[1]Fjärrvärmeproduktion!$N$267</f>
        <v>0</v>
      </c>
      <c r="E23" s="62">
        <f>[1]Fjärrvärmeproduktion!$Q$268</f>
        <v>0</v>
      </c>
      <c r="F23" s="62">
        <f>[1]Fjärrvärmeproduktion!$N$269</f>
        <v>0</v>
      </c>
      <c r="G23" s="62">
        <f>[1]Fjärrvärmeproduktion!$R$270</f>
        <v>0</v>
      </c>
      <c r="H23" s="62">
        <f>[1]Fjärrvärmeproduktion!$S$271</f>
        <v>0</v>
      </c>
      <c r="I23" s="62">
        <f>[1]Fjärrvärmeproduktion!$N$272</f>
        <v>0</v>
      </c>
      <c r="J23" s="62">
        <f>[1]Fjärrvärmeproduktion!$T$270</f>
        <v>0</v>
      </c>
      <c r="K23" s="62">
        <f>[1]Fjärrvärmeproduktion!U268</f>
        <v>0</v>
      </c>
      <c r="L23" s="62">
        <f>[1]Fjärrvärmeproduktion!V268</f>
        <v>0</v>
      </c>
      <c r="M23" s="62"/>
      <c r="N23" s="62"/>
      <c r="O23" s="62"/>
      <c r="P23" s="65">
        <f t="shared" si="2"/>
        <v>0</v>
      </c>
      <c r="Q23" s="20"/>
      <c r="R23" s="30"/>
      <c r="S23" s="4"/>
      <c r="T23" s="28"/>
      <c r="U23" s="25"/>
    </row>
    <row r="24" spans="1:34" ht="15.6">
      <c r="A24" s="5" t="s">
        <v>14</v>
      </c>
      <c r="B24" s="62">
        <f>SUM(B18:B23)</f>
        <v>0</v>
      </c>
      <c r="C24" s="62">
        <f t="shared" ref="C24:O24" si="3">SUM(C18:C23)</f>
        <v>0</v>
      </c>
      <c r="D24" s="62">
        <f t="shared" si="3"/>
        <v>0</v>
      </c>
      <c r="E24" s="62">
        <f t="shared" si="3"/>
        <v>0</v>
      </c>
      <c r="F24" s="62">
        <f t="shared" si="3"/>
        <v>0</v>
      </c>
      <c r="G24" s="62">
        <f t="shared" si="3"/>
        <v>0</v>
      </c>
      <c r="H24" s="62">
        <f t="shared" si="3"/>
        <v>0</v>
      </c>
      <c r="I24" s="62">
        <f t="shared" si="3"/>
        <v>0</v>
      </c>
      <c r="J24" s="62">
        <f t="shared" si="3"/>
        <v>0</v>
      </c>
      <c r="K24" s="62">
        <f t="shared" si="3"/>
        <v>0</v>
      </c>
      <c r="L24" s="62">
        <f t="shared" si="3"/>
        <v>0</v>
      </c>
      <c r="M24" s="62">
        <f t="shared" si="3"/>
        <v>0</v>
      </c>
      <c r="N24" s="62">
        <f t="shared" si="3"/>
        <v>0</v>
      </c>
      <c r="O24" s="62">
        <f t="shared" si="3"/>
        <v>0</v>
      </c>
      <c r="P24" s="65">
        <f t="shared" si="2"/>
        <v>0</v>
      </c>
      <c r="Q24" s="20"/>
      <c r="R24" s="30"/>
      <c r="S24" s="4" t="s">
        <v>25</v>
      </c>
      <c r="T24" s="28" t="s">
        <v>26</v>
      </c>
      <c r="U24" s="25"/>
    </row>
    <row r="25" spans="1:34" ht="15.6"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20"/>
      <c r="R25" s="56" t="str">
        <f>C30</f>
        <v>El</v>
      </c>
      <c r="S25" s="43" t="str">
        <f>C43/1000 &amp;" GWh"</f>
        <v>224,87976 GWh</v>
      </c>
      <c r="T25" s="31">
        <f>C$44</f>
        <v>0.66951861417358849</v>
      </c>
      <c r="U25" s="25"/>
    </row>
    <row r="26" spans="1:34" ht="15.6">
      <c r="A26" s="134" t="s">
        <v>100</v>
      </c>
      <c r="B26" s="137">
        <v>108223</v>
      </c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20"/>
      <c r="R26" s="57" t="str">
        <f>D30</f>
        <v>Oljeprodukter</v>
      </c>
      <c r="S26" s="43" t="str">
        <f>D43/1000 &amp;" GWh"</f>
        <v>81,771 GWh</v>
      </c>
      <c r="T26" s="31">
        <f>D$44</f>
        <v>0.24345101844465014</v>
      </c>
      <c r="U26" s="25"/>
    </row>
    <row r="27" spans="1:34" ht="15.6"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20"/>
      <c r="R27" s="57" t="str">
        <f>E30</f>
        <v>Kol och koks</v>
      </c>
      <c r="S27" s="11" t="str">
        <f>E43/1000 &amp;" GWh"</f>
        <v>0 GWh</v>
      </c>
      <c r="T27" s="31">
        <f>E$44</f>
        <v>0</v>
      </c>
      <c r="U27" s="25"/>
    </row>
    <row r="28" spans="1:34" ht="18">
      <c r="A28" s="3" t="s">
        <v>27</v>
      </c>
      <c r="B28" s="88"/>
      <c r="C28" s="62"/>
      <c r="D28" s="88"/>
      <c r="E28" s="88"/>
      <c r="F28" s="88"/>
      <c r="G28" s="88"/>
      <c r="H28" s="88"/>
      <c r="I28" s="62"/>
      <c r="J28" s="62"/>
      <c r="K28" s="62"/>
      <c r="L28" s="62"/>
      <c r="M28" s="62"/>
      <c r="N28" s="62"/>
      <c r="O28" s="62"/>
      <c r="P28" s="62"/>
      <c r="Q28" s="20"/>
      <c r="R28" s="57" t="str">
        <f>F30</f>
        <v>Gasol/naturgas</v>
      </c>
      <c r="S28" s="45" t="str">
        <f>F43/1000 &amp;" GWh"</f>
        <v>5,007 GWh</v>
      </c>
      <c r="T28" s="31">
        <f>F$44</f>
        <v>1.4906987188029536E-2</v>
      </c>
      <c r="U28" s="25"/>
    </row>
    <row r="29" spans="1:34" ht="15.6">
      <c r="A29" s="54" t="str">
        <f>A2</f>
        <v>1961 Hallstahammar</v>
      </c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20"/>
      <c r="R29" s="57" t="str">
        <f>G30</f>
        <v>Biodrivmedel</v>
      </c>
      <c r="S29" s="43" t="str">
        <f>G43/1000&amp;" GWh"</f>
        <v>11,259 GWh</v>
      </c>
      <c r="T29" s="31">
        <f>G$44</f>
        <v>3.3520624875179657E-2</v>
      </c>
      <c r="U29" s="25"/>
    </row>
    <row r="30" spans="1:34" ht="28.8">
      <c r="A30" s="6">
        <f>'Västmanlands län'!A30</f>
        <v>2020</v>
      </c>
      <c r="B30" s="89" t="s">
        <v>70</v>
      </c>
      <c r="C30" s="92" t="s">
        <v>8</v>
      </c>
      <c r="D30" s="80" t="s">
        <v>32</v>
      </c>
      <c r="E30" s="80" t="s">
        <v>2</v>
      </c>
      <c r="F30" s="81" t="s">
        <v>3</v>
      </c>
      <c r="G30" s="80" t="s">
        <v>28</v>
      </c>
      <c r="H30" s="80" t="s">
        <v>52</v>
      </c>
      <c r="I30" s="81" t="s">
        <v>5</v>
      </c>
      <c r="J30" s="80" t="s">
        <v>4</v>
      </c>
      <c r="K30" s="80" t="s">
        <v>6</v>
      </c>
      <c r="L30" s="80" t="s">
        <v>7</v>
      </c>
      <c r="M30" s="80" t="s">
        <v>72</v>
      </c>
      <c r="N30" s="81" t="s">
        <v>68</v>
      </c>
      <c r="O30" s="81" t="s">
        <v>74</v>
      </c>
      <c r="P30" s="82" t="s">
        <v>29</v>
      </c>
      <c r="Q30" s="20"/>
      <c r="R30" s="56" t="str">
        <f>H30</f>
        <v>Biobränslen</v>
      </c>
      <c r="S30" s="43" t="str">
        <f>H43/1000&amp;" GWh"</f>
        <v>12,966 GWh</v>
      </c>
      <c r="T30" s="31">
        <f>H$44</f>
        <v>3.8602755318552222E-2</v>
      </c>
      <c r="U30" s="25"/>
    </row>
    <row r="31" spans="1:34" s="18" customFormat="1">
      <c r="A31" s="17"/>
      <c r="B31" s="84" t="s">
        <v>65</v>
      </c>
      <c r="C31" s="90" t="s">
        <v>64</v>
      </c>
      <c r="D31" s="84" t="s">
        <v>59</v>
      </c>
      <c r="E31" s="85"/>
      <c r="F31" s="84" t="s">
        <v>61</v>
      </c>
      <c r="G31" s="84" t="s">
        <v>71</v>
      </c>
      <c r="H31" s="84" t="s">
        <v>69</v>
      </c>
      <c r="I31" s="84" t="s">
        <v>62</v>
      </c>
      <c r="J31" s="85"/>
      <c r="K31" s="85"/>
      <c r="L31" s="85"/>
      <c r="M31" s="85"/>
      <c r="N31" s="86"/>
      <c r="O31" s="86"/>
      <c r="P31" s="87" t="s">
        <v>67</v>
      </c>
      <c r="Q31" s="21"/>
      <c r="R31" s="56" t="str">
        <f>I30</f>
        <v>Biogas</v>
      </c>
      <c r="S31" s="43" t="str">
        <f>I43/1000 &amp;" GWh"</f>
        <v>0 GWh</v>
      </c>
      <c r="T31" s="31">
        <f>I$44</f>
        <v>0</v>
      </c>
      <c r="U31" s="24"/>
      <c r="AG31" s="19"/>
      <c r="AH31" s="19"/>
    </row>
    <row r="32" spans="1:34" ht="15.6">
      <c r="A32" s="5" t="s">
        <v>30</v>
      </c>
      <c r="B32" s="62">
        <f>[1]Slutanvändning!$N$332</f>
        <v>0</v>
      </c>
      <c r="C32" s="62">
        <f>[1]Slutanvändning!$N$333</f>
        <v>2092</v>
      </c>
      <c r="D32" s="96">
        <f>[1]Slutanvändning!$N$326</f>
        <v>2635</v>
      </c>
      <c r="E32" s="62">
        <f>[1]Slutanvändning!$Q$327</f>
        <v>0</v>
      </c>
      <c r="F32" s="62">
        <f>[1]Slutanvändning!$N$328</f>
        <v>0</v>
      </c>
      <c r="G32" s="62">
        <f>[1]Slutanvändning!$N$329</f>
        <v>647</v>
      </c>
      <c r="H32" s="96">
        <f>[1]Slutanvändning!$N$330</f>
        <v>0</v>
      </c>
      <c r="I32" s="62">
        <f>[1]Slutanvändning!$N$331</f>
        <v>0</v>
      </c>
      <c r="J32" s="62"/>
      <c r="K32" s="62">
        <f>[1]Slutanvändning!U327</f>
        <v>0</v>
      </c>
      <c r="L32" s="62">
        <f>[1]Slutanvändning!V327</f>
        <v>0</v>
      </c>
      <c r="M32" s="62"/>
      <c r="N32" s="62"/>
      <c r="O32" s="62"/>
      <c r="P32" s="62">
        <f t="shared" ref="P32:P38" si="4">SUM(B32:N32)</f>
        <v>5374</v>
      </c>
      <c r="Q32" s="22"/>
      <c r="R32" s="57" t="str">
        <f>J30</f>
        <v>Avlutar</v>
      </c>
      <c r="S32" s="43" t="str">
        <f>J43/1000 &amp;" GWh"</f>
        <v>0 GWh</v>
      </c>
      <c r="T32" s="31">
        <f>J$44</f>
        <v>0</v>
      </c>
      <c r="U32" s="25"/>
    </row>
    <row r="33" spans="1:47" ht="15.6">
      <c r="A33" s="5" t="s">
        <v>33</v>
      </c>
      <c r="B33" s="62">
        <f>[1]Slutanvändning!$N$341</f>
        <v>15112</v>
      </c>
      <c r="C33" s="62">
        <f>[1]Slutanvändning!$N$342</f>
        <v>107365</v>
      </c>
      <c r="D33" s="96">
        <f>[1]Slutanvändning!$N$335</f>
        <v>5751</v>
      </c>
      <c r="E33" s="62">
        <f>[1]Slutanvändning!$Q$336</f>
        <v>0</v>
      </c>
      <c r="F33" s="62">
        <f>[1]Slutanvändning!$N$337</f>
        <v>5007</v>
      </c>
      <c r="G33" s="62">
        <f>[1]Slutanvändning!$N$338</f>
        <v>72</v>
      </c>
      <c r="H33" s="96">
        <f>[1]Slutanvändning!$N$339</f>
        <v>0</v>
      </c>
      <c r="I33" s="62">
        <f>[1]Slutanvändning!$N$340</f>
        <v>0</v>
      </c>
      <c r="J33" s="62"/>
      <c r="K33" s="62">
        <f>[1]Slutanvändning!U336</f>
        <v>0</v>
      </c>
      <c r="L33" s="62">
        <f>[1]Slutanvändning!V336</f>
        <v>0</v>
      </c>
      <c r="M33" s="62"/>
      <c r="N33" s="62"/>
      <c r="O33" s="62"/>
      <c r="P33" s="62">
        <f t="shared" si="4"/>
        <v>133307</v>
      </c>
      <c r="Q33" s="22"/>
      <c r="R33" s="56" t="str">
        <f>K30</f>
        <v>Torv</v>
      </c>
      <c r="S33" s="43" t="str">
        <f>K43/1000&amp;" GWh"</f>
        <v>0 GWh</v>
      </c>
      <c r="T33" s="31">
        <f>K$44</f>
        <v>0</v>
      </c>
      <c r="U33" s="25"/>
    </row>
    <row r="34" spans="1:47" ht="15.6">
      <c r="A34" s="5" t="s">
        <v>34</v>
      </c>
      <c r="B34" s="62">
        <f>[1]Slutanvändning!$N$350</f>
        <v>14584</v>
      </c>
      <c r="C34" s="62">
        <f>[1]Slutanvändning!$N$351</f>
        <v>15676</v>
      </c>
      <c r="D34" s="96">
        <f>[1]Slutanvändning!$N$344</f>
        <v>0</v>
      </c>
      <c r="E34" s="62">
        <f>[1]Slutanvändning!$Q$345</f>
        <v>0</v>
      </c>
      <c r="F34" s="62">
        <f>[1]Slutanvändning!$N$346</f>
        <v>0</v>
      </c>
      <c r="G34" s="62">
        <f>[1]Slutanvändning!$N$347</f>
        <v>0</v>
      </c>
      <c r="H34" s="96">
        <f>[1]Slutanvändning!$N$348</f>
        <v>0</v>
      </c>
      <c r="I34" s="62">
        <f>[1]Slutanvändning!$N$349</f>
        <v>0</v>
      </c>
      <c r="J34" s="62"/>
      <c r="K34" s="62">
        <f>[1]Slutanvändning!U345</f>
        <v>0</v>
      </c>
      <c r="L34" s="62">
        <f>[1]Slutanvändning!V345</f>
        <v>0</v>
      </c>
      <c r="M34" s="62"/>
      <c r="N34" s="62"/>
      <c r="O34" s="62"/>
      <c r="P34" s="62">
        <f t="shared" si="4"/>
        <v>30260</v>
      </c>
      <c r="Q34" s="22"/>
      <c r="R34" s="57" t="str">
        <f>L30</f>
        <v>Avfall</v>
      </c>
      <c r="S34" s="43" t="str">
        <f>L43/1000&amp;" GWh"</f>
        <v>0 GWh</v>
      </c>
      <c r="T34" s="31">
        <f>L$44</f>
        <v>0</v>
      </c>
      <c r="U34" s="25"/>
      <c r="V34" s="7"/>
      <c r="W34" s="42"/>
    </row>
    <row r="35" spans="1:47" ht="15.6">
      <c r="A35" s="5" t="s">
        <v>35</v>
      </c>
      <c r="B35" s="62">
        <f>[1]Slutanvändning!$N$359</f>
        <v>0</v>
      </c>
      <c r="C35" s="62">
        <f>[1]Slutanvändning!$N$360</f>
        <v>167</v>
      </c>
      <c r="D35" s="96">
        <f>[1]Slutanvändning!$N$353</f>
        <v>70148</v>
      </c>
      <c r="E35" s="62">
        <f>[1]Slutanvändning!$Q$354</f>
        <v>0</v>
      </c>
      <c r="F35" s="62">
        <f>[1]Slutanvändning!$N$355</f>
        <v>0</v>
      </c>
      <c r="G35" s="62">
        <f>[1]Slutanvändning!$N$356</f>
        <v>10540</v>
      </c>
      <c r="H35" s="96">
        <f>[1]Slutanvändning!$N$357</f>
        <v>0</v>
      </c>
      <c r="I35" s="62">
        <f>[1]Slutanvändning!$N$358</f>
        <v>0</v>
      </c>
      <c r="J35" s="62"/>
      <c r="K35" s="62">
        <f>[1]Slutanvändning!U354</f>
        <v>0</v>
      </c>
      <c r="L35" s="62">
        <f>[1]Slutanvändning!V354</f>
        <v>0</v>
      </c>
      <c r="M35" s="62"/>
      <c r="N35" s="62"/>
      <c r="O35" s="62"/>
      <c r="P35" s="62">
        <f>SUM(B35:N35)</f>
        <v>80855</v>
      </c>
      <c r="Q35" s="22"/>
      <c r="R35" s="56" t="str">
        <f>M30</f>
        <v>Beckolja</v>
      </c>
      <c r="S35" s="43" t="str">
        <f>M43/1000&amp;" GWh"</f>
        <v>0 GWh</v>
      </c>
      <c r="T35" s="31">
        <f>M$44</f>
        <v>0</v>
      </c>
      <c r="U35" s="25"/>
    </row>
    <row r="36" spans="1:47" ht="15.6">
      <c r="A36" s="5" t="s">
        <v>36</v>
      </c>
      <c r="B36" s="62">
        <f>[1]Slutanvändning!$N$368</f>
        <v>10968</v>
      </c>
      <c r="C36" s="62">
        <f>[1]Slutanvändning!$N$369</f>
        <v>26069</v>
      </c>
      <c r="D36" s="96">
        <f>[1]Slutanvändning!$N$362</f>
        <v>39</v>
      </c>
      <c r="E36" s="62">
        <f>[1]Slutanvändning!$Q$363</f>
        <v>0</v>
      </c>
      <c r="F36" s="62">
        <f>[1]Slutanvändning!$N$364</f>
        <v>0</v>
      </c>
      <c r="G36" s="62">
        <f>[1]Slutanvändning!$N$365</f>
        <v>0</v>
      </c>
      <c r="H36" s="96">
        <f>[1]Slutanvändning!$N$366</f>
        <v>0</v>
      </c>
      <c r="I36" s="62">
        <f>[1]Slutanvändning!$N$367</f>
        <v>0</v>
      </c>
      <c r="J36" s="62"/>
      <c r="K36" s="62">
        <f>[1]Slutanvändning!U363</f>
        <v>0</v>
      </c>
      <c r="L36" s="62">
        <f>[1]Slutanvändning!V363</f>
        <v>0</v>
      </c>
      <c r="M36" s="62"/>
      <c r="N36" s="62"/>
      <c r="O36" s="62"/>
      <c r="P36" s="62">
        <f t="shared" si="4"/>
        <v>37076</v>
      </c>
      <c r="Q36" s="22"/>
      <c r="R36" s="56" t="str">
        <f>N30</f>
        <v>Övrigt</v>
      </c>
      <c r="S36" s="43" t="str">
        <f>N43/1000&amp;" GWh"</f>
        <v>0 GWh</v>
      </c>
      <c r="T36" s="31">
        <f>N$44</f>
        <v>0</v>
      </c>
      <c r="U36" s="25"/>
    </row>
    <row r="37" spans="1:47" ht="15.6">
      <c r="A37" s="5" t="s">
        <v>37</v>
      </c>
      <c r="B37" s="62">
        <f>[1]Slutanvändning!$N$377</f>
        <v>16375</v>
      </c>
      <c r="C37" s="62">
        <f>[1]Slutanvändning!$N$378</f>
        <v>47692</v>
      </c>
      <c r="D37" s="96">
        <f>[1]Slutanvändning!$N$371</f>
        <v>10</v>
      </c>
      <c r="E37" s="62">
        <f>[1]Slutanvändning!$Q$372</f>
        <v>0</v>
      </c>
      <c r="F37" s="62">
        <f>[1]Slutanvändning!$N$373</f>
        <v>0</v>
      </c>
      <c r="G37" s="62">
        <f>[1]Slutanvändning!$N$374</f>
        <v>0</v>
      </c>
      <c r="H37" s="96">
        <f>[1]Slutanvändning!$N$375</f>
        <v>12966</v>
      </c>
      <c r="I37" s="62">
        <f>[1]Slutanvändning!$N$376</f>
        <v>0</v>
      </c>
      <c r="J37" s="62"/>
      <c r="K37" s="62">
        <f>[1]Slutanvändning!U372</f>
        <v>0</v>
      </c>
      <c r="L37" s="62">
        <f>[1]Slutanvändning!V372</f>
        <v>0</v>
      </c>
      <c r="M37" s="62"/>
      <c r="N37" s="62"/>
      <c r="O37" s="62"/>
      <c r="P37" s="62">
        <f t="shared" si="4"/>
        <v>77043</v>
      </c>
      <c r="Q37" s="22"/>
      <c r="R37" s="57" t="str">
        <f>O30</f>
        <v>Ånga</v>
      </c>
      <c r="S37" s="43" t="str">
        <f>O43/1000&amp;" GWh"</f>
        <v>0 GWh</v>
      </c>
      <c r="T37" s="31">
        <f>O$44</f>
        <v>0</v>
      </c>
      <c r="U37" s="25"/>
    </row>
    <row r="38" spans="1:47" ht="15.6">
      <c r="A38" s="5" t="s">
        <v>38</v>
      </c>
      <c r="B38" s="62">
        <f>[1]Slutanvändning!$N$386</f>
        <v>33195</v>
      </c>
      <c r="C38" s="62">
        <f>[1]Slutanvändning!$N$387</f>
        <v>7945</v>
      </c>
      <c r="D38" s="96">
        <f>[1]Slutanvändning!$N$380</f>
        <v>3188</v>
      </c>
      <c r="E38" s="62">
        <f>[1]Slutanvändning!$Q$381</f>
        <v>0</v>
      </c>
      <c r="F38" s="62">
        <f>[1]Slutanvändning!$N$382</f>
        <v>0</v>
      </c>
      <c r="G38" s="62">
        <f>[1]Slutanvändning!$N$383</f>
        <v>0</v>
      </c>
      <c r="H38" s="96">
        <f>[1]Slutanvändning!$N$384</f>
        <v>0</v>
      </c>
      <c r="I38" s="62">
        <f>[1]Slutanvändning!$N$385</f>
        <v>0</v>
      </c>
      <c r="J38" s="62"/>
      <c r="K38" s="62">
        <f>[1]Slutanvändning!U381</f>
        <v>0</v>
      </c>
      <c r="L38" s="62">
        <f>[1]Slutanvändning!V381</f>
        <v>0</v>
      </c>
      <c r="M38" s="62"/>
      <c r="N38" s="62"/>
      <c r="O38" s="62"/>
      <c r="P38" s="62">
        <f t="shared" si="4"/>
        <v>44328</v>
      </c>
      <c r="Q38" s="22"/>
      <c r="R38" s="33"/>
      <c r="S38" s="18"/>
      <c r="T38" s="29"/>
      <c r="U38" s="25"/>
    </row>
    <row r="39" spans="1:47" ht="15.6">
      <c r="A39" s="5" t="s">
        <v>39</v>
      </c>
      <c r="B39" s="62">
        <f>[1]Slutanvändning!$N$395</f>
        <v>0</v>
      </c>
      <c r="C39" s="62">
        <f>[1]Slutanvändning!$N$396</f>
        <v>1216</v>
      </c>
      <c r="D39" s="96">
        <f>[1]Slutanvändning!$N$389</f>
        <v>0</v>
      </c>
      <c r="E39" s="62">
        <f>[1]Slutanvändning!$Q$390</f>
        <v>0</v>
      </c>
      <c r="F39" s="62">
        <f>[1]Slutanvändning!$N$391</f>
        <v>0</v>
      </c>
      <c r="G39" s="62">
        <f>[1]Slutanvändning!$N$392</f>
        <v>0</v>
      </c>
      <c r="H39" s="96">
        <f>[1]Slutanvändning!$N$393</f>
        <v>0</v>
      </c>
      <c r="I39" s="62">
        <f>[1]Slutanvändning!$N$394</f>
        <v>0</v>
      </c>
      <c r="J39" s="62"/>
      <c r="K39" s="62">
        <f>[1]Slutanvändning!U390</f>
        <v>0</v>
      </c>
      <c r="L39" s="62">
        <f>[1]Slutanvändning!V390</f>
        <v>0</v>
      </c>
      <c r="M39" s="62"/>
      <c r="N39" s="62"/>
      <c r="O39" s="62"/>
      <c r="P39" s="62">
        <f>SUM(B39:N39)</f>
        <v>1216</v>
      </c>
      <c r="Q39" s="22"/>
      <c r="R39" s="30"/>
      <c r="S39" s="9"/>
      <c r="T39" s="46"/>
    </row>
    <row r="40" spans="1:47" ht="15.6">
      <c r="A40" s="5" t="s">
        <v>14</v>
      </c>
      <c r="B40" s="62">
        <f>SUM(B32:B39)</f>
        <v>90234</v>
      </c>
      <c r="C40" s="62">
        <f t="shared" ref="C40:O40" si="5">SUM(C32:C39)</f>
        <v>208222</v>
      </c>
      <c r="D40" s="62">
        <f t="shared" si="5"/>
        <v>81771</v>
      </c>
      <c r="E40" s="62">
        <f t="shared" si="5"/>
        <v>0</v>
      </c>
      <c r="F40" s="62">
        <f>SUM(F32:F39)</f>
        <v>5007</v>
      </c>
      <c r="G40" s="62">
        <f t="shared" si="5"/>
        <v>11259</v>
      </c>
      <c r="H40" s="62">
        <f t="shared" si="5"/>
        <v>12966</v>
      </c>
      <c r="I40" s="62">
        <f t="shared" si="5"/>
        <v>0</v>
      </c>
      <c r="J40" s="62">
        <f t="shared" si="5"/>
        <v>0</v>
      </c>
      <c r="K40" s="62">
        <f t="shared" si="5"/>
        <v>0</v>
      </c>
      <c r="L40" s="62">
        <f t="shared" si="5"/>
        <v>0</v>
      </c>
      <c r="M40" s="62">
        <f t="shared" si="5"/>
        <v>0</v>
      </c>
      <c r="N40" s="62">
        <f t="shared" si="5"/>
        <v>0</v>
      </c>
      <c r="O40" s="62">
        <f t="shared" si="5"/>
        <v>0</v>
      </c>
      <c r="P40" s="62">
        <f>SUM(B40:N40)</f>
        <v>409459</v>
      </c>
      <c r="Q40" s="22"/>
      <c r="R40" s="30"/>
      <c r="S40" s="9" t="s">
        <v>25</v>
      </c>
      <c r="T40" s="46" t="s">
        <v>26</v>
      </c>
    </row>
    <row r="41" spans="1:47"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48"/>
      <c r="R41" s="30" t="s">
        <v>40</v>
      </c>
      <c r="S41" s="47" t="str">
        <f>(B46+C46)/1000 &amp;" GWh"</f>
        <v>34,64676 GWh</v>
      </c>
      <c r="T41" s="63"/>
    </row>
    <row r="42" spans="1:47">
      <c r="A42" s="35" t="s">
        <v>43</v>
      </c>
      <c r="B42" s="92">
        <f>B39+B38+B37</f>
        <v>49570</v>
      </c>
      <c r="C42" s="92">
        <f>C39+C38+C37</f>
        <v>56853</v>
      </c>
      <c r="D42" s="92">
        <f>D39+D38+D37</f>
        <v>3198</v>
      </c>
      <c r="E42" s="92">
        <f t="shared" ref="E42:P42" si="6">E39+E38+E37</f>
        <v>0</v>
      </c>
      <c r="F42" s="89">
        <f t="shared" si="6"/>
        <v>0</v>
      </c>
      <c r="G42" s="92">
        <f t="shared" si="6"/>
        <v>0</v>
      </c>
      <c r="H42" s="92">
        <f t="shared" si="6"/>
        <v>12966</v>
      </c>
      <c r="I42" s="89">
        <f t="shared" si="6"/>
        <v>0</v>
      </c>
      <c r="J42" s="92">
        <f t="shared" si="6"/>
        <v>0</v>
      </c>
      <c r="K42" s="92">
        <f t="shared" si="6"/>
        <v>0</v>
      </c>
      <c r="L42" s="92">
        <f t="shared" si="6"/>
        <v>0</v>
      </c>
      <c r="M42" s="92">
        <f t="shared" si="6"/>
        <v>0</v>
      </c>
      <c r="N42" s="92">
        <f t="shared" si="6"/>
        <v>0</v>
      </c>
      <c r="O42" s="92">
        <f t="shared" si="6"/>
        <v>0</v>
      </c>
      <c r="P42" s="92">
        <f t="shared" si="6"/>
        <v>122587</v>
      </c>
      <c r="Q42" s="23"/>
      <c r="R42" s="30" t="s">
        <v>41</v>
      </c>
      <c r="S42" s="10" t="str">
        <f>P42/1000 &amp;" GWh"</f>
        <v>122,587 GWh</v>
      </c>
      <c r="T42" s="31">
        <f>P42/P40</f>
        <v>0.29938772868590019</v>
      </c>
    </row>
    <row r="43" spans="1:47">
      <c r="A43" s="36" t="s">
        <v>45</v>
      </c>
      <c r="B43" s="117"/>
      <c r="C43" s="94">
        <f>C40+C24-C7+C46</f>
        <v>224879.76</v>
      </c>
      <c r="D43" s="94">
        <f t="shared" ref="D43:O43" si="7">D11+D24+D40</f>
        <v>81771</v>
      </c>
      <c r="E43" s="94">
        <f t="shared" si="7"/>
        <v>0</v>
      </c>
      <c r="F43" s="94">
        <f t="shared" si="7"/>
        <v>5007</v>
      </c>
      <c r="G43" s="94">
        <f t="shared" si="7"/>
        <v>11259</v>
      </c>
      <c r="H43" s="94">
        <f t="shared" si="7"/>
        <v>12966</v>
      </c>
      <c r="I43" s="94">
        <f t="shared" si="7"/>
        <v>0</v>
      </c>
      <c r="J43" s="94">
        <f t="shared" si="7"/>
        <v>0</v>
      </c>
      <c r="K43" s="94">
        <f t="shared" si="7"/>
        <v>0</v>
      </c>
      <c r="L43" s="94">
        <f t="shared" si="7"/>
        <v>0</v>
      </c>
      <c r="M43" s="94">
        <f t="shared" si="7"/>
        <v>0</v>
      </c>
      <c r="N43" s="94">
        <f t="shared" si="7"/>
        <v>0</v>
      </c>
      <c r="O43" s="94">
        <f t="shared" si="7"/>
        <v>0</v>
      </c>
      <c r="P43" s="118">
        <f>SUM(C43:O43)</f>
        <v>335882.76</v>
      </c>
      <c r="Q43" s="23"/>
      <c r="R43" s="30" t="s">
        <v>42</v>
      </c>
      <c r="S43" s="10" t="str">
        <f>P36/1000 &amp;" GWh"</f>
        <v>37,076 GWh</v>
      </c>
      <c r="T43" s="44">
        <f>P36/P40</f>
        <v>9.0548748470542839E-2</v>
      </c>
    </row>
    <row r="44" spans="1:47">
      <c r="A44" s="36" t="s">
        <v>46</v>
      </c>
      <c r="B44" s="92"/>
      <c r="C44" s="95">
        <f>C43/$P$43</f>
        <v>0.66951861417358849</v>
      </c>
      <c r="D44" s="95">
        <f t="shared" ref="D44:P44" si="8">D43/$P$43</f>
        <v>0.24345101844465014</v>
      </c>
      <c r="E44" s="95">
        <f t="shared" si="8"/>
        <v>0</v>
      </c>
      <c r="F44" s="95">
        <f t="shared" si="8"/>
        <v>1.4906987188029536E-2</v>
      </c>
      <c r="G44" s="95">
        <f t="shared" si="8"/>
        <v>3.3520624875179657E-2</v>
      </c>
      <c r="H44" s="95">
        <f t="shared" si="8"/>
        <v>3.8602755318552222E-2</v>
      </c>
      <c r="I44" s="95">
        <f t="shared" si="8"/>
        <v>0</v>
      </c>
      <c r="J44" s="95">
        <f t="shared" si="8"/>
        <v>0</v>
      </c>
      <c r="K44" s="95">
        <f t="shared" si="8"/>
        <v>0</v>
      </c>
      <c r="L44" s="95">
        <f t="shared" si="8"/>
        <v>0</v>
      </c>
      <c r="M44" s="95">
        <f t="shared" si="8"/>
        <v>0</v>
      </c>
      <c r="N44" s="95">
        <f t="shared" si="8"/>
        <v>0</v>
      </c>
      <c r="O44" s="95">
        <f t="shared" si="8"/>
        <v>0</v>
      </c>
      <c r="P44" s="95">
        <f t="shared" si="8"/>
        <v>1</v>
      </c>
      <c r="Q44" s="23"/>
      <c r="R44" s="30" t="s">
        <v>44</v>
      </c>
      <c r="S44" s="10" t="str">
        <f>P34/1000 &amp;" GWh"</f>
        <v>30,26 GWh</v>
      </c>
      <c r="T44" s="31">
        <f>P34/P40</f>
        <v>7.3902393157800908E-2</v>
      </c>
      <c r="U44" s="25"/>
    </row>
    <row r="45" spans="1:47">
      <c r="A45" s="37"/>
      <c r="B45" s="96"/>
      <c r="C45" s="92"/>
      <c r="D45" s="92"/>
      <c r="E45" s="92"/>
      <c r="F45" s="89"/>
      <c r="G45" s="92"/>
      <c r="H45" s="92"/>
      <c r="I45" s="89"/>
      <c r="J45" s="92"/>
      <c r="K45" s="92"/>
      <c r="L45" s="92"/>
      <c r="M45" s="92"/>
      <c r="N45" s="89"/>
      <c r="O45" s="89"/>
      <c r="P45" s="89"/>
      <c r="Q45" s="23"/>
      <c r="R45" s="30" t="s">
        <v>31</v>
      </c>
      <c r="S45" s="10" t="str">
        <f>P32/1000 &amp;" GWh"</f>
        <v>5,374 GWh</v>
      </c>
      <c r="T45" s="31">
        <f>P32/P40</f>
        <v>1.3124635189359619E-2</v>
      </c>
      <c r="U45" s="25"/>
    </row>
    <row r="46" spans="1:47">
      <c r="A46" s="37" t="s">
        <v>49</v>
      </c>
      <c r="B46" s="94">
        <f>B24+B26-B40</f>
        <v>17989</v>
      </c>
      <c r="C46" s="94">
        <f>(C40+C24)*0.08</f>
        <v>16657.760000000002</v>
      </c>
      <c r="D46" s="92"/>
      <c r="E46" s="92"/>
      <c r="F46" s="89"/>
      <c r="G46" s="92"/>
      <c r="H46" s="92"/>
      <c r="I46" s="89"/>
      <c r="J46" s="92"/>
      <c r="K46" s="92"/>
      <c r="L46" s="92"/>
      <c r="M46" s="92"/>
      <c r="N46" s="89"/>
      <c r="O46" s="89"/>
      <c r="P46" s="41"/>
      <c r="Q46" s="23"/>
      <c r="R46" s="30" t="s">
        <v>47</v>
      </c>
      <c r="S46" s="10" t="str">
        <f>P33/1000 &amp;" GWh"</f>
        <v>133,307 GWh</v>
      </c>
      <c r="T46" s="44">
        <f>P33/P40</f>
        <v>0.32556861614960225</v>
      </c>
      <c r="U46" s="25"/>
    </row>
    <row r="47" spans="1:47">
      <c r="A47" s="37" t="s">
        <v>51</v>
      </c>
      <c r="B47" s="97">
        <f>B46/(B24+B26)</f>
        <v>0.16622159799672898</v>
      </c>
      <c r="C47" s="97">
        <f>C46/(C40+C24)</f>
        <v>8.0000000000000016E-2</v>
      </c>
      <c r="D47" s="92"/>
      <c r="E47" s="92"/>
      <c r="F47" s="89"/>
      <c r="G47" s="92"/>
      <c r="H47" s="92"/>
      <c r="I47" s="89"/>
      <c r="J47" s="92"/>
      <c r="K47" s="92"/>
      <c r="L47" s="92"/>
      <c r="M47" s="92"/>
      <c r="N47" s="89"/>
      <c r="O47" s="89"/>
      <c r="P47" s="89"/>
      <c r="Q47" s="23"/>
      <c r="R47" s="30" t="s">
        <v>48</v>
      </c>
      <c r="S47" s="10" t="str">
        <f>P35/1000 &amp;" GWh"</f>
        <v>80,855 GWh</v>
      </c>
      <c r="T47" s="44">
        <f>P35/P40</f>
        <v>0.19746787834679419</v>
      </c>
    </row>
    <row r="48" spans="1:47" ht="15" thickBot="1">
      <c r="A48" s="12"/>
      <c r="B48" s="127"/>
      <c r="C48" s="128"/>
      <c r="D48" s="128"/>
      <c r="E48" s="128"/>
      <c r="F48" s="129"/>
      <c r="G48" s="128"/>
      <c r="H48" s="128"/>
      <c r="I48" s="129"/>
      <c r="J48" s="128"/>
      <c r="K48" s="128"/>
      <c r="L48" s="128"/>
      <c r="M48" s="128"/>
      <c r="N48" s="129"/>
      <c r="O48" s="129"/>
      <c r="P48" s="129"/>
      <c r="Q48" s="58"/>
      <c r="R48" s="49" t="s">
        <v>50</v>
      </c>
      <c r="S48" s="50" t="str">
        <f>P40/1000 &amp;" GWh"</f>
        <v>409,459 GWh</v>
      </c>
      <c r="T48" s="51">
        <f>SUM(T42:T47)</f>
        <v>1</v>
      </c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2"/>
      <c r="AH48" s="12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</row>
    <row r="49" spans="1:47">
      <c r="A49" s="13"/>
      <c r="B49" s="127"/>
      <c r="C49" s="128"/>
      <c r="D49" s="128"/>
      <c r="E49" s="128"/>
      <c r="F49" s="129"/>
      <c r="G49" s="128"/>
      <c r="H49" s="128"/>
      <c r="I49" s="129"/>
      <c r="J49" s="128"/>
      <c r="K49" s="128"/>
      <c r="L49" s="128"/>
      <c r="M49" s="128"/>
      <c r="N49" s="129"/>
      <c r="O49" s="129"/>
      <c r="P49" s="129"/>
      <c r="Q49" s="13"/>
      <c r="R49" s="12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2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</row>
    <row r="50" spans="1:47">
      <c r="A50" s="13"/>
      <c r="B50" s="98"/>
      <c r="C50" s="103"/>
      <c r="D50" s="100"/>
      <c r="E50" s="100"/>
      <c r="F50" s="101"/>
      <c r="G50" s="100"/>
      <c r="H50" s="100"/>
      <c r="I50" s="101"/>
      <c r="J50" s="100"/>
      <c r="K50" s="100"/>
      <c r="L50" s="100"/>
      <c r="M50" s="99"/>
      <c r="N50" s="102"/>
      <c r="O50" s="102"/>
      <c r="P50" s="102"/>
      <c r="Q50" s="13"/>
      <c r="R50" s="12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2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</row>
    <row r="51" spans="1:47">
      <c r="A51" s="13"/>
      <c r="B51" s="98"/>
      <c r="C51" s="99"/>
      <c r="D51" s="100"/>
      <c r="E51" s="100"/>
      <c r="F51" s="101"/>
      <c r="G51" s="100"/>
      <c r="H51" s="100"/>
      <c r="I51" s="101"/>
      <c r="J51" s="100"/>
      <c r="K51" s="100"/>
      <c r="L51" s="100"/>
      <c r="M51" s="99"/>
      <c r="N51" s="102"/>
      <c r="O51" s="102"/>
      <c r="P51" s="102"/>
      <c r="Q51" s="13"/>
      <c r="R51" s="12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2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</row>
    <row r="52" spans="1:47">
      <c r="A52" s="13"/>
      <c r="B52" s="98"/>
      <c r="C52" s="99"/>
      <c r="D52" s="100"/>
      <c r="E52" s="100"/>
      <c r="F52" s="101"/>
      <c r="G52" s="100"/>
      <c r="H52" s="100"/>
      <c r="I52" s="101"/>
      <c r="J52" s="100"/>
      <c r="K52" s="100"/>
      <c r="L52" s="100"/>
      <c r="M52" s="99"/>
      <c r="N52" s="102"/>
      <c r="O52" s="102"/>
      <c r="P52" s="102"/>
      <c r="Q52" s="13"/>
      <c r="R52" s="12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2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</row>
    <row r="53" spans="1:47">
      <c r="A53" s="13"/>
      <c r="B53" s="98"/>
      <c r="C53" s="99"/>
      <c r="D53" s="100"/>
      <c r="E53" s="100"/>
      <c r="F53" s="101"/>
      <c r="G53" s="100"/>
      <c r="H53" s="100"/>
      <c r="I53" s="101"/>
      <c r="J53" s="100"/>
      <c r="K53" s="100"/>
      <c r="L53" s="100"/>
      <c r="M53" s="99"/>
      <c r="N53" s="102"/>
      <c r="O53" s="102"/>
      <c r="P53" s="102"/>
      <c r="Q53" s="13"/>
      <c r="R53" s="12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2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</row>
    <row r="54" spans="1:47">
      <c r="A54" s="13"/>
      <c r="B54" s="98"/>
      <c r="C54" s="99"/>
      <c r="D54" s="100"/>
      <c r="E54" s="100"/>
      <c r="F54" s="101"/>
      <c r="G54" s="100"/>
      <c r="H54" s="100"/>
      <c r="I54" s="101"/>
      <c r="J54" s="100"/>
      <c r="K54" s="100"/>
      <c r="L54" s="100"/>
      <c r="M54" s="99"/>
      <c r="N54" s="102"/>
      <c r="O54" s="102"/>
      <c r="P54" s="102"/>
      <c r="Q54" s="13"/>
      <c r="R54" s="12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2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</row>
    <row r="55" spans="1:47" ht="15.6">
      <c r="A55" s="13"/>
      <c r="B55" s="98"/>
      <c r="C55" s="99"/>
      <c r="D55" s="100"/>
      <c r="E55" s="100"/>
      <c r="F55" s="101"/>
      <c r="G55" s="100"/>
      <c r="H55" s="100"/>
      <c r="I55" s="101"/>
      <c r="J55" s="100"/>
      <c r="K55" s="100"/>
      <c r="L55" s="100"/>
      <c r="M55" s="99"/>
      <c r="N55" s="102"/>
      <c r="O55" s="102"/>
      <c r="P55" s="102"/>
      <c r="Q55" s="13"/>
      <c r="R55" s="9"/>
      <c r="S55" s="34"/>
      <c r="T55" s="38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2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</row>
    <row r="56" spans="1:47" ht="15.6">
      <c r="A56" s="13"/>
      <c r="B56" s="98"/>
      <c r="C56" s="99"/>
      <c r="D56" s="100"/>
      <c r="E56" s="100"/>
      <c r="F56" s="101"/>
      <c r="G56" s="100"/>
      <c r="H56" s="100"/>
      <c r="I56" s="101"/>
      <c r="J56" s="100"/>
      <c r="K56" s="100"/>
      <c r="L56" s="100"/>
      <c r="M56" s="99"/>
      <c r="N56" s="102"/>
      <c r="O56" s="102"/>
      <c r="P56" s="102"/>
      <c r="Q56" s="13"/>
      <c r="R56" s="9"/>
      <c r="S56" s="34"/>
      <c r="T56" s="38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2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</row>
    <row r="57" spans="1:47" ht="15.6">
      <c r="A57" s="13"/>
      <c r="B57" s="98"/>
      <c r="C57" s="99"/>
      <c r="D57" s="100"/>
      <c r="E57" s="100"/>
      <c r="F57" s="101"/>
      <c r="G57" s="100"/>
      <c r="H57" s="100"/>
      <c r="I57" s="101"/>
      <c r="J57" s="100"/>
      <c r="K57" s="100"/>
      <c r="L57" s="100"/>
      <c r="M57" s="99"/>
      <c r="N57" s="102"/>
      <c r="O57" s="102"/>
      <c r="P57" s="102"/>
      <c r="Q57" s="13"/>
      <c r="R57" s="9"/>
      <c r="S57" s="34"/>
      <c r="T57" s="38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2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</row>
    <row r="58" spans="1:47" ht="15.6">
      <c r="A58" s="9"/>
      <c r="B58" s="104"/>
      <c r="C58" s="105"/>
      <c r="D58" s="106"/>
      <c r="E58" s="106"/>
      <c r="F58" s="107"/>
      <c r="G58" s="106"/>
      <c r="H58" s="106"/>
      <c r="I58" s="107"/>
      <c r="J58" s="106"/>
      <c r="K58" s="106"/>
      <c r="L58" s="106"/>
      <c r="M58" s="108"/>
      <c r="N58" s="109"/>
      <c r="O58" s="109"/>
      <c r="P58" s="110"/>
      <c r="Q58" s="9"/>
      <c r="R58" s="9"/>
      <c r="S58" s="34"/>
      <c r="T58" s="38"/>
    </row>
    <row r="59" spans="1:47" ht="15.6">
      <c r="A59" s="9"/>
      <c r="B59" s="104"/>
      <c r="C59" s="105"/>
      <c r="D59" s="106"/>
      <c r="E59" s="106"/>
      <c r="F59" s="107"/>
      <c r="G59" s="106"/>
      <c r="H59" s="106"/>
      <c r="I59" s="107"/>
      <c r="J59" s="106"/>
      <c r="K59" s="106"/>
      <c r="L59" s="106"/>
      <c r="M59" s="108"/>
      <c r="N59" s="109"/>
      <c r="O59" s="109"/>
      <c r="P59" s="110"/>
      <c r="Q59" s="9"/>
      <c r="R59" s="9"/>
      <c r="S59" s="14"/>
      <c r="T59" s="15"/>
    </row>
    <row r="60" spans="1:47" ht="15.6">
      <c r="A60" s="9"/>
      <c r="B60" s="104"/>
      <c r="C60" s="105"/>
      <c r="D60" s="106"/>
      <c r="E60" s="106"/>
      <c r="F60" s="107"/>
      <c r="G60" s="106"/>
      <c r="H60" s="106"/>
      <c r="I60" s="107"/>
      <c r="J60" s="106"/>
      <c r="K60" s="106"/>
      <c r="L60" s="106"/>
      <c r="M60" s="108"/>
      <c r="N60" s="109"/>
      <c r="O60" s="109"/>
      <c r="P60" s="110"/>
      <c r="Q60" s="9"/>
      <c r="R60" s="9"/>
      <c r="S60" s="9"/>
      <c r="T60" s="34"/>
    </row>
    <row r="61" spans="1:47" ht="15.6">
      <c r="A61" s="8"/>
      <c r="B61" s="104"/>
      <c r="C61" s="105"/>
      <c r="D61" s="106"/>
      <c r="E61" s="106"/>
      <c r="F61" s="107"/>
      <c r="G61" s="106"/>
      <c r="H61" s="106"/>
      <c r="I61" s="107"/>
      <c r="J61" s="106"/>
      <c r="K61" s="106"/>
      <c r="L61" s="106"/>
      <c r="M61" s="108"/>
      <c r="N61" s="109"/>
      <c r="O61" s="109"/>
      <c r="P61" s="110"/>
      <c r="Q61" s="9"/>
      <c r="R61" s="9"/>
      <c r="S61" s="52"/>
      <c r="T61" s="53"/>
    </row>
    <row r="62" spans="1:47" ht="15.6">
      <c r="A62" s="9"/>
      <c r="B62" s="104"/>
      <c r="C62" s="105"/>
      <c r="D62" s="104"/>
      <c r="E62" s="104"/>
      <c r="F62" s="111"/>
      <c r="G62" s="104"/>
      <c r="H62" s="104"/>
      <c r="I62" s="111"/>
      <c r="J62" s="104"/>
      <c r="K62" s="104"/>
      <c r="L62" s="104"/>
      <c r="M62" s="108"/>
      <c r="N62" s="109"/>
      <c r="O62" s="109"/>
      <c r="P62" s="110"/>
      <c r="Q62" s="9"/>
      <c r="R62" s="9"/>
      <c r="S62" s="34"/>
      <c r="T62" s="38"/>
    </row>
    <row r="63" spans="1:47" ht="15.6">
      <c r="A63" s="9"/>
      <c r="B63" s="104"/>
      <c r="C63" s="112"/>
      <c r="D63" s="104"/>
      <c r="E63" s="104"/>
      <c r="F63" s="111"/>
      <c r="G63" s="104"/>
      <c r="H63" s="104"/>
      <c r="I63" s="111"/>
      <c r="J63" s="104"/>
      <c r="K63" s="104"/>
      <c r="L63" s="104"/>
      <c r="M63" s="112"/>
      <c r="N63" s="110"/>
      <c r="O63" s="110"/>
      <c r="P63" s="110"/>
      <c r="Q63" s="9"/>
      <c r="R63" s="9"/>
      <c r="S63" s="34"/>
      <c r="T63" s="38"/>
    </row>
    <row r="64" spans="1:47" ht="15.6">
      <c r="A64" s="9"/>
      <c r="B64" s="104"/>
      <c r="C64" s="112"/>
      <c r="D64" s="104"/>
      <c r="E64" s="104"/>
      <c r="F64" s="111"/>
      <c r="G64" s="104"/>
      <c r="H64" s="104"/>
      <c r="I64" s="111"/>
      <c r="J64" s="104"/>
      <c r="K64" s="104"/>
      <c r="L64" s="104"/>
      <c r="M64" s="112"/>
      <c r="N64" s="110"/>
      <c r="O64" s="110"/>
      <c r="P64" s="110"/>
      <c r="Q64" s="9"/>
      <c r="R64" s="9"/>
      <c r="S64" s="34"/>
      <c r="T64" s="38"/>
    </row>
    <row r="65" spans="1:20" ht="15.6">
      <c r="A65" s="9"/>
      <c r="B65" s="92"/>
      <c r="C65" s="112"/>
      <c r="D65" s="92"/>
      <c r="E65" s="92"/>
      <c r="F65" s="89"/>
      <c r="G65" s="92"/>
      <c r="H65" s="92"/>
      <c r="I65" s="89"/>
      <c r="J65" s="92"/>
      <c r="K65" s="104"/>
      <c r="L65" s="104"/>
      <c r="M65" s="112"/>
      <c r="N65" s="110"/>
      <c r="O65" s="110"/>
      <c r="P65" s="110"/>
      <c r="Q65" s="9"/>
      <c r="R65" s="9"/>
      <c r="S65" s="34"/>
      <c r="T65" s="38"/>
    </row>
    <row r="66" spans="1:20" ht="15.6">
      <c r="A66" s="9"/>
      <c r="B66" s="92"/>
      <c r="C66" s="112"/>
      <c r="D66" s="92"/>
      <c r="E66" s="92"/>
      <c r="F66" s="89"/>
      <c r="G66" s="92"/>
      <c r="H66" s="92"/>
      <c r="I66" s="89"/>
      <c r="J66" s="92"/>
      <c r="K66" s="104"/>
      <c r="L66" s="104"/>
      <c r="M66" s="112"/>
      <c r="N66" s="110"/>
      <c r="O66" s="110"/>
      <c r="P66" s="110"/>
      <c r="Q66" s="9"/>
      <c r="R66" s="9"/>
      <c r="S66" s="34"/>
      <c r="T66" s="38"/>
    </row>
    <row r="67" spans="1:20" ht="15.6">
      <c r="A67" s="9"/>
      <c r="B67" s="92"/>
      <c r="C67" s="112"/>
      <c r="D67" s="92"/>
      <c r="E67" s="92"/>
      <c r="F67" s="89"/>
      <c r="G67" s="92"/>
      <c r="H67" s="92"/>
      <c r="I67" s="89"/>
      <c r="J67" s="92"/>
      <c r="K67" s="104"/>
      <c r="L67" s="104"/>
      <c r="M67" s="112"/>
      <c r="N67" s="110"/>
      <c r="O67" s="110"/>
      <c r="P67" s="110"/>
      <c r="Q67" s="9"/>
      <c r="R67" s="9"/>
      <c r="S67" s="34"/>
      <c r="T67" s="38"/>
    </row>
    <row r="68" spans="1:20" ht="15.6">
      <c r="A68" s="9"/>
      <c r="B68" s="92"/>
      <c r="C68" s="112"/>
      <c r="D68" s="92"/>
      <c r="E68" s="92"/>
      <c r="F68" s="89"/>
      <c r="G68" s="92"/>
      <c r="H68" s="92"/>
      <c r="I68" s="89"/>
      <c r="J68" s="92"/>
      <c r="K68" s="104"/>
      <c r="L68" s="104"/>
      <c r="M68" s="112"/>
      <c r="N68" s="110"/>
      <c r="O68" s="110"/>
      <c r="P68" s="110"/>
      <c r="Q68" s="9"/>
      <c r="R68" s="39"/>
      <c r="S68" s="14"/>
      <c r="T68" s="16"/>
    </row>
    <row r="69" spans="1:20">
      <c r="A69" s="9"/>
      <c r="B69" s="92"/>
      <c r="C69" s="112"/>
      <c r="D69" s="92"/>
      <c r="E69" s="92"/>
      <c r="F69" s="89"/>
      <c r="G69" s="92"/>
      <c r="H69" s="92"/>
      <c r="I69" s="89"/>
      <c r="J69" s="92"/>
      <c r="K69" s="104"/>
      <c r="L69" s="104"/>
      <c r="M69" s="112"/>
      <c r="N69" s="110"/>
      <c r="O69" s="110"/>
      <c r="P69" s="110"/>
      <c r="Q69" s="9"/>
    </row>
    <row r="70" spans="1:20">
      <c r="A70" s="9"/>
      <c r="B70" s="92"/>
      <c r="C70" s="112"/>
      <c r="D70" s="92"/>
      <c r="E70" s="92"/>
      <c r="F70" s="89"/>
      <c r="G70" s="92"/>
      <c r="H70" s="92"/>
      <c r="I70" s="89"/>
      <c r="J70" s="92"/>
      <c r="K70" s="104"/>
      <c r="L70" s="104"/>
      <c r="M70" s="112"/>
      <c r="N70" s="110"/>
      <c r="O70" s="110"/>
      <c r="P70" s="110"/>
      <c r="Q70" s="9"/>
    </row>
    <row r="71" spans="1:20" ht="15.6">
      <c r="A71" s="9"/>
      <c r="B71" s="113"/>
      <c r="C71" s="112"/>
      <c r="D71" s="113"/>
      <c r="E71" s="113"/>
      <c r="F71" s="114"/>
      <c r="G71" s="113"/>
      <c r="H71" s="113"/>
      <c r="I71" s="114"/>
      <c r="J71" s="113"/>
      <c r="K71" s="104"/>
      <c r="L71" s="104"/>
      <c r="M71" s="112"/>
      <c r="N71" s="110"/>
      <c r="O71" s="110"/>
      <c r="P71" s="110"/>
      <c r="Q71" s="9"/>
    </row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Precio.VS.ApplicationLogic.Workplace.EventReceivers.DocumentEventReceiver_ItemAdded_Synchronous</Name>
    <Synchronization>Synchronous</Synchronization>
    <Type>10001</Type>
    <SequenceNumber>10000</SequenceNumber>
    <Url/>
    <Assembly>Precio.VS.ApplicationLogic, Version=1.0.0.0, Culture=neutral, PublicKeyToken=ebe4555da8d0fa9c</Assembly>
    <Class>Precio.VS.ApplicationLogic.Workplace.EventReceivers.DocumentEventReceiver</Class>
    <Data/>
    <Filter/>
  </Receiver>
  <Receiver>
    <Name>Precio.VS.ApplicationLogic.Workplace.EventReceivers.DocumentEventReceiver_ItemUpdated_Synchronous</Name>
    <Synchronization>Synchronous</Synchronization>
    <Type>10002</Type>
    <SequenceNumber>10000</SequenceNumber>
    <Url/>
    <Assembly>Precio.VS.ApplicationLogic, Version=1.0.0.0, Culture=neutral, PublicKeyToken=ebe4555da8d0fa9c</Assembly>
    <Class>Precio.VS.ApplicationLogic.Workplace.EventReceivers.DocumentEventReceiver</Class>
    <Data/>
    <Filter/>
  </Receiver>
  <Receiver>
    <Name>Precio.VS.ApplicationLogic.Workplace.EventReceivers.DocumentEventReceiver_ItemDeleted_Synchronous</Name>
    <Synchronization>Synchronous</Synchronization>
    <Type>10003</Type>
    <SequenceNumber>10000</SequenceNumber>
    <Url/>
    <Assembly>Precio.VS.ApplicationLogic, Version=1.0.0.0, Culture=neutral, PublicKeyToken=ebe4555da8d0fa9c</Assembly>
    <Class>Precio.VS.ApplicationLogic.Workplace.EventReceivers.DocumentEventReceiver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VSWSDocEstablishBy xmlns="http://schemas.microsoft.com/sharepoint/v3" xsi:nil="true"/>
    <PVSWSDocStatus xmlns="http://schemas.microsoft.com/sharepoint/v3" xsi:nil="true"/>
    <PVSWSDocToolProcess xmlns="http://schemas.microsoft.com/sharepoint/v3" xsi:nil="true"/>
    <PVSWSDocAssignNr xmlns="http://schemas.microsoft.com/sharepoint/v3">10288367</PVSWSDocAssignNr>
    <PVSWSDocAssignmentResponsible xmlns="http://schemas.microsoft.com/sharepoint/v3">Beijer Englund, Ronja</PVSWSDocAssignmentResponsible>
    <PVSWSDocProjName xmlns="http://schemas.microsoft.com/sharepoint/v3">Energistatistik, Kommunal regional energistatistik, KRE</PVSWSDocProjName>
    <PVSWSDocChangeLabel xmlns="http://schemas.microsoft.com/sharepoint/v3" xsi:nil="true"/>
    <PVSWSDocItemVersion xmlns="http://schemas.microsoft.com/sharepoint/v3">0.1</PVSWSDocItemVersion>
    <PVSWSDocToolModifiedBy xmlns="http://schemas.microsoft.com/sharepoint/v3" xsi:nil="true"/>
    <PVSWSDocType xmlns="http://schemas.microsoft.com/sharepoint/v3" xsi:nil="true"/>
    <PVSWSDocLocation xmlns="http://schemas.microsoft.com/sharepoint/v3" xsi:nil="true"/>
    <PVSWSDocRevDate xmlns="http://schemas.microsoft.com/sharepoint/v3" xsi:nil="true"/>
    <PVSWSDocToolName xmlns="http://schemas.microsoft.com/sharepoint/v3" xsi:nil="true"/>
    <PVSWSDocAssign2 xmlns="http://schemas.microsoft.com/sharepoint/v3" xsi:nil="true"/>
    <PVSWSDocAssign3 xmlns="http://schemas.microsoft.com/sharepoint/v3" xsi:nil="true"/>
    <PVSWSDocApproveBy xmlns="http://schemas.microsoft.com/sharepoint/v3" xsi:nil="true"/>
    <PVSWSDocCompany xmlns="http://schemas.microsoft.com/sharepoint/v3">WSP Sverige AB</PVSWSDocCompany>
    <PVSWSDocAssign1 xmlns="http://schemas.microsoft.com/sharepoint/v3" xsi:nil="true"/>
    <PVSWSDocDate xmlns="http://schemas.microsoft.com/sharepoint/v3">2019-06-07T11:53:46+00:00</PVSWSDocDate>
    <PVSWSDocName xmlns="http://schemas.microsoft.com/sharepoint/v3">Mall Mellan-Energibalans ver 1.0</PVSWSDocName>
    <PVSWSDocAssignment xmlns="http://schemas.microsoft.com/sharepoint/v3">Energistatistik, kommunal och regional energistatistik</PVSWSDocAssignment>
    <PVSWSDocAssign4 xmlns="http://schemas.microsoft.com/sharepoint/v3" xsi:nil="true"/>
    <PVSWSDocRevBy xmlns="http://schemas.microsoft.com/sharepoint/v3" xsi:nil="true"/>
    <PVSWSDocToolResponsible xmlns="http://schemas.microsoft.com/sharepoint/v3" xsi:nil="true"/>
    <PVSWSDocPhase xmlns="http://schemas.microsoft.com/sharepoint/v3" xsi:nil="true"/>
    <PVSWSDocToolVersion xmlns="http://schemas.microsoft.com/sharepoint/v3" xsi:nil="true"/>
    <PVSWSDocToolPublishedDate xmlns="http://schemas.microsoft.com/sharepoint/v3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Standarddokument" ma:contentTypeID="0x010100F3AFF667EC9D4557811DA86F1C6D7EFB00A394280B47F27144A57240EB8744E34D" ma:contentTypeVersion="0" ma:contentTypeDescription="" ma:contentTypeScope="" ma:versionID="317fbb44ce4ac96b35b17c414ebfc90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afb5be0f03a00811c74f9aa8c21d0ad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VSWSDocName" minOccurs="0"/>
                <xsd:element ref="ns1:PVSWSDocAssign1" minOccurs="0"/>
                <xsd:element ref="ns1:PVSWSDocAssign2" minOccurs="0"/>
                <xsd:element ref="ns1:PVSWSDocAssign3" minOccurs="0"/>
                <xsd:element ref="ns1:PVSWSDocAssign4" minOccurs="0"/>
                <xsd:element ref="ns1:PVSWSDocDate" minOccurs="0"/>
                <xsd:element ref="ns1:PVSWSDocEstablishBy" minOccurs="0"/>
                <xsd:element ref="ns1:PVSWSDocType" minOccurs="0"/>
                <xsd:element ref="ns1:PVSWSDocPhase" minOccurs="0"/>
                <xsd:element ref="ns1:PVSWSDocStatus" minOccurs="0"/>
                <xsd:element ref="ns1:PVSWSDocRevBy" minOccurs="0"/>
                <xsd:element ref="ns1:PVSWSDocApproveBy" minOccurs="0"/>
                <xsd:element ref="ns1:PVSWSDocLocation" minOccurs="0"/>
                <xsd:element ref="ns1:PVSWSDocRevDate" minOccurs="0"/>
                <xsd:element ref="ns1:PVSWSDocChangeLabel" minOccurs="0"/>
                <xsd:element ref="ns1:PVSWSDocAssignment" minOccurs="0"/>
                <xsd:element ref="ns1:PVSWSDocAssignNr" minOccurs="0"/>
                <xsd:element ref="ns1:PVSWSDocAssignmentResponsible" minOccurs="0"/>
                <xsd:element ref="ns1:PVSWSDocCompany" minOccurs="0"/>
                <xsd:element ref="ns1:PVSWSDocItemVersion" minOccurs="0"/>
                <xsd:element ref="ns1:PVSWSDocProjName" minOccurs="0"/>
                <xsd:element ref="ns1:PVSWSDocToolName" minOccurs="0"/>
                <xsd:element ref="ns1:PVSWSDocToolVersion" minOccurs="0"/>
                <xsd:element ref="ns1:PVSWSDocToolPublishedDate" minOccurs="0"/>
                <xsd:element ref="ns1:PVSWSDocToolResponsible" minOccurs="0"/>
                <xsd:element ref="ns1:PVSWSDocToolModifiedBy" minOccurs="0"/>
                <xsd:element ref="ns1:PVSWSDocToolProc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VSWSDocName" ma:index="8" nillable="true" ma:displayName="Dokumentnamn" ma:description="" ma:hidden="true" ma:internalName="PVSWSDocName" ma:readOnly="false">
      <xsd:simpleType>
        <xsd:restriction base="dms:Text"/>
      </xsd:simpleType>
    </xsd:element>
    <xsd:element name="PVSWSDocAssign1" ma:index="9" nillable="true" ma:displayName="Titel" ma:description="" ma:internalName="PVSWSDocAssign1" ma:readOnly="false">
      <xsd:simpleType>
        <xsd:restriction base="dms:Text"/>
      </xsd:simpleType>
    </xsd:element>
    <xsd:element name="PVSWSDocAssign2" ma:index="10" nillable="true" ma:displayName="Titel rad 2" ma:description="" ma:internalName="PVSWSDocAssign2" ma:readOnly="false">
      <xsd:simpleType>
        <xsd:restriction base="dms:Text"/>
      </xsd:simpleType>
    </xsd:element>
    <xsd:element name="PVSWSDocAssign3" ma:index="11" nillable="true" ma:displayName="Titel rad 3" ma:description="" ma:internalName="PVSWSDocAssign3" ma:readOnly="false">
      <xsd:simpleType>
        <xsd:restriction base="dms:Text"/>
      </xsd:simpleType>
    </xsd:element>
    <xsd:element name="PVSWSDocAssign4" ma:index="12" nillable="true" ma:displayName="Titel rad 4" ma:description="" ma:internalName="PVSWSDocAssign4" ma:readOnly="false">
      <xsd:simpleType>
        <xsd:restriction base="dms:Text"/>
      </xsd:simpleType>
    </xsd:element>
    <xsd:element name="PVSWSDocDate" ma:index="13" nillable="true" ma:displayName="Datum" ma:default="[today]" ma:description="" ma:format="DateOnly" ma:internalName="PVSWSDocDate">
      <xsd:simpleType>
        <xsd:restriction base="dms:DateTime"/>
      </xsd:simpleType>
    </xsd:element>
    <xsd:element name="PVSWSDocEstablishBy" ma:index="14" nillable="true" ma:displayName="Författare" ma:description="" ma:internalName="PVSWSDocEstablishBy" ma:readOnly="false">
      <xsd:simpleType>
        <xsd:restriction base="dms:Text"/>
      </xsd:simpleType>
    </xsd:element>
    <xsd:element name="PVSWSDocType" ma:index="15" nillable="true" ma:displayName="Dokumenttyp" ma:default="" ma:description="" ma:format="Dropdown" ma:internalName="PVSWSDocType">
      <xsd:simpleType>
        <xsd:restriction base="dms:Choice">
          <xsd:enumeration value="Rapport"/>
          <xsd:enumeration value="Administrativa föreskrifter"/>
          <xsd:enumeration value="Avtal och kontrakt"/>
          <xsd:enumeration value="Beräkningar"/>
          <xsd:enumeration value="Bilder"/>
          <xsd:enumeration value="Korrespondens"/>
          <xsd:enumeration value="Beskrivningar"/>
          <xsd:enumeration value="Ekonomi"/>
          <xsd:enumeration value="Handlingsförteckning"/>
          <xsd:enumeration value="Listor"/>
          <xsd:enumeration value="Mallar och instruktioner"/>
          <xsd:enumeration value="Mängdförteckning"/>
          <xsd:enumeration value="Organisation"/>
          <xsd:enumeration value="PM"/>
          <xsd:enumeration value="Mötesdokument"/>
          <xsd:enumeration value="Ritningsförteckning"/>
          <xsd:enumeration value="Styrande dokument"/>
          <xsd:enumeration value="Skiss"/>
          <xsd:enumeration value="Teknisk beskrivning"/>
          <xsd:enumeration value="Tidplaner"/>
          <xsd:enumeration value="Upphandling"/>
          <xsd:enumeration value="Utlåtanden och granskning"/>
        </xsd:restriction>
      </xsd:simpleType>
    </xsd:element>
    <xsd:element name="PVSWSDocPhase" ma:index="16" nillable="true" ma:displayName="Skede" ma:default="" ma:description="" ma:format="Dropdown" ma:internalName="PVSWSDocPhase">
      <xsd:simpleType>
        <xsd:restriction base="dms:Choice">
          <xsd:enumeration value="Förstudiehandling"/>
          <xsd:enumeration value="Preliminär handling"/>
          <xsd:enumeration value="Programhandling"/>
          <xsd:enumeration value="Informationshandling"/>
          <xsd:enumeration value="Systemhandling"/>
          <xsd:enumeration value="Förfrågningsunderlag"/>
          <xsd:enumeration value="Bygghandling"/>
          <xsd:enumeration value="Relationshandling"/>
          <xsd:enumeration value="Förvaltningshandling"/>
          <xsd:enumeration value="Upphandlingsdokument"/>
        </xsd:restriction>
      </xsd:simpleType>
    </xsd:element>
    <xsd:element name="PVSWSDocStatus" ma:index="17" nillable="true" ma:displayName="Granskningsstatus" ma:default="" ma:description="" ma:format="Dropdown" ma:internalName="PVSWSDocStatus">
      <xsd:simpleType>
        <xsd:restriction base="dms:Choice">
          <xsd:enumeration value="Under arbete"/>
          <xsd:enumeration value="För information"/>
          <xsd:enumeration value="Preliminär"/>
          <xsd:enumeration value="Förhandskopia"/>
          <xsd:enumeration value="För granskning"/>
          <xsd:enumeration value="För godkännande"/>
          <xsd:enumeration value="Godkänd"/>
          <xsd:enumeration value="Ej giltigt"/>
          <xsd:enumeration value="Ersatt"/>
        </xsd:restriction>
      </xsd:simpleType>
    </xsd:element>
    <xsd:element name="PVSWSDocRevBy" ma:index="18" nillable="true" ma:displayName="Granskad av" ma:description="" ma:internalName="PVSWSDocRevBy" ma:readOnly="false">
      <xsd:simpleType>
        <xsd:restriction base="dms:Text"/>
      </xsd:simpleType>
    </xsd:element>
    <xsd:element name="PVSWSDocApproveBy" ma:index="19" nillable="true" ma:displayName="Godkänd av" ma:description="" ma:internalName="PVSWSDocApproveBy" ma:readOnly="false">
      <xsd:simpleType>
        <xsd:restriction base="dms:Text"/>
      </xsd:simpleType>
    </xsd:element>
    <xsd:element name="PVSWSDocLocation" ma:index="20" nillable="true" ma:displayName="Ansvarig part" ma:description="" ma:internalName="PVSWSDocLocation" ma:readOnly="false">
      <xsd:simpleType>
        <xsd:restriction base="dms:Text"/>
      </xsd:simpleType>
    </xsd:element>
    <xsd:element name="PVSWSDocRevDate" ma:index="21" nillable="true" ma:displayName="Ändringsdatum" ma:description="" ma:format="DateOnly" ma:internalName="PVSWSDocRevDate">
      <xsd:simpleType>
        <xsd:restriction base="dms:DateTime"/>
      </xsd:simpleType>
    </xsd:element>
    <xsd:element name="PVSWSDocChangeLabel" ma:index="22" nillable="true" ma:displayName="Ändringsbeteckning" ma:description="Ändringsbeteckning bör vara 2 tecken (siffror eller bokstäver)" ma:internalName="PVSWSDocChangeLabel">
      <xsd:simpleType>
        <xsd:restriction base="dms:Text">
          <xsd:maxLength value="20"/>
        </xsd:restriction>
      </xsd:simpleType>
    </xsd:element>
    <xsd:element name="PVSWSDocAssignment" ma:index="23" nillable="true" ma:displayName="Uppdragsnamn" ma:default="Energistatistik, kommunal och regional energistatistik" ma:description="" ma:internalName="PVSWSDocAssignment" ma:readOnly="false">
      <xsd:simpleType>
        <xsd:restriction base="dms:Text"/>
      </xsd:simpleType>
    </xsd:element>
    <xsd:element name="PVSWSDocAssignNr" ma:index="24" nillable="true" ma:displayName="Uppdragsnummer" ma:default="10288367" ma:description="" ma:internalName="PVSWSDocAssignNr" ma:readOnly="false">
      <xsd:simpleType>
        <xsd:restriction base="dms:Text"/>
      </xsd:simpleType>
    </xsd:element>
    <xsd:element name="PVSWSDocAssignmentResponsible" ma:index="25" nillable="true" ma:displayName="Uppdragsansvarig" ma:internalName="PVSWSDocAssignmentResponsible">
      <xsd:simpleType>
        <xsd:restriction base="dms:Text"/>
      </xsd:simpleType>
    </xsd:element>
    <xsd:element name="PVSWSDocCompany" ma:index="26" nillable="true" ma:displayName="Företag" ma:default="WSP Sverige AB" ma:internalName="PVSWSDocCompany">
      <xsd:simpleType>
        <xsd:restriction base="dms:Text"/>
      </xsd:simpleType>
    </xsd:element>
    <xsd:element name="PVSWSDocItemVersion" ma:index="27" nillable="true" ma:displayName="Version" ma:internalName="PVSWSDocItemVersion">
      <xsd:simpleType>
        <xsd:restriction base="dms:Text"/>
      </xsd:simpleType>
    </xsd:element>
    <xsd:element name="PVSWSDocProjName" ma:index="28" nillable="true" ma:displayName="Projektnamn" ma:description="" ma:internalName="PVSWSDocProjName" ma:readOnly="false">
      <xsd:simpleType>
        <xsd:restriction base="dms:Text"/>
      </xsd:simpleType>
    </xsd:element>
    <xsd:element name="PVSWSDocToolName" ma:index="29" nillable="true" ma:displayName="Mallnamn" ma:description="Namnet på den använda mallen" ma:internalName="PVSWSDocToolName" ma:readOnly="false">
      <xsd:simpleType>
        <xsd:restriction base="dms:Text"/>
      </xsd:simpleType>
    </xsd:element>
    <xsd:element name="PVSWSDocToolVersion" ma:index="30" nillable="true" ma:displayName="Mallversion" ma:description="Versionen på den använda mallen" ma:internalName="PVSWSDocToolVersion" ma:readOnly="false">
      <xsd:simpleType>
        <xsd:restriction base="dms:Text"/>
      </xsd:simpleType>
    </xsd:element>
    <xsd:element name="PVSWSDocToolPublishedDate" ma:index="31" nillable="true" ma:displayName="Mall publicerad" ma:description="Publiceringsdatum för den använda mallen" ma:format="DateOnly" ma:internalName="PVSWSDocToolPublishedDate" ma:readOnly="false">
      <xsd:simpleType>
        <xsd:restriction base="dms:DateTime"/>
      </xsd:simpleType>
    </xsd:element>
    <xsd:element name="PVSWSDocToolResponsible" ma:index="32" nillable="true" ma:displayName="Mallansvarig" ma:description="Den ansvariga för den använda mallen" ma:internalName="PVSWSDocToolResponsible" ma:readOnly="false">
      <xsd:simpleType>
        <xsd:restriction base="dms:Text"/>
      </xsd:simpleType>
    </xsd:element>
    <xsd:element name="PVSWSDocToolModifiedBy" ma:index="33" nillable="true" ma:displayName="Mall ändrad av" ma:description="Personen som ändrade den använda mallen" ma:internalName="PVSWSDocToolModifiedBy" ma:readOnly="false">
      <xsd:simpleType>
        <xsd:restriction base="dms:Text"/>
      </xsd:simpleType>
    </xsd:element>
    <xsd:element name="PVSWSDocToolProcess" ma:index="34" nillable="true" ma:displayName="Uppdragstyp för mall" ma:description="Uppdragstypen för den använda mallen" ma:internalName="PVSWSDocToolProcess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6775692-EEB9-457C-9F41-4018AE6E29BE}"/>
</file>

<file path=customXml/itemProps2.xml><?xml version="1.0" encoding="utf-8"?>
<ds:datastoreItem xmlns:ds="http://schemas.openxmlformats.org/officeDocument/2006/customXml" ds:itemID="{25AA97BB-31D2-41B4-AF2C-8725E1301211}"/>
</file>

<file path=customXml/itemProps3.xml><?xml version="1.0" encoding="utf-8"?>
<ds:datastoreItem xmlns:ds="http://schemas.openxmlformats.org/officeDocument/2006/customXml" ds:itemID="{70738083-536C-48E5-B091-E0B18A553C06}"/>
</file>

<file path=customXml/itemProps4.xml><?xml version="1.0" encoding="utf-8"?>
<ds:datastoreItem xmlns:ds="http://schemas.openxmlformats.org/officeDocument/2006/customXml" ds:itemID="{74F4FAA0-C13C-438D-9904-94975FB18B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INSTRUKTIONER</vt:lpstr>
      <vt:lpstr>FV imp-exp</vt:lpstr>
      <vt:lpstr>Västmanlands län</vt:lpstr>
      <vt:lpstr>Köping</vt:lpstr>
      <vt:lpstr>Västerås</vt:lpstr>
      <vt:lpstr>Surahammar</vt:lpstr>
      <vt:lpstr>Arboga</vt:lpstr>
      <vt:lpstr>Norberg</vt:lpstr>
      <vt:lpstr>Hallstahammar</vt:lpstr>
      <vt:lpstr>Skinnskatteberg</vt:lpstr>
      <vt:lpstr>Kungsör</vt:lpstr>
      <vt:lpstr>Sala</vt:lpstr>
      <vt:lpstr>Fagersta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Kaj</dc:creator>
  <cp:lastModifiedBy>Beijer Englund, Ronja</cp:lastModifiedBy>
  <dcterms:created xsi:type="dcterms:W3CDTF">2016-02-06T11:09:18Z</dcterms:created>
  <dcterms:modified xsi:type="dcterms:W3CDTF">2022-11-18T07:36:34Z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0x010100F3AFF667EC9D4557811DA86F1C6D7EFB00A394280B47F27144A57240EB8744E34D</vt:lpwstr>
  </property>
</Properties>
</file>