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32540" yWindow="260" windowWidth="28920" windowHeight="16600" tabRatio="762"/>
  </bookViews>
  <sheets>
    <sheet name="Blekinge" sheetId="14" r:id="rId1"/>
    <sheet name="Olofström" sheetId="2" r:id="rId2"/>
    <sheet name="Karlskrona" sheetId="3" r:id="rId3"/>
    <sheet name="Ronneby" sheetId="4" r:id="rId4"/>
    <sheet name="Karlshamn" sheetId="5" r:id="rId5"/>
    <sheet name="Sölvesborg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4" l="1"/>
  <c r="O33" i="14"/>
  <c r="O34" i="14"/>
  <c r="O35" i="14"/>
  <c r="O36" i="14"/>
  <c r="O37" i="14"/>
  <c r="O38" i="14"/>
  <c r="O31" i="14"/>
  <c r="O39" i="14"/>
  <c r="J39" i="14"/>
  <c r="K39" i="14"/>
  <c r="L39" i="14"/>
  <c r="M39" i="14"/>
  <c r="N39" i="14"/>
  <c r="H39" i="14"/>
  <c r="I39" i="14"/>
  <c r="F39" i="14"/>
  <c r="G39" i="14"/>
  <c r="E39" i="14"/>
  <c r="C39" i="14"/>
  <c r="D39" i="14"/>
  <c r="B39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B23" i="14"/>
  <c r="O18" i="14"/>
  <c r="O17" i="14"/>
  <c r="O7" i="14"/>
  <c r="O6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C10" i="14"/>
  <c r="B10" i="14"/>
  <c r="B45" i="2"/>
  <c r="B23" i="3"/>
  <c r="B39" i="3"/>
  <c r="B45" i="3"/>
  <c r="B45" i="4"/>
  <c r="B45" i="5"/>
  <c r="B23" i="6"/>
  <c r="B45" i="6"/>
  <c r="B45" i="14"/>
  <c r="B25" i="14"/>
  <c r="B42" i="14"/>
  <c r="C39" i="4"/>
  <c r="C39" i="5"/>
  <c r="C23" i="3"/>
  <c r="C23" i="6"/>
  <c r="C10" i="5"/>
  <c r="C42" i="14"/>
  <c r="D23" i="3"/>
  <c r="D42" i="14"/>
  <c r="E31" i="14"/>
  <c r="E32" i="14"/>
  <c r="E33" i="14"/>
  <c r="E35" i="14"/>
  <c r="E36" i="14"/>
  <c r="E37" i="14"/>
  <c r="E38" i="14"/>
  <c r="E23" i="3"/>
  <c r="E42" i="14"/>
  <c r="F34" i="3"/>
  <c r="F39" i="3"/>
  <c r="F39" i="5"/>
  <c r="F23" i="3"/>
  <c r="F42" i="14"/>
  <c r="G32" i="4"/>
  <c r="G39" i="4"/>
  <c r="G39" i="5"/>
  <c r="G39" i="6"/>
  <c r="G23" i="3"/>
  <c r="G42" i="14"/>
  <c r="H31" i="14"/>
  <c r="H32" i="14"/>
  <c r="H33" i="14"/>
  <c r="H35" i="14"/>
  <c r="H36" i="14"/>
  <c r="H37" i="14"/>
  <c r="H38" i="14"/>
  <c r="H23" i="3"/>
  <c r="H42" i="14"/>
  <c r="I39" i="5"/>
  <c r="I23" i="3"/>
  <c r="I42" i="14"/>
  <c r="J23" i="3"/>
  <c r="J42" i="14"/>
  <c r="K23" i="3"/>
  <c r="K42" i="14"/>
  <c r="L23" i="3"/>
  <c r="L42" i="14"/>
  <c r="M23" i="3"/>
  <c r="M42" i="14"/>
  <c r="N32" i="5"/>
  <c r="N39" i="5"/>
  <c r="N23" i="3"/>
  <c r="B6" i="14"/>
  <c r="N45" i="14"/>
  <c r="N42" i="14"/>
  <c r="O42" i="14"/>
  <c r="B43" i="14"/>
  <c r="U30" i="14"/>
  <c r="T30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B42" i="6"/>
  <c r="C42" i="6"/>
  <c r="D42" i="6"/>
  <c r="E39" i="6"/>
  <c r="E42" i="6"/>
  <c r="F42" i="6"/>
  <c r="G42" i="6"/>
  <c r="H42" i="6"/>
  <c r="I42" i="6"/>
  <c r="J42" i="6"/>
  <c r="K42" i="6"/>
  <c r="L42" i="6"/>
  <c r="M42" i="6"/>
  <c r="N45" i="6"/>
  <c r="N42" i="6"/>
  <c r="O42" i="6"/>
  <c r="T30" i="6"/>
  <c r="N45" i="2"/>
  <c r="N42" i="2"/>
  <c r="C42" i="2"/>
  <c r="D42" i="2"/>
  <c r="E39" i="2"/>
  <c r="E42" i="2"/>
  <c r="F42" i="2"/>
  <c r="G42" i="2"/>
  <c r="H42" i="2"/>
  <c r="I42" i="2"/>
  <c r="J42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N45" i="3"/>
  <c r="N42" i="3"/>
  <c r="C42" i="3"/>
  <c r="D42" i="3"/>
  <c r="E39" i="3"/>
  <c r="E42" i="3"/>
  <c r="F42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45" i="4"/>
  <c r="N42" i="4"/>
  <c r="C42" i="4"/>
  <c r="D42" i="4"/>
  <c r="E39" i="4"/>
  <c r="E42" i="4"/>
  <c r="F42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45" i="5"/>
  <c r="N42" i="5"/>
  <c r="C42" i="5"/>
  <c r="D42" i="5"/>
  <c r="E39" i="5"/>
  <c r="E42" i="5"/>
  <c r="F42" i="5"/>
  <c r="G42" i="5"/>
  <c r="H42" i="5"/>
  <c r="I42" i="5"/>
  <c r="J42" i="5"/>
  <c r="K42" i="5"/>
  <c r="L42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U24" i="14"/>
  <c r="U25" i="14"/>
  <c r="U26" i="14"/>
  <c r="U27" i="14"/>
  <c r="U28" i="14"/>
  <c r="U29" i="14"/>
  <c r="U31" i="14"/>
  <c r="U32" i="14"/>
  <c r="U33" i="14"/>
  <c r="U34" i="14"/>
  <c r="T24" i="2"/>
  <c r="T25" i="2"/>
  <c r="T26" i="2"/>
  <c r="T27" i="2"/>
  <c r="T28" i="2"/>
  <c r="T29" i="2"/>
  <c r="T30" i="2"/>
  <c r="T31" i="2"/>
  <c r="T32" i="2"/>
  <c r="T33" i="2"/>
  <c r="T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1" i="6"/>
  <c r="T32" i="6"/>
  <c r="T33" i="6"/>
  <c r="T34" i="6"/>
  <c r="T24" i="14"/>
  <c r="T25" i="14"/>
  <c r="T26" i="14"/>
  <c r="T27" i="14"/>
  <c r="T28" i="14"/>
  <c r="T29" i="14"/>
  <c r="T31" i="14"/>
  <c r="T32" i="14"/>
  <c r="T33" i="14"/>
  <c r="T34" i="14"/>
  <c r="N38" i="14"/>
  <c r="N37" i="14"/>
  <c r="N36" i="14"/>
  <c r="N41" i="14"/>
  <c r="O37" i="3"/>
  <c r="O37" i="6"/>
  <c r="O36" i="6"/>
  <c r="O41" i="14"/>
  <c r="N35" i="14"/>
  <c r="C36" i="3"/>
  <c r="C35" i="3"/>
  <c r="O35" i="3"/>
  <c r="O35" i="6"/>
  <c r="N34" i="14"/>
  <c r="B34" i="14"/>
  <c r="C34" i="14"/>
  <c r="D34" i="14"/>
  <c r="F34" i="14"/>
  <c r="G34" i="14"/>
  <c r="I34" i="14"/>
  <c r="J34" i="14"/>
  <c r="K34" i="14"/>
  <c r="L34" i="14"/>
  <c r="M34" i="14"/>
  <c r="N33" i="14"/>
  <c r="O33" i="3"/>
  <c r="B33" i="6"/>
  <c r="O33" i="6"/>
  <c r="N32" i="3"/>
  <c r="N32" i="14"/>
  <c r="O32" i="2"/>
  <c r="O32" i="5"/>
  <c r="O32" i="6"/>
  <c r="N31" i="14"/>
  <c r="O39" i="2"/>
  <c r="O39" i="3"/>
  <c r="O39" i="5"/>
  <c r="O39" i="6"/>
  <c r="B54" i="14"/>
  <c r="B17" i="14"/>
  <c r="B4" i="14"/>
  <c r="B7" i="14"/>
  <c r="B8" i="14"/>
  <c r="B9" i="14"/>
  <c r="B10" i="6"/>
  <c r="B10" i="5"/>
  <c r="B10" i="4"/>
  <c r="B10" i="3"/>
  <c r="B10" i="2"/>
  <c r="O18" i="6"/>
  <c r="O23" i="6"/>
  <c r="P31" i="3"/>
  <c r="P32" i="3"/>
  <c r="P33" i="3"/>
  <c r="P34" i="3"/>
  <c r="P35" i="3"/>
  <c r="P38" i="3"/>
  <c r="P40" i="3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R41" i="4"/>
  <c r="B46" i="3"/>
  <c r="O18" i="3"/>
  <c r="O19" i="3"/>
  <c r="O20" i="3"/>
  <c r="O21" i="3"/>
  <c r="O22" i="3"/>
  <c r="O17" i="3"/>
  <c r="O23" i="3"/>
  <c r="B46" i="6"/>
  <c r="B46" i="5"/>
  <c r="B32" i="14"/>
  <c r="C32" i="14"/>
  <c r="D32" i="14"/>
  <c r="F32" i="14"/>
  <c r="G32" i="14"/>
  <c r="I32" i="14"/>
  <c r="J32" i="14"/>
  <c r="K32" i="14"/>
  <c r="L32" i="14"/>
  <c r="M32" i="14"/>
  <c r="B33" i="14"/>
  <c r="C33" i="14"/>
  <c r="D33" i="14"/>
  <c r="F33" i="14"/>
  <c r="G33" i="14"/>
  <c r="I33" i="14"/>
  <c r="J33" i="14"/>
  <c r="K33" i="14"/>
  <c r="L33" i="14"/>
  <c r="M33" i="14"/>
  <c r="B35" i="14"/>
  <c r="C35" i="14"/>
  <c r="D35" i="14"/>
  <c r="F35" i="14"/>
  <c r="G35" i="14"/>
  <c r="I35" i="14"/>
  <c r="J35" i="14"/>
  <c r="K35" i="14"/>
  <c r="L35" i="14"/>
  <c r="M35" i="14"/>
  <c r="B36" i="14"/>
  <c r="C36" i="14"/>
  <c r="D36" i="14"/>
  <c r="F36" i="14"/>
  <c r="G36" i="14"/>
  <c r="I36" i="14"/>
  <c r="J36" i="14"/>
  <c r="K36" i="14"/>
  <c r="L36" i="14"/>
  <c r="M36" i="14"/>
  <c r="B37" i="14"/>
  <c r="C37" i="14"/>
  <c r="D37" i="14"/>
  <c r="F37" i="14"/>
  <c r="G37" i="14"/>
  <c r="I37" i="14"/>
  <c r="J37" i="14"/>
  <c r="K37" i="14"/>
  <c r="L37" i="14"/>
  <c r="M37" i="14"/>
  <c r="B38" i="14"/>
  <c r="C38" i="14"/>
  <c r="D38" i="14"/>
  <c r="F38" i="14"/>
  <c r="G38" i="14"/>
  <c r="I38" i="14"/>
  <c r="J38" i="14"/>
  <c r="K38" i="14"/>
  <c r="L38" i="14"/>
  <c r="M38" i="14"/>
  <c r="D41" i="14"/>
  <c r="C31" i="14"/>
  <c r="D31" i="14"/>
  <c r="F31" i="14"/>
  <c r="G31" i="14"/>
  <c r="I31" i="14"/>
  <c r="J31" i="14"/>
  <c r="K31" i="14"/>
  <c r="L31" i="14"/>
  <c r="M31" i="14"/>
  <c r="B31" i="14"/>
  <c r="B18" i="2"/>
  <c r="B18" i="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B19" i="14"/>
  <c r="B20" i="14"/>
  <c r="B21" i="14"/>
  <c r="B22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0" i="5"/>
  <c r="N7" i="14"/>
  <c r="M7" i="14"/>
  <c r="L7" i="14"/>
  <c r="K7" i="14"/>
  <c r="J7" i="14"/>
  <c r="I7" i="14"/>
  <c r="H7" i="14"/>
  <c r="G7" i="14"/>
  <c r="F7" i="14"/>
  <c r="E7" i="14"/>
  <c r="D7" i="14"/>
  <c r="C7" i="14"/>
  <c r="C6" i="14"/>
  <c r="D6" i="14"/>
  <c r="E6" i="14"/>
  <c r="F6" i="14"/>
  <c r="G6" i="14"/>
  <c r="H6" i="14"/>
  <c r="I6" i="14"/>
  <c r="J6" i="14"/>
  <c r="K6" i="14"/>
  <c r="L6" i="14"/>
  <c r="M6" i="14"/>
  <c r="N6" i="14"/>
  <c r="B46" i="4"/>
  <c r="B46" i="2"/>
  <c r="O45" i="2"/>
  <c r="L43" i="2"/>
  <c r="M43" i="2"/>
  <c r="O43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5" i="4"/>
  <c r="L43" i="4"/>
  <c r="M43" i="4"/>
  <c r="O43" i="4"/>
  <c r="O41" i="4"/>
  <c r="O45" i="5"/>
  <c r="L43" i="5"/>
  <c r="M43" i="5"/>
  <c r="O43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O45" i="6"/>
  <c r="L43" i="6"/>
  <c r="M43" i="6"/>
  <c r="O43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P41" i="2"/>
  <c r="U39" i="2"/>
  <c r="P35" i="2"/>
  <c r="U40" i="2"/>
  <c r="P33" i="2"/>
  <c r="U41" i="2"/>
  <c r="P31" i="2"/>
  <c r="U42" i="2"/>
  <c r="P32" i="2"/>
  <c r="U43" i="2"/>
  <c r="P34" i="2"/>
  <c r="U44" i="2"/>
  <c r="U45" i="2"/>
  <c r="T39" i="2"/>
  <c r="T40" i="2"/>
  <c r="T41" i="2"/>
  <c r="T42" i="2"/>
  <c r="T43" i="2"/>
  <c r="T44" i="2"/>
  <c r="T45" i="2"/>
  <c r="T38" i="2"/>
  <c r="P38" i="2"/>
  <c r="T21" i="2"/>
  <c r="P41" i="3"/>
  <c r="U39" i="3"/>
  <c r="U40" i="3"/>
  <c r="U41" i="3"/>
  <c r="U42" i="3"/>
  <c r="U43" i="3"/>
  <c r="U44" i="3"/>
  <c r="U45" i="3"/>
  <c r="T39" i="3"/>
  <c r="T41" i="3"/>
  <c r="T40" i="3"/>
  <c r="T42" i="3"/>
  <c r="T43" i="3"/>
  <c r="T44" i="3"/>
  <c r="T45" i="3"/>
  <c r="P41" i="4"/>
  <c r="U39" i="4"/>
  <c r="P35" i="4"/>
  <c r="U40" i="4"/>
  <c r="P33" i="4"/>
  <c r="U41" i="4"/>
  <c r="P31" i="4"/>
  <c r="U42" i="4"/>
  <c r="P32" i="4"/>
  <c r="U43" i="4"/>
  <c r="P34" i="4"/>
  <c r="U44" i="4"/>
  <c r="U45" i="4"/>
  <c r="T39" i="4"/>
  <c r="T40" i="4"/>
  <c r="T41" i="4"/>
  <c r="T42" i="4"/>
  <c r="T43" i="4"/>
  <c r="T44" i="4"/>
  <c r="T45" i="4"/>
  <c r="T38" i="4"/>
  <c r="P38" i="4"/>
  <c r="T21" i="4"/>
  <c r="P41" i="5"/>
  <c r="U39" i="5"/>
  <c r="P35" i="5"/>
  <c r="U40" i="5"/>
  <c r="P33" i="5"/>
  <c r="U41" i="5"/>
  <c r="P31" i="5"/>
  <c r="U42" i="5"/>
  <c r="P32" i="5"/>
  <c r="U43" i="5"/>
  <c r="P34" i="5"/>
  <c r="U44" i="5"/>
  <c r="U45" i="5"/>
  <c r="T39" i="5"/>
  <c r="T40" i="5"/>
  <c r="T41" i="5"/>
  <c r="T42" i="5"/>
  <c r="T43" i="5"/>
  <c r="T44" i="5"/>
  <c r="T45" i="5"/>
  <c r="T38" i="5"/>
  <c r="P38" i="5"/>
  <c r="T21" i="5"/>
  <c r="P41" i="6"/>
  <c r="U39" i="6"/>
  <c r="P35" i="6"/>
  <c r="U40" i="6"/>
  <c r="P33" i="6"/>
  <c r="U41" i="6"/>
  <c r="P31" i="6"/>
  <c r="U42" i="6"/>
  <c r="P32" i="6"/>
  <c r="U43" i="6"/>
  <c r="P34" i="6"/>
  <c r="U44" i="6"/>
  <c r="U45" i="6"/>
  <c r="T39" i="6"/>
  <c r="T40" i="6"/>
  <c r="T41" i="6"/>
  <c r="T42" i="6"/>
  <c r="T43" i="6"/>
  <c r="T44" i="6"/>
  <c r="T45" i="6"/>
  <c r="T38" i="6"/>
  <c r="P38" i="6"/>
  <c r="T21" i="6"/>
  <c r="T40" i="14"/>
  <c r="T41" i="14"/>
  <c r="T43" i="14"/>
  <c r="C41" i="14"/>
  <c r="F41" i="14"/>
  <c r="L41" i="14"/>
  <c r="J41" i="14"/>
  <c r="T44" i="14"/>
  <c r="T39" i="14"/>
  <c r="T42" i="14"/>
  <c r="T45" i="14"/>
  <c r="H41" i="14"/>
  <c r="K41" i="14"/>
  <c r="G41" i="14"/>
  <c r="M41" i="14"/>
  <c r="I41" i="14"/>
  <c r="E41" i="14"/>
  <c r="B41" i="14"/>
  <c r="B51" i="14"/>
  <c r="O45" i="3"/>
  <c r="T38" i="3"/>
  <c r="T21" i="3"/>
  <c r="L43" i="3"/>
  <c r="M43" i="3"/>
  <c r="O43" i="3"/>
  <c r="O45" i="14"/>
  <c r="T38" i="14"/>
  <c r="T21" i="14"/>
  <c r="P34" i="14"/>
  <c r="U44" i="14"/>
  <c r="P35" i="14"/>
  <c r="U40" i="14"/>
  <c r="P33" i="14"/>
  <c r="U41" i="14"/>
  <c r="P31" i="14"/>
  <c r="U42" i="14"/>
  <c r="P32" i="14"/>
  <c r="U43" i="14"/>
  <c r="P41" i="14"/>
  <c r="U39" i="14"/>
  <c r="U45" i="14"/>
  <c r="P38" i="14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<sst xmlns="http://schemas.openxmlformats.org/spreadsheetml/2006/main" count="589" uniqueCount="71">
  <si>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</si>
  <si>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</si>
  <si>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</si>
  <si>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</si>
  <si>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</si>
  <si>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</si>
  <si>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</si>
  <si>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</si>
  <si>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</si>
  <si>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</si>
  <si>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</si>
  <si>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</si>
  <si>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</si>
  <si>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</si>
  <si>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</si>
  <si>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</si>
  <si>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</si>
  <si>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</si>
  <si>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</si>
  <si>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</si>
  <si>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</si>
  <si>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</si>
  <si>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</si>
  <si>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</si>
  <si>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</si>
  <si>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</si>
  <si>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</si>
  <si>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</si>
  <si>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</si>
  <si>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</si>
  <si>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</si>
  <si>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</si>
  <si>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</si>
  <si>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</si>
  <si>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</si>
  <si>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</si>
  <si>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</si>
  <si>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</si>
  <si>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</si>
  <si>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</si>
  <si>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</si>
  <si>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</si>
  <si>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</si>
  <si>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</si>
  <si>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</si>
  <si>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</si>
  <si>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</si>
  <si>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</si>
  <si>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</si>
  <si>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</si>
  <si>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</si>
  <si>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</si>
  <si>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</si>
  <si>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</si>
  <si>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</si>
  <si>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</si>
  <si>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</si>
  <si>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</si>
  <si>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Biobränslen</t>
  </si>
  <si>
    <t>1060 Olofström</t>
  </si>
  <si>
    <t>1080 Karlskrona</t>
  </si>
  <si>
    <t>1081 Ronneby</t>
  </si>
  <si>
    <t>1082 Karlshamn</t>
  </si>
  <si>
    <t>1083 Sölvesborg</t>
  </si>
  <si>
    <t>Blekinge län</t>
  </si>
  <si>
    <t>Förluster i %</t>
  </si>
  <si>
    <t>IMPORT</t>
  </si>
  <si>
    <t>Solceller</t>
  </si>
  <si>
    <t>Export</t>
  </si>
  <si>
    <t>Import (Sölvesborg från Bromölla)</t>
  </si>
  <si>
    <t>Färrvärme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</si>
</sst>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rgb="FF000000"/>
      <name val="Tahoma"/>
      <family val="2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000000"/>
      <name val="Calibri"/>
      <family val="2"/>
    </font>
    <font>
      <u/>
      <sz val="11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2" fillId="0" borderId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/>
    <xf numFmtId="0" fontId="8" fillId="0" borderId="0" xfId="1" applyFont="1" applyFill="1" applyProtection="1"/>
    <xf numFmtId="3" fontId="4" fillId="0" borderId="0" xfId="1" applyNumberFormat="1"/>
    <xf numFmtId="0" fontId="4" fillId="0" borderId="0" xfId="1"/>
    <xf numFmtId="0" fontId="8" fillId="0" borderId="0" xfId="0" applyFont="1" applyFill="1" applyProtection="1"/>
    <xf numFmtId="3" fontId="9" fillId="0" borderId="0" xfId="0" applyNumberFormat="1" applyFont="1"/>
    <xf numFmtId="3" fontId="4" fillId="0" borderId="0" xfId="1" applyNumberFormat="1" applyFill="1" applyProtection="1"/>
    <xf numFmtId="3" fontId="10" fillId="0" borderId="0" xfId="1" applyNumberFormat="1" applyFont="1" applyFill="1" applyProtection="1"/>
    <xf numFmtId="164" fontId="4" fillId="0" borderId="0" xfId="1" applyNumberFormat="1"/>
    <xf numFmtId="4" fontId="4" fillId="0" borderId="0" xfId="1" applyNumberFormat="1"/>
    <xf numFmtId="165" fontId="4" fillId="0" borderId="0" xfId="1" applyNumberFormat="1"/>
    <xf numFmtId="10" fontId="4" fillId="0" borderId="0" xfId="1" applyNumberFormat="1"/>
    <xf numFmtId="3" fontId="9" fillId="0" borderId="0" xfId="0" applyNumberFormat="1" applyFont="1" applyAlignment="1">
      <alignment horizontal="right"/>
    </xf>
    <xf numFmtId="165" fontId="11" fillId="0" borderId="0" xfId="1" applyNumberFormat="1" applyFont="1"/>
    <xf numFmtId="165" fontId="6" fillId="0" borderId="0" xfId="1" applyNumberFormat="1" applyFont="1"/>
    <xf numFmtId="166" fontId="4" fillId="0" borderId="0" xfId="1" applyNumberFormat="1"/>
    <xf numFmtId="2" fontId="4" fillId="0" borderId="0" xfId="1" applyNumberFormat="1"/>
    <xf numFmtId="0" fontId="12" fillId="0" borderId="0" xfId="1" applyFont="1"/>
    <xf numFmtId="3" fontId="12" fillId="0" borderId="0" xfId="1" applyNumberFormat="1" applyFont="1"/>
    <xf numFmtId="3" fontId="11" fillId="0" borderId="0" xfId="1" applyNumberFormat="1" applyFont="1"/>
    <xf numFmtId="3" fontId="11" fillId="2" borderId="0" xfId="1" applyNumberFormat="1" applyFont="1" applyFill="1"/>
    <xf numFmtId="3" fontId="13" fillId="2" borderId="0" xfId="1" applyNumberFormat="1" applyFont="1" applyFill="1"/>
    <xf numFmtId="3" fontId="4" fillId="2" borderId="0" xfId="1" applyNumberFormat="1" applyFill="1"/>
    <xf numFmtId="0" fontId="9" fillId="0" borderId="0" xfId="0" applyFont="1"/>
    <xf numFmtId="0" fontId="9" fillId="0" borderId="0" xfId="0" applyFont="1" applyAlignment="1">
      <alignment horizontal="right"/>
    </xf>
    <xf numFmtId="1" fontId="4" fillId="0" borderId="0" xfId="1" applyNumberFormat="1"/>
    <xf numFmtId="165" fontId="11" fillId="0" borderId="0" xfId="2" applyNumberFormat="1" applyFont="1"/>
    <xf numFmtId="165" fontId="3" fillId="0" borderId="0" xfId="2" applyNumberFormat="1" applyFont="1"/>
    <xf numFmtId="3" fontId="13" fillId="0" borderId="0" xfId="1" applyNumberFormat="1" applyFont="1"/>
    <xf numFmtId="9" fontId="13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3" fillId="0" borderId="0" xfId="2" applyNumberFormat="1" applyFont="1"/>
    <xf numFmtId="9" fontId="3" fillId="0" borderId="0" xfId="2" applyFont="1"/>
    <xf numFmtId="0" fontId="0" fillId="0" borderId="0" xfId="0" applyFill="1" applyProtection="1"/>
    <xf numFmtId="0" fontId="15" fillId="0" borderId="0" xfId="0" applyFont="1"/>
    <xf numFmtId="3" fontId="16" fillId="0" borderId="0" xfId="1" applyNumberFormat="1" applyFont="1"/>
    <xf numFmtId="3" fontId="17" fillId="0" borderId="0" xfId="1" applyNumberFormat="1" applyFont="1" applyFill="1" applyProtection="1"/>
    <xf numFmtId="0" fontId="17" fillId="0" borderId="0" xfId="1" applyFont="1" applyFill="1" applyProtection="1"/>
    <xf numFmtId="165" fontId="4" fillId="0" borderId="0" xfId="1" applyNumberFormat="1" applyFill="1" applyProtection="1"/>
    <xf numFmtId="3" fontId="15" fillId="0" borderId="0" xfId="0" applyNumberFormat="1" applyFont="1"/>
    <xf numFmtId="165" fontId="2" fillId="0" borderId="0" xfId="2" applyNumberFormat="1" applyFont="1"/>
    <xf numFmtId="3" fontId="0" fillId="0" borderId="0" xfId="1" applyNumberFormat="1" applyFont="1"/>
    <xf numFmtId="0" fontId="9" fillId="0" borderId="0" xfId="3" applyFont="1"/>
    <xf numFmtId="9" fontId="2" fillId="0" borderId="0" xfId="2" applyFont="1"/>
    <xf numFmtId="0" fontId="4" fillId="0" borderId="0" xfId="1" applyFont="1" applyFill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right"/>
    </xf>
    <xf numFmtId="3" fontId="21" fillId="0" borderId="0" xfId="0" applyNumberFormat="1" applyFont="1" applyFill="1" applyAlignment="1" applyProtection="1">
      <alignment horizontal="right"/>
    </xf>
    <xf numFmtId="9" fontId="23" fillId="3" borderId="0" xfId="4" applyNumberFormat="1"/>
    <xf numFmtId="3" fontId="22" fillId="0" borderId="0" xfId="0" applyNumberFormat="1" applyFont="1" applyFill="1" applyProtection="1"/>
    <xf numFmtId="3" fontId="22" fillId="0" borderId="0" xfId="0" applyNumberFormat="1" applyFont="1" applyFill="1" applyBorder="1" applyProtection="1"/>
    <xf numFmtId="3" fontId="23" fillId="3" borderId="0" xfId="4" applyNumberFormat="1"/>
    <xf numFmtId="3" fontId="24" fillId="0" borderId="0" xfId="0" applyNumberFormat="1" applyFont="1" applyFill="1" applyProtection="1"/>
    <xf numFmtId="3" fontId="25" fillId="0" borderId="0" xfId="0" applyNumberFormat="1" applyFont="1" applyFill="1" applyAlignment="1" applyProtection="1">
      <alignment horizontal="right"/>
    </xf>
    <xf numFmtId="3" fontId="24" fillId="0" borderId="0" xfId="0" applyNumberFormat="1" applyFont="1" applyFill="1" applyAlignment="1" applyProtection="1">
      <alignment horizontal="right"/>
    </xf>
    <xf numFmtId="3" fontId="26" fillId="0" borderId="0" xfId="1" applyNumberFormat="1" applyFont="1"/>
    <xf numFmtId="3" fontId="22" fillId="0" borderId="0" xfId="0" applyNumberFormat="1" applyFont="1" applyFill="1" applyAlignment="1" applyProtection="1">
      <alignment horizontal="right"/>
    </xf>
    <xf numFmtId="3" fontId="27" fillId="0" borderId="0" xfId="1" applyNumberFormat="1" applyFont="1" applyFill="1" applyProtection="1"/>
    <xf numFmtId="3" fontId="25" fillId="0" borderId="0" xfId="0" applyNumberFormat="1" applyFont="1" applyFill="1" applyProtection="1"/>
    <xf numFmtId="3" fontId="0" fillId="0" borderId="0" xfId="0" applyNumberFormat="1" applyFont="1" applyFill="1" applyProtection="1"/>
    <xf numFmtId="3" fontId="28" fillId="0" borderId="0" xfId="0" applyNumberFormat="1" applyFont="1" applyFill="1" applyAlignment="1" applyProtection="1">
      <alignment horizontal="right"/>
    </xf>
    <xf numFmtId="3" fontId="6" fillId="0" borderId="0" xfId="1" applyNumberFormat="1" applyFont="1"/>
    <xf numFmtId="3" fontId="28" fillId="0" borderId="0" xfId="0" applyNumberFormat="1" applyFont="1" applyFill="1" applyProtection="1"/>
    <xf numFmtId="0" fontId="29" fillId="0" borderId="0" xfId="1" applyFont="1" applyFill="1" applyProtection="1"/>
    <xf numFmtId="3" fontId="30" fillId="0" borderId="0" xfId="0" applyNumberFormat="1" applyFont="1" applyFill="1" applyAlignment="1" applyProtection="1">
      <alignment horizontal="right"/>
    </xf>
    <xf numFmtId="3" fontId="30" fillId="0" borderId="0" xfId="0" applyNumberFormat="1" applyFont="1" applyFill="1" applyProtection="1"/>
    <xf numFmtId="3" fontId="31" fillId="0" borderId="0" xfId="0" applyNumberFormat="1" applyFont="1" applyFill="1" applyAlignment="1" applyProtection="1">
      <alignment horizontal="right"/>
    </xf>
    <xf numFmtId="3" fontId="32" fillId="0" borderId="0" xfId="0" applyNumberFormat="1" applyFont="1" applyFill="1" applyProtection="1"/>
    <xf numFmtId="0" fontId="27" fillId="0" borderId="0" xfId="1" applyFont="1" applyFill="1" applyProtection="1"/>
    <xf numFmtId="3" fontId="33" fillId="0" borderId="0" xfId="0" applyNumberFormat="1" applyFont="1" applyAlignment="1">
      <alignment horizontal="right"/>
    </xf>
  </cellXfs>
  <cellStyles count="13">
    <cellStyle name="Bra" xfId="4" builtinId="26"/>
    <cellStyle name="Följd hyperlänk" xfId="8" builtinId="9" hidden="1"/>
    <cellStyle name="Följd hyperlänk" xfId="10" builtinId="9" hidden="1"/>
    <cellStyle name="Följd hyperlänk" xfId="12" builtinId="9" hidden="1"/>
    <cellStyle name="Hyperlänk" xfId="7" builtinId="8" hidden="1"/>
    <cellStyle name="Hyperlänk" xfId="9" builtinId="8" hidden="1"/>
    <cellStyle name="Hyperlänk" xfId="11" builtinId="8" hidden="1"/>
    <cellStyle name="Normal" xfId="0" builtinId="0"/>
    <cellStyle name="Normal 2" xfId="1"/>
    <cellStyle name="Normal 3" xfId="3"/>
    <cellStyle name="Percent 2" xfId="2"/>
    <cellStyle name="Percent 3" xfId="5"/>
    <cellStyle name="Percent 4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zoomScale="90" zoomScaleNormal="90" zoomScalePageLayoutView="90" workbookViewId="0">
      <selection activeCell="A5" sqref="A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6" width="8.83203125" style="2"/>
    <col min="7" max="7" width="9.5" style="2" customWidth="1"/>
    <col min="8" max="11" width="8.83203125" style="2"/>
    <col min="12" max="12" width="5.6640625" style="2" customWidth="1"/>
    <col min="13" max="13" width="5.83203125" style="2" customWidth="1"/>
    <col min="14" max="14" width="9.5" style="2" customWidth="1"/>
    <col min="15" max="15" width="9.83203125" style="2" customWidth="1"/>
    <col min="16" max="16" width="10.1640625" style="2" customWidth="1"/>
    <col min="17" max="17" width="9.5" style="2" customWidth="1"/>
    <col min="18" max="20" width="8.83203125" style="2"/>
    <col min="21" max="21" width="10.1640625" style="2" bestFit="1" customWidth="1"/>
    <col min="22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64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8</v>
      </c>
      <c r="N3" s="6"/>
      <c r="O3" s="7" t="s">
        <v>10</v>
      </c>
      <c r="P3" s="3"/>
      <c r="Q3" s="3"/>
      <c r="R3" s="3"/>
      <c r="S3" s="3"/>
      <c r="T3" s="3"/>
      <c r="U3" s="3"/>
    </row>
    <row r="4" spans="1:21" ht="16" x14ac:dyDescent="0.2">
      <c r="A4" s="8" t="s">
        <v>67</v>
      </c>
      <c r="B4" s="2">
        <f>SUM(Olofström:Sölvesborg!B4)</f>
        <v>3078</v>
      </c>
      <c r="C4" s="9"/>
      <c r="D4" s="10"/>
      <c r="P4" s="3"/>
      <c r="Q4" s="3"/>
      <c r="R4" s="3"/>
      <c r="S4" s="3"/>
      <c r="T4" s="3"/>
      <c r="U4" s="3"/>
    </row>
    <row r="5" spans="1:21" ht="16" x14ac:dyDescent="0.2">
      <c r="A5" s="5"/>
      <c r="C5" s="38"/>
      <c r="D5" s="38"/>
      <c r="E5" s="38"/>
      <c r="F5" s="38"/>
      <c r="G5" s="38"/>
      <c r="P5" s="3"/>
      <c r="Q5" s="39"/>
      <c r="R5" s="3"/>
      <c r="S5" s="3"/>
      <c r="T5" s="3"/>
      <c r="U5" s="3"/>
    </row>
    <row r="6" spans="1:21" ht="16" x14ac:dyDescent="0.2">
      <c r="A6" s="8" t="s">
        <v>11</v>
      </c>
      <c r="B6" s="16">
        <f>SUM(Olofström:Sölvesborg!B6)</f>
        <v>64532</v>
      </c>
      <c r="C6" s="16">
        <f>SUM(Olofström:Sölvesborg!C6)</f>
        <v>0</v>
      </c>
      <c r="D6" s="16">
        <f>SUM(Olofström:Sölvesborg!D6)</f>
        <v>0</v>
      </c>
      <c r="E6" s="16">
        <f>SUM(Olofström:Sölvesborg!E6)</f>
        <v>0</v>
      </c>
      <c r="F6" s="16">
        <f>SUM(Olofström:Sölvesborg!F6)</f>
        <v>0</v>
      </c>
      <c r="G6" s="16">
        <f>SUM(Olofström:Sölvesborg!G6)</f>
        <v>0</v>
      </c>
      <c r="H6" s="16">
        <f>SUM(Olofström:Sölvesborg!H6)</f>
        <v>0</v>
      </c>
      <c r="I6" s="16">
        <f>SUM(Olofström:Sölvesborg!I6)</f>
        <v>0</v>
      </c>
      <c r="J6" s="16">
        <f>SUM(Olofström:Sölvesborg!J6)</f>
        <v>0</v>
      </c>
      <c r="K6" s="16">
        <f>SUM(Olofström:Sölvesborg!K6)</f>
        <v>0</v>
      </c>
      <c r="L6" s="16">
        <f>SUM(Olofström:Sölvesborg!L6)</f>
        <v>0</v>
      </c>
      <c r="M6" s="16">
        <f>SUM(Olofström:Sölvesborg!M6)</f>
        <v>0</v>
      </c>
      <c r="N6" s="16">
        <f>SUM(Olofström:Sölvesborg!N6)</f>
        <v>0</v>
      </c>
      <c r="O6" s="16">
        <f>SUM(C6:N6)</f>
        <v>0</v>
      </c>
      <c r="P6" s="3"/>
      <c r="Q6" s="40"/>
      <c r="R6" s="16"/>
      <c r="S6" s="16"/>
      <c r="T6" s="3"/>
      <c r="U6" s="3"/>
    </row>
    <row r="7" spans="1:21" ht="16" x14ac:dyDescent="0.2">
      <c r="A7" s="8" t="s">
        <v>12</v>
      </c>
      <c r="B7" s="16">
        <f>SUM(Olofström:Sölvesborg!B7)</f>
        <v>2142</v>
      </c>
      <c r="C7" s="16">
        <f>SUM(Olofström:Sölvesborg!C7)</f>
        <v>9675</v>
      </c>
      <c r="D7" s="16">
        <f>SUM(Olofström:Sölvesborg!D7)</f>
        <v>0</v>
      </c>
      <c r="E7" s="16">
        <f>SUM(Olofström:Sölvesborg!E7)</f>
        <v>0</v>
      </c>
      <c r="F7" s="16">
        <f>SUM(Olofström:Sölvesborg!F7)</f>
        <v>0</v>
      </c>
      <c r="G7" s="16">
        <f>SUM(Olofström:Sölvesborg!G7)</f>
        <v>0</v>
      </c>
      <c r="H7" s="16">
        <f>SUM(Olofström:Sölvesborg!H7)</f>
        <v>0</v>
      </c>
      <c r="I7" s="16">
        <f>SUM(Olofström:Sölvesborg!I7)</f>
        <v>0</v>
      </c>
      <c r="J7" s="16">
        <f>SUM(Olofström:Sölvesborg!J7)</f>
        <v>0</v>
      </c>
      <c r="K7" s="16">
        <f>SUM(Olofström:Sölvesborg!K7)</f>
        <v>0</v>
      </c>
      <c r="L7" s="16">
        <f>SUM(Olofström:Sölvesborg!L7)</f>
        <v>0</v>
      </c>
      <c r="M7" s="16">
        <f>SUM(Olofström:Sölvesborg!M7)</f>
        <v>0</v>
      </c>
      <c r="N7" s="16">
        <f>SUM(Olofström:Sölvesborg!N7)</f>
        <v>0</v>
      </c>
      <c r="O7" s="16">
        <f>SUM(C7:N7)</f>
        <v>9675</v>
      </c>
      <c r="P7" s="3"/>
      <c r="Q7" s="40"/>
      <c r="R7" s="16"/>
      <c r="S7" s="16"/>
      <c r="T7" s="3"/>
      <c r="U7" s="3"/>
    </row>
    <row r="8" spans="1:21" ht="16" x14ac:dyDescent="0.2">
      <c r="A8" s="8" t="s">
        <v>13</v>
      </c>
      <c r="B8" s="16">
        <f>SUM(Olofström:Sölvesborg!B8)</f>
        <v>68936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  <c r="P8" s="3"/>
      <c r="Q8" s="3"/>
      <c r="R8" s="16"/>
      <c r="S8" s="16"/>
      <c r="T8" s="3"/>
      <c r="U8" s="3"/>
    </row>
    <row r="9" spans="1:21" ht="16" x14ac:dyDescent="0.2">
      <c r="A9" s="8" t="s">
        <v>14</v>
      </c>
      <c r="B9" s="16">
        <f>SUM(Olofström:Sölvesborg!B9)</f>
        <v>182509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6"/>
      <c r="P9" s="3"/>
      <c r="Q9" s="3"/>
      <c r="R9" s="16"/>
      <c r="S9" s="16"/>
      <c r="T9" s="3"/>
      <c r="U9" s="3"/>
    </row>
    <row r="10" spans="1:21" ht="16" x14ac:dyDescent="0.2">
      <c r="A10" s="8" t="s">
        <v>15</v>
      </c>
      <c r="B10" s="16">
        <f>SUM(B4:B9)</f>
        <v>321197</v>
      </c>
      <c r="C10" s="16">
        <f>SUM(C6:C9)</f>
        <v>9675</v>
      </c>
      <c r="D10" s="16">
        <f t="shared" ref="D10:O10" si="0">SUM(D6:D9)</f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9675</v>
      </c>
      <c r="P10" s="3"/>
      <c r="Q10" s="3"/>
      <c r="R10" s="16"/>
      <c r="S10" s="16"/>
      <c r="T10" s="3"/>
      <c r="U10" s="3"/>
    </row>
    <row r="11" spans="1:21" ht="16" x14ac:dyDescent="0.2">
      <c r="A11" s="4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"/>
      <c r="Q11" s="3"/>
      <c r="R11" s="16"/>
      <c r="S11" s="16"/>
      <c r="T11" s="3"/>
      <c r="U11" s="3"/>
    </row>
    <row r="12" spans="1:21" ht="16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"/>
      <c r="Q12" s="3"/>
      <c r="R12" s="16"/>
      <c r="S12" s="16"/>
      <c r="T12" s="3"/>
      <c r="U12" s="3"/>
    </row>
    <row r="13" spans="1:21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16"/>
      <c r="S13" s="16"/>
      <c r="T13" s="3"/>
      <c r="U13" s="3"/>
    </row>
    <row r="14" spans="1:21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16"/>
      <c r="S14" s="16"/>
      <c r="T14" s="3"/>
      <c r="U14" s="3"/>
    </row>
    <row r="15" spans="1:21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8</v>
      </c>
      <c r="M15" s="6" t="s">
        <v>8</v>
      </c>
      <c r="N15" s="6" t="s">
        <v>9</v>
      </c>
      <c r="O15" s="10" t="s">
        <v>10</v>
      </c>
      <c r="P15" s="3"/>
      <c r="Q15" s="3"/>
      <c r="R15" s="16"/>
      <c r="S15" s="16"/>
      <c r="T15" s="3"/>
      <c r="U15" s="3"/>
    </row>
    <row r="16" spans="1:21" ht="16" x14ac:dyDescent="0.2">
      <c r="B16" s="10"/>
      <c r="C16" s="38"/>
      <c r="D16" s="38"/>
      <c r="E16" s="38"/>
      <c r="F16" s="38"/>
      <c r="G16" s="38"/>
      <c r="H16" s="10"/>
      <c r="I16" s="10"/>
      <c r="J16" s="10"/>
      <c r="K16" s="10"/>
      <c r="L16" s="10"/>
      <c r="M16" s="10"/>
      <c r="N16" s="10"/>
      <c r="O16" s="10"/>
      <c r="P16" s="3"/>
      <c r="Q16" s="39"/>
      <c r="R16" s="16"/>
      <c r="S16" s="16"/>
      <c r="T16" s="3"/>
      <c r="U16" s="3"/>
    </row>
    <row r="17" spans="1:25" ht="16" x14ac:dyDescent="0.2">
      <c r="A17" s="8" t="s">
        <v>19</v>
      </c>
      <c r="B17" s="16">
        <f>SUM(Olofström:Sölvesborg!B17)</f>
        <v>275249</v>
      </c>
      <c r="C17" s="16">
        <f>SUM(Olofström:Sölvesborg!C17)</f>
        <v>309</v>
      </c>
      <c r="D17" s="16">
        <f>SUM(Olofström:Sölvesborg!D17)</f>
        <v>0</v>
      </c>
      <c r="E17" s="16">
        <f>SUM(Olofström:Sölvesborg!E17)</f>
        <v>0</v>
      </c>
      <c r="F17" s="16">
        <f>SUM(Olofström:Sölvesborg!F17)</f>
        <v>4358</v>
      </c>
      <c r="G17" s="16">
        <f>SUM(Olofström:Sölvesborg!G17)</f>
        <v>341835</v>
      </c>
      <c r="H17" s="16">
        <f>SUM(Olofström:Sölvesborg!H17)</f>
        <v>0</v>
      </c>
      <c r="I17" s="16">
        <f>SUM(Olofström:Sölvesborg!I17)</f>
        <v>0</v>
      </c>
      <c r="J17" s="16">
        <f>SUM(Olofström:Sölvesborg!J17)</f>
        <v>0</v>
      </c>
      <c r="K17" s="16">
        <f>SUM(Olofström:Sölvesborg!K17)</f>
        <v>0</v>
      </c>
      <c r="L17" s="16">
        <f>SUM(Olofström:Sölvesborg!L17)</f>
        <v>0</v>
      </c>
      <c r="M17" s="16">
        <f>SUM(Olofström:Sölvesborg!M17)</f>
        <v>0</v>
      </c>
      <c r="N17" s="16">
        <f>SUM(Olofström:Sölvesborg!N17)</f>
        <v>0</v>
      </c>
      <c r="O17" s="16">
        <f>SUM(C17:N17)</f>
        <v>346502</v>
      </c>
      <c r="P17" s="3"/>
      <c r="Q17" s="40"/>
      <c r="R17" s="16"/>
      <c r="S17" s="16"/>
      <c r="T17" s="3"/>
      <c r="U17" s="3"/>
    </row>
    <row r="18" spans="1:25" ht="16" x14ac:dyDescent="0.2">
      <c r="A18" s="8" t="s">
        <v>20</v>
      </c>
      <c r="B18" s="16">
        <f>SUM(Olofström:Sölvesborg!B18)</f>
        <v>188312</v>
      </c>
      <c r="C18" s="16">
        <f>SUM(Olofström:Sölvesborg!C18)</f>
        <v>10479</v>
      </c>
      <c r="D18" s="16">
        <f>SUM(Olofström:Sölvesborg!D18)</f>
        <v>0</v>
      </c>
      <c r="E18" s="16">
        <f>SUM(Olofström:Sölvesborg!E18)</f>
        <v>2123</v>
      </c>
      <c r="F18" s="16">
        <f>SUM(Olofström:Sölvesborg!F18)</f>
        <v>0</v>
      </c>
      <c r="G18" s="16">
        <f>SUM(Olofström:Sölvesborg!G18)</f>
        <v>194112</v>
      </c>
      <c r="H18" s="16">
        <f>SUM(Olofström:Sölvesborg!H18)</f>
        <v>0</v>
      </c>
      <c r="I18" s="16">
        <f>SUM(Olofström:Sölvesborg!I18)</f>
        <v>0</v>
      </c>
      <c r="J18" s="16">
        <f>SUM(Olofström:Sölvesborg!J18)</f>
        <v>0</v>
      </c>
      <c r="K18" s="16">
        <f>SUM(Olofström:Sölvesborg!K18)</f>
        <v>0</v>
      </c>
      <c r="L18" s="16">
        <f>SUM(Olofström:Sölvesborg!L18)</f>
        <v>0</v>
      </c>
      <c r="M18" s="16">
        <f>SUM(Olofström:Sölvesborg!M18)</f>
        <v>0</v>
      </c>
      <c r="N18" s="16">
        <f>SUM(Olofström:Sölvesborg!N18)</f>
        <v>25</v>
      </c>
      <c r="O18" s="16">
        <f>SUM(C18:N18)</f>
        <v>206739</v>
      </c>
      <c r="P18" s="3"/>
      <c r="Q18" s="40"/>
      <c r="R18" s="16"/>
      <c r="S18" s="16"/>
      <c r="T18" s="3"/>
      <c r="U18" s="3"/>
    </row>
    <row r="19" spans="1:25" ht="16" x14ac:dyDescent="0.2">
      <c r="A19" s="8" t="s">
        <v>21</v>
      </c>
      <c r="B19" s="16">
        <f>SUM(Olofström:Sölvesborg!B19)</f>
        <v>752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6"/>
      <c r="O19" s="16"/>
      <c r="P19" s="3"/>
      <c r="Q19" s="3"/>
      <c r="R19" s="3"/>
      <c r="S19" s="3"/>
      <c r="T19" s="3"/>
      <c r="U19" s="3"/>
    </row>
    <row r="20" spans="1:25" ht="16" x14ac:dyDescent="0.2">
      <c r="A20" s="8" t="s">
        <v>22</v>
      </c>
      <c r="B20" s="16">
        <f>SUM(Olofström:Sölvesborg!B20)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6"/>
      <c r="O20" s="16"/>
      <c r="P20" s="3"/>
      <c r="Q20" s="3"/>
      <c r="R20" s="3"/>
      <c r="S20" s="3"/>
      <c r="T20" s="3"/>
      <c r="U20" s="3"/>
    </row>
    <row r="21" spans="1:25" ht="16" x14ac:dyDescent="0.2">
      <c r="A21" s="8" t="s">
        <v>23</v>
      </c>
      <c r="B21" s="16">
        <f>SUM(Olofström:Sölvesborg!B21)</f>
        <v>179565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6"/>
      <c r="P21" s="3"/>
      <c r="Q21" s="3"/>
      <c r="R21" s="3"/>
      <c r="S21" s="3" t="s">
        <v>25</v>
      </c>
      <c r="T21" s="12">
        <f>O42/1000</f>
        <v>7742.6514399999996</v>
      </c>
      <c r="U21" s="3"/>
    </row>
    <row r="22" spans="1:25" ht="16" x14ac:dyDescent="0.2">
      <c r="A22" s="8" t="s">
        <v>24</v>
      </c>
      <c r="B22" s="16">
        <f>SUM(Olofström:Sölvesborg!B22)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6"/>
      <c r="P22" s="3"/>
      <c r="Q22" s="3"/>
      <c r="R22" s="3"/>
      <c r="S22" s="3"/>
      <c r="T22" s="3"/>
      <c r="U22" s="3"/>
    </row>
    <row r="23" spans="1:25" ht="16" x14ac:dyDescent="0.2">
      <c r="A23" s="8" t="s">
        <v>15</v>
      </c>
      <c r="B23" s="16">
        <f>SUM(B17:B22)</f>
        <v>643878</v>
      </c>
      <c r="C23" s="16">
        <f t="shared" ref="C23:O23" si="1">SUM(C17:C22)</f>
        <v>10788</v>
      </c>
      <c r="D23" s="16">
        <f t="shared" si="1"/>
        <v>0</v>
      </c>
      <c r="E23" s="16">
        <f t="shared" si="1"/>
        <v>2123</v>
      </c>
      <c r="F23" s="16">
        <f t="shared" si="1"/>
        <v>4358</v>
      </c>
      <c r="G23" s="16">
        <f t="shared" si="1"/>
        <v>535947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25</v>
      </c>
      <c r="O23" s="16">
        <f t="shared" si="1"/>
        <v>553241</v>
      </c>
      <c r="P23" s="3"/>
      <c r="Q23" s="3"/>
      <c r="R23" s="3"/>
      <c r="S23" s="3"/>
      <c r="T23" s="3" t="s">
        <v>26</v>
      </c>
      <c r="U23" s="3" t="s">
        <v>27</v>
      </c>
    </row>
    <row r="24" spans="1:25" ht="16" x14ac:dyDescent="0.2">
      <c r="A24" s="4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"/>
      <c r="Q24" s="3"/>
      <c r="R24" s="3"/>
      <c r="S24" s="3" t="s">
        <v>9</v>
      </c>
      <c r="T24" s="13">
        <f>N42/1000</f>
        <v>1803.99344</v>
      </c>
      <c r="U24" s="14">
        <f>N43</f>
        <v>0.23299427256665967</v>
      </c>
    </row>
    <row r="25" spans="1:25" ht="16" x14ac:dyDescent="0.2">
      <c r="A25" s="2" t="s">
        <v>66</v>
      </c>
      <c r="B25" s="16">
        <f>SUM(Olofström:Sölvesborg!B25)</f>
        <v>46000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3"/>
      <c r="R25" s="3"/>
      <c r="S25" s="3" t="s">
        <v>58</v>
      </c>
      <c r="T25" s="13">
        <f>G42/1000</f>
        <v>1442.0119999999999</v>
      </c>
      <c r="U25" s="15">
        <f>G43</f>
        <v>0.18624266004669843</v>
      </c>
    </row>
    <row r="26" spans="1:25" ht="16" x14ac:dyDescent="0.2">
      <c r="B26" s="1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5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156.16900000000001</v>
      </c>
      <c r="U27" s="14">
        <f>F43</f>
        <v>2.0169963895468865E-2</v>
      </c>
    </row>
    <row r="28" spans="1:25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85.894999999999996</v>
      </c>
      <c r="U28" s="14">
        <f>E43</f>
        <v>1.1093744909689491E-2</v>
      </c>
    </row>
    <row r="29" spans="1:25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5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70</v>
      </c>
      <c r="T30" s="2">
        <f>B42/1000</f>
        <v>46</v>
      </c>
      <c r="U30" s="43">
        <f>B43</f>
        <v>5.9411172460063629E-3</v>
      </c>
      <c r="W30" s="39"/>
      <c r="X30" s="16"/>
      <c r="Y30" s="16"/>
    </row>
    <row r="31" spans="1:25" ht="16" x14ac:dyDescent="0.2">
      <c r="A31" s="5" t="s">
        <v>32</v>
      </c>
      <c r="B31" s="16">
        <f>SUM(Olofström:Sölvesborg!B31)</f>
        <v>0</v>
      </c>
      <c r="C31" s="16">
        <f>SUM(Olofström:Sölvesborg!C31)</f>
        <v>45817</v>
      </c>
      <c r="D31" s="16">
        <f>SUM(Olofström:Sölvesborg!D31)</f>
        <v>0</v>
      </c>
      <c r="E31" s="16">
        <f>SUM(Olofström:Sölvesborg!E31)</f>
        <v>0</v>
      </c>
      <c r="F31" s="16">
        <f>SUM(Olofström:Sölvesborg!F31)</f>
        <v>4404</v>
      </c>
      <c r="G31" s="16">
        <f>SUM(Olofström:Sölvesborg!G31)</f>
        <v>0</v>
      </c>
      <c r="H31" s="16">
        <f>SUM(Olofström:Sölvesborg!H31)</f>
        <v>0</v>
      </c>
      <c r="I31" s="16">
        <f>SUM(Olofström:Sölvesborg!I31)</f>
        <v>0</v>
      </c>
      <c r="J31" s="16">
        <f>SUM(Olofström:Sölvesborg!J31)</f>
        <v>0</v>
      </c>
      <c r="K31" s="16">
        <f>SUM(Olofström:Sölvesborg!K31)</f>
        <v>0</v>
      </c>
      <c r="L31" s="16">
        <f>SUM(Olofström:Sölvesborg!L31)</f>
        <v>0</v>
      </c>
      <c r="M31" s="16">
        <f>SUM(Olofström:Sölvesborg!M31)</f>
        <v>0</v>
      </c>
      <c r="N31" s="16">
        <f>SUM(Olofström:Sölvesborg!N31)</f>
        <v>65328</v>
      </c>
      <c r="O31" s="16">
        <f>SUM(B31:N31)</f>
        <v>115549</v>
      </c>
      <c r="P31" s="17">
        <f>O31/O$39</f>
        <v>1.5096367394543024E-2</v>
      </c>
      <c r="Q31" s="18" t="s">
        <v>33</v>
      </c>
      <c r="R31" s="3"/>
      <c r="S31" s="3" t="s">
        <v>4</v>
      </c>
      <c r="T31" s="13">
        <f>I42/1000</f>
        <v>2429</v>
      </c>
      <c r="U31" s="14">
        <f>I43</f>
        <v>0.31371682153368385</v>
      </c>
      <c r="W31" s="41"/>
      <c r="X31" s="16"/>
      <c r="Y31" s="16"/>
    </row>
    <row r="32" spans="1:25" ht="16" x14ac:dyDescent="0.2">
      <c r="A32" s="5" t="s">
        <v>35</v>
      </c>
      <c r="B32" s="16">
        <f>SUM(Olofström:Sölvesborg!B32)</f>
        <v>33724</v>
      </c>
      <c r="C32" s="16">
        <f>SUM(Olofström:Sölvesborg!C32)</f>
        <v>131547</v>
      </c>
      <c r="D32" s="16">
        <f>SUM(Olofström:Sölvesborg!D32)</f>
        <v>0</v>
      </c>
      <c r="E32" s="16">
        <f>SUM(Olofström:Sölvesborg!E32)</f>
        <v>80422</v>
      </c>
      <c r="F32" s="16">
        <f>SUM(Olofström:Sölvesborg!F32)</f>
        <v>31410</v>
      </c>
      <c r="G32" s="16">
        <f>SUM(Olofström:Sölvesborg!G32)</f>
        <v>701361</v>
      </c>
      <c r="H32" s="16">
        <f>SUM(Olofström:Sölvesborg!H32)</f>
        <v>0</v>
      </c>
      <c r="I32" s="16">
        <f>SUM(Olofström:Sölvesborg!I32)</f>
        <v>2429000</v>
      </c>
      <c r="J32" s="16">
        <f>SUM(Olofström:Sölvesborg!J32)</f>
        <v>0</v>
      </c>
      <c r="K32" s="16">
        <f>SUM(Olofström:Sölvesborg!K32)</f>
        <v>0</v>
      </c>
      <c r="L32" s="16">
        <f>SUM(Olofström:Sölvesborg!L32)</f>
        <v>0</v>
      </c>
      <c r="M32" s="16">
        <f>SUM(Olofström:Sölvesborg!M32)</f>
        <v>0</v>
      </c>
      <c r="N32" s="16">
        <f>SUM(Olofström:Sölvesborg!N32)</f>
        <v>570436</v>
      </c>
      <c r="O32" s="16">
        <f t="shared" ref="O32:O38" si="2">SUM(B32:N32)</f>
        <v>3977900</v>
      </c>
      <c r="P32" s="17">
        <f>O32/O$39</f>
        <v>0.51970886687684614</v>
      </c>
      <c r="Q32" s="18" t="s">
        <v>36</v>
      </c>
      <c r="R32" s="3"/>
      <c r="S32" s="3" t="s">
        <v>5</v>
      </c>
      <c r="T32" s="13">
        <f>H42/1000</f>
        <v>7.4980000000000002</v>
      </c>
      <c r="U32" s="14">
        <f>H43</f>
        <v>9.6840211109903724E-4</v>
      </c>
      <c r="W32" s="41"/>
      <c r="X32" s="16"/>
      <c r="Y32" s="16"/>
    </row>
    <row r="33" spans="1:48" ht="16" x14ac:dyDescent="0.2">
      <c r="A33" s="5" t="s">
        <v>37</v>
      </c>
      <c r="B33" s="16">
        <f>SUM(Olofström:Sölvesborg!B33)</f>
        <v>163933</v>
      </c>
      <c r="C33" s="16">
        <f>SUM(Olofström:Sölvesborg!C33)</f>
        <v>21673</v>
      </c>
      <c r="D33" s="16">
        <f>SUM(Olofström:Sölvesborg!D33)</f>
        <v>0</v>
      </c>
      <c r="E33" s="16">
        <f>SUM(Olofström:Sölvesborg!E33)</f>
        <v>0</v>
      </c>
      <c r="F33" s="16">
        <f>SUM(Olofström:Sölvesborg!F33)</f>
        <v>0</v>
      </c>
      <c r="G33" s="16">
        <f>SUM(Olofström:Sölvesborg!G33)</f>
        <v>0</v>
      </c>
      <c r="H33" s="16">
        <f>SUM(Olofström:Sölvesborg!H33)</f>
        <v>0</v>
      </c>
      <c r="I33" s="16">
        <f>SUM(Olofström:Sölvesborg!I33)</f>
        <v>0</v>
      </c>
      <c r="J33" s="16">
        <f>SUM(Olofström:Sölvesborg!J33)</f>
        <v>0</v>
      </c>
      <c r="K33" s="16">
        <f>SUM(Olofström:Sölvesborg!K33)</f>
        <v>0</v>
      </c>
      <c r="L33" s="16">
        <f>SUM(Olofström:Sölvesborg!L33)</f>
        <v>0</v>
      </c>
      <c r="M33" s="16">
        <f>SUM(Olofström:Sölvesborg!M33)</f>
        <v>0</v>
      </c>
      <c r="N33" s="16">
        <f>SUM(Olofström:Sölvesborg!N33)</f>
        <v>171738</v>
      </c>
      <c r="O33" s="16">
        <f t="shared" si="2"/>
        <v>357344</v>
      </c>
      <c r="P33" s="17">
        <f>O33/O$39</f>
        <v>4.6686655100741527E-2</v>
      </c>
      <c r="Q33" s="18" t="s">
        <v>38</v>
      </c>
      <c r="R33" s="3"/>
      <c r="S33" s="3" t="s">
        <v>34</v>
      </c>
      <c r="T33" s="13">
        <f>C42/1000</f>
        <v>1772.0840000000001</v>
      </c>
      <c r="U33" s="15">
        <f>C43</f>
        <v>0.22887301769069435</v>
      </c>
      <c r="W33" s="41"/>
      <c r="X33" s="16"/>
      <c r="Y33" s="16"/>
    </row>
    <row r="34" spans="1:48" ht="16" x14ac:dyDescent="0.2">
      <c r="A34" s="5" t="s">
        <v>39</v>
      </c>
      <c r="B34" s="16">
        <f>SUM(Olofström:Sölvesborg!B34)</f>
        <v>0</v>
      </c>
      <c r="C34" s="16">
        <f>SUM(Olofström:Sölvesborg!C34)</f>
        <v>1430286</v>
      </c>
      <c r="D34" s="16">
        <f>SUM(Olofström:Sölvesborg!D34)</f>
        <v>0</v>
      </c>
      <c r="E34" s="74">
        <v>3350</v>
      </c>
      <c r="F34" s="16">
        <f>SUM(Olofström:Sölvesborg!F34)</f>
        <v>115997</v>
      </c>
      <c r="G34" s="16">
        <f>SUM(Olofström:Sölvesborg!G34)</f>
        <v>0</v>
      </c>
      <c r="H34" s="74">
        <v>7498</v>
      </c>
      <c r="I34" s="16">
        <f>SUM(Olofström:Sölvesborg!I34)</f>
        <v>0</v>
      </c>
      <c r="J34" s="16">
        <f>SUM(Olofström:Sölvesborg!J34)</f>
        <v>0</v>
      </c>
      <c r="K34" s="16">
        <f>SUM(Olofström:Sölvesborg!K34)</f>
        <v>0</v>
      </c>
      <c r="L34" s="16">
        <f>SUM(Olofström:Sölvesborg!L34)</f>
        <v>0</v>
      </c>
      <c r="M34" s="16">
        <f>SUM(Olofström:Sölvesborg!M34)</f>
        <v>0</v>
      </c>
      <c r="N34" s="16">
        <f>SUM(Olofström:Sölvesborg!N34)</f>
        <v>1840</v>
      </c>
      <c r="O34" s="16">
        <f t="shared" si="2"/>
        <v>1558971</v>
      </c>
      <c r="P34" s="17">
        <f>O34/O$39</f>
        <v>0.20367808439223301</v>
      </c>
      <c r="Q34" s="18" t="s">
        <v>40</v>
      </c>
      <c r="R34" s="3"/>
      <c r="S34" s="3"/>
      <c r="T34" s="13">
        <f>SUM(T24:T33)</f>
        <v>7742.6514399999987</v>
      </c>
      <c r="U34" s="14">
        <f>SUM(U24:U33)</f>
        <v>1</v>
      </c>
      <c r="W34" s="41"/>
      <c r="X34" s="16"/>
      <c r="Y34" s="16"/>
    </row>
    <row r="35" spans="1:48" ht="16" x14ac:dyDescent="0.2">
      <c r="A35" s="5" t="s">
        <v>41</v>
      </c>
      <c r="B35" s="16">
        <f>SUM(Olofström:Sölvesborg!B35)</f>
        <v>58999</v>
      </c>
      <c r="C35" s="16">
        <f>SUM(Olofström:Sölvesborg!C35)</f>
        <v>114235</v>
      </c>
      <c r="D35" s="16">
        <f>SUM(Olofström:Sölvesborg!D35)</f>
        <v>0</v>
      </c>
      <c r="E35" s="16">
        <f>SUM(Olofström:Sölvesborg!E35)</f>
        <v>0</v>
      </c>
      <c r="F35" s="16">
        <f>SUM(Olofström:Sölvesborg!F35)</f>
        <v>0</v>
      </c>
      <c r="G35" s="16">
        <f>SUM(Olofström:Sölvesborg!G35)</f>
        <v>0</v>
      </c>
      <c r="H35" s="16">
        <f>SUM(Olofström:Sölvesborg!H35)</f>
        <v>0</v>
      </c>
      <c r="I35" s="16">
        <f>SUM(Olofström:Sölvesborg!I35)</f>
        <v>0</v>
      </c>
      <c r="J35" s="16">
        <f>SUM(Olofström:Sölvesborg!J35)</f>
        <v>0</v>
      </c>
      <c r="K35" s="16">
        <f>SUM(Olofström:Sölvesborg!K35)</f>
        <v>0</v>
      </c>
      <c r="L35" s="16">
        <f>SUM(Olofström:Sölvesborg!L35)</f>
        <v>0</v>
      </c>
      <c r="M35" s="16">
        <f>SUM(Olofström:Sölvesborg!M35)</f>
        <v>0</v>
      </c>
      <c r="N35" s="16">
        <f>SUM(Olofström:Sölvesborg!N35)</f>
        <v>287734</v>
      </c>
      <c r="O35" s="16">
        <f t="shared" si="2"/>
        <v>460968</v>
      </c>
      <c r="P35" s="17">
        <f>O35/O$39</f>
        <v>6.0225032541412808E-2</v>
      </c>
      <c r="Q35" s="18" t="s">
        <v>42</v>
      </c>
      <c r="R35" s="18"/>
      <c r="W35" s="41"/>
      <c r="X35" s="16"/>
      <c r="Y35" s="16"/>
    </row>
    <row r="36" spans="1:48" ht="16" x14ac:dyDescent="0.2">
      <c r="A36" s="5" t="s">
        <v>43</v>
      </c>
      <c r="B36" s="16">
        <f>SUM(Olofström:Sölvesborg!B36)</f>
        <v>36902</v>
      </c>
      <c r="C36" s="16">
        <f>SUM(Olofström:Sölvesborg!C36)</f>
        <v>6709</v>
      </c>
      <c r="D36" s="16">
        <f>SUM(Olofström:Sölvesborg!D36)</f>
        <v>0</v>
      </c>
      <c r="E36" s="16">
        <f>SUM(Olofström:Sölvesborg!E36)</f>
        <v>0</v>
      </c>
      <c r="F36" s="16">
        <f>SUM(Olofström:Sölvesborg!F36)</f>
        <v>0</v>
      </c>
      <c r="G36" s="16">
        <f>SUM(Olofström:Sölvesborg!G36)</f>
        <v>204704</v>
      </c>
      <c r="H36" s="16">
        <f>SUM(Olofström:Sölvesborg!H36)</f>
        <v>0</v>
      </c>
      <c r="I36" s="16">
        <f>SUM(Olofström:Sölvesborg!I36)</f>
        <v>0</v>
      </c>
      <c r="J36" s="16">
        <f>SUM(Olofström:Sölvesborg!J36)</f>
        <v>0</v>
      </c>
      <c r="K36" s="16">
        <f>SUM(Olofström:Sölvesborg!K36)</f>
        <v>0</v>
      </c>
      <c r="L36" s="16">
        <f>SUM(Olofström:Sölvesborg!L36)</f>
        <v>0</v>
      </c>
      <c r="M36" s="16">
        <f>SUM(Olofström:Sölvesborg!M36)</f>
        <v>0</v>
      </c>
      <c r="N36" s="16">
        <f>SUM(Olofström:Sölvesborg!N36)</f>
        <v>479424</v>
      </c>
      <c r="O36" s="16">
        <f t="shared" si="2"/>
        <v>727739</v>
      </c>
      <c r="P36" s="18"/>
      <c r="Q36" s="18"/>
      <c r="R36" s="3"/>
      <c r="S36" s="7"/>
      <c r="T36" s="7"/>
      <c r="U36" s="7"/>
      <c r="W36" s="41"/>
      <c r="X36" s="16"/>
      <c r="Y36" s="16"/>
    </row>
    <row r="37" spans="1:48" ht="16" x14ac:dyDescent="0.2">
      <c r="A37" s="5" t="s">
        <v>44</v>
      </c>
      <c r="B37" s="16">
        <f>SUM(Olofström:Sölvesborg!B37)</f>
        <v>300675</v>
      </c>
      <c r="C37" s="16">
        <f>SUM(Olofström:Sölvesborg!C37)</f>
        <v>1354</v>
      </c>
      <c r="D37" s="16">
        <f>SUM(Olofström:Sölvesborg!D37)</f>
        <v>0</v>
      </c>
      <c r="E37" s="16">
        <f>SUM(Olofström:Sölvesborg!E37)</f>
        <v>0</v>
      </c>
      <c r="F37" s="16">
        <f>SUM(Olofström:Sölvesborg!F37)</f>
        <v>0</v>
      </c>
      <c r="G37" s="16">
        <f>SUM(Olofström:Sölvesborg!G37)</f>
        <v>0</v>
      </c>
      <c r="H37" s="16">
        <f>SUM(Olofström:Sölvesborg!H37)</f>
        <v>0</v>
      </c>
      <c r="I37" s="16">
        <f>SUM(Olofström:Sölvesborg!I37)</f>
        <v>0</v>
      </c>
      <c r="J37" s="16">
        <f>SUM(Olofström:Sölvesborg!J37)</f>
        <v>0</v>
      </c>
      <c r="K37" s="16">
        <f>SUM(Olofström:Sölvesborg!K37)</f>
        <v>0</v>
      </c>
      <c r="L37" s="16">
        <f>SUM(Olofström:Sölvesborg!L37)</f>
        <v>0</v>
      </c>
      <c r="M37" s="16">
        <f>SUM(Olofström:Sölvesborg!M37)</f>
        <v>0</v>
      </c>
      <c r="N37" s="16">
        <f>SUM(Olofström:Sölvesborg!N37)</f>
        <v>94765</v>
      </c>
      <c r="O37" s="16">
        <f t="shared" si="2"/>
        <v>396794</v>
      </c>
      <c r="P37" s="18"/>
      <c r="Q37" s="18"/>
      <c r="R37" s="3"/>
      <c r="S37" s="7"/>
      <c r="T37" s="7" t="s">
        <v>26</v>
      </c>
      <c r="U37" s="7" t="s">
        <v>27</v>
      </c>
      <c r="W37" s="41"/>
      <c r="X37" s="16"/>
      <c r="Y37" s="16"/>
    </row>
    <row r="38" spans="1:48" ht="16" x14ac:dyDescent="0.2">
      <c r="A38" s="5" t="s">
        <v>45</v>
      </c>
      <c r="B38" s="16">
        <f>SUM(Olofström:Sölvesborg!B38)</f>
        <v>0</v>
      </c>
      <c r="C38" s="16">
        <f>SUM(Olofström:Sölvesborg!C38)</f>
        <v>0</v>
      </c>
      <c r="D38" s="16">
        <f>SUM(Olofström:Sölvesborg!D38)</f>
        <v>0</v>
      </c>
      <c r="E38" s="16">
        <f>SUM(Olofström:Sölvesborg!E38)</f>
        <v>0</v>
      </c>
      <c r="F38" s="16">
        <f>SUM(Olofström:Sölvesborg!F38)</f>
        <v>0</v>
      </c>
      <c r="G38" s="16">
        <f>SUM(Olofström:Sölvesborg!G38)</f>
        <v>0</v>
      </c>
      <c r="H38" s="16">
        <f>SUM(Olofström:Sölvesborg!H38)</f>
        <v>0</v>
      </c>
      <c r="I38" s="16">
        <f>SUM(Olofström:Sölvesborg!I38)</f>
        <v>0</v>
      </c>
      <c r="J38" s="16">
        <f>SUM(Olofström:Sölvesborg!J38)</f>
        <v>0</v>
      </c>
      <c r="K38" s="16">
        <f>SUM(Olofström:Sölvesborg!K38)</f>
        <v>0</v>
      </c>
      <c r="L38" s="16">
        <f>SUM(Olofström:Sölvesborg!L38)</f>
        <v>0</v>
      </c>
      <c r="M38" s="16">
        <f>SUM(Olofström:Sölvesborg!M38)</f>
        <v>0</v>
      </c>
      <c r="N38" s="16">
        <f>SUM(Olofström:Sölvesborg!N38)</f>
        <v>58828</v>
      </c>
      <c r="O38" s="16">
        <f t="shared" si="2"/>
        <v>58828</v>
      </c>
      <c r="P38" s="18">
        <f>SUM(P31:P35)</f>
        <v>0.84539500630577646</v>
      </c>
      <c r="Q38" s="18"/>
      <c r="R38" s="3"/>
      <c r="S38" s="7" t="s">
        <v>46</v>
      </c>
      <c r="T38" s="19">
        <f>O45/1000</f>
        <v>234.05243999999999</v>
      </c>
      <c r="U38" s="7"/>
      <c r="W38" s="41"/>
      <c r="X38" s="16"/>
      <c r="Y38" s="16"/>
    </row>
    <row r="39" spans="1:48" ht="16" x14ac:dyDescent="0.2">
      <c r="A39" s="5" t="s">
        <v>15</v>
      </c>
      <c r="B39" s="16">
        <f>SUM(B31:B38)</f>
        <v>594233</v>
      </c>
      <c r="C39" s="16">
        <f t="shared" ref="C39:D39" si="3">SUM(C31:C38)</f>
        <v>1751621</v>
      </c>
      <c r="D39" s="16">
        <f t="shared" si="3"/>
        <v>0</v>
      </c>
      <c r="E39" s="16">
        <f>SUM(E31:E38)</f>
        <v>83772</v>
      </c>
      <c r="F39" s="16">
        <f t="shared" ref="F39:G39" si="4">SUM(F31:F38)</f>
        <v>151811</v>
      </c>
      <c r="G39" s="16">
        <f t="shared" si="4"/>
        <v>906065</v>
      </c>
      <c r="H39" s="16">
        <f>SUM(H31:H38)</f>
        <v>7498</v>
      </c>
      <c r="I39" s="16">
        <f t="shared" ref="I39" si="5">SUM(I31:I38)</f>
        <v>2429000</v>
      </c>
      <c r="J39" s="16">
        <f t="shared" ref="J39" si="6">SUM(J31:J38)</f>
        <v>0</v>
      </c>
      <c r="K39" s="16">
        <f t="shared" ref="K39" si="7">SUM(K31:K38)</f>
        <v>0</v>
      </c>
      <c r="L39" s="16">
        <f t="shared" ref="L39" si="8">SUM(L31:L38)</f>
        <v>0</v>
      </c>
      <c r="M39" s="16">
        <f t="shared" ref="M39" si="9">SUM(M31:M38)</f>
        <v>0</v>
      </c>
      <c r="N39" s="16">
        <f t="shared" ref="N39:O39" si="10">SUM(N31:N38)</f>
        <v>1730093</v>
      </c>
      <c r="O39" s="16">
        <f t="shared" si="10"/>
        <v>7654093</v>
      </c>
      <c r="P39" s="3"/>
      <c r="Q39" s="3"/>
      <c r="R39" s="3"/>
      <c r="S39" s="7" t="s">
        <v>47</v>
      </c>
      <c r="T39" s="20">
        <f>O41/1000</f>
        <v>1183.3610000000001</v>
      </c>
      <c r="U39" s="14">
        <f>P41</f>
        <v>0.15460499369422348</v>
      </c>
      <c r="X39" s="16"/>
      <c r="Y39" s="16"/>
    </row>
    <row r="40" spans="1:48" x14ac:dyDescent="0.2">
      <c r="S40" s="7" t="s">
        <v>48</v>
      </c>
      <c r="T40" s="20">
        <f>O35/1000</f>
        <v>460.96800000000002</v>
      </c>
      <c r="U40" s="15">
        <f>P35</f>
        <v>6.0225032541412808E-2</v>
      </c>
      <c r="X40" s="16"/>
      <c r="Y40" s="16"/>
    </row>
    <row r="41" spans="1:48" ht="16" x14ac:dyDescent="0.2">
      <c r="A41" s="21" t="s">
        <v>49</v>
      </c>
      <c r="B41" s="22">
        <f>B38+B37+B36</f>
        <v>337577</v>
      </c>
      <c r="C41" s="22">
        <f t="shared" ref="C41:N41" si="11">C38+C37+C36</f>
        <v>8063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 t="shared" si="11"/>
        <v>204704</v>
      </c>
      <c r="H41" s="22">
        <f t="shared" si="11"/>
        <v>0</v>
      </c>
      <c r="I41" s="22">
        <f t="shared" si="11"/>
        <v>0</v>
      </c>
      <c r="J41" s="22">
        <f t="shared" si="11"/>
        <v>0</v>
      </c>
      <c r="K41" s="22">
        <f t="shared" si="11"/>
        <v>0</v>
      </c>
      <c r="L41" s="22">
        <f t="shared" si="11"/>
        <v>0</v>
      </c>
      <c r="M41" s="22">
        <f t="shared" si="11"/>
        <v>0</v>
      </c>
      <c r="N41" s="22">
        <f t="shared" si="11"/>
        <v>633017</v>
      </c>
      <c r="O41" s="22">
        <f>O38+O37+O36</f>
        <v>1183361</v>
      </c>
      <c r="P41" s="17">
        <f>O41/O$39</f>
        <v>0.15460499369422348</v>
      </c>
      <c r="Q41" s="17" t="s">
        <v>50</v>
      </c>
      <c r="R41" s="7"/>
      <c r="S41" s="7" t="s">
        <v>51</v>
      </c>
      <c r="T41" s="20">
        <f>O33/1000</f>
        <v>357.34399999999999</v>
      </c>
      <c r="U41" s="14">
        <f>P33</f>
        <v>4.6686655100741527E-2</v>
      </c>
      <c r="X41" s="16"/>
      <c r="Y41" s="16"/>
    </row>
    <row r="42" spans="1:48" ht="16" x14ac:dyDescent="0.2">
      <c r="A42" s="23" t="s">
        <v>52</v>
      </c>
      <c r="B42" s="24">
        <f>B25</f>
        <v>46000</v>
      </c>
      <c r="C42" s="24">
        <f>C39+C23+C10</f>
        <v>1772084</v>
      </c>
      <c r="D42" s="24">
        <f t="shared" ref="D42:M42" si="12">D39+D23+D10</f>
        <v>0</v>
      </c>
      <c r="E42" s="24">
        <f t="shared" si="12"/>
        <v>85895</v>
      </c>
      <c r="F42" s="24">
        <f t="shared" si="12"/>
        <v>156169</v>
      </c>
      <c r="G42" s="24">
        <f t="shared" si="12"/>
        <v>1442012</v>
      </c>
      <c r="H42" s="24">
        <f t="shared" si="12"/>
        <v>7498</v>
      </c>
      <c r="I42" s="24">
        <f t="shared" si="12"/>
        <v>2429000</v>
      </c>
      <c r="J42" s="24">
        <f t="shared" si="12"/>
        <v>0</v>
      </c>
      <c r="K42" s="24">
        <f t="shared" si="12"/>
        <v>0</v>
      </c>
      <c r="L42" s="24">
        <f t="shared" si="12"/>
        <v>0</v>
      </c>
      <c r="M42" s="24">
        <f t="shared" si="12"/>
        <v>0</v>
      </c>
      <c r="N42" s="24">
        <f>N39+N23-B6+N45</f>
        <v>1803993.44</v>
      </c>
      <c r="O42" s="25">
        <f>SUM(B42:N42)</f>
        <v>7742651.4399999995</v>
      </c>
      <c r="P42" s="7"/>
      <c r="Q42" s="7"/>
      <c r="R42" s="7"/>
      <c r="S42" s="7" t="s">
        <v>33</v>
      </c>
      <c r="T42" s="20">
        <f>O31/1000</f>
        <v>115.54900000000001</v>
      </c>
      <c r="U42" s="14">
        <f>P31</f>
        <v>1.5096367394543024E-2</v>
      </c>
      <c r="X42" s="16"/>
      <c r="Y42" s="16"/>
    </row>
    <row r="43" spans="1:48" ht="16" x14ac:dyDescent="0.2">
      <c r="A43" s="23" t="s">
        <v>53</v>
      </c>
      <c r="B43" s="17">
        <f t="shared" ref="B43:N43" si="13">B42/$O42</f>
        <v>5.9411172460063629E-3</v>
      </c>
      <c r="C43" s="17">
        <f t="shared" si="13"/>
        <v>0.22887301769069435</v>
      </c>
      <c r="D43" s="17">
        <f t="shared" si="13"/>
        <v>0</v>
      </c>
      <c r="E43" s="17">
        <f t="shared" si="13"/>
        <v>1.1093744909689491E-2</v>
      </c>
      <c r="F43" s="17">
        <f t="shared" si="13"/>
        <v>2.0169963895468865E-2</v>
      </c>
      <c r="G43" s="17">
        <f t="shared" si="13"/>
        <v>0.18624266004669843</v>
      </c>
      <c r="H43" s="17">
        <f t="shared" si="13"/>
        <v>9.6840211109903724E-4</v>
      </c>
      <c r="I43" s="17">
        <f t="shared" si="13"/>
        <v>0.31371682153368385</v>
      </c>
      <c r="J43" s="17">
        <f t="shared" si="13"/>
        <v>0</v>
      </c>
      <c r="K43" s="17">
        <f t="shared" si="13"/>
        <v>0</v>
      </c>
      <c r="L43" s="17">
        <f t="shared" si="13"/>
        <v>0</v>
      </c>
      <c r="M43" s="17">
        <f t="shared" si="13"/>
        <v>0</v>
      </c>
      <c r="N43" s="17">
        <f t="shared" si="13"/>
        <v>0.23299427256665967</v>
      </c>
      <c r="O43" s="17">
        <f>SUM(B43:N43)</f>
        <v>1</v>
      </c>
      <c r="P43" s="7"/>
      <c r="Q43" s="7"/>
      <c r="R43" s="7"/>
      <c r="S43" s="7" t="s">
        <v>54</v>
      </c>
      <c r="T43" s="20">
        <f>O32/1000</f>
        <v>3977.9</v>
      </c>
      <c r="U43" s="15">
        <f>P32</f>
        <v>0.51970886687684614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1558.971</v>
      </c>
      <c r="U44" s="15">
        <f>P34</f>
        <v>0.20367808439223301</v>
      </c>
    </row>
    <row r="45" spans="1:48" ht="16" x14ac:dyDescent="0.2">
      <c r="A45" s="6" t="s">
        <v>56</v>
      </c>
      <c r="B45" s="26">
        <f>SUM(Olofström:Sölvesborg!B45)</f>
        <v>95645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138407.44</v>
      </c>
      <c r="O45" s="25">
        <f>B45+N45</f>
        <v>234052.44</v>
      </c>
      <c r="P45" s="7"/>
      <c r="Q45" s="7"/>
      <c r="R45" s="7"/>
      <c r="S45" s="7" t="s">
        <v>57</v>
      </c>
      <c r="T45" s="20">
        <f>SUM(T39:T44)</f>
        <v>7654.0930000000008</v>
      </c>
      <c r="U45" s="14">
        <f>SUM(U39:U44)</f>
        <v>1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3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16">
        <f>B23-B39-B45</f>
        <v>-46000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 t="s">
        <v>68</v>
      </c>
      <c r="B53" s="9">
        <v>0</v>
      </c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 t="s">
        <v>69</v>
      </c>
      <c r="B54" s="27">
        <f>SUM(Olofström:Sölvesborg!B25)</f>
        <v>46000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8"/>
      <c r="H56" s="28"/>
      <c r="I56" s="6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7"/>
      <c r="G57" s="27"/>
      <c r="H57" s="29"/>
      <c r="I57" s="9"/>
      <c r="J57" s="27"/>
      <c r="K57" s="29"/>
      <c r="L57" s="6"/>
      <c r="M57" s="6"/>
      <c r="N57" s="30"/>
      <c r="O57" s="7"/>
      <c r="P57" s="6"/>
      <c r="Q57" s="14"/>
      <c r="R57" s="7"/>
      <c r="S57" s="7"/>
      <c r="T57" s="6"/>
      <c r="U57" s="45"/>
    </row>
    <row r="58" spans="1:48" ht="16" x14ac:dyDescent="0.2">
      <c r="A58" s="7"/>
      <c r="B58" s="7"/>
      <c r="C58" s="29"/>
      <c r="D58" s="29"/>
      <c r="E58" s="29"/>
      <c r="F58" s="28"/>
      <c r="G58" s="27"/>
      <c r="H58" s="29"/>
      <c r="I58" s="9"/>
      <c r="J58" s="27"/>
      <c r="K58" s="29"/>
      <c r="L58" s="6"/>
      <c r="M58" s="6"/>
      <c r="N58" s="30"/>
      <c r="O58" s="7"/>
      <c r="P58" s="6"/>
      <c r="Q58" s="14"/>
      <c r="R58" s="7"/>
      <c r="S58" s="7"/>
      <c r="T58" s="6"/>
      <c r="U58" s="45"/>
    </row>
    <row r="59" spans="1:48" ht="16" x14ac:dyDescent="0.2">
      <c r="A59" s="7"/>
      <c r="B59" s="7"/>
      <c r="C59" s="29"/>
      <c r="D59" s="29"/>
      <c r="E59" s="29"/>
      <c r="F59" s="27"/>
      <c r="G59" s="27"/>
      <c r="H59" s="29"/>
      <c r="I59" s="9"/>
      <c r="J59" s="27"/>
      <c r="K59" s="29"/>
      <c r="L59" s="6"/>
      <c r="M59" s="6"/>
      <c r="N59" s="30"/>
      <c r="O59" s="7"/>
      <c r="P59" s="6"/>
      <c r="Q59" s="14"/>
      <c r="R59" s="7"/>
      <c r="S59" s="7"/>
      <c r="T59" s="6"/>
      <c r="U59" s="45"/>
    </row>
    <row r="60" spans="1:48" ht="16" x14ac:dyDescent="0.2">
      <c r="A60" s="23"/>
      <c r="B60" s="7"/>
      <c r="C60" s="29"/>
      <c r="D60" s="29"/>
      <c r="E60" s="29"/>
      <c r="F60" s="27"/>
      <c r="G60" s="27"/>
      <c r="H60" s="29"/>
      <c r="I60" s="9"/>
      <c r="J60" s="27"/>
      <c r="K60" s="29"/>
      <c r="L60" s="6"/>
      <c r="M60" s="6"/>
      <c r="N60" s="30"/>
      <c r="O60" s="7"/>
      <c r="P60" s="6"/>
      <c r="Q60" s="14"/>
      <c r="R60" s="7"/>
      <c r="S60" s="7"/>
      <c r="T60" s="6"/>
      <c r="U60" s="45"/>
    </row>
    <row r="61" spans="1:48" ht="16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6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27"/>
      <c r="G62" s="27"/>
      <c r="H62" s="7"/>
      <c r="I62" s="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5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45"/>
    </row>
    <row r="65" spans="1:21" ht="16" x14ac:dyDescent="0.2">
      <c r="A65" s="7"/>
      <c r="B65" s="6"/>
      <c r="C65" s="7"/>
      <c r="D65" s="6"/>
      <c r="E65" s="46"/>
      <c r="F65" s="4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45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45"/>
    </row>
    <row r="67" spans="1:21" ht="16" x14ac:dyDescent="0.2">
      <c r="A67" s="47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45"/>
    </row>
    <row r="68" spans="1:21" ht="16" x14ac:dyDescent="0.2">
      <c r="D68" s="10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45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45"/>
    </row>
    <row r="70" spans="1:21" ht="16" x14ac:dyDescent="0.2">
      <c r="A70" s="7"/>
      <c r="B70" s="32"/>
      <c r="C70" s="23"/>
      <c r="D70" s="23"/>
      <c r="E70" s="6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48"/>
      <c r="T70" s="32"/>
      <c r="U70" s="36"/>
    </row>
    <row r="71" spans="1:21" x14ac:dyDescent="0.2">
      <c r="C71" s="49"/>
      <c r="D71" s="49"/>
      <c r="E71" s="6"/>
    </row>
    <row r="72" spans="1:21" x14ac:dyDescent="0.2">
      <c r="E72" s="6"/>
    </row>
    <row r="73" spans="1:21" x14ac:dyDescent="0.2">
      <c r="E73" s="6"/>
    </row>
    <row r="74" spans="1:21" x14ac:dyDescent="0.2">
      <c r="D74" s="10"/>
      <c r="E74" s="10"/>
      <c r="F74" s="10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V70"/>
  <sheetViews>
    <sheetView topLeftCell="A11" zoomScale="90" zoomScaleNormal="90" zoomScalePageLayoutView="90" workbookViewId="0">
      <selection activeCell="B46" sqref="B46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1.16406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59</v>
      </c>
      <c r="Q2" s="38"/>
      <c r="R2" s="8"/>
      <c r="AH2" s="38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38"/>
      <c r="R3" s="38"/>
      <c r="AH3" s="38"/>
      <c r="AI3" s="38"/>
    </row>
    <row r="4" spans="1:35" ht="16" x14ac:dyDescent="0.2">
      <c r="A4" s="8" t="s">
        <v>67</v>
      </c>
      <c r="B4" s="73">
        <v>126</v>
      </c>
      <c r="Q4" s="38"/>
      <c r="R4" s="38"/>
      <c r="AH4" s="38"/>
      <c r="AI4" s="38"/>
    </row>
    <row r="5" spans="1:35" ht="16" x14ac:dyDescent="0.2">
      <c r="A5" s="38"/>
      <c r="Q5" s="38"/>
      <c r="R5" s="38"/>
      <c r="AH5" s="38"/>
      <c r="AI5" s="38"/>
    </row>
    <row r="6" spans="1:35" ht="16" x14ac:dyDescent="0.2">
      <c r="A6" s="8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8"/>
      <c r="R6" s="38"/>
      <c r="AH6" s="38"/>
      <c r="AI6" s="38"/>
    </row>
    <row r="7" spans="1:35" ht="16" x14ac:dyDescent="0.2">
      <c r="A7" s="8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8"/>
      <c r="R7" s="38"/>
      <c r="AH7" s="38"/>
      <c r="AI7" s="38"/>
    </row>
    <row r="8" spans="1:35" ht="16" x14ac:dyDescent="0.2">
      <c r="A8" s="8" t="s">
        <v>13</v>
      </c>
      <c r="B8" s="50">
        <v>3114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8"/>
      <c r="R8" s="38"/>
      <c r="AH8" s="38"/>
      <c r="AI8" s="38"/>
    </row>
    <row r="9" spans="1:35" ht="16" x14ac:dyDescent="0.2">
      <c r="A9" s="8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8"/>
      <c r="R9" s="38"/>
      <c r="S9" s="8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8"/>
      <c r="AI9" s="38"/>
    </row>
    <row r="10" spans="1:35" ht="16" x14ac:dyDescent="0.2">
      <c r="A10" s="8" t="s">
        <v>15</v>
      </c>
      <c r="B10" s="54">
        <f>SUM(B4:B9)</f>
        <v>3240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8"/>
      <c r="R10" s="38"/>
      <c r="S10" s="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8"/>
      <c r="AI10" s="38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0">
        <f>37091+3732</f>
        <v>40823</v>
      </c>
      <c r="C18" s="50">
        <v>0</v>
      </c>
      <c r="D18" s="50">
        <v>0</v>
      </c>
      <c r="E18" s="50">
        <v>2123</v>
      </c>
      <c r="F18" s="50">
        <v>0</v>
      </c>
      <c r="G18" s="50">
        <v>42745</v>
      </c>
      <c r="H18" s="50">
        <v>0</v>
      </c>
      <c r="I18" s="50"/>
      <c r="J18" s="50"/>
      <c r="K18" s="50"/>
      <c r="L18" s="50"/>
      <c r="M18" s="50"/>
      <c r="N18" s="50"/>
      <c r="O18" s="50">
        <v>44868</v>
      </c>
      <c r="P18" s="3"/>
      <c r="Q18" s="3"/>
      <c r="R18" s="3"/>
      <c r="S18" s="3"/>
      <c r="T18" s="3"/>
      <c r="U18" s="3"/>
    </row>
    <row r="19" spans="1:21" ht="16" x14ac:dyDescent="0.2">
      <c r="A19" s="8" t="s">
        <v>21</v>
      </c>
      <c r="B19" s="50">
        <v>752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12">
        <f>O42/1000</f>
        <v>464.34424000000001</v>
      </c>
      <c r="U21" s="3"/>
    </row>
    <row r="22" spans="1:21" ht="16" x14ac:dyDescent="0.2">
      <c r="A22" s="8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0">
        <v>41575</v>
      </c>
      <c r="C23" s="50">
        <v>0</v>
      </c>
      <c r="D23" s="50">
        <v>0</v>
      </c>
      <c r="E23" s="50">
        <v>2123</v>
      </c>
      <c r="F23" s="50">
        <v>0</v>
      </c>
      <c r="G23" s="50">
        <v>42745</v>
      </c>
      <c r="H23" s="50">
        <v>0</v>
      </c>
      <c r="I23" s="50"/>
      <c r="J23" s="50"/>
      <c r="K23" s="50"/>
      <c r="L23" s="50"/>
      <c r="M23" s="50"/>
      <c r="N23" s="50"/>
      <c r="O23" s="50">
        <v>44868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239.52024</v>
      </c>
      <c r="U24" s="14">
        <f>N43</f>
        <v>0.51582472520817746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58</v>
      </c>
      <c r="T25" s="13">
        <f>G42/1000</f>
        <v>70.933000000000007</v>
      </c>
      <c r="U25" s="15">
        <f>G43</f>
        <v>0.15275951307159533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7.4980000000000002</v>
      </c>
      <c r="U27" s="14">
        <f>F43</f>
        <v>1.6147502981839507E-2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38.863999999999997</v>
      </c>
      <c r="U28" s="14">
        <f>E43</f>
        <v>8.3696526525234821E-2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7</v>
      </c>
      <c r="T30" s="2">
        <f>K42/1000</f>
        <v>0</v>
      </c>
      <c r="U30" s="43">
        <f>K43</f>
        <v>0</v>
      </c>
    </row>
    <row r="31" spans="1:21" ht="16" x14ac:dyDescent="0.2">
      <c r="A31" s="8" t="s">
        <v>32</v>
      </c>
      <c r="B31" s="50">
        <v>0</v>
      </c>
      <c r="C31" s="50">
        <v>1402</v>
      </c>
      <c r="D31" s="50">
        <v>0</v>
      </c>
      <c r="E31" s="50">
        <v>0</v>
      </c>
      <c r="F31" s="50">
        <v>145</v>
      </c>
      <c r="G31" s="50">
        <v>0</v>
      </c>
      <c r="H31" s="50">
        <v>0</v>
      </c>
      <c r="I31" s="50"/>
      <c r="J31" s="50"/>
      <c r="K31" s="50"/>
      <c r="L31" s="50"/>
      <c r="M31" s="38"/>
      <c r="N31" s="50">
        <v>7098</v>
      </c>
      <c r="O31" s="50">
        <v>8645</v>
      </c>
      <c r="P31" s="17">
        <f>O31/O$39</f>
        <v>1.9691271835217423E-2</v>
      </c>
      <c r="Q31" s="18" t="s">
        <v>33</v>
      </c>
      <c r="R31" s="66"/>
      <c r="S31" s="3" t="s">
        <v>4</v>
      </c>
      <c r="T31" s="13">
        <f>I42/1000</f>
        <v>0</v>
      </c>
      <c r="U31" s="14">
        <f>I43</f>
        <v>0</v>
      </c>
    </row>
    <row r="32" spans="1:21" ht="16" x14ac:dyDescent="0.2">
      <c r="A32" s="8" t="s">
        <v>35</v>
      </c>
      <c r="B32" s="50">
        <v>756</v>
      </c>
      <c r="C32" s="50">
        <v>1610</v>
      </c>
      <c r="D32" s="50">
        <v>0</v>
      </c>
      <c r="E32" s="65">
        <v>36741</v>
      </c>
      <c r="F32" s="50">
        <v>0</v>
      </c>
      <c r="G32" s="50">
        <v>0</v>
      </c>
      <c r="H32" s="50">
        <v>0</v>
      </c>
      <c r="I32" s="50"/>
      <c r="J32" s="50"/>
      <c r="K32" s="50"/>
      <c r="L32" s="50"/>
      <c r="M32" s="38"/>
      <c r="N32" s="50">
        <v>121028</v>
      </c>
      <c r="O32" s="71">
        <f>SUM(B32:N32)</f>
        <v>160135</v>
      </c>
      <c r="P32" s="17">
        <f>O32/O$39</f>
        <v>0.36474977620966365</v>
      </c>
      <c r="Q32" s="18" t="s">
        <v>36</v>
      </c>
      <c r="R32" s="66"/>
      <c r="S32" s="3" t="s">
        <v>5</v>
      </c>
      <c r="T32" s="13">
        <f>H42/1000</f>
        <v>0</v>
      </c>
      <c r="U32" s="14">
        <f>H43</f>
        <v>0</v>
      </c>
    </row>
    <row r="33" spans="1:48" ht="16" x14ac:dyDescent="0.2">
      <c r="A33" s="8" t="s">
        <v>37</v>
      </c>
      <c r="B33" s="50">
        <v>10080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8"/>
      <c r="N33" s="50">
        <v>19223</v>
      </c>
      <c r="O33" s="50">
        <v>29303</v>
      </c>
      <c r="P33" s="17">
        <f>O33/O$39</f>
        <v>6.6745325458343108E-2</v>
      </c>
      <c r="Q33" s="18" t="s">
        <v>38</v>
      </c>
      <c r="R33" s="66"/>
      <c r="S33" s="3" t="s">
        <v>34</v>
      </c>
      <c r="T33" s="13">
        <f>C42/1000</f>
        <v>107.529</v>
      </c>
      <c r="U33" s="15">
        <f>C43</f>
        <v>0.23157173221315291</v>
      </c>
    </row>
    <row r="34" spans="1:48" ht="16" x14ac:dyDescent="0.2">
      <c r="A34" s="8" t="s">
        <v>39</v>
      </c>
      <c r="B34" s="50">
        <v>0</v>
      </c>
      <c r="C34" s="50">
        <v>100574</v>
      </c>
      <c r="D34" s="50">
        <v>0</v>
      </c>
      <c r="E34" s="50">
        <v>0</v>
      </c>
      <c r="F34" s="50">
        <v>7353</v>
      </c>
      <c r="G34" s="50">
        <v>0</v>
      </c>
      <c r="H34" s="50">
        <v>0</v>
      </c>
      <c r="I34" s="50"/>
      <c r="J34" s="50"/>
      <c r="K34" s="50"/>
      <c r="L34" s="50"/>
      <c r="M34" s="38"/>
      <c r="N34" s="50">
        <v>102</v>
      </c>
      <c r="O34" s="50">
        <v>108030</v>
      </c>
      <c r="P34" s="17">
        <f>O34/O$39</f>
        <v>0.24606687060249141</v>
      </c>
      <c r="Q34" s="18" t="s">
        <v>40</v>
      </c>
      <c r="R34" s="66"/>
      <c r="S34" s="3"/>
      <c r="T34" s="13">
        <f>SUM(T24:T33)</f>
        <v>464.34423999999996</v>
      </c>
      <c r="U34" s="14">
        <f>SUM(U24:U33)</f>
        <v>1</v>
      </c>
    </row>
    <row r="35" spans="1:48" ht="16" x14ac:dyDescent="0.2">
      <c r="A35" s="8" t="s">
        <v>41</v>
      </c>
      <c r="B35" s="50">
        <v>2731</v>
      </c>
      <c r="C35" s="50">
        <v>3061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8"/>
      <c r="N35" s="50">
        <v>21628</v>
      </c>
      <c r="O35" s="50">
        <v>27420</v>
      </c>
      <c r="P35" s="17">
        <f>O35/O$39</f>
        <v>6.2456295398688466E-2</v>
      </c>
      <c r="Q35" s="18" t="s">
        <v>42</v>
      </c>
      <c r="R35" s="66"/>
    </row>
    <row r="36" spans="1:48" ht="16" x14ac:dyDescent="0.2">
      <c r="A36" s="8" t="s">
        <v>43</v>
      </c>
      <c r="B36" s="50">
        <v>2187</v>
      </c>
      <c r="C36" s="50">
        <v>853</v>
      </c>
      <c r="D36" s="50">
        <v>0</v>
      </c>
      <c r="E36" s="50">
        <v>0</v>
      </c>
      <c r="F36" s="50">
        <v>0</v>
      </c>
      <c r="G36" s="50">
        <v>28188</v>
      </c>
      <c r="H36" s="50">
        <v>0</v>
      </c>
      <c r="I36" s="50"/>
      <c r="J36" s="50"/>
      <c r="K36" s="50"/>
      <c r="L36" s="50"/>
      <c r="M36" s="38"/>
      <c r="N36" s="50">
        <v>46835</v>
      </c>
      <c r="O36" s="50">
        <v>78063</v>
      </c>
      <c r="P36" s="18"/>
      <c r="Q36" s="18"/>
      <c r="R36" s="66"/>
      <c r="S36" s="7"/>
      <c r="T36" s="7"/>
      <c r="U36" s="7"/>
    </row>
    <row r="37" spans="1:48" ht="16" x14ac:dyDescent="0.2">
      <c r="A37" s="8" t="s">
        <v>44</v>
      </c>
      <c r="B37" s="50">
        <v>21537</v>
      </c>
      <c r="C37" s="50">
        <v>30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8"/>
      <c r="N37" s="50">
        <v>4841</v>
      </c>
      <c r="O37" s="50">
        <v>26408</v>
      </c>
      <c r="P37" s="18"/>
      <c r="Q37" s="18"/>
      <c r="R37" s="66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8"/>
      <c r="N38" s="50">
        <v>1023</v>
      </c>
      <c r="O38" s="50">
        <v>1023</v>
      </c>
      <c r="P38" s="18">
        <f>SUM(P31:P35)</f>
        <v>0.75970953950440401</v>
      </c>
      <c r="Q38" s="18"/>
      <c r="R38" s="66"/>
      <c r="S38" s="7" t="s">
        <v>46</v>
      </c>
      <c r="T38" s="19">
        <f>O45/1000</f>
        <v>22.026240000000001</v>
      </c>
      <c r="U38" s="7"/>
    </row>
    <row r="39" spans="1:48" ht="16" x14ac:dyDescent="0.2">
      <c r="A39" s="8" t="s">
        <v>15</v>
      </c>
      <c r="B39" s="50">
        <v>37291</v>
      </c>
      <c r="C39" s="50">
        <v>107529</v>
      </c>
      <c r="D39" s="50">
        <v>0</v>
      </c>
      <c r="E39" s="65">
        <f>SUM(E31:E38)</f>
        <v>36741</v>
      </c>
      <c r="F39" s="50">
        <v>7498</v>
      </c>
      <c r="G39" s="50">
        <v>28188</v>
      </c>
      <c r="H39" s="50">
        <v>0</v>
      </c>
      <c r="I39" s="50"/>
      <c r="J39" s="50"/>
      <c r="K39" s="50"/>
      <c r="L39" s="50"/>
      <c r="M39" s="38"/>
      <c r="N39" s="50">
        <v>221778</v>
      </c>
      <c r="O39" s="71">
        <f>SUM(O31:O38)</f>
        <v>439027</v>
      </c>
      <c r="P39" s="66"/>
      <c r="Q39" s="3"/>
      <c r="R39" s="66"/>
      <c r="S39" s="7" t="s">
        <v>47</v>
      </c>
      <c r="T39" s="20">
        <f>O41/1000</f>
        <v>105.494</v>
      </c>
      <c r="U39" s="14">
        <f>P41</f>
        <v>0.24029046049559594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48</v>
      </c>
      <c r="T40" s="20">
        <f>O35/1000</f>
        <v>27.42</v>
      </c>
      <c r="U40" s="15">
        <f>P35</f>
        <v>6.2456295398688466E-2</v>
      </c>
    </row>
    <row r="41" spans="1:48" ht="16" x14ac:dyDescent="0.2">
      <c r="A41" s="21" t="s">
        <v>49</v>
      </c>
      <c r="B41" s="22">
        <f>B38+B37+B36</f>
        <v>23724</v>
      </c>
      <c r="C41" s="22">
        <f t="shared" ref="C41:O41" si="0">C38+C37+C36</f>
        <v>883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28188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52699</v>
      </c>
      <c r="O41" s="22">
        <f t="shared" si="0"/>
        <v>105494</v>
      </c>
      <c r="P41" s="17">
        <f>O41/O$39</f>
        <v>0.24029046049559594</v>
      </c>
      <c r="Q41" s="17" t="s">
        <v>50</v>
      </c>
      <c r="R41" s="7"/>
      <c r="S41" s="7" t="s">
        <v>51</v>
      </c>
      <c r="T41" s="20">
        <f>O33/1000</f>
        <v>29.303000000000001</v>
      </c>
      <c r="U41" s="14">
        <f>P33</f>
        <v>6.6745325458343108E-2</v>
      </c>
    </row>
    <row r="42" spans="1:48" ht="16" x14ac:dyDescent="0.2">
      <c r="A42" s="23" t="s">
        <v>52</v>
      </c>
      <c r="B42" s="22"/>
      <c r="C42" s="24">
        <f>C39+C23+C10</f>
        <v>107529</v>
      </c>
      <c r="D42" s="24">
        <f t="shared" ref="D42:M42" si="1">D39+D23+D10</f>
        <v>0</v>
      </c>
      <c r="E42" s="24">
        <f t="shared" si="1"/>
        <v>38864</v>
      </c>
      <c r="F42" s="24">
        <f t="shared" si="1"/>
        <v>7498</v>
      </c>
      <c r="G42" s="24">
        <f t="shared" si="1"/>
        <v>70933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239520.24</v>
      </c>
      <c r="O42" s="25">
        <f>SUM(C42:N42)</f>
        <v>464344.24</v>
      </c>
      <c r="P42" s="7"/>
      <c r="Q42" s="7"/>
      <c r="R42" s="7"/>
      <c r="S42" s="7" t="s">
        <v>33</v>
      </c>
      <c r="T42" s="20">
        <f>O31/1000</f>
        <v>8.6449999999999996</v>
      </c>
      <c r="U42" s="14">
        <f>P31</f>
        <v>1.9691271835217423E-2</v>
      </c>
    </row>
    <row r="43" spans="1:48" ht="16" x14ac:dyDescent="0.2">
      <c r="A43" s="23" t="s">
        <v>53</v>
      </c>
      <c r="B43" s="22"/>
      <c r="C43" s="17">
        <f t="shared" ref="C43:N43" si="2">C42/$O42</f>
        <v>0.23157173221315291</v>
      </c>
      <c r="D43" s="17">
        <f t="shared" si="2"/>
        <v>0</v>
      </c>
      <c r="E43" s="17">
        <f t="shared" si="2"/>
        <v>8.3696526525234821E-2</v>
      </c>
      <c r="F43" s="17">
        <f t="shared" si="2"/>
        <v>1.6147502981839507E-2</v>
      </c>
      <c r="G43" s="17">
        <f t="shared" si="2"/>
        <v>0.15275951307159533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0.51582472520817746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160.13499999999999</v>
      </c>
      <c r="U43" s="15">
        <f>P32</f>
        <v>0.36474977620966365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108.03</v>
      </c>
      <c r="U44" s="15">
        <f>P34</f>
        <v>0.24606687060249141</v>
      </c>
    </row>
    <row r="45" spans="1:48" ht="16" x14ac:dyDescent="0.2">
      <c r="A45" s="6" t="s">
        <v>56</v>
      </c>
      <c r="B45" s="6">
        <f>B23-B39</f>
        <v>4284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17742.240000000002</v>
      </c>
      <c r="O45" s="25">
        <f>B45+N45</f>
        <v>22026.240000000002</v>
      </c>
      <c r="P45" s="7"/>
      <c r="Q45" s="7"/>
      <c r="R45" s="7"/>
      <c r="S45" s="7" t="s">
        <v>57</v>
      </c>
      <c r="T45" s="20">
        <f>SUM(T39:T44)</f>
        <v>439.02699999999993</v>
      </c>
      <c r="U45" s="14">
        <f>SUM(U39:U44)</f>
        <v>1</v>
      </c>
    </row>
    <row r="46" spans="1:48" ht="16" x14ac:dyDescent="0.2">
      <c r="A46" s="6" t="s">
        <v>65</v>
      </c>
      <c r="B46" s="53">
        <f>B45/B23</f>
        <v>0.1030426939266386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V70"/>
  <sheetViews>
    <sheetView topLeftCell="A13" zoomScale="90" zoomScaleNormal="90" zoomScalePageLayoutView="90" workbookViewId="0">
      <selection activeCell="P41" sqref="P41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11.1640625" style="2" bestFit="1" customWidth="1"/>
    <col min="12" max="13" width="5.33203125" style="2" customWidth="1"/>
    <col min="14" max="15" width="11.83203125" style="2" bestFit="1" customWidth="1"/>
    <col min="16" max="16" width="11.1640625" style="2" bestFit="1" customWidth="1"/>
    <col min="17" max="19" width="8.83203125" style="2"/>
    <col min="20" max="21" width="10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60</v>
      </c>
      <c r="Q2" s="38"/>
      <c r="R2" s="8"/>
      <c r="AH2" s="38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38"/>
      <c r="R3" s="38"/>
      <c r="AH3" s="38"/>
      <c r="AI3" s="38"/>
    </row>
    <row r="4" spans="1:35" ht="16" x14ac:dyDescent="0.2">
      <c r="A4" s="8" t="s">
        <v>67</v>
      </c>
      <c r="B4" s="73">
        <v>1561</v>
      </c>
      <c r="Q4" s="38"/>
      <c r="R4" s="38"/>
      <c r="AH4" s="38"/>
      <c r="AI4" s="38"/>
    </row>
    <row r="5" spans="1:35" ht="16" x14ac:dyDescent="0.2">
      <c r="A5" s="38"/>
      <c r="B5"/>
      <c r="Q5" s="38"/>
      <c r="R5" s="38"/>
      <c r="AH5" s="38"/>
      <c r="AI5" s="38"/>
    </row>
    <row r="6" spans="1:35" ht="16" x14ac:dyDescent="0.2">
      <c r="A6" s="8" t="s">
        <v>11</v>
      </c>
      <c r="B6" s="58">
        <v>64532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8"/>
      <c r="R6" s="38"/>
      <c r="AH6" s="38"/>
      <c r="AI6" s="38"/>
    </row>
    <row r="7" spans="1:35" ht="16" x14ac:dyDescent="0.2">
      <c r="A7" s="8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8"/>
      <c r="R7" s="38"/>
      <c r="AH7" s="38"/>
      <c r="AI7" s="38"/>
    </row>
    <row r="8" spans="1:35" ht="16" x14ac:dyDescent="0.2">
      <c r="A8" s="8" t="s">
        <v>13</v>
      </c>
      <c r="B8" s="52">
        <v>670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8"/>
      <c r="R8" s="38"/>
      <c r="AH8" s="38"/>
      <c r="AI8" s="38"/>
    </row>
    <row r="9" spans="1:35" ht="16" x14ac:dyDescent="0.2">
      <c r="A9" s="8" t="s">
        <v>14</v>
      </c>
      <c r="B9" s="59">
        <v>50612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8"/>
      <c r="R9" s="38"/>
      <c r="S9" s="8"/>
      <c r="T9" s="50"/>
      <c r="U9" s="51"/>
      <c r="V9" s="50"/>
      <c r="W9" s="50"/>
      <c r="X9" s="50"/>
      <c r="Y9" s="51"/>
      <c r="Z9" s="50"/>
      <c r="AA9" s="50"/>
      <c r="AB9" s="50"/>
      <c r="AC9" s="50"/>
      <c r="AD9" s="50"/>
      <c r="AE9" s="50"/>
      <c r="AF9" s="50"/>
      <c r="AG9" s="51"/>
      <c r="AH9" s="38"/>
      <c r="AI9" s="38"/>
    </row>
    <row r="10" spans="1:35" ht="16" x14ac:dyDescent="0.2">
      <c r="A10" s="8" t="s">
        <v>15</v>
      </c>
      <c r="B10" s="54">
        <f>SUM(B4:B9)</f>
        <v>117375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8"/>
      <c r="R10" s="38"/>
      <c r="S10" s="8"/>
      <c r="T10" s="50"/>
      <c r="U10" s="51"/>
      <c r="V10" s="50"/>
      <c r="W10" s="50"/>
      <c r="X10" s="50"/>
      <c r="Y10" s="51"/>
      <c r="Z10" s="50"/>
      <c r="AA10" s="50"/>
      <c r="AB10" s="50"/>
      <c r="AC10" s="50"/>
      <c r="AD10" s="50"/>
      <c r="AE10" s="50"/>
      <c r="AF10" s="50"/>
      <c r="AG10" s="51"/>
      <c r="AH10" s="38"/>
      <c r="AI10" s="38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61">
        <v>275249</v>
      </c>
      <c r="C17" s="61">
        <v>309</v>
      </c>
      <c r="D17" s="50">
        <v>0</v>
      </c>
      <c r="E17" s="50">
        <v>0</v>
      </c>
      <c r="F17" s="54">
        <v>4358</v>
      </c>
      <c r="G17" s="61">
        <v>341835</v>
      </c>
      <c r="H17" s="50">
        <v>0</v>
      </c>
      <c r="I17" s="50"/>
      <c r="J17" s="50"/>
      <c r="K17" s="50"/>
      <c r="L17" s="50"/>
      <c r="M17" s="50"/>
      <c r="N17" s="50"/>
      <c r="O17" s="61">
        <f>SUM(C17:N17)</f>
        <v>346502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61">
        <v>12875</v>
      </c>
      <c r="C18" s="61">
        <v>382</v>
      </c>
      <c r="D18" s="50">
        <v>0</v>
      </c>
      <c r="E18" s="50">
        <v>0</v>
      </c>
      <c r="F18" s="50">
        <v>0</v>
      </c>
      <c r="G18" s="61">
        <v>13097</v>
      </c>
      <c r="H18" s="50">
        <v>0</v>
      </c>
      <c r="I18" s="50"/>
      <c r="J18" s="50"/>
      <c r="K18" s="50"/>
      <c r="L18" s="50"/>
      <c r="M18" s="50"/>
      <c r="N18" s="54">
        <v>25</v>
      </c>
      <c r="O18" s="61">
        <f t="shared" ref="O18:O22" si="0">SUM(C18:N18)</f>
        <v>13504</v>
      </c>
      <c r="P18" s="3"/>
      <c r="Q18" s="3"/>
      <c r="R18" s="3"/>
      <c r="S18" s="3"/>
      <c r="T18" s="3"/>
      <c r="U18" s="3"/>
    </row>
    <row r="19" spans="1:21" ht="16" x14ac:dyDescent="0.2">
      <c r="A19" s="8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1">
        <f t="shared" si="0"/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1">
        <f t="shared" si="0"/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1">
        <f t="shared" si="0"/>
        <v>0</v>
      </c>
      <c r="P21" s="3"/>
      <c r="Q21" s="3"/>
      <c r="R21" s="3"/>
      <c r="S21" s="3" t="s">
        <v>25</v>
      </c>
      <c r="T21" s="12">
        <f>O42/1000</f>
        <v>1415.6631200000002</v>
      </c>
      <c r="U21" s="3"/>
    </row>
    <row r="22" spans="1:21" ht="16" x14ac:dyDescent="0.2">
      <c r="A22" s="8" t="s">
        <v>24</v>
      </c>
      <c r="B22" s="61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1">
        <f t="shared" si="0"/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62">
        <f>SUM(B17:B22)</f>
        <v>288124</v>
      </c>
      <c r="C23" s="61">
        <f>SUM(C17:C22)</f>
        <v>691</v>
      </c>
      <c r="D23" s="51">
        <f t="shared" ref="D23:N23" si="1">SUM(D17:D22)</f>
        <v>0</v>
      </c>
      <c r="E23" s="51">
        <f t="shared" si="1"/>
        <v>0</v>
      </c>
      <c r="F23" s="61">
        <f t="shared" si="1"/>
        <v>4358</v>
      </c>
      <c r="G23" s="61">
        <f t="shared" si="1"/>
        <v>354932</v>
      </c>
      <c r="H23" s="51">
        <f t="shared" si="1"/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61">
        <f t="shared" si="1"/>
        <v>25</v>
      </c>
      <c r="O23" s="61">
        <f>SUM(O17:O22)</f>
        <v>360006</v>
      </c>
      <c r="P23" s="60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2"/>
      <c r="O24" s="10"/>
      <c r="P24" s="3"/>
      <c r="Q24" s="3"/>
      <c r="R24" s="3"/>
      <c r="S24" s="3" t="s">
        <v>9</v>
      </c>
      <c r="T24" s="13">
        <f>N42/1000</f>
        <v>548.21911999999998</v>
      </c>
      <c r="U24" s="14">
        <f>N43</f>
        <v>0.38725252657567288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58</v>
      </c>
      <c r="T25" s="13">
        <f>G42/1000</f>
        <v>430.31599999999997</v>
      </c>
      <c r="U25" s="15">
        <f>G43</f>
        <v>0.30396779708437976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33.146999999999998</v>
      </c>
      <c r="U27" s="14">
        <f>F43</f>
        <v>2.3414468832104629E-2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6.1139999999999999</v>
      </c>
      <c r="U28" s="14">
        <f>E43</f>
        <v>4.3188240999030899E-3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7"/>
      <c r="S30" s="2" t="s">
        <v>7</v>
      </c>
      <c r="T30" s="2">
        <f>K42/1000</f>
        <v>0</v>
      </c>
      <c r="U30" s="43">
        <f>K43</f>
        <v>0</v>
      </c>
    </row>
    <row r="31" spans="1:21" ht="16" x14ac:dyDescent="0.2">
      <c r="A31" s="8" t="s">
        <v>32</v>
      </c>
      <c r="B31" s="50">
        <v>0</v>
      </c>
      <c r="C31" s="50">
        <v>15762</v>
      </c>
      <c r="D31" s="50">
        <v>0</v>
      </c>
      <c r="E31" s="50">
        <v>0</v>
      </c>
      <c r="F31" s="50">
        <v>1486</v>
      </c>
      <c r="G31" s="50">
        <v>0</v>
      </c>
      <c r="H31" s="50">
        <v>0</v>
      </c>
      <c r="I31" s="50"/>
      <c r="J31" s="50"/>
      <c r="K31" s="50"/>
      <c r="L31" s="50"/>
      <c r="M31" s="38"/>
      <c r="N31" s="50">
        <v>18380</v>
      </c>
      <c r="O31" s="50">
        <v>35628</v>
      </c>
      <c r="P31" s="17">
        <f>O31/O$39</f>
        <v>2.6984142612723628E-2</v>
      </c>
      <c r="Q31" s="18" t="s">
        <v>33</v>
      </c>
      <c r="R31" s="6"/>
      <c r="S31" s="3" t="s">
        <v>4</v>
      </c>
      <c r="T31" s="13">
        <f>I42/1000</f>
        <v>0</v>
      </c>
      <c r="U31" s="14">
        <f>I43</f>
        <v>0</v>
      </c>
    </row>
    <row r="32" spans="1:21" ht="16" x14ac:dyDescent="0.2">
      <c r="A32" s="8" t="s">
        <v>35</v>
      </c>
      <c r="B32" s="58">
        <v>19506</v>
      </c>
      <c r="C32" s="50">
        <v>3954</v>
      </c>
      <c r="D32" s="50">
        <v>0</v>
      </c>
      <c r="E32" s="52">
        <v>6114</v>
      </c>
      <c r="F32" s="50">
        <v>0</v>
      </c>
      <c r="G32" s="50">
        <v>587</v>
      </c>
      <c r="H32" s="50">
        <v>0</v>
      </c>
      <c r="I32" s="50"/>
      <c r="J32" s="50"/>
      <c r="K32" s="50"/>
      <c r="L32" s="50"/>
      <c r="M32" s="38"/>
      <c r="N32" s="52">
        <f>O32-G32-E32-C32-B32</f>
        <v>107946</v>
      </c>
      <c r="O32" s="50">
        <v>138107</v>
      </c>
      <c r="P32" s="17">
        <f>O32/O$39</f>
        <v>0.10460028583741501</v>
      </c>
      <c r="Q32" s="18" t="s">
        <v>36</v>
      </c>
      <c r="R32" s="6"/>
      <c r="S32" s="3" t="s">
        <v>5</v>
      </c>
      <c r="T32" s="13">
        <f>H42/1000</f>
        <v>0</v>
      </c>
      <c r="U32" s="14">
        <f>H43</f>
        <v>0</v>
      </c>
    </row>
    <row r="33" spans="1:48" ht="16" x14ac:dyDescent="0.2">
      <c r="A33" s="8" t="s">
        <v>37</v>
      </c>
      <c r="B33" s="58">
        <v>45684</v>
      </c>
      <c r="C33" s="50">
        <v>15409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8"/>
      <c r="N33" s="52">
        <v>73261</v>
      </c>
      <c r="O33" s="59">
        <f>SUM(B33:N33)</f>
        <v>134354</v>
      </c>
      <c r="P33" s="17">
        <f>O33/O$39</f>
        <v>0.10175781678988072</v>
      </c>
      <c r="Q33" s="18" t="s">
        <v>38</v>
      </c>
      <c r="R33" s="6"/>
      <c r="S33" s="3" t="s">
        <v>34</v>
      </c>
      <c r="T33" s="13">
        <f>C42/1000</f>
        <v>397.86700000000002</v>
      </c>
      <c r="U33" s="15">
        <f>C43</f>
        <v>0.28104638340793958</v>
      </c>
    </row>
    <row r="34" spans="1:48" ht="16" x14ac:dyDescent="0.2">
      <c r="A34" s="8" t="s">
        <v>39</v>
      </c>
      <c r="B34" s="50">
        <v>0</v>
      </c>
      <c r="C34" s="50">
        <v>353650</v>
      </c>
      <c r="D34" s="50">
        <v>0</v>
      </c>
      <c r="E34" s="50">
        <v>0</v>
      </c>
      <c r="F34" s="52">
        <f>O34-N34-C34</f>
        <v>27303</v>
      </c>
      <c r="G34" s="50">
        <v>0</v>
      </c>
      <c r="H34" s="50">
        <v>0</v>
      </c>
      <c r="I34" s="50"/>
      <c r="J34" s="50"/>
      <c r="K34" s="50"/>
      <c r="L34" s="50"/>
      <c r="M34" s="38"/>
      <c r="N34" s="52">
        <v>989</v>
      </c>
      <c r="O34" s="50">
        <v>381942</v>
      </c>
      <c r="P34" s="17">
        <f>O34/O$39</f>
        <v>0.28927746148503669</v>
      </c>
      <c r="Q34" s="18" t="s">
        <v>40</v>
      </c>
      <c r="R34" s="6"/>
      <c r="S34" s="3"/>
      <c r="T34" s="13">
        <f>SUM(T24:T33)</f>
        <v>1415.6631200000002</v>
      </c>
      <c r="U34" s="14">
        <f>SUM(U24:U33)</f>
        <v>1</v>
      </c>
    </row>
    <row r="35" spans="1:48" ht="16" x14ac:dyDescent="0.2">
      <c r="A35" s="8" t="s">
        <v>41</v>
      </c>
      <c r="B35" s="58">
        <v>48169</v>
      </c>
      <c r="C35" s="52">
        <f>C39-C37-C36-C34-C33-C32-C31</f>
        <v>6391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8"/>
      <c r="N35" s="52">
        <v>104821</v>
      </c>
      <c r="O35" s="57">
        <f>SUM(B35:N35)</f>
        <v>159381</v>
      </c>
      <c r="P35" s="17">
        <f>O35/O$39</f>
        <v>0.12071291214097071</v>
      </c>
      <c r="Q35" s="18" t="s">
        <v>42</v>
      </c>
      <c r="R35" s="6"/>
    </row>
    <row r="36" spans="1:48" ht="16" x14ac:dyDescent="0.2">
      <c r="A36" s="8" t="s">
        <v>43</v>
      </c>
      <c r="B36" s="58">
        <v>2629</v>
      </c>
      <c r="C36" s="52">
        <f>O36-N36-G36-B36</f>
        <v>1342</v>
      </c>
      <c r="D36" s="50">
        <v>0</v>
      </c>
      <c r="E36" s="50">
        <v>0</v>
      </c>
      <c r="F36" s="50">
        <v>0</v>
      </c>
      <c r="G36" s="50">
        <v>74797</v>
      </c>
      <c r="H36" s="50">
        <v>0</v>
      </c>
      <c r="I36" s="50"/>
      <c r="J36" s="50"/>
      <c r="K36" s="50"/>
      <c r="L36" s="50"/>
      <c r="M36" s="38"/>
      <c r="N36" s="50">
        <v>175180</v>
      </c>
      <c r="O36" s="50">
        <v>253948</v>
      </c>
      <c r="P36" s="18"/>
      <c r="Q36" s="18"/>
      <c r="R36" s="6"/>
      <c r="S36" s="7"/>
      <c r="T36" s="7"/>
      <c r="U36" s="7"/>
    </row>
    <row r="37" spans="1:48" ht="16" x14ac:dyDescent="0.2">
      <c r="A37" s="8" t="s">
        <v>44</v>
      </c>
      <c r="B37" s="58">
        <v>129541</v>
      </c>
      <c r="C37" s="50">
        <v>668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8"/>
      <c r="N37" s="52">
        <v>59875</v>
      </c>
      <c r="O37" s="59">
        <f>SUM(B37:N37)</f>
        <v>190084</v>
      </c>
      <c r="P37" s="18"/>
      <c r="Q37" s="18"/>
      <c r="R37" s="6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8"/>
      <c r="N38" s="50">
        <v>26887</v>
      </c>
      <c r="O38" s="50">
        <v>26887</v>
      </c>
      <c r="P38" s="18">
        <f>SUM(P31:P35)</f>
        <v>0.64333261886602677</v>
      </c>
      <c r="Q38" s="18"/>
      <c r="R38" s="6"/>
      <c r="S38" s="7" t="s">
        <v>46</v>
      </c>
      <c r="T38" s="19">
        <f>O45/1000</f>
        <v>87.982119999999995</v>
      </c>
      <c r="U38" s="7"/>
    </row>
    <row r="39" spans="1:48" ht="16" x14ac:dyDescent="0.2">
      <c r="A39" s="8" t="s">
        <v>15</v>
      </c>
      <c r="B39" s="63">
        <f>SUM(B31:B38)</f>
        <v>245529</v>
      </c>
      <c r="C39" s="50">
        <v>397176</v>
      </c>
      <c r="D39" s="50">
        <v>0</v>
      </c>
      <c r="E39" s="52">
        <f>SUM(E31:E38)</f>
        <v>6114</v>
      </c>
      <c r="F39" s="52">
        <f>SUM(F31:F38)</f>
        <v>28789</v>
      </c>
      <c r="G39" s="50">
        <v>75384</v>
      </c>
      <c r="H39" s="50">
        <v>0</v>
      </c>
      <c r="I39" s="50"/>
      <c r="J39" s="50"/>
      <c r="K39" s="50"/>
      <c r="L39" s="50"/>
      <c r="M39" s="38"/>
      <c r="N39" s="50">
        <v>567339</v>
      </c>
      <c r="O39" s="57">
        <f>SUM(O31:O38)</f>
        <v>1320331</v>
      </c>
      <c r="P39" s="3"/>
      <c r="Q39" s="10"/>
      <c r="R39" s="6"/>
      <c r="S39" s="7" t="s">
        <v>47</v>
      </c>
      <c r="T39" s="20">
        <f>O41/1000</f>
        <v>470.91899999999998</v>
      </c>
      <c r="U39" s="14">
        <f>P41</f>
        <v>0.35666738113397323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ref="P40" si="2">SUM(P31:P38)</f>
        <v>1.2866652377320535</v>
      </c>
      <c r="R40" s="6"/>
      <c r="S40" s="7" t="s">
        <v>48</v>
      </c>
      <c r="T40" s="20">
        <f>O35/1000</f>
        <v>159.381</v>
      </c>
      <c r="U40" s="15">
        <f>P35</f>
        <v>0.12071291214097071</v>
      </c>
    </row>
    <row r="41" spans="1:48" ht="16" x14ac:dyDescent="0.2">
      <c r="A41" s="21" t="s">
        <v>49</v>
      </c>
      <c r="B41" s="22">
        <f>B38+B37+B36</f>
        <v>132170</v>
      </c>
      <c r="C41" s="22">
        <f t="shared" ref="C41:O41" si="3">C38+C37+C36</f>
        <v>2010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74797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si="3"/>
        <v>0</v>
      </c>
      <c r="N41" s="22">
        <f t="shared" si="3"/>
        <v>261942</v>
      </c>
      <c r="O41" s="22">
        <f t="shared" si="3"/>
        <v>470919</v>
      </c>
      <c r="P41" s="17">
        <f>O41/O$39</f>
        <v>0.35666738113397323</v>
      </c>
      <c r="Q41" s="17" t="s">
        <v>50</v>
      </c>
      <c r="R41" s="7"/>
      <c r="S41" s="7" t="s">
        <v>51</v>
      </c>
      <c r="T41" s="20">
        <f>O33/1000</f>
        <v>134.35400000000001</v>
      </c>
      <c r="U41" s="14">
        <f>P33</f>
        <v>0.10175781678988072</v>
      </c>
    </row>
    <row r="42" spans="1:48" ht="16" x14ac:dyDescent="0.2">
      <c r="A42" s="23" t="s">
        <v>52</v>
      </c>
      <c r="B42" s="22"/>
      <c r="C42" s="24">
        <f>C39+C23+C10</f>
        <v>397867</v>
      </c>
      <c r="D42" s="24">
        <f t="shared" ref="D42:M42" si="4">D39+D23+D10</f>
        <v>0</v>
      </c>
      <c r="E42" s="24">
        <f t="shared" si="4"/>
        <v>6114</v>
      </c>
      <c r="F42" s="24">
        <f t="shared" si="4"/>
        <v>33147</v>
      </c>
      <c r="G42" s="24">
        <f t="shared" si="4"/>
        <v>430316</v>
      </c>
      <c r="H42" s="24">
        <f t="shared" si="4"/>
        <v>0</v>
      </c>
      <c r="I42" s="24">
        <f t="shared" si="4"/>
        <v>0</v>
      </c>
      <c r="J42" s="24">
        <f t="shared" si="4"/>
        <v>0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>N39+N23-B6+N45</f>
        <v>548219.12</v>
      </c>
      <c r="O42" s="25">
        <f>SUM(C42:N42)</f>
        <v>1415663.12</v>
      </c>
      <c r="P42" s="7"/>
      <c r="Q42" s="7"/>
      <c r="R42" s="7"/>
      <c r="S42" s="7" t="s">
        <v>33</v>
      </c>
      <c r="T42" s="20">
        <f>O31/1000</f>
        <v>35.628</v>
      </c>
      <c r="U42" s="14">
        <f>P31</f>
        <v>2.6984142612723628E-2</v>
      </c>
    </row>
    <row r="43" spans="1:48" ht="16" x14ac:dyDescent="0.2">
      <c r="A43" s="23" t="s">
        <v>53</v>
      </c>
      <c r="B43" s="22"/>
      <c r="C43" s="17">
        <f t="shared" ref="C43:N43" si="5">C42/$O42</f>
        <v>0.28104638340793958</v>
      </c>
      <c r="D43" s="17">
        <f t="shared" si="5"/>
        <v>0</v>
      </c>
      <c r="E43" s="17">
        <f t="shared" si="5"/>
        <v>4.3188240999030899E-3</v>
      </c>
      <c r="F43" s="17">
        <f t="shared" si="5"/>
        <v>2.3414468832104629E-2</v>
      </c>
      <c r="G43" s="17">
        <f t="shared" si="5"/>
        <v>0.30396779708437976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si="5"/>
        <v>0</v>
      </c>
      <c r="N43" s="17">
        <f t="shared" si="5"/>
        <v>0.38725252657567288</v>
      </c>
      <c r="O43" s="17">
        <f>SUM(C43:N43)</f>
        <v>0.99999999999999989</v>
      </c>
      <c r="P43" s="7"/>
      <c r="Q43" s="7"/>
      <c r="R43" s="7"/>
      <c r="S43" s="7" t="s">
        <v>54</v>
      </c>
      <c r="T43" s="20">
        <f>O32/1000</f>
        <v>138.107</v>
      </c>
      <c r="U43" s="15">
        <f>P32</f>
        <v>0.10460028583741501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381.94200000000001</v>
      </c>
      <c r="U44" s="15">
        <f>P34</f>
        <v>0.28927746148503669</v>
      </c>
    </row>
    <row r="45" spans="1:48" ht="16" x14ac:dyDescent="0.2">
      <c r="A45" s="6" t="s">
        <v>56</v>
      </c>
      <c r="B45" s="6">
        <f>B23-B39</f>
        <v>42595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45387.12</v>
      </c>
      <c r="O45" s="25">
        <f>B45+N45</f>
        <v>87982.12</v>
      </c>
      <c r="P45" s="7"/>
      <c r="Q45" s="7"/>
      <c r="R45" s="7"/>
      <c r="S45" s="7" t="s">
        <v>57</v>
      </c>
      <c r="T45" s="20">
        <f>SUM(T39:T44)</f>
        <v>1320.3310000000001</v>
      </c>
      <c r="U45" s="14">
        <f>SUM(U39:U44)</f>
        <v>1</v>
      </c>
    </row>
    <row r="46" spans="1:48" ht="16" x14ac:dyDescent="0.2">
      <c r="A46" s="6" t="s">
        <v>65</v>
      </c>
      <c r="B46" s="53">
        <f>B45/B23</f>
        <v>0.14783565409337646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6"/>
      <c r="R46" s="7"/>
    </row>
    <row r="47" spans="1:48" x14ac:dyDescent="0.2">
      <c r="A47" s="4"/>
      <c r="B47" s="4"/>
      <c r="C47" s="27"/>
      <c r="E47" s="27"/>
      <c r="F47" s="27"/>
      <c r="G47" s="28"/>
      <c r="H47" s="27"/>
      <c r="I47" s="27"/>
      <c r="J47" s="27"/>
      <c r="K47" s="27"/>
      <c r="L47" s="27"/>
      <c r="M47" s="27"/>
      <c r="N47" s="9"/>
      <c r="O47" s="27"/>
      <c r="P47" s="28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16"/>
      <c r="E48" s="27"/>
      <c r="F48" s="28"/>
      <c r="G48" s="28"/>
      <c r="H48" s="28"/>
      <c r="I48" s="27"/>
      <c r="J48" s="27"/>
      <c r="K48" s="27"/>
      <c r="L48" s="27"/>
      <c r="M48" s="27"/>
      <c r="N48" s="9"/>
      <c r="O48" s="9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6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27"/>
      <c r="B50" s="50"/>
      <c r="D50" s="27"/>
      <c r="E50" s="50"/>
      <c r="F50" s="27"/>
      <c r="G50" s="27"/>
      <c r="H50" s="27"/>
      <c r="I50" s="27"/>
      <c r="J50" s="27"/>
      <c r="K50" s="27"/>
      <c r="L50" s="27"/>
      <c r="M50" s="27"/>
      <c r="N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27"/>
      <c r="B51" s="58"/>
      <c r="D51" s="27"/>
      <c r="E51" s="50"/>
      <c r="F51" s="27"/>
      <c r="G51" s="27"/>
      <c r="H51" s="27"/>
      <c r="I51" s="27"/>
      <c r="J51" s="27"/>
      <c r="K51" s="27"/>
      <c r="L51" s="27"/>
      <c r="M51" s="27"/>
      <c r="N51" s="9"/>
      <c r="O51" s="9"/>
      <c r="P51" s="9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27"/>
      <c r="B52" s="58"/>
      <c r="D52" s="27"/>
      <c r="E52" s="52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27"/>
      <c r="B53" s="50"/>
      <c r="D53" s="27"/>
      <c r="E53" s="5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27"/>
      <c r="B54" s="58"/>
      <c r="D54" s="27"/>
      <c r="E54" s="72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58"/>
      <c r="D55" s="28"/>
      <c r="E55" s="50"/>
      <c r="F55" s="28"/>
      <c r="G55" s="27"/>
      <c r="H55" s="28"/>
      <c r="I55" s="27"/>
      <c r="J55" s="27"/>
      <c r="K55" s="27"/>
      <c r="L55" s="27"/>
      <c r="M55" s="27"/>
      <c r="N55" s="9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27"/>
      <c r="B56" s="58"/>
      <c r="D56" s="28"/>
      <c r="E56" s="59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50"/>
      <c r="D57" s="29"/>
      <c r="E57" s="50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28"/>
      <c r="B58" s="63"/>
      <c r="C58" s="10"/>
      <c r="D58" s="29"/>
      <c r="E58" s="72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V70"/>
  <sheetViews>
    <sheetView topLeftCell="A6"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10.83203125" style="2" bestFit="1" customWidth="1"/>
    <col min="12" max="13" width="5.33203125" style="2" customWidth="1"/>
    <col min="14" max="14" width="10.83203125" style="2" bestFit="1" customWidth="1"/>
    <col min="15" max="15" width="11.1640625" style="2" bestFit="1" customWidth="1"/>
    <col min="16" max="16" width="8.83203125" style="2" bestFit="1" customWidth="1"/>
    <col min="17" max="19" width="8.83203125" style="2"/>
    <col min="20" max="21" width="9.83203125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61</v>
      </c>
      <c r="Q2" s="38"/>
      <c r="R2" s="8"/>
      <c r="AH2" s="38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38"/>
      <c r="R3" s="38"/>
      <c r="AH3" s="38"/>
      <c r="AI3" s="38"/>
    </row>
    <row r="4" spans="1:35" ht="16" x14ac:dyDescent="0.2">
      <c r="A4" s="8" t="s">
        <v>67</v>
      </c>
      <c r="B4" s="73">
        <v>637</v>
      </c>
      <c r="Q4" s="38"/>
      <c r="R4" s="38"/>
      <c r="AH4" s="38"/>
      <c r="AI4" s="38"/>
    </row>
    <row r="5" spans="1:35" ht="16" x14ac:dyDescent="0.2">
      <c r="A5" s="38"/>
      <c r="Q5" s="38"/>
      <c r="R5" s="38"/>
      <c r="AH5" s="38"/>
      <c r="AI5" s="38"/>
    </row>
    <row r="6" spans="1:35" ht="16" x14ac:dyDescent="0.2">
      <c r="A6" s="8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8"/>
      <c r="R6" s="38"/>
      <c r="AH6" s="38"/>
      <c r="AI6" s="38"/>
    </row>
    <row r="7" spans="1:35" ht="16" x14ac:dyDescent="0.2">
      <c r="A7" s="8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8"/>
      <c r="R7" s="38"/>
      <c r="AH7" s="38"/>
      <c r="AI7" s="38"/>
    </row>
    <row r="8" spans="1:35" ht="16" x14ac:dyDescent="0.2">
      <c r="A8" s="8" t="s">
        <v>13</v>
      </c>
      <c r="B8" s="52">
        <v>29587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8"/>
      <c r="R8" s="38"/>
      <c r="AH8" s="38"/>
      <c r="AI8" s="38"/>
    </row>
    <row r="9" spans="1:35" ht="16" x14ac:dyDescent="0.2">
      <c r="A9" s="8" t="s">
        <v>14</v>
      </c>
      <c r="B9" s="59">
        <v>60156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8"/>
      <c r="R9" s="38"/>
      <c r="S9" s="8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8"/>
      <c r="AI9" s="38"/>
    </row>
    <row r="10" spans="1:35" ht="16" x14ac:dyDescent="0.2">
      <c r="A10" s="8" t="s">
        <v>15</v>
      </c>
      <c r="B10" s="54">
        <f>SUM(B4:B9)</f>
        <v>90380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8"/>
      <c r="R10" s="38"/>
      <c r="S10" s="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8"/>
      <c r="AI10" s="38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0">
        <f>116668+9092</f>
        <v>125760</v>
      </c>
      <c r="C18" s="50">
        <v>1313</v>
      </c>
      <c r="D18" s="50">
        <v>0</v>
      </c>
      <c r="E18" s="50">
        <v>0</v>
      </c>
      <c r="F18" s="50">
        <v>0</v>
      </c>
      <c r="G18" s="50">
        <v>137953</v>
      </c>
      <c r="H18" s="50">
        <v>0</v>
      </c>
      <c r="I18" s="50"/>
      <c r="J18" s="50"/>
      <c r="K18" s="50"/>
      <c r="L18" s="50"/>
      <c r="M18" s="50"/>
      <c r="N18" s="50"/>
      <c r="O18" s="50">
        <v>139266</v>
      </c>
      <c r="P18" s="3"/>
      <c r="Q18" s="3"/>
      <c r="R18" s="3"/>
      <c r="S18" s="3"/>
      <c r="T18" s="3"/>
      <c r="U18" s="3"/>
    </row>
    <row r="19" spans="1:21" ht="16" x14ac:dyDescent="0.2">
      <c r="A19" s="8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12">
        <f>O42/1000</f>
        <v>828.20728000000008</v>
      </c>
      <c r="U21" s="3"/>
    </row>
    <row r="22" spans="1:21" ht="16" x14ac:dyDescent="0.2">
      <c r="A22" s="8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0">
        <v>125760</v>
      </c>
      <c r="C23" s="50">
        <v>1313</v>
      </c>
      <c r="D23" s="50">
        <v>0</v>
      </c>
      <c r="E23" s="50">
        <v>0</v>
      </c>
      <c r="F23" s="50">
        <v>0</v>
      </c>
      <c r="G23" s="50">
        <v>137953</v>
      </c>
      <c r="H23" s="50">
        <v>0</v>
      </c>
      <c r="I23" s="50"/>
      <c r="J23" s="50"/>
      <c r="K23" s="50"/>
      <c r="L23" s="50"/>
      <c r="M23" s="50"/>
      <c r="N23" s="50"/>
      <c r="O23" s="50">
        <v>139266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345.23928000000001</v>
      </c>
      <c r="U24" s="14">
        <f>N43</f>
        <v>0.41685129838510959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58</v>
      </c>
      <c r="T25" s="13">
        <f>G42/1000</f>
        <v>195.48400000000001</v>
      </c>
      <c r="U25" s="15">
        <f>G43</f>
        <v>0.23603269944693073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18.451000000000001</v>
      </c>
      <c r="U27" s="14">
        <f>F43</f>
        <v>2.2278239331583755E-2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1.2</v>
      </c>
      <c r="U28" s="14">
        <f>E43</f>
        <v>1.4489126441873342E-3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7</v>
      </c>
      <c r="T30" s="2">
        <f>K42/1000</f>
        <v>0</v>
      </c>
      <c r="U30" s="43">
        <f>K43</f>
        <v>0</v>
      </c>
    </row>
    <row r="31" spans="1:21" ht="16" x14ac:dyDescent="0.2">
      <c r="A31" s="8" t="s">
        <v>32</v>
      </c>
      <c r="B31" s="50">
        <v>0</v>
      </c>
      <c r="C31" s="50">
        <v>10722</v>
      </c>
      <c r="D31" s="50">
        <v>0</v>
      </c>
      <c r="E31" s="50">
        <v>0</v>
      </c>
      <c r="F31" s="50">
        <v>1094</v>
      </c>
      <c r="G31" s="50">
        <v>0</v>
      </c>
      <c r="H31" s="50">
        <v>0</v>
      </c>
      <c r="I31" s="50"/>
      <c r="J31" s="50"/>
      <c r="K31" s="50"/>
      <c r="L31" s="50"/>
      <c r="M31" s="38"/>
      <c r="N31" s="50">
        <v>10040</v>
      </c>
      <c r="O31" s="50">
        <v>21856</v>
      </c>
      <c r="P31" s="17">
        <f>O31/O$39</f>
        <v>2.850034164941033E-2</v>
      </c>
      <c r="Q31" s="18" t="s">
        <v>33</v>
      </c>
      <c r="R31" s="66"/>
      <c r="S31" s="3" t="s">
        <v>4</v>
      </c>
      <c r="T31" s="13">
        <f>I42/1000</f>
        <v>0</v>
      </c>
      <c r="U31" s="14">
        <f>I43</f>
        <v>0</v>
      </c>
    </row>
    <row r="32" spans="1:21" ht="16" x14ac:dyDescent="0.2">
      <c r="A32" s="8" t="s">
        <v>35</v>
      </c>
      <c r="B32" s="50">
        <v>9770</v>
      </c>
      <c r="C32" s="52">
        <v>26500</v>
      </c>
      <c r="D32" s="50">
        <v>0</v>
      </c>
      <c r="E32" s="68">
        <v>1200</v>
      </c>
      <c r="F32" s="50">
        <v>0</v>
      </c>
      <c r="G32" s="52">
        <f>O32-N32-E32-C32-B32</f>
        <v>15558</v>
      </c>
      <c r="H32" s="50">
        <v>0</v>
      </c>
      <c r="I32" s="50"/>
      <c r="J32" s="50"/>
      <c r="K32" s="50"/>
      <c r="L32" s="50"/>
      <c r="M32" s="38"/>
      <c r="N32" s="50">
        <v>123815</v>
      </c>
      <c r="O32" s="50">
        <v>176843</v>
      </c>
      <c r="P32" s="17">
        <f>O32/O$39</f>
        <v>0.23060422393423641</v>
      </c>
      <c r="Q32" s="18" t="s">
        <v>36</v>
      </c>
      <c r="R32" s="66"/>
      <c r="S32" s="3" t="s">
        <v>5</v>
      </c>
      <c r="T32" s="13">
        <f>H42/1000</f>
        <v>0</v>
      </c>
      <c r="U32" s="14">
        <f>H43</f>
        <v>0</v>
      </c>
    </row>
    <row r="33" spans="1:48" ht="16" x14ac:dyDescent="0.2">
      <c r="A33" s="8" t="s">
        <v>37</v>
      </c>
      <c r="B33" s="50">
        <v>19361</v>
      </c>
      <c r="C33" s="50">
        <v>31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8"/>
      <c r="N33" s="50">
        <v>18509</v>
      </c>
      <c r="O33" s="50">
        <v>37901</v>
      </c>
      <c r="P33" s="17">
        <f>O33/O$39</f>
        <v>4.9423108018589901E-2</v>
      </c>
      <c r="Q33" s="18" t="s">
        <v>38</v>
      </c>
      <c r="R33" s="66"/>
      <c r="S33" s="3" t="s">
        <v>34</v>
      </c>
      <c r="T33" s="13">
        <f>C42/1000</f>
        <v>267.83300000000003</v>
      </c>
      <c r="U33" s="15">
        <f>C43</f>
        <v>0.3233888501921886</v>
      </c>
    </row>
    <row r="34" spans="1:48" ht="16" x14ac:dyDescent="0.2">
      <c r="A34" s="8" t="s">
        <v>39</v>
      </c>
      <c r="B34" s="50">
        <v>0</v>
      </c>
      <c r="C34" s="50">
        <v>223474</v>
      </c>
      <c r="D34" s="50">
        <v>0</v>
      </c>
      <c r="E34" s="50">
        <v>0</v>
      </c>
      <c r="F34" s="50">
        <v>17358</v>
      </c>
      <c r="G34" s="50">
        <v>0</v>
      </c>
      <c r="H34" s="50">
        <v>0</v>
      </c>
      <c r="I34" s="50"/>
      <c r="J34" s="50"/>
      <c r="K34" s="50"/>
      <c r="L34" s="50"/>
      <c r="M34" s="38"/>
      <c r="N34" s="50">
        <v>228</v>
      </c>
      <c r="O34" s="50">
        <v>241060</v>
      </c>
      <c r="P34" s="17">
        <f>O34/O$39</f>
        <v>0.31434353761012324</v>
      </c>
      <c r="Q34" s="18" t="s">
        <v>40</v>
      </c>
      <c r="R34" s="66"/>
      <c r="S34" s="3"/>
      <c r="T34" s="13">
        <f>SUM(T24:T33)</f>
        <v>828.20728000000008</v>
      </c>
      <c r="U34" s="14">
        <f>SUM(U24:U33)</f>
        <v>1</v>
      </c>
    </row>
    <row r="35" spans="1:48" ht="16" x14ac:dyDescent="0.2">
      <c r="A35" s="8" t="s">
        <v>41</v>
      </c>
      <c r="B35" s="50">
        <v>1986</v>
      </c>
      <c r="C35" s="50">
        <v>3612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8"/>
      <c r="N35" s="50">
        <v>47070</v>
      </c>
      <c r="O35" s="50">
        <v>52668</v>
      </c>
      <c r="P35" s="17">
        <f>O35/O$39</f>
        <v>6.8679355508379544E-2</v>
      </c>
      <c r="Q35" s="18" t="s">
        <v>42</v>
      </c>
      <c r="R35" s="66"/>
    </row>
    <row r="36" spans="1:48" ht="16" x14ac:dyDescent="0.2">
      <c r="A36" s="8" t="s">
        <v>43</v>
      </c>
      <c r="B36" s="50">
        <v>10886</v>
      </c>
      <c r="C36" s="50">
        <v>2030</v>
      </c>
      <c r="D36" s="50">
        <v>0</v>
      </c>
      <c r="E36" s="50">
        <v>0</v>
      </c>
      <c r="F36" s="50">
        <v>0</v>
      </c>
      <c r="G36" s="50">
        <v>41973</v>
      </c>
      <c r="H36" s="50">
        <v>0</v>
      </c>
      <c r="I36" s="50"/>
      <c r="J36" s="50"/>
      <c r="K36" s="50"/>
      <c r="L36" s="50"/>
      <c r="M36" s="38"/>
      <c r="N36" s="50">
        <v>96934</v>
      </c>
      <c r="O36" s="50">
        <v>151823</v>
      </c>
      <c r="P36" s="18"/>
      <c r="Q36" s="18"/>
      <c r="R36" s="66"/>
      <c r="S36" s="7"/>
      <c r="T36" s="7"/>
      <c r="U36" s="7"/>
    </row>
    <row r="37" spans="1:48" ht="16" x14ac:dyDescent="0.2">
      <c r="A37" s="8" t="s">
        <v>44</v>
      </c>
      <c r="B37" s="50">
        <v>61497</v>
      </c>
      <c r="C37" s="50">
        <v>151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8"/>
      <c r="N37" s="50">
        <v>10915</v>
      </c>
      <c r="O37" s="50">
        <v>72563</v>
      </c>
      <c r="P37" s="18"/>
      <c r="Q37" s="18"/>
      <c r="R37" s="66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8"/>
      <c r="N38" s="50">
        <v>12154</v>
      </c>
      <c r="O38" s="50">
        <v>12154</v>
      </c>
      <c r="P38" s="18">
        <f>SUM(P31:P35)</f>
        <v>0.69155056672073945</v>
      </c>
      <c r="Q38" s="18"/>
      <c r="R38" s="66"/>
      <c r="S38" s="7" t="s">
        <v>46</v>
      </c>
      <c r="T38" s="19">
        <f>O45/1000</f>
        <v>47.833280000000002</v>
      </c>
      <c r="U38" s="7"/>
    </row>
    <row r="39" spans="1:48" ht="16" x14ac:dyDescent="0.2">
      <c r="A39" s="8" t="s">
        <v>15</v>
      </c>
      <c r="B39" s="50">
        <v>103500</v>
      </c>
      <c r="C39" s="52">
        <f>SUM(C31:C38)</f>
        <v>266520</v>
      </c>
      <c r="D39" s="50">
        <v>0</v>
      </c>
      <c r="E39" s="52">
        <f>SUM(E31:E38)</f>
        <v>1200</v>
      </c>
      <c r="F39" s="50">
        <v>18451</v>
      </c>
      <c r="G39" s="52">
        <f>SUM(G31:G38)</f>
        <v>57531</v>
      </c>
      <c r="H39" s="50">
        <v>0</v>
      </c>
      <c r="I39" s="50"/>
      <c r="J39" s="50"/>
      <c r="K39" s="50"/>
      <c r="L39" s="50"/>
      <c r="M39" s="38"/>
      <c r="N39" s="50">
        <v>319666</v>
      </c>
      <c r="O39" s="50">
        <v>766868</v>
      </c>
      <c r="P39" s="3"/>
      <c r="Q39" s="3"/>
      <c r="R39" s="66"/>
      <c r="S39" s="7" t="s">
        <v>47</v>
      </c>
      <c r="T39" s="20">
        <f>O41/1000</f>
        <v>236.54</v>
      </c>
      <c r="U39" s="14">
        <f>P41</f>
        <v>0.30844943327926055</v>
      </c>
    </row>
    <row r="40" spans="1:48" ht="1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R40" s="66"/>
      <c r="S40" s="7" t="s">
        <v>48</v>
      </c>
      <c r="T40" s="20">
        <f>O35/1000</f>
        <v>52.667999999999999</v>
      </c>
      <c r="U40" s="15">
        <f>P35</f>
        <v>6.8679355508379544E-2</v>
      </c>
    </row>
    <row r="41" spans="1:48" ht="16" x14ac:dyDescent="0.2">
      <c r="A41" s="21" t="s">
        <v>49</v>
      </c>
      <c r="B41" s="22">
        <f>B38+B37+B36</f>
        <v>72383</v>
      </c>
      <c r="C41" s="22">
        <f t="shared" ref="C41:O41" si="0">C38+C37+C36</f>
        <v>2181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41973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120003</v>
      </c>
      <c r="O41" s="22">
        <f t="shared" si="0"/>
        <v>236540</v>
      </c>
      <c r="P41" s="17">
        <f>O41/O$39</f>
        <v>0.30844943327926055</v>
      </c>
      <c r="Q41" s="17" t="s">
        <v>50</v>
      </c>
      <c r="R41" s="66">
        <f t="shared" ref="R41" si="1">SUM(B41:N41)</f>
        <v>236540</v>
      </c>
      <c r="S41" s="7" t="s">
        <v>51</v>
      </c>
      <c r="T41" s="20">
        <f>O33/1000</f>
        <v>37.901000000000003</v>
      </c>
      <c r="U41" s="14">
        <f>P33</f>
        <v>4.9423108018589901E-2</v>
      </c>
    </row>
    <row r="42" spans="1:48" ht="16" x14ac:dyDescent="0.2">
      <c r="A42" s="23" t="s">
        <v>52</v>
      </c>
      <c r="B42" s="22"/>
      <c r="C42" s="24">
        <f>C39+C23+C10</f>
        <v>267833</v>
      </c>
      <c r="D42" s="24">
        <f t="shared" ref="D42:M42" si="2">D39+D23+D10</f>
        <v>0</v>
      </c>
      <c r="E42" s="24">
        <f t="shared" si="2"/>
        <v>1200</v>
      </c>
      <c r="F42" s="24">
        <f t="shared" si="2"/>
        <v>18451</v>
      </c>
      <c r="G42" s="24">
        <f t="shared" si="2"/>
        <v>195484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345239.28</v>
      </c>
      <c r="O42" s="25">
        <f>SUM(C42:N42)</f>
        <v>828207.28</v>
      </c>
      <c r="P42" s="7"/>
      <c r="Q42" s="7"/>
      <c r="R42" s="7"/>
      <c r="S42" s="7" t="s">
        <v>33</v>
      </c>
      <c r="T42" s="20">
        <f>O31/1000</f>
        <v>21.856000000000002</v>
      </c>
      <c r="U42" s="14">
        <f>P31</f>
        <v>2.850034164941033E-2</v>
      </c>
    </row>
    <row r="43" spans="1:48" ht="16" x14ac:dyDescent="0.2">
      <c r="A43" s="23" t="s">
        <v>53</v>
      </c>
      <c r="B43" s="22"/>
      <c r="C43" s="17">
        <f t="shared" ref="C43:N43" si="3">C42/$O42</f>
        <v>0.3233888501921886</v>
      </c>
      <c r="D43" s="17">
        <f t="shared" si="3"/>
        <v>0</v>
      </c>
      <c r="E43" s="17">
        <f t="shared" si="3"/>
        <v>1.4489126441873342E-3</v>
      </c>
      <c r="F43" s="17">
        <f t="shared" si="3"/>
        <v>2.2278239331583755E-2</v>
      </c>
      <c r="G43" s="17">
        <f t="shared" si="3"/>
        <v>0.23603269944693073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0.41685129838510959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176.84299999999999</v>
      </c>
      <c r="U43" s="15">
        <f>P32</f>
        <v>0.23060422393423641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241.06</v>
      </c>
      <c r="U44" s="15">
        <f>P34</f>
        <v>0.31434353761012324</v>
      </c>
    </row>
    <row r="45" spans="1:48" ht="16" x14ac:dyDescent="0.2">
      <c r="A45" s="6" t="s">
        <v>56</v>
      </c>
      <c r="B45" s="6">
        <f>B23-B39</f>
        <v>22260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25573.279999999999</v>
      </c>
      <c r="O45" s="25">
        <f>B45+N45</f>
        <v>47833.279999999999</v>
      </c>
      <c r="P45" s="7"/>
      <c r="Q45" s="7"/>
      <c r="R45" s="7"/>
      <c r="S45" s="7" t="s">
        <v>57</v>
      </c>
      <c r="T45" s="20">
        <f>SUM(T39:T44)</f>
        <v>766.86799999999994</v>
      </c>
      <c r="U45" s="14">
        <f>SUM(U39:U44)</f>
        <v>1</v>
      </c>
    </row>
    <row r="46" spans="1:48" ht="16" x14ac:dyDescent="0.2">
      <c r="A46" s="6" t="s">
        <v>65</v>
      </c>
      <c r="B46" s="53">
        <f>B45/B23</f>
        <v>0.17700381679389313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8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8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/>
  <dimension ref="A1:AV70"/>
  <sheetViews>
    <sheetView topLeftCell="A8" zoomScale="90" zoomScaleNormal="90" zoomScalePageLayoutView="90" workbookViewId="0">
      <selection activeCell="U35" sqref="U3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6" width="8.83203125" style="2" bestFit="1" customWidth="1"/>
    <col min="7" max="7" width="9.83203125" style="2" bestFit="1" customWidth="1"/>
    <col min="8" max="8" width="8.83203125" style="2" bestFit="1" customWidth="1"/>
    <col min="9" max="9" width="10" style="2" customWidth="1"/>
    <col min="10" max="11" width="8.83203125" style="2" bestFit="1" customWidth="1"/>
    <col min="12" max="13" width="5.33203125" style="2" customWidth="1"/>
    <col min="14" max="14" width="8.83203125" style="2" bestFit="1" customWidth="1"/>
    <col min="15" max="15" width="9.6640625" style="2" bestFit="1" customWidth="1"/>
    <col min="16" max="16" width="8.83203125" style="2" bestFit="1" customWidth="1"/>
    <col min="17" max="19" width="8.83203125" style="2"/>
    <col min="20" max="21" width="8.83203125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62</v>
      </c>
      <c r="Q2" s="38"/>
      <c r="R2" s="8"/>
      <c r="AH2" s="38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38"/>
      <c r="R3" s="38"/>
      <c r="AH3" s="38"/>
      <c r="AI3" s="38"/>
    </row>
    <row r="4" spans="1:35" ht="16" x14ac:dyDescent="0.2">
      <c r="A4" s="8" t="s">
        <v>67</v>
      </c>
      <c r="B4" s="73">
        <v>500</v>
      </c>
      <c r="Q4" s="38"/>
      <c r="R4" s="38"/>
      <c r="AH4" s="38"/>
      <c r="AI4" s="38"/>
    </row>
    <row r="5" spans="1:35" ht="16" x14ac:dyDescent="0.2">
      <c r="A5" s="38"/>
      <c r="Q5" s="38"/>
      <c r="R5" s="38"/>
      <c r="AH5" s="38"/>
      <c r="AI5" s="38"/>
    </row>
    <row r="6" spans="1:35" ht="16" x14ac:dyDescent="0.2">
      <c r="A6" s="8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8"/>
      <c r="R6" s="38"/>
      <c r="AH6" s="38"/>
      <c r="AI6" s="38"/>
    </row>
    <row r="7" spans="1:35" ht="16" x14ac:dyDescent="0.2">
      <c r="A7" s="8" t="s">
        <v>12</v>
      </c>
      <c r="B7" s="50">
        <v>2142</v>
      </c>
      <c r="C7" s="50">
        <v>9675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9675</v>
      </c>
      <c r="P7" s="50"/>
      <c r="Q7" s="38"/>
      <c r="R7" s="38"/>
      <c r="AH7" s="38"/>
      <c r="AI7" s="38"/>
    </row>
    <row r="8" spans="1:35" ht="16" x14ac:dyDescent="0.2">
      <c r="A8" s="8" t="s">
        <v>13</v>
      </c>
      <c r="B8" s="50">
        <v>35565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8"/>
      <c r="R8" s="38"/>
      <c r="AH8" s="38"/>
      <c r="AI8" s="38"/>
    </row>
    <row r="9" spans="1:35" ht="16" x14ac:dyDescent="0.2">
      <c r="A9" s="8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8"/>
      <c r="R9" s="38"/>
      <c r="S9" s="8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8"/>
      <c r="AI9" s="38"/>
    </row>
    <row r="10" spans="1:35" ht="16" x14ac:dyDescent="0.2">
      <c r="A10" s="8" t="s">
        <v>15</v>
      </c>
      <c r="B10" s="54">
        <f>SUM(B4:B9)</f>
        <v>38207</v>
      </c>
      <c r="C10" s="50">
        <f>C7</f>
        <v>9675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f>O7</f>
        <v>9675</v>
      </c>
      <c r="P10" s="50"/>
      <c r="Q10" s="38"/>
      <c r="R10" s="38"/>
      <c r="S10" s="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8"/>
      <c r="AI10" s="38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0">
        <v>5254</v>
      </c>
      <c r="C18" s="50">
        <v>5184</v>
      </c>
      <c r="D18" s="50">
        <v>0</v>
      </c>
      <c r="E18" s="50">
        <v>0</v>
      </c>
      <c r="F18" s="50">
        <v>0</v>
      </c>
      <c r="G18" s="50">
        <v>317</v>
      </c>
      <c r="H18" s="50">
        <v>0</v>
      </c>
      <c r="I18" s="50"/>
      <c r="J18" s="50"/>
      <c r="K18" s="50"/>
      <c r="L18" s="50"/>
      <c r="M18" s="50"/>
      <c r="N18" s="50"/>
      <c r="O18" s="50">
        <v>5501</v>
      </c>
      <c r="P18" s="3"/>
      <c r="Q18" s="3"/>
      <c r="R18" s="3"/>
      <c r="S18" s="3"/>
      <c r="T18" s="3"/>
      <c r="U18" s="3"/>
    </row>
    <row r="19" spans="1:21" ht="16" x14ac:dyDescent="0.2">
      <c r="A19" s="8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B21" s="50">
        <v>179565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12">
        <f>O42/1000</f>
        <v>4613.6642400000001</v>
      </c>
      <c r="U21" s="3"/>
    </row>
    <row r="22" spans="1:21" ht="16" x14ac:dyDescent="0.2">
      <c r="A22" s="8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0">
        <v>184819</v>
      </c>
      <c r="C23" s="50">
        <v>5184</v>
      </c>
      <c r="D23" s="50">
        <v>0</v>
      </c>
      <c r="E23" s="50">
        <v>0</v>
      </c>
      <c r="F23" s="50">
        <v>0</v>
      </c>
      <c r="G23" s="50">
        <v>317</v>
      </c>
      <c r="H23" s="50">
        <v>0</v>
      </c>
      <c r="I23" s="50"/>
      <c r="J23" s="50"/>
      <c r="K23" s="50"/>
      <c r="L23" s="50"/>
      <c r="M23" s="50"/>
      <c r="N23" s="50"/>
      <c r="O23" s="50">
        <v>5501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466.56324000000001</v>
      </c>
      <c r="U24" s="14">
        <f>N43</f>
        <v>0.101126396662103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58</v>
      </c>
      <c r="T25" s="13">
        <f>G42/1000</f>
        <v>718.27499999999998</v>
      </c>
      <c r="U25" s="15">
        <f>G43</f>
        <v>0.15568428100437581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90.16</v>
      </c>
      <c r="U27" s="14">
        <f>F43</f>
        <v>1.9541950889776928E-2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20.268999999999998</v>
      </c>
      <c r="U28" s="14">
        <f>E43</f>
        <v>4.3932542433993849E-3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7</v>
      </c>
      <c r="T30" s="2">
        <f>K42/1000</f>
        <v>0</v>
      </c>
      <c r="U30" s="43">
        <f>K43</f>
        <v>0</v>
      </c>
    </row>
    <row r="31" spans="1:21" ht="16" x14ac:dyDescent="0.2">
      <c r="A31" s="8" t="s">
        <v>32</v>
      </c>
      <c r="B31" s="50">
        <v>0</v>
      </c>
      <c r="C31" s="50">
        <v>5161</v>
      </c>
      <c r="D31" s="50">
        <v>0</v>
      </c>
      <c r="E31" s="50">
        <v>0</v>
      </c>
      <c r="F31" s="50">
        <v>497</v>
      </c>
      <c r="G31" s="50">
        <v>0</v>
      </c>
      <c r="H31" s="50">
        <v>0</v>
      </c>
      <c r="I31" s="50"/>
      <c r="J31" s="50"/>
      <c r="K31" s="50"/>
      <c r="L31" s="50"/>
      <c r="M31" s="38"/>
      <c r="N31" s="50">
        <v>8305</v>
      </c>
      <c r="O31" s="50">
        <v>13963</v>
      </c>
      <c r="P31" s="17">
        <f>O31/O$39</f>
        <v>2.9532315815366237E-3</v>
      </c>
      <c r="Q31" s="18" t="s">
        <v>33</v>
      </c>
      <c r="R31" s="3"/>
      <c r="S31" s="3" t="s">
        <v>4</v>
      </c>
      <c r="T31" s="13">
        <f>I42/1000</f>
        <v>2429</v>
      </c>
      <c r="U31" s="14">
        <f>I43</f>
        <v>0.52647957754290331</v>
      </c>
    </row>
    <row r="32" spans="1:21" ht="16" x14ac:dyDescent="0.2">
      <c r="A32" s="8" t="s">
        <v>35</v>
      </c>
      <c r="B32" s="50">
        <v>0</v>
      </c>
      <c r="C32" s="70">
        <v>91282</v>
      </c>
      <c r="D32" s="50">
        <v>0</v>
      </c>
      <c r="E32" s="69">
        <v>20269</v>
      </c>
      <c r="F32" s="65">
        <v>31410</v>
      </c>
      <c r="G32" s="65">
        <v>677430</v>
      </c>
      <c r="H32" s="50">
        <v>0</v>
      </c>
      <c r="I32" s="50">
        <v>2429000</v>
      </c>
      <c r="J32" s="50"/>
      <c r="K32" s="50"/>
      <c r="L32" s="50"/>
      <c r="M32" s="38"/>
      <c r="N32" s="50">
        <f>474079-295785</f>
        <v>178294</v>
      </c>
      <c r="O32" s="67">
        <f>SUM(B32:N32)</f>
        <v>3427685</v>
      </c>
      <c r="P32" s="17">
        <f>O32/O$39</f>
        <v>0.72496939007085603</v>
      </c>
      <c r="Q32" s="18" t="s">
        <v>36</v>
      </c>
      <c r="R32" s="66"/>
      <c r="S32" s="3" t="s">
        <v>5</v>
      </c>
      <c r="T32" s="13">
        <f>H42/1000</f>
        <v>0</v>
      </c>
      <c r="U32" s="14">
        <f>H43</f>
        <v>0</v>
      </c>
    </row>
    <row r="33" spans="1:48" ht="16" x14ac:dyDescent="0.2">
      <c r="A33" s="8" t="s">
        <v>37</v>
      </c>
      <c r="B33" s="50">
        <v>77000</v>
      </c>
      <c r="C33" s="50">
        <v>6124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8"/>
      <c r="N33" s="50">
        <v>39819</v>
      </c>
      <c r="O33" s="50">
        <v>122943</v>
      </c>
      <c r="P33" s="17">
        <f>O33/O$39</f>
        <v>2.6002947097962983E-2</v>
      </c>
      <c r="Q33" s="18" t="s">
        <v>38</v>
      </c>
      <c r="R33" s="3"/>
      <c r="S33" s="3" t="s">
        <v>34</v>
      </c>
      <c r="T33" s="13">
        <f>C42/1000</f>
        <v>889.39700000000005</v>
      </c>
      <c r="U33" s="15">
        <f>C43</f>
        <v>0.19277453965744157</v>
      </c>
    </row>
    <row r="34" spans="1:48" ht="16" x14ac:dyDescent="0.2">
      <c r="A34" s="8" t="s">
        <v>39</v>
      </c>
      <c r="B34" s="50">
        <v>0</v>
      </c>
      <c r="C34" s="50">
        <v>674765</v>
      </c>
      <c r="D34" s="50">
        <v>0</v>
      </c>
      <c r="E34" s="50">
        <v>0</v>
      </c>
      <c r="F34" s="50">
        <v>58253</v>
      </c>
      <c r="G34" s="50">
        <v>0</v>
      </c>
      <c r="H34" s="50">
        <v>0</v>
      </c>
      <c r="I34" s="50"/>
      <c r="J34" s="50"/>
      <c r="K34" s="50"/>
      <c r="L34" s="50"/>
      <c r="M34" s="38"/>
      <c r="N34" s="50">
        <v>171</v>
      </c>
      <c r="O34" s="50">
        <v>733189</v>
      </c>
      <c r="P34" s="17">
        <f>O34/O$39</f>
        <v>0.15507247081825221</v>
      </c>
      <c r="Q34" s="18" t="s">
        <v>40</v>
      </c>
      <c r="R34" s="3"/>
      <c r="S34" s="3"/>
      <c r="T34" s="13">
        <f>SUM(T24:T33)</f>
        <v>4613.6642400000001</v>
      </c>
      <c r="U34" s="14">
        <f>SUM(U24:U33)</f>
        <v>1</v>
      </c>
    </row>
    <row r="35" spans="1:48" ht="16" x14ac:dyDescent="0.2">
      <c r="A35" s="8" t="s">
        <v>41</v>
      </c>
      <c r="B35" s="50">
        <v>5913</v>
      </c>
      <c r="C35" s="50">
        <v>94869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8"/>
      <c r="N35" s="50">
        <v>89765</v>
      </c>
      <c r="O35" s="50">
        <v>190547</v>
      </c>
      <c r="P35" s="17">
        <f>O35/O$39</f>
        <v>4.0301469466952594E-2</v>
      </c>
      <c r="Q35" s="18" t="s">
        <v>42</v>
      </c>
      <c r="R35" s="18"/>
    </row>
    <row r="36" spans="1:48" ht="16" x14ac:dyDescent="0.2">
      <c r="A36" s="8" t="s">
        <v>43</v>
      </c>
      <c r="B36" s="50">
        <v>16400</v>
      </c>
      <c r="C36" s="50">
        <v>1886</v>
      </c>
      <c r="D36" s="50">
        <v>0</v>
      </c>
      <c r="E36" s="50">
        <v>0</v>
      </c>
      <c r="F36" s="50">
        <v>0</v>
      </c>
      <c r="G36" s="50">
        <v>40528</v>
      </c>
      <c r="H36" s="50">
        <v>0</v>
      </c>
      <c r="I36" s="50"/>
      <c r="J36" s="50"/>
      <c r="K36" s="50"/>
      <c r="L36" s="50"/>
      <c r="M36" s="38"/>
      <c r="N36" s="50">
        <v>95576</v>
      </c>
      <c r="O36" s="50">
        <v>154390</v>
      </c>
      <c r="P36" s="18"/>
      <c r="Q36" s="18"/>
      <c r="R36" s="3"/>
      <c r="S36" s="7"/>
      <c r="T36" s="7"/>
      <c r="U36" s="7"/>
    </row>
    <row r="37" spans="1:48" ht="16" x14ac:dyDescent="0.2">
      <c r="A37" s="8" t="s">
        <v>44</v>
      </c>
      <c r="B37" s="50">
        <v>64800</v>
      </c>
      <c r="C37" s="50">
        <v>451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8"/>
      <c r="N37" s="50">
        <v>13409</v>
      </c>
      <c r="O37" s="50">
        <v>78660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8"/>
      <c r="N38" s="50">
        <v>6664</v>
      </c>
      <c r="O38" s="50">
        <v>6664</v>
      </c>
      <c r="P38" s="18">
        <f>SUM(P31:P35)</f>
        <v>0.94929950903556048</v>
      </c>
      <c r="Q38" s="18"/>
      <c r="R38" s="3"/>
      <c r="S38" s="7" t="s">
        <v>46</v>
      </c>
      <c r="T38" s="19">
        <f>O45/1000</f>
        <v>55.266239999999996</v>
      </c>
      <c r="U38" s="7"/>
    </row>
    <row r="39" spans="1:48" ht="16" x14ac:dyDescent="0.2">
      <c r="A39" s="8" t="s">
        <v>15</v>
      </c>
      <c r="B39" s="50">
        <v>164113</v>
      </c>
      <c r="C39" s="67">
        <f>SUM(C31:C38)</f>
        <v>874538</v>
      </c>
      <c r="D39" s="50">
        <v>0</v>
      </c>
      <c r="E39" s="65">
        <f>SUM(E31:E38)</f>
        <v>20269</v>
      </c>
      <c r="F39" s="65">
        <f>SUM(F31:F38)</f>
        <v>90160</v>
      </c>
      <c r="G39" s="65">
        <f>SUM(G31:G38)</f>
        <v>717958</v>
      </c>
      <c r="H39" s="50">
        <v>0</v>
      </c>
      <c r="I39" s="50">
        <f>SUM(I31:I38)</f>
        <v>2429000</v>
      </c>
      <c r="J39" s="50"/>
      <c r="K39" s="50"/>
      <c r="L39" s="50"/>
      <c r="M39" s="38"/>
      <c r="N39" s="50">
        <f>SUM(N31:N38)</f>
        <v>432003</v>
      </c>
      <c r="O39" s="67">
        <f>SUM(O31:O38)</f>
        <v>4728041</v>
      </c>
      <c r="P39" s="66"/>
      <c r="Q39" s="3"/>
      <c r="R39" s="3"/>
      <c r="S39" s="7" t="s">
        <v>47</v>
      </c>
      <c r="T39" s="20">
        <f>O41/1000</f>
        <v>239.714</v>
      </c>
      <c r="U39" s="14">
        <f>P41</f>
        <v>5.0700490964439605E-2</v>
      </c>
    </row>
    <row r="40" spans="1:48" x14ac:dyDescent="0.2">
      <c r="N40" s="10"/>
      <c r="S40" s="7" t="s">
        <v>48</v>
      </c>
      <c r="T40" s="20">
        <f>O35/1000</f>
        <v>190.547</v>
      </c>
      <c r="U40" s="15">
        <f>P35</f>
        <v>4.0301469466952594E-2</v>
      </c>
    </row>
    <row r="41" spans="1:48" ht="16" x14ac:dyDescent="0.2">
      <c r="A41" s="21" t="s">
        <v>49</v>
      </c>
      <c r="B41" s="22">
        <f>B38+B37+B36</f>
        <v>81200</v>
      </c>
      <c r="C41" s="22">
        <f t="shared" ref="C41:O41" si="0">C38+C37+C36</f>
        <v>2337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40528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115649</v>
      </c>
      <c r="O41" s="22">
        <f t="shared" si="0"/>
        <v>239714</v>
      </c>
      <c r="P41" s="17">
        <f>O41/O$39</f>
        <v>5.0700490964439605E-2</v>
      </c>
      <c r="Q41" s="17" t="s">
        <v>50</v>
      </c>
      <c r="R41" s="7"/>
      <c r="S41" s="7" t="s">
        <v>51</v>
      </c>
      <c r="T41" s="20">
        <f>O33/1000</f>
        <v>122.943</v>
      </c>
      <c r="U41" s="14">
        <f>P33</f>
        <v>2.6002947097962983E-2</v>
      </c>
    </row>
    <row r="42" spans="1:48" ht="16" x14ac:dyDescent="0.2">
      <c r="A42" s="23" t="s">
        <v>52</v>
      </c>
      <c r="B42" s="22"/>
      <c r="C42" s="24">
        <f>C39+C23+C10</f>
        <v>889397</v>
      </c>
      <c r="D42" s="24">
        <f t="shared" ref="D42:M42" si="1">D39+D23+D10</f>
        <v>0</v>
      </c>
      <c r="E42" s="24">
        <f t="shared" si="1"/>
        <v>20269</v>
      </c>
      <c r="F42" s="24">
        <f t="shared" si="1"/>
        <v>90160</v>
      </c>
      <c r="G42" s="24">
        <f t="shared" si="1"/>
        <v>718275</v>
      </c>
      <c r="H42" s="24">
        <f t="shared" si="1"/>
        <v>0</v>
      </c>
      <c r="I42" s="24">
        <f t="shared" si="1"/>
        <v>2429000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466563.24</v>
      </c>
      <c r="O42" s="25">
        <f>SUM(C42:N42)</f>
        <v>4613664.24</v>
      </c>
      <c r="P42" s="7"/>
      <c r="Q42" s="7"/>
      <c r="R42" s="7"/>
      <c r="S42" s="7" t="s">
        <v>33</v>
      </c>
      <c r="T42" s="20">
        <f>O31/1000</f>
        <v>13.962999999999999</v>
      </c>
      <c r="U42" s="14">
        <f>P31</f>
        <v>2.9532315815366237E-3</v>
      </c>
    </row>
    <row r="43" spans="1:48" ht="16" x14ac:dyDescent="0.2">
      <c r="A43" s="23" t="s">
        <v>53</v>
      </c>
      <c r="B43" s="22"/>
      <c r="C43" s="17">
        <f t="shared" ref="C43:N43" si="2">C42/$O42</f>
        <v>0.19277453965744157</v>
      </c>
      <c r="D43" s="17">
        <f t="shared" si="2"/>
        <v>0</v>
      </c>
      <c r="E43" s="17">
        <f t="shared" si="2"/>
        <v>4.3932542433993849E-3</v>
      </c>
      <c r="F43" s="17">
        <f t="shared" si="2"/>
        <v>1.9541950889776928E-2</v>
      </c>
      <c r="G43" s="17">
        <f t="shared" si="2"/>
        <v>0.15568428100437581</v>
      </c>
      <c r="H43" s="17">
        <f t="shared" si="2"/>
        <v>0</v>
      </c>
      <c r="I43" s="17">
        <f t="shared" si="2"/>
        <v>0.52647957754290331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0.101126396662103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3427.6849999999999</v>
      </c>
      <c r="U43" s="15">
        <f>P32</f>
        <v>0.72496939007085603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733.18899999999996</v>
      </c>
      <c r="U44" s="15">
        <f>P34</f>
        <v>0.15507247081825221</v>
      </c>
    </row>
    <row r="45" spans="1:48" ht="16" x14ac:dyDescent="0.2">
      <c r="A45" s="6" t="s">
        <v>56</v>
      </c>
      <c r="B45" s="6">
        <f>B23-B39</f>
        <v>20706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34560.239999999998</v>
      </c>
      <c r="O45" s="25">
        <f>B45+N45</f>
        <v>55266.239999999998</v>
      </c>
      <c r="P45" s="7"/>
      <c r="Q45" s="7"/>
      <c r="R45" s="7"/>
      <c r="S45" s="7" t="s">
        <v>57</v>
      </c>
      <c r="T45" s="20">
        <f>SUM(T39:T44)</f>
        <v>4728.0410000000002</v>
      </c>
      <c r="U45" s="14">
        <f>SUM(U39:U44)</f>
        <v>1</v>
      </c>
    </row>
    <row r="46" spans="1:48" ht="16" x14ac:dyDescent="0.2">
      <c r="A46" s="6" t="s">
        <v>65</v>
      </c>
      <c r="B46" s="53">
        <f>B45/B23</f>
        <v>0.11203393590485827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AV70"/>
  <sheetViews>
    <sheetView topLeftCell="A11" zoomScale="90" zoomScaleNormal="90" zoomScalePageLayoutView="90" workbookViewId="0">
      <selection activeCell="B46" sqref="B46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63</v>
      </c>
      <c r="Q2" s="38"/>
      <c r="R2" s="8"/>
      <c r="AH2" s="38"/>
      <c r="AI2" s="8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38"/>
      <c r="R3" s="38"/>
      <c r="AH3" s="38"/>
      <c r="AI3" s="38"/>
    </row>
    <row r="4" spans="1:35" ht="16" x14ac:dyDescent="0.2">
      <c r="A4" s="8" t="s">
        <v>67</v>
      </c>
      <c r="B4" s="73">
        <v>254</v>
      </c>
      <c r="Q4" s="38"/>
      <c r="R4" s="38"/>
      <c r="AH4" s="38"/>
      <c r="AI4" s="38"/>
    </row>
    <row r="5" spans="1:35" ht="16" x14ac:dyDescent="0.2">
      <c r="A5" s="38"/>
      <c r="Q5" s="38"/>
      <c r="R5" s="38"/>
      <c r="AH5" s="38"/>
      <c r="AI5" s="38"/>
    </row>
    <row r="6" spans="1:35" ht="16" x14ac:dyDescent="0.2">
      <c r="A6" s="8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8"/>
      <c r="R6" s="38"/>
      <c r="AH6" s="38"/>
      <c r="AI6" s="38"/>
    </row>
    <row r="7" spans="1:35" ht="16" x14ac:dyDescent="0.2">
      <c r="A7" s="8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8"/>
      <c r="R7" s="38"/>
      <c r="AH7" s="38"/>
      <c r="AI7" s="38"/>
    </row>
    <row r="8" spans="1:35" ht="16" x14ac:dyDescent="0.2">
      <c r="A8" s="8" t="s">
        <v>13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8"/>
      <c r="R8" s="38"/>
      <c r="AH8" s="38"/>
      <c r="AI8" s="38"/>
    </row>
    <row r="9" spans="1:35" ht="16" x14ac:dyDescent="0.2">
      <c r="A9" s="8" t="s">
        <v>14</v>
      </c>
      <c r="B9" s="50">
        <v>71741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8"/>
      <c r="R9" s="38"/>
      <c r="S9" s="8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8"/>
      <c r="AI9" s="38"/>
    </row>
    <row r="10" spans="1:35" ht="16" x14ac:dyDescent="0.2">
      <c r="A10" s="8" t="s">
        <v>15</v>
      </c>
      <c r="B10" s="54">
        <f>SUM(B4:B9)</f>
        <v>71995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8"/>
      <c r="R10" s="38"/>
      <c r="S10" s="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8"/>
      <c r="AI10" s="38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10" t="s">
        <v>10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20</v>
      </c>
      <c r="B18" s="55">
        <v>3600</v>
      </c>
      <c r="C18" s="54">
        <v>3600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/>
      <c r="J18" s="50"/>
      <c r="K18" s="50"/>
      <c r="L18" s="50"/>
      <c r="M18" s="50"/>
      <c r="N18" s="50"/>
      <c r="O18" s="54">
        <f>C18</f>
        <v>3600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23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12">
        <f>O42/1000</f>
        <v>409.92364000000003</v>
      </c>
      <c r="U21" s="3"/>
    </row>
    <row r="22" spans="1:21" ht="16" x14ac:dyDescent="0.2">
      <c r="A22" s="8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15</v>
      </c>
      <c r="B23" s="54">
        <f>SUM(B17:B22)</f>
        <v>3600</v>
      </c>
      <c r="C23" s="54">
        <f>SUM(C17:C22)</f>
        <v>3600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/>
      <c r="J23" s="50"/>
      <c r="K23" s="50"/>
      <c r="L23" s="50"/>
      <c r="M23" s="50"/>
      <c r="N23" s="50"/>
      <c r="O23" s="54">
        <f>SUM(O17:O22)</f>
        <v>3600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9</v>
      </c>
      <c r="T24" s="13">
        <f>N42/1000</f>
        <v>204.45264</v>
      </c>
      <c r="U24" s="14">
        <f>N43</f>
        <v>0.49875786622113327</v>
      </c>
    </row>
    <row r="25" spans="1:21" ht="16" x14ac:dyDescent="0.2">
      <c r="A25" s="2" t="s">
        <v>66</v>
      </c>
      <c r="B25" s="54">
        <v>46000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58</v>
      </c>
      <c r="T25" s="13">
        <f>G42/1000</f>
        <v>27.004000000000001</v>
      </c>
      <c r="U25" s="15">
        <f>G43</f>
        <v>6.5875683578531838E-2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6</v>
      </c>
      <c r="T26" s="13">
        <f>J42/1000</f>
        <v>0</v>
      </c>
      <c r="U26" s="14">
        <f>J43</f>
        <v>0</v>
      </c>
    </row>
    <row r="27" spans="1:21" ht="19" x14ac:dyDescent="0.25">
      <c r="A27" s="1" t="s">
        <v>28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30</v>
      </c>
      <c r="T27" s="13">
        <f>F42/1000</f>
        <v>6.9119999999999999</v>
      </c>
      <c r="U27" s="14">
        <f>F43</f>
        <v>1.6861676969886392E-2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3</v>
      </c>
      <c r="T28" s="12">
        <f>E42/1000</f>
        <v>16.097999999999999</v>
      </c>
      <c r="U28" s="14">
        <f>E43</f>
        <v>3.9270728567886444E-2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3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29</v>
      </c>
      <c r="T30" s="2">
        <f>B42/1000</f>
        <v>46</v>
      </c>
      <c r="U30" s="43">
        <f>K43</f>
        <v>0</v>
      </c>
    </row>
    <row r="31" spans="1:21" ht="16" x14ac:dyDescent="0.2">
      <c r="A31" s="8" t="s">
        <v>32</v>
      </c>
      <c r="B31" s="50">
        <v>0</v>
      </c>
      <c r="C31" s="50">
        <v>12770</v>
      </c>
      <c r="D31" s="50">
        <v>0</v>
      </c>
      <c r="E31" s="50">
        <v>0</v>
      </c>
      <c r="F31" s="50">
        <v>1182</v>
      </c>
      <c r="G31" s="50">
        <v>0</v>
      </c>
      <c r="H31" s="50">
        <v>0</v>
      </c>
      <c r="I31" s="50"/>
      <c r="J31" s="50"/>
      <c r="K31" s="50"/>
      <c r="L31" s="50"/>
      <c r="M31" s="38"/>
      <c r="N31" s="50">
        <v>21505</v>
      </c>
      <c r="O31" s="50">
        <v>35457</v>
      </c>
      <c r="P31" s="17">
        <f>O31/O$39</f>
        <v>9.115402116823787E-2</v>
      </c>
      <c r="Q31" s="18" t="s">
        <v>33</v>
      </c>
      <c r="R31" s="66"/>
      <c r="S31" s="3" t="s">
        <v>4</v>
      </c>
      <c r="T31" s="13">
        <f>I42/1000</f>
        <v>0</v>
      </c>
      <c r="U31" s="14">
        <f>I43</f>
        <v>0</v>
      </c>
    </row>
    <row r="32" spans="1:21" ht="16" x14ac:dyDescent="0.2">
      <c r="A32" s="8" t="s">
        <v>35</v>
      </c>
      <c r="B32" s="64">
        <v>3692</v>
      </c>
      <c r="C32" s="50">
        <v>8201</v>
      </c>
      <c r="D32" s="50">
        <v>0</v>
      </c>
      <c r="E32" s="69">
        <v>16098</v>
      </c>
      <c r="F32" s="50">
        <v>0</v>
      </c>
      <c r="G32" s="69">
        <v>7786</v>
      </c>
      <c r="H32" s="50">
        <v>0</v>
      </c>
      <c r="I32" s="50"/>
      <c r="J32" s="50"/>
      <c r="K32" s="50"/>
      <c r="L32" s="50"/>
      <c r="M32" s="38"/>
      <c r="N32" s="50">
        <v>39353</v>
      </c>
      <c r="O32" s="67">
        <f>SUM(B32:N32)</f>
        <v>75130</v>
      </c>
      <c r="P32" s="17">
        <f>O32/O$39</f>
        <v>0.19314667372788763</v>
      </c>
      <c r="Q32" s="18" t="s">
        <v>36</v>
      </c>
      <c r="R32" s="66"/>
      <c r="S32" s="3" t="s">
        <v>5</v>
      </c>
      <c r="T32" s="13">
        <f>H42/1000</f>
        <v>0</v>
      </c>
      <c r="U32" s="14">
        <f>H43</f>
        <v>0</v>
      </c>
    </row>
    <row r="33" spans="1:48" ht="16" x14ac:dyDescent="0.2">
      <c r="A33" s="8" t="s">
        <v>37</v>
      </c>
      <c r="B33" s="57">
        <f>B39-B37-B36-B35-B32</f>
        <v>11808</v>
      </c>
      <c r="C33" s="50">
        <v>109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8"/>
      <c r="N33" s="50">
        <v>20926</v>
      </c>
      <c r="O33" s="57">
        <f>SUM(B33:N33)</f>
        <v>32843</v>
      </c>
      <c r="P33" s="17">
        <f>O33/O$39</f>
        <v>8.4433864038932688E-2</v>
      </c>
      <c r="Q33" s="18" t="s">
        <v>38</v>
      </c>
      <c r="R33" s="66"/>
      <c r="S33" s="3" t="s">
        <v>34</v>
      </c>
      <c r="T33" s="13">
        <f>C42/1000</f>
        <v>109.45699999999999</v>
      </c>
      <c r="U33" s="15">
        <f>C43</f>
        <v>0.26701802316158196</v>
      </c>
    </row>
    <row r="34" spans="1:48" ht="16" x14ac:dyDescent="0.2">
      <c r="A34" s="8" t="s">
        <v>39</v>
      </c>
      <c r="B34" s="50">
        <v>0</v>
      </c>
      <c r="C34" s="50">
        <v>77823</v>
      </c>
      <c r="D34" s="50">
        <v>0</v>
      </c>
      <c r="E34" s="50">
        <v>0</v>
      </c>
      <c r="F34" s="50">
        <v>5730</v>
      </c>
      <c r="G34" s="50">
        <v>0</v>
      </c>
      <c r="H34" s="50">
        <v>0</v>
      </c>
      <c r="I34" s="50"/>
      <c r="J34" s="50"/>
      <c r="K34" s="50"/>
      <c r="L34" s="50"/>
      <c r="M34" s="38"/>
      <c r="N34" s="50">
        <v>350</v>
      </c>
      <c r="O34" s="50">
        <v>83903</v>
      </c>
      <c r="P34" s="17">
        <f>O34/O$39</f>
        <v>0.21570059052031088</v>
      </c>
      <c r="Q34" s="18" t="s">
        <v>40</v>
      </c>
      <c r="R34" s="66"/>
      <c r="S34" s="3"/>
      <c r="T34" s="13">
        <f>SUM(T24:T33)</f>
        <v>409.92363999999998</v>
      </c>
      <c r="U34" s="14">
        <f>SUM(U24:U33)</f>
        <v>0.88778397849901991</v>
      </c>
    </row>
    <row r="35" spans="1:48" ht="16" x14ac:dyDescent="0.2">
      <c r="A35" s="8" t="s">
        <v>41</v>
      </c>
      <c r="B35" s="54">
        <v>200</v>
      </c>
      <c r="C35" s="50">
        <v>6302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8"/>
      <c r="N35" s="50">
        <v>24450</v>
      </c>
      <c r="O35" s="54">
        <f>SUM(B35:N35)</f>
        <v>30952</v>
      </c>
      <c r="P35" s="17">
        <f>O35/O$39</f>
        <v>7.9572419076608253E-2</v>
      </c>
      <c r="Q35" s="18" t="s">
        <v>42</v>
      </c>
      <c r="R35" s="66"/>
    </row>
    <row r="36" spans="1:48" ht="16" x14ac:dyDescent="0.2">
      <c r="A36" s="8" t="s">
        <v>43</v>
      </c>
      <c r="B36" s="54">
        <v>4800</v>
      </c>
      <c r="C36" s="50">
        <v>598</v>
      </c>
      <c r="D36" s="50">
        <v>0</v>
      </c>
      <c r="E36" s="50">
        <v>0</v>
      </c>
      <c r="F36" s="50">
        <v>0</v>
      </c>
      <c r="G36" s="50">
        <v>19218</v>
      </c>
      <c r="H36" s="50">
        <v>0</v>
      </c>
      <c r="I36" s="50"/>
      <c r="J36" s="50"/>
      <c r="K36" s="50"/>
      <c r="L36" s="50"/>
      <c r="M36" s="38"/>
      <c r="N36" s="50">
        <v>64899</v>
      </c>
      <c r="O36" s="54">
        <f>SUM(B36:N36)</f>
        <v>89515</v>
      </c>
      <c r="P36" s="18"/>
      <c r="Q36" s="18"/>
      <c r="R36" s="66"/>
      <c r="S36" s="7"/>
      <c r="T36" s="7"/>
      <c r="U36" s="7"/>
    </row>
    <row r="37" spans="1:48" ht="16" x14ac:dyDescent="0.2">
      <c r="A37" s="8" t="s">
        <v>44</v>
      </c>
      <c r="B37" s="54">
        <v>23300</v>
      </c>
      <c r="C37" s="50">
        <v>54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8"/>
      <c r="N37" s="50">
        <v>5725</v>
      </c>
      <c r="O37" s="54">
        <f>SUM(B37:N37)</f>
        <v>29079</v>
      </c>
      <c r="P37" s="18"/>
      <c r="Q37" s="18"/>
      <c r="R37" s="66"/>
      <c r="S37" s="7"/>
      <c r="T37" s="7" t="s">
        <v>26</v>
      </c>
      <c r="U37" s="7" t="s">
        <v>27</v>
      </c>
    </row>
    <row r="38" spans="1:48" ht="16" x14ac:dyDescent="0.2">
      <c r="A38" s="8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8"/>
      <c r="N38" s="50">
        <v>12100</v>
      </c>
      <c r="O38" s="50">
        <v>12100</v>
      </c>
      <c r="P38" s="18">
        <f>SUM(P31:P35)</f>
        <v>0.6640075685319774</v>
      </c>
      <c r="Q38" s="18"/>
      <c r="R38" s="66"/>
      <c r="S38" s="7" t="s">
        <v>46</v>
      </c>
      <c r="T38" s="19">
        <f>O45/1000</f>
        <v>20.94464</v>
      </c>
      <c r="U38" s="7"/>
    </row>
    <row r="39" spans="1:48" ht="16" x14ac:dyDescent="0.2">
      <c r="A39" s="8" t="s">
        <v>15</v>
      </c>
      <c r="B39" s="54">
        <v>43800</v>
      </c>
      <c r="C39" s="50">
        <v>105857</v>
      </c>
      <c r="D39" s="50">
        <v>0</v>
      </c>
      <c r="E39" s="69">
        <f>SUM(E31:E38)</f>
        <v>16098</v>
      </c>
      <c r="F39" s="50">
        <v>6912</v>
      </c>
      <c r="G39" s="69">
        <f>SUM(G31:G38)</f>
        <v>27004</v>
      </c>
      <c r="H39" s="50">
        <v>0</v>
      </c>
      <c r="I39" s="50"/>
      <c r="J39" s="50"/>
      <c r="K39" s="50"/>
      <c r="L39" s="50"/>
      <c r="M39" s="38"/>
      <c r="N39" s="50">
        <v>189308</v>
      </c>
      <c r="O39" s="57">
        <f>SUM(O31:O38)</f>
        <v>388979</v>
      </c>
      <c r="P39" s="3"/>
      <c r="Q39" s="3"/>
      <c r="R39" s="66"/>
      <c r="S39" s="7" t="s">
        <v>47</v>
      </c>
      <c r="T39" s="20">
        <f>O41/1000</f>
        <v>130.69399999999999</v>
      </c>
      <c r="U39" s="14">
        <f>P41</f>
        <v>0.33599243146802271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48</v>
      </c>
      <c r="T40" s="20">
        <f>O35/1000</f>
        <v>30.952000000000002</v>
      </c>
      <c r="U40" s="15">
        <f>P35</f>
        <v>7.9572419076608253E-2</v>
      </c>
    </row>
    <row r="41" spans="1:48" ht="16" x14ac:dyDescent="0.2">
      <c r="A41" s="21" t="s">
        <v>49</v>
      </c>
      <c r="B41" s="22">
        <f>B38+B37+B36</f>
        <v>28100</v>
      </c>
      <c r="C41" s="22">
        <f t="shared" ref="C41:O41" si="0">C38+C37+C36</f>
        <v>652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19218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82724</v>
      </c>
      <c r="O41" s="22">
        <f t="shared" si="0"/>
        <v>130694</v>
      </c>
      <c r="P41" s="17">
        <f>O41/O$39</f>
        <v>0.33599243146802271</v>
      </c>
      <c r="Q41" s="17" t="s">
        <v>50</v>
      </c>
      <c r="R41" s="7"/>
      <c r="S41" s="7" t="s">
        <v>51</v>
      </c>
      <c r="T41" s="20">
        <f>O33/1000</f>
        <v>32.843000000000004</v>
      </c>
      <c r="U41" s="14">
        <f>P33</f>
        <v>8.4433864038932688E-2</v>
      </c>
    </row>
    <row r="42" spans="1:48" ht="16" x14ac:dyDescent="0.2">
      <c r="A42" s="23" t="s">
        <v>52</v>
      </c>
      <c r="B42" s="24">
        <f>B25</f>
        <v>46000</v>
      </c>
      <c r="C42" s="24">
        <f>C39+C23+C10</f>
        <v>109457</v>
      </c>
      <c r="D42" s="24">
        <f t="shared" ref="D42:M42" si="1">D39+D23+D10</f>
        <v>0</v>
      </c>
      <c r="E42" s="24">
        <f t="shared" si="1"/>
        <v>16098</v>
      </c>
      <c r="F42" s="24">
        <f t="shared" si="1"/>
        <v>6912</v>
      </c>
      <c r="G42" s="24">
        <f t="shared" si="1"/>
        <v>27004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204452.64</v>
      </c>
      <c r="O42" s="25">
        <f>SUM(B42:N42)</f>
        <v>409923.64</v>
      </c>
      <c r="P42" s="7"/>
      <c r="Q42" s="7"/>
      <c r="R42" s="7"/>
      <c r="S42" s="7" t="s">
        <v>33</v>
      </c>
      <c r="T42" s="20">
        <f>O31/1000</f>
        <v>35.457000000000001</v>
      </c>
      <c r="U42" s="14">
        <f>P31</f>
        <v>9.115402116823787E-2</v>
      </c>
    </row>
    <row r="43" spans="1:48" ht="16" x14ac:dyDescent="0.2">
      <c r="A43" s="23" t="s">
        <v>53</v>
      </c>
      <c r="B43" s="22"/>
      <c r="C43" s="17">
        <f t="shared" ref="C43:N43" si="2">C42/$O42</f>
        <v>0.26701802316158196</v>
      </c>
      <c r="D43" s="17">
        <f t="shared" si="2"/>
        <v>0</v>
      </c>
      <c r="E43" s="17">
        <f t="shared" si="2"/>
        <v>3.9270728567886444E-2</v>
      </c>
      <c r="F43" s="17">
        <f t="shared" si="2"/>
        <v>1.6861676969886392E-2</v>
      </c>
      <c r="G43" s="17">
        <f t="shared" si="2"/>
        <v>6.5875683578531838E-2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0.49875786622113327</v>
      </c>
      <c r="O43" s="17">
        <f>SUM(C43:N43)</f>
        <v>0.88778397849901991</v>
      </c>
      <c r="P43" s="7"/>
      <c r="Q43" s="7"/>
      <c r="R43" s="7"/>
      <c r="S43" s="7" t="s">
        <v>54</v>
      </c>
      <c r="T43" s="20">
        <f>O32/1000</f>
        <v>75.13</v>
      </c>
      <c r="U43" s="15">
        <f>P32</f>
        <v>0.19314667372788763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83.903000000000006</v>
      </c>
      <c r="U44" s="15">
        <f>P34</f>
        <v>0.21570059052031088</v>
      </c>
    </row>
    <row r="45" spans="1:48" ht="16" x14ac:dyDescent="0.2">
      <c r="A45" s="6" t="s">
        <v>56</v>
      </c>
      <c r="B45" s="56">
        <f>B23+B25-B39</f>
        <v>5800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15144.64</v>
      </c>
      <c r="O45" s="25">
        <f>B45+N45</f>
        <v>20944.64</v>
      </c>
      <c r="P45" s="7"/>
      <c r="Q45" s="7"/>
      <c r="R45" s="7"/>
      <c r="S45" s="7" t="s">
        <v>57</v>
      </c>
      <c r="T45" s="20">
        <f>SUM(T39:T44)</f>
        <v>388.97899999999998</v>
      </c>
      <c r="U45" s="14">
        <f>SUM(U39:U44)</f>
        <v>1</v>
      </c>
    </row>
    <row r="46" spans="1:48" ht="16" x14ac:dyDescent="0.2">
      <c r="A46" s="6" t="s">
        <v>65</v>
      </c>
      <c r="B46" s="53">
        <f>B45/(B25+B23)</f>
        <v>0.11693548387096774</v>
      </c>
      <c r="C46" s="6"/>
      <c r="D46" s="6"/>
      <c r="E46" s="6"/>
      <c r="F46" s="27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9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8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8"/>
    </row>
    <row r="48" spans="1:48" x14ac:dyDescent="0.2">
      <c r="A48" s="27"/>
      <c r="B48" s="4"/>
      <c r="C48" s="28"/>
      <c r="D48" s="28"/>
      <c r="E48" s="27"/>
      <c r="F48" s="28"/>
      <c r="G48" s="28"/>
      <c r="H48" s="28"/>
      <c r="I48" s="27"/>
      <c r="J48" s="27"/>
      <c r="K48" s="27"/>
      <c r="L48" s="27"/>
      <c r="M48" s="27"/>
      <c r="N48" s="27"/>
      <c r="P48" s="27"/>
      <c r="Q48" s="27"/>
      <c r="R48" s="27"/>
      <c r="S48" s="4"/>
      <c r="T48" s="28"/>
      <c r="U48" s="27"/>
      <c r="V48" s="27"/>
      <c r="W48" s="27"/>
      <c r="X48" s="27"/>
      <c r="Y48" s="28"/>
      <c r="Z48" s="27"/>
      <c r="AA48" s="27"/>
      <c r="AB48" s="27"/>
      <c r="AC48" s="27"/>
      <c r="AD48" s="27"/>
      <c r="AE48" s="27"/>
      <c r="AF48" s="28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8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8"/>
    </row>
    <row r="52" spans="1:48" x14ac:dyDescent="0.2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8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8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8"/>
    </row>
    <row r="53" spans="1:48" x14ac:dyDescent="0.2">
      <c r="A53" s="27"/>
      <c r="B53" s="4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4"/>
      <c r="T53" s="28"/>
      <c r="U53" s="27"/>
      <c r="V53" s="27"/>
      <c r="W53" s="27"/>
      <c r="X53" s="27"/>
      <c r="Y53" s="28"/>
      <c r="Z53" s="27"/>
      <c r="AA53" s="27"/>
      <c r="AB53" s="27"/>
      <c r="AC53" s="27"/>
      <c r="AD53" s="27"/>
      <c r="AE53" s="27"/>
      <c r="AF53" s="28"/>
      <c r="AG53" s="27"/>
      <c r="AH53" s="27"/>
      <c r="AI53" s="4"/>
      <c r="AJ53" s="27"/>
      <c r="AK53" s="28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8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8"/>
      <c r="U54" s="27"/>
      <c r="V54" s="27"/>
      <c r="W54" s="27"/>
      <c r="X54" s="27"/>
      <c r="Y54" s="28"/>
      <c r="Z54" s="27"/>
      <c r="AA54" s="27"/>
      <c r="AB54" s="27"/>
      <c r="AC54" s="27"/>
      <c r="AD54" s="27"/>
      <c r="AE54" s="27"/>
      <c r="AF54" s="28"/>
      <c r="AG54" s="27"/>
      <c r="AH54" s="27"/>
      <c r="AI54" s="4"/>
      <c r="AJ54" s="27"/>
      <c r="AK54" s="28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8"/>
    </row>
    <row r="55" spans="1:48" x14ac:dyDescent="0.2">
      <c r="A55" s="27"/>
      <c r="B55" s="4"/>
      <c r="C55" s="27"/>
      <c r="D55" s="28"/>
      <c r="E55" s="27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8"/>
      <c r="U55" s="27"/>
      <c r="V55" s="27"/>
      <c r="W55" s="27"/>
      <c r="X55" s="27"/>
      <c r="Y55" s="28"/>
      <c r="Z55" s="27"/>
      <c r="AA55" s="27"/>
      <c r="AB55" s="27"/>
      <c r="AC55" s="27"/>
      <c r="AD55" s="27"/>
      <c r="AE55" s="27"/>
      <c r="AF55" s="28"/>
      <c r="AG55" s="27"/>
      <c r="AH55" s="27"/>
      <c r="AI55" s="4"/>
      <c r="AJ55" s="27"/>
      <c r="AK55" s="28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8"/>
    </row>
    <row r="56" spans="1:48" x14ac:dyDescent="0.2">
      <c r="A56" s="27"/>
      <c r="B56" s="4"/>
      <c r="C56" s="27"/>
      <c r="D56" s="28"/>
      <c r="E56" s="27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8"/>
      <c r="U56" s="27"/>
      <c r="V56" s="27"/>
      <c r="W56" s="27"/>
      <c r="X56" s="27"/>
      <c r="Y56" s="28"/>
      <c r="Z56" s="27"/>
      <c r="AA56" s="27"/>
      <c r="AB56" s="27"/>
      <c r="AC56" s="27"/>
      <c r="AD56" s="27"/>
      <c r="AE56" s="27"/>
      <c r="AF56" s="28"/>
      <c r="AG56" s="27"/>
      <c r="AH56" s="27"/>
      <c r="AI56" s="4"/>
      <c r="AJ56" s="27"/>
      <c r="AK56" s="28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8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CDC453-0E99-4F38-B107-B9FE38125F70}"/>
</file>

<file path=customXml/itemProps2.xml><?xml version="1.0" encoding="utf-8"?>
<ds:datastoreItem xmlns:ds="http://schemas.openxmlformats.org/officeDocument/2006/customXml" ds:itemID="{83E57C79-5537-4466-8A0A-B7A48F6B0231}"/>
</file>

<file path=customXml/itemProps3.xml><?xml version="1.0" encoding="utf-8"?>
<ds:datastoreItem xmlns:ds="http://schemas.openxmlformats.org/officeDocument/2006/customXml" ds:itemID="{E7A47986-B394-4A5F-8A15-A4F7A3970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Blekinge</vt:lpstr>
      <vt:lpstr>Olofström</vt:lpstr>
      <vt:lpstr>Karlskrona</vt:lpstr>
      <vt:lpstr>Ronneby</vt:lpstr>
      <vt:lpstr>Karlshamn</vt:lpstr>
      <vt:lpstr>Sölvesborg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Kaj</cp:lastModifiedBy>
  <dcterms:created xsi:type="dcterms:W3CDTF">2016-02-06T10:42:46Z</dcterms:created>
  <dcterms:modified xsi:type="dcterms:W3CDTF">2017-08-25T20:11:12Z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