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sstyrelsen.se\home\kak\810909-004\My Documents\LEKS\"/>
    </mc:Choice>
  </mc:AlternateContent>
  <bookViews>
    <workbookView xWindow="0" yWindow="0" windowWidth="27870" windowHeight="12795"/>
  </bookViews>
  <sheets>
    <sheet name="Summering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M40" i="1"/>
  <c r="L40" i="1"/>
  <c r="K40" i="1"/>
  <c r="J40" i="1"/>
  <c r="I40" i="1"/>
  <c r="H40" i="1"/>
  <c r="G40" i="1"/>
  <c r="F40" i="1"/>
  <c r="E40" i="1"/>
  <c r="D40" i="1"/>
  <c r="C40" i="1"/>
  <c r="N40" i="1" s="1"/>
  <c r="M39" i="1"/>
  <c r="L39" i="1"/>
  <c r="K39" i="1"/>
  <c r="J39" i="1"/>
  <c r="I39" i="1"/>
  <c r="H39" i="1"/>
  <c r="G39" i="1"/>
  <c r="F39" i="1"/>
  <c r="N39" i="1" s="1"/>
  <c r="E39" i="1"/>
  <c r="D39" i="1"/>
  <c r="C39" i="1"/>
  <c r="M38" i="1"/>
  <c r="M42" i="1" s="1"/>
  <c r="L38" i="1"/>
  <c r="L42" i="1" s="1"/>
  <c r="K38" i="1"/>
  <c r="K42" i="1" s="1"/>
  <c r="J38" i="1"/>
  <c r="J42" i="1" s="1"/>
  <c r="I38" i="1"/>
  <c r="I42" i="1" s="1"/>
  <c r="H38" i="1"/>
  <c r="H42" i="1" s="1"/>
  <c r="G38" i="1"/>
  <c r="G42" i="1" s="1"/>
  <c r="F38" i="1"/>
  <c r="F42" i="1" s="1"/>
  <c r="E38" i="1"/>
  <c r="D38" i="1"/>
  <c r="D42" i="1" s="1"/>
  <c r="C38" i="1"/>
  <c r="N38" i="1" s="1"/>
  <c r="M37" i="1"/>
  <c r="L37" i="1"/>
  <c r="K37" i="1"/>
  <c r="J37" i="1"/>
  <c r="I37" i="1"/>
  <c r="H37" i="1"/>
  <c r="G37" i="1"/>
  <c r="F37" i="1"/>
  <c r="N37" i="1" s="1"/>
  <c r="U27" i="1" s="1"/>
  <c r="V27" i="1" s="1"/>
  <c r="E37" i="1"/>
  <c r="D37" i="1"/>
  <c r="C37" i="1"/>
  <c r="M36" i="1"/>
  <c r="L36" i="1"/>
  <c r="K36" i="1"/>
  <c r="J36" i="1"/>
  <c r="I36" i="1"/>
  <c r="H36" i="1"/>
  <c r="G36" i="1"/>
  <c r="F36" i="1"/>
  <c r="E36" i="1"/>
  <c r="D36" i="1"/>
  <c r="C36" i="1"/>
  <c r="N36" i="1" s="1"/>
  <c r="U26" i="1" s="1"/>
  <c r="V26" i="1" s="1"/>
  <c r="M35" i="1"/>
  <c r="L35" i="1"/>
  <c r="K35" i="1"/>
  <c r="J35" i="1"/>
  <c r="I35" i="1"/>
  <c r="H35" i="1"/>
  <c r="G35" i="1"/>
  <c r="F35" i="1"/>
  <c r="N35" i="1" s="1"/>
  <c r="U25" i="1" s="1"/>
  <c r="V25" i="1" s="1"/>
  <c r="E35" i="1"/>
  <c r="D35" i="1"/>
  <c r="C35" i="1"/>
  <c r="M34" i="1"/>
  <c r="L34" i="1"/>
  <c r="L41" i="1" s="1"/>
  <c r="K34" i="1"/>
  <c r="J34" i="1"/>
  <c r="I34" i="1"/>
  <c r="H34" i="1"/>
  <c r="H41" i="1" s="1"/>
  <c r="H43" i="1" s="1"/>
  <c r="G34" i="1"/>
  <c r="F34" i="1"/>
  <c r="E34" i="1"/>
  <c r="D34" i="1"/>
  <c r="D41" i="1" s="1"/>
  <c r="U8" i="1" s="1"/>
  <c r="V8" i="1" s="1"/>
  <c r="C34" i="1"/>
  <c r="N34" i="1" s="1"/>
  <c r="U24" i="1" s="1"/>
  <c r="V24" i="1" s="1"/>
  <c r="M33" i="1"/>
  <c r="M41" i="1" s="1"/>
  <c r="M28" i="1" s="1"/>
  <c r="L33" i="1"/>
  <c r="K33" i="1"/>
  <c r="K41" i="1" s="1"/>
  <c r="J33" i="1"/>
  <c r="J41" i="1" s="1"/>
  <c r="U6" i="1" s="1"/>
  <c r="V6" i="1" s="1"/>
  <c r="I33" i="1"/>
  <c r="I41" i="1" s="1"/>
  <c r="H33" i="1"/>
  <c r="G33" i="1"/>
  <c r="G41" i="1" s="1"/>
  <c r="U11" i="1" s="1"/>
  <c r="V11" i="1" s="1"/>
  <c r="F33" i="1"/>
  <c r="F41" i="1" s="1"/>
  <c r="U7" i="1" s="1"/>
  <c r="V7" i="1" s="1"/>
  <c r="E33" i="1"/>
  <c r="E41" i="1" s="1"/>
  <c r="U9" i="1" s="1"/>
  <c r="V9" i="1" s="1"/>
  <c r="D33" i="1"/>
  <c r="C33" i="1"/>
  <c r="C41" i="1" s="1"/>
  <c r="N41" i="1" s="1"/>
  <c r="O41" i="1" s="1"/>
  <c r="V30" i="1"/>
  <c r="K24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C20" i="1"/>
  <c r="M19" i="1"/>
  <c r="N19" i="1" s="1"/>
  <c r="L19" i="1"/>
  <c r="K19" i="1"/>
  <c r="J19" i="1"/>
  <c r="I19" i="1"/>
  <c r="H19" i="1"/>
  <c r="G19" i="1"/>
  <c r="F19" i="1"/>
  <c r="E19" i="1"/>
  <c r="C19" i="1"/>
  <c r="N18" i="1"/>
  <c r="M18" i="1"/>
  <c r="L18" i="1"/>
  <c r="K18" i="1"/>
  <c r="J18" i="1"/>
  <c r="I18" i="1"/>
  <c r="H18" i="1"/>
  <c r="G18" i="1"/>
  <c r="F18" i="1"/>
  <c r="E18" i="1"/>
  <c r="C18" i="1"/>
  <c r="U17" i="1"/>
  <c r="V17" i="1" s="1"/>
  <c r="M17" i="1"/>
  <c r="N17" i="1" s="1"/>
  <c r="L17" i="1"/>
  <c r="O17" i="1" s="1"/>
  <c r="K17" i="1"/>
  <c r="J17" i="1"/>
  <c r="I17" i="1"/>
  <c r="H17" i="1"/>
  <c r="G17" i="1"/>
  <c r="F17" i="1"/>
  <c r="E17" i="1"/>
  <c r="C17" i="1"/>
  <c r="M16" i="1"/>
  <c r="N16" i="1" s="1"/>
  <c r="Q16" i="1" s="1"/>
  <c r="L16" i="1"/>
  <c r="O16" i="1" s="1"/>
  <c r="K16" i="1"/>
  <c r="J16" i="1"/>
  <c r="I16" i="1"/>
  <c r="H16" i="1"/>
  <c r="G16" i="1"/>
  <c r="F16" i="1"/>
  <c r="E16" i="1"/>
  <c r="C16" i="1"/>
  <c r="O15" i="1"/>
  <c r="U36" i="1" s="1"/>
  <c r="V36" i="1" s="1"/>
  <c r="M15" i="1"/>
  <c r="N15" i="1" s="1"/>
  <c r="M12" i="1"/>
  <c r="U22" i="1" s="1"/>
  <c r="V22" i="1" s="1"/>
  <c r="M10" i="1"/>
  <c r="L10" i="1"/>
  <c r="K10" i="1"/>
  <c r="J10" i="1"/>
  <c r="I10" i="1"/>
  <c r="U10" i="1" s="1"/>
  <c r="V10" i="1" s="1"/>
  <c r="H10" i="1"/>
  <c r="G10" i="1"/>
  <c r="F10" i="1"/>
  <c r="E10" i="1"/>
  <c r="D10" i="1"/>
  <c r="C10" i="1"/>
  <c r="M9" i="1"/>
  <c r="L9" i="1"/>
  <c r="K9" i="1"/>
  <c r="J9" i="1"/>
  <c r="I9" i="1"/>
  <c r="H9" i="1"/>
  <c r="G9" i="1"/>
  <c r="F9" i="1"/>
  <c r="E9" i="1"/>
  <c r="C9" i="1"/>
  <c r="M8" i="1"/>
  <c r="U16" i="1" s="1"/>
  <c r="V16" i="1" s="1"/>
  <c r="L8" i="1"/>
  <c r="K8" i="1"/>
  <c r="J8" i="1"/>
  <c r="I8" i="1"/>
  <c r="H8" i="1"/>
  <c r="G8" i="1"/>
  <c r="F8" i="1"/>
  <c r="E8" i="1"/>
  <c r="C8" i="1"/>
  <c r="M7" i="1"/>
  <c r="L7" i="1"/>
  <c r="K7" i="1"/>
  <c r="J7" i="1"/>
  <c r="I7" i="1"/>
  <c r="H7" i="1"/>
  <c r="G7" i="1"/>
  <c r="F7" i="1"/>
  <c r="E7" i="1"/>
  <c r="C7" i="1"/>
  <c r="M6" i="1"/>
  <c r="U18" i="1" s="1"/>
  <c r="V18" i="1" s="1"/>
  <c r="L6" i="1"/>
  <c r="K6" i="1"/>
  <c r="J6" i="1"/>
  <c r="I6" i="1"/>
  <c r="H6" i="1"/>
  <c r="G6" i="1"/>
  <c r="F6" i="1"/>
  <c r="E6" i="1"/>
  <c r="C6" i="1"/>
  <c r="M5" i="1"/>
  <c r="N4" i="1" s="1"/>
  <c r="L5" i="1"/>
  <c r="O5" i="1" s="1"/>
  <c r="U35" i="1" s="1"/>
  <c r="V35" i="1" s="1"/>
  <c r="K5" i="1"/>
  <c r="J5" i="1"/>
  <c r="I5" i="1"/>
  <c r="H5" i="1"/>
  <c r="G5" i="1"/>
  <c r="F5" i="1"/>
  <c r="E5" i="1"/>
  <c r="C5" i="1"/>
  <c r="O4" i="1"/>
  <c r="U34" i="1" s="1"/>
  <c r="V34" i="1" s="1"/>
  <c r="M4" i="1"/>
  <c r="N5" i="1" s="1"/>
  <c r="L4" i="1"/>
  <c r="K4" i="1"/>
  <c r="J4" i="1"/>
  <c r="I4" i="1"/>
  <c r="H4" i="1"/>
  <c r="G4" i="1"/>
  <c r="F4" i="1"/>
  <c r="E4" i="1"/>
  <c r="C4" i="1"/>
  <c r="N21" i="1" l="1"/>
  <c r="Q15" i="1"/>
  <c r="Q17" i="1" s="1"/>
  <c r="P28" i="1"/>
  <c r="P29" i="1" s="1"/>
  <c r="U13" i="1"/>
  <c r="V13" i="1" s="1"/>
  <c r="L28" i="1"/>
  <c r="U32" i="1" s="1"/>
  <c r="V32" i="1" s="1"/>
  <c r="U37" i="1"/>
  <c r="V37" i="1" s="1"/>
  <c r="O21" i="1"/>
  <c r="W18" i="1"/>
  <c r="U31" i="1"/>
  <c r="M29" i="1"/>
  <c r="U14" i="1"/>
  <c r="V14" i="1" s="1"/>
  <c r="U12" i="1"/>
  <c r="V12" i="1" s="1"/>
  <c r="N42" i="1"/>
  <c r="U28" i="1" s="1"/>
  <c r="V28" i="1" s="1"/>
  <c r="O10" i="1"/>
  <c r="N33" i="1"/>
  <c r="U23" i="1" s="1"/>
  <c r="U5" i="1" l="1"/>
  <c r="V5" i="1" s="1"/>
  <c r="U21" i="1"/>
  <c r="V21" i="1" s="1"/>
  <c r="L29" i="1"/>
  <c r="N22" i="1"/>
  <c r="U4" i="1"/>
  <c r="U29" i="1"/>
  <c r="V23" i="1"/>
  <c r="V29" i="1" s="1"/>
  <c r="V31" i="1"/>
  <c r="V4" i="1" l="1"/>
  <c r="U15" i="1"/>
  <c r="U19" i="1" s="1"/>
  <c r="U33" i="1"/>
  <c r="Q21" i="1"/>
  <c r="V33" i="1" l="1"/>
  <c r="V38" i="1" s="1"/>
  <c r="V39" i="1" s="1"/>
  <c r="U38" i="1"/>
  <c r="V15" i="1"/>
  <c r="W5" i="1"/>
  <c r="X15" i="1" l="1"/>
  <c r="V19" i="1"/>
  <c r="V40" i="1" s="1"/>
</calcChain>
</file>

<file path=xl/comments1.xml><?xml version="1.0" encoding="utf-8"?>
<comments xmlns="http://schemas.openxmlformats.org/spreadsheetml/2006/main">
  <authors>
    <author>Chris Hellström</author>
    <author>www.statistikdatabasen.scb.se</author>
  </authors>
  <commentList>
    <comment ref="L2" authorId="0" shapeId="0">
      <text>
        <r>
          <rPr>
            <b/>
            <sz val="9"/>
            <color indexed="81"/>
            <rFont val="Tahoma"/>
            <family val="2"/>
          </rPr>
          <t>Chris Hellström:</t>
        </r>
        <r>
          <rPr>
            <sz val="9"/>
            <color indexed="81"/>
            <rFont val="Tahoma"/>
            <family val="2"/>
          </rPr>
          <t xml:space="preserve">
Summa produktionssätt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Chris Hellström:</t>
        </r>
        <r>
          <rPr>
            <sz val="9"/>
            <color indexed="81"/>
            <rFont val="Tahoma"/>
            <family val="2"/>
          </rPr>
          <t xml:space="preserve">
Elproduktion resp Fjärrvärmeproduktion</t>
        </r>
      </text>
    </comment>
    <comment ref="B6" authorId="1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B7" authorId="1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M14" authorId="0" shapeId="0">
      <text>
        <r>
          <rPr>
            <b/>
            <sz val="9"/>
            <color indexed="81"/>
            <rFont val="Tahoma"/>
            <family val="2"/>
          </rPr>
          <t>Chris Hellström:</t>
        </r>
        <r>
          <rPr>
            <sz val="9"/>
            <color indexed="81"/>
            <rFont val="Tahoma"/>
            <family val="2"/>
          </rPr>
          <t xml:space="preserve">
KRE-handboken, s 15: Det är nettoproduktionen av el som redovisas i tabellen. Bolagens egenanvändning är alltså borträknad,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</rPr>
          <t>Chris Hellström:</t>
        </r>
        <r>
          <rPr>
            <sz val="9"/>
            <color indexed="81"/>
            <rFont val="Tahoma"/>
            <family val="2"/>
          </rPr>
          <t xml:space="preserve">
KREhandboken, s 15: </t>
        </r>
        <r>
          <rPr>
            <sz val="11"/>
            <color indexed="81"/>
            <rFont val="Tahoma"/>
            <family val="2"/>
          </rPr>
          <t>För ’Kraftvärmeverk + industriellt mottryck’ och för ’Övrig värmekraft’ har SCB räknat bort 3 procent, för vattenkraft har 0,8 procent räknats bort. Dessa borträkningar ska återinföras för att räkna ut kategorin ”omvandlingsförluster, egenanvändning i energisektorn och statistisk differens”. Med andra ord: nettoproduktion = produktion *(1-x%) där x är egenanvändningen.</t>
        </r>
      </text>
    </comment>
  </commentList>
</comments>
</file>

<file path=xl/sharedStrings.xml><?xml version="1.0" encoding="utf-8"?>
<sst xmlns="http://schemas.openxmlformats.org/spreadsheetml/2006/main" count="104" uniqueCount="78">
  <si>
    <t>Icke förnybar</t>
  </si>
  <si>
    <t>Förnybar</t>
  </si>
  <si>
    <t>summa produktionssätt</t>
  </si>
  <si>
    <t>elproduktion/FJVproduktion</t>
  </si>
  <si>
    <t>Oljeprodukter</t>
  </si>
  <si>
    <t>Avfall (KEO)</t>
  </si>
  <si>
    <t>Kol, koks</t>
  </si>
  <si>
    <t>Avfall (icke förnybar)</t>
  </si>
  <si>
    <t>Gasol</t>
  </si>
  <si>
    <t>Biooljor</t>
  </si>
  <si>
    <t>Avfall (förnybar)</t>
  </si>
  <si>
    <t>Fasta biobränslen</t>
  </si>
  <si>
    <t>Biogas</t>
  </si>
  <si>
    <t>Summa insatta bränslen till omvandling eller summa förbrukarkategori</t>
  </si>
  <si>
    <t>Lokal produktion av el/Fjv</t>
  </si>
  <si>
    <t>Omvandlingsförluster, egenanvändning i energisektorn och statistisk differens</t>
  </si>
  <si>
    <t>Fjärrvärmeproduktion</t>
  </si>
  <si>
    <t>GWh</t>
  </si>
  <si>
    <t>kraftvärmeverk</t>
  </si>
  <si>
    <t>Elprod i kommun/län</t>
  </si>
  <si>
    <t>fristående värmeverk</t>
  </si>
  <si>
    <t>Import el</t>
  </si>
  <si>
    <t>elpannor (1)</t>
  </si>
  <si>
    <t>värmepumpar (2)</t>
  </si>
  <si>
    <t>spillvärme</t>
  </si>
  <si>
    <t>rökgaskondens</t>
  </si>
  <si>
    <t>Kol. Koks</t>
  </si>
  <si>
    <t>summa bränsletyp</t>
  </si>
  <si>
    <t>Avfall (förnybart)</t>
  </si>
  <si>
    <t>Gasol/naturgas</t>
  </si>
  <si>
    <t>Fjärrkylaproduktion</t>
  </si>
  <si>
    <t>Biooljor/biodrivmedel</t>
  </si>
  <si>
    <t>Elproduktion</t>
  </si>
  <si>
    <t>nettoproduktion</t>
  </si>
  <si>
    <t>bruttoproduktion</t>
  </si>
  <si>
    <t>Egenanvändning</t>
  </si>
  <si>
    <t xml:space="preserve">kraftvärmeverk </t>
  </si>
  <si>
    <t>summa tillförda bränslen</t>
  </si>
  <si>
    <t>industriellt mottryck</t>
  </si>
  <si>
    <t>spillv</t>
  </si>
  <si>
    <t>övrig värmekraft (kärnkraft, kondenskraft o.dyl.)</t>
  </si>
  <si>
    <t>rökgaskond</t>
  </si>
  <si>
    <t>vattenkraft</t>
  </si>
  <si>
    <t>elpannor, värmepumpar</t>
  </si>
  <si>
    <t>vindkraft</t>
  </si>
  <si>
    <t>summa tillförd energi</t>
  </si>
  <si>
    <t>Solel</t>
  </si>
  <si>
    <t>export el</t>
  </si>
  <si>
    <t>fjärrkyla</t>
  </si>
  <si>
    <t>Jord,skog,fiske</t>
  </si>
  <si>
    <t>Industri</t>
  </si>
  <si>
    <t>Offentlig verksamhet</t>
  </si>
  <si>
    <t>Transporter</t>
  </si>
  <si>
    <t>Fjärrvärme</t>
  </si>
  <si>
    <t>El</t>
  </si>
  <si>
    <t>förluster fjv %</t>
  </si>
  <si>
    <t>Övriga tjänster</t>
  </si>
  <si>
    <t>Överföringsförluster</t>
  </si>
  <si>
    <t>Hushåll</t>
  </si>
  <si>
    <t>Import - export</t>
  </si>
  <si>
    <t>summa använd i sektorer</t>
  </si>
  <si>
    <t>förluster:</t>
  </si>
  <si>
    <t>överföring el</t>
  </si>
  <si>
    <t>Slutlig energianvändning</t>
  </si>
  <si>
    <t>Summa förbrukarkategori</t>
  </si>
  <si>
    <t>överföring fjv</t>
  </si>
  <si>
    <t>egenanv el</t>
  </si>
  <si>
    <t>omvandling värme kraftv</t>
  </si>
  <si>
    <t>omvandling värme fjv</t>
  </si>
  <si>
    <t>omvandling el kraftv</t>
  </si>
  <si>
    <t>omvandling el mottryck</t>
  </si>
  <si>
    <t>Småhus</t>
  </si>
  <si>
    <t>summa förluster</t>
  </si>
  <si>
    <t>Flerbostadshus</t>
  </si>
  <si>
    <t>summa använd+förluster+elexport</t>
  </si>
  <si>
    <t>Fritidshus</t>
  </si>
  <si>
    <t>Differens tillförd-använd inkl förluster</t>
  </si>
  <si>
    <t>Summa bränsletyp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</si>
</sst>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r_-;\-* #,##0.00\ _k_r_-;_-* &quot;-&quot;??\ _k_r_-;_-@_-"/>
    <numFmt numFmtId="164" formatCode="_-* #,##0\ _k_r_-;\-* #,##0\ _k_r_-;_-* &quot;-&quot;??\ _k_r_-;_-@_-"/>
    <numFmt numFmtId="165" formatCode="_-* #,##0.0\ _k_r_-;\-* #,##0.0\ _k_r_-;_-* &quot;-&quot;??\ _k_r_-;_-@_-"/>
    <numFmt numFmtId="166" formatCode="#,##0_ ;\-#,##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</font>
    <font>
      <sz val="11"/>
      <color rgb="FF000000"/>
      <name val="Calibri"/>
      <family val="2"/>
    </font>
    <font>
      <i/>
      <sz val="11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</font>
    <font>
      <u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000000"/>
      <name val="Tahoma"/>
      <family val="2"/>
    </font>
    <font>
      <sz val="11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07A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Fill="1" applyProtection="1"/>
    <xf numFmtId="0" fontId="3" fillId="2" borderId="0" xfId="0" applyFont="1" applyFill="1" applyProtection="1"/>
    <xf numFmtId="0" fontId="3" fillId="3" borderId="0" xfId="0" applyFont="1" applyFill="1" applyProtection="1"/>
    <xf numFmtId="0" fontId="0" fillId="3" borderId="0" xfId="0" applyFill="1" applyProtection="1"/>
    <xf numFmtId="0" fontId="3" fillId="0" borderId="0" xfId="0" applyFont="1" applyFill="1" applyAlignment="1" applyProtection="1">
      <alignment wrapText="1"/>
    </xf>
    <xf numFmtId="0" fontId="3" fillId="0" borderId="0" xfId="0" applyFont="1" applyFill="1" applyProtection="1"/>
    <xf numFmtId="0" fontId="0" fillId="0" borderId="0" xfId="0" applyFill="1" applyAlignment="1" applyProtection="1">
      <alignment wrapText="1"/>
    </xf>
    <xf numFmtId="0" fontId="0" fillId="0" borderId="1" xfId="0" applyFill="1" applyBorder="1" applyProtection="1"/>
    <xf numFmtId="0" fontId="3" fillId="2" borderId="2" xfId="0" applyFont="1" applyFill="1" applyBorder="1" applyAlignment="1" applyProtection="1">
      <alignment wrapText="1"/>
    </xf>
    <xf numFmtId="0" fontId="3" fillId="3" borderId="2" xfId="0" applyFont="1" applyFill="1" applyBorder="1" applyAlignment="1" applyProtection="1">
      <alignment wrapText="1"/>
    </xf>
    <xf numFmtId="0" fontId="4" fillId="0" borderId="2" xfId="0" applyFont="1" applyFill="1" applyBorder="1" applyAlignment="1" applyProtection="1">
      <alignment wrapText="1"/>
    </xf>
    <xf numFmtId="0" fontId="4" fillId="0" borderId="3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5" fillId="4" borderId="4" xfId="0" applyFont="1" applyFill="1" applyBorder="1" applyProtection="1"/>
    <xf numFmtId="0" fontId="3" fillId="4" borderId="0" xfId="0" applyFont="1" applyFill="1" applyBorder="1" applyAlignment="1" applyProtection="1">
      <alignment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Alignment="1" applyProtection="1">
      <alignment wrapText="1"/>
    </xf>
    <xf numFmtId="0" fontId="6" fillId="4" borderId="0" xfId="0" applyFont="1" applyFill="1" applyBorder="1" applyAlignment="1" applyProtection="1">
      <alignment wrapText="1"/>
    </xf>
    <xf numFmtId="0" fontId="3" fillId="0" borderId="4" xfId="0" applyFont="1" applyFill="1" applyBorder="1" applyProtection="1"/>
    <xf numFmtId="3" fontId="0" fillId="0" borderId="0" xfId="1" applyNumberFormat="1" applyFont="1" applyFill="1" applyAlignment="1" applyProtection="1">
      <alignment horizontal="right"/>
    </xf>
    <xf numFmtId="3" fontId="0" fillId="5" borderId="5" xfId="1" applyNumberFormat="1" applyFont="1" applyFill="1" applyBorder="1" applyAlignment="1" applyProtection="1">
      <alignment horizontal="right"/>
    </xf>
    <xf numFmtId="0" fontId="0" fillId="0" borderId="4" xfId="0" applyBorder="1"/>
    <xf numFmtId="164" fontId="0" fillId="0" borderId="0" xfId="1" applyNumberFormat="1" applyFont="1" applyFill="1" applyAlignment="1" applyProtection="1">
      <alignment wrapText="1"/>
    </xf>
    <xf numFmtId="164" fontId="0" fillId="0" borderId="0" xfId="1" applyNumberFormat="1" applyFont="1" applyFill="1"/>
    <xf numFmtId="0" fontId="0" fillId="0" borderId="0" xfId="0" applyFill="1"/>
    <xf numFmtId="3" fontId="7" fillId="0" borderId="0" xfId="1" applyNumberFormat="1" applyFont="1" applyFill="1" applyAlignment="1" applyProtection="1">
      <alignment horizontal="right"/>
    </xf>
    <xf numFmtId="3" fontId="7" fillId="6" borderId="0" xfId="1" applyNumberFormat="1" applyFont="1" applyFill="1" applyAlignment="1" applyProtection="1">
      <alignment horizontal="right"/>
    </xf>
    <xf numFmtId="164" fontId="0" fillId="0" borderId="0" xfId="0" applyNumberFormat="1" applyFill="1" applyAlignment="1" applyProtection="1">
      <alignment wrapText="1"/>
    </xf>
    <xf numFmtId="0" fontId="0" fillId="0" borderId="4" xfId="0" applyFill="1" applyBorder="1" applyAlignment="1" applyProtection="1">
      <alignment wrapText="1"/>
    </xf>
    <xf numFmtId="3" fontId="3" fillId="0" borderId="0" xfId="0" applyNumberFormat="1" applyFont="1" applyFill="1" applyBorder="1" applyAlignment="1" applyProtection="1">
      <alignment horizontal="right" wrapText="1"/>
    </xf>
    <xf numFmtId="3" fontId="3" fillId="0" borderId="0" xfId="1" applyNumberFormat="1" applyFont="1" applyFill="1" applyBorder="1" applyAlignment="1" applyProtection="1">
      <alignment horizontal="right" wrapText="1"/>
    </xf>
    <xf numFmtId="3" fontId="0" fillId="0" borderId="0" xfId="1" applyNumberFormat="1" applyFont="1" applyFill="1" applyBorder="1" applyAlignment="1" applyProtection="1">
      <alignment horizontal="right" wrapText="1"/>
    </xf>
    <xf numFmtId="3" fontId="0" fillId="0" borderId="5" xfId="0" applyNumberFormat="1" applyFill="1" applyBorder="1" applyAlignment="1" applyProtection="1">
      <alignment horizontal="right" wrapText="1"/>
    </xf>
    <xf numFmtId="165" fontId="0" fillId="0" borderId="0" xfId="1" applyNumberFormat="1" applyFont="1" applyFill="1"/>
    <xf numFmtId="0" fontId="5" fillId="0" borderId="4" xfId="0" applyFont="1" applyFill="1" applyBorder="1" applyAlignment="1" applyProtection="1">
      <alignment wrapText="1"/>
    </xf>
    <xf numFmtId="3" fontId="0" fillId="0" borderId="0" xfId="0" applyNumberFormat="1" applyFill="1" applyAlignment="1" applyProtection="1">
      <alignment horizontal="right" wrapText="1"/>
    </xf>
    <xf numFmtId="3" fontId="8" fillId="0" borderId="0" xfId="0" applyNumberFormat="1" applyFont="1" applyFill="1" applyAlignment="1" applyProtection="1">
      <alignment horizontal="right" wrapText="1"/>
    </xf>
    <xf numFmtId="0" fontId="0" fillId="0" borderId="4" xfId="0" applyFill="1" applyBorder="1" applyProtection="1"/>
    <xf numFmtId="3" fontId="0" fillId="0" borderId="0" xfId="0" applyNumberFormat="1" applyFill="1" applyBorder="1" applyAlignment="1" applyProtection="1">
      <alignment horizontal="right"/>
    </xf>
    <xf numFmtId="3" fontId="0" fillId="0" borderId="5" xfId="0" applyNumberFormat="1" applyFill="1" applyBorder="1" applyAlignment="1" applyProtection="1">
      <alignment horizontal="right"/>
    </xf>
    <xf numFmtId="0" fontId="9" fillId="4" borderId="4" xfId="0" applyFont="1" applyFill="1" applyBorder="1" applyProtection="1"/>
    <xf numFmtId="3" fontId="0" fillId="4" borderId="0" xfId="0" applyNumberFormat="1" applyFill="1" applyAlignment="1" applyProtection="1">
      <alignment horizontal="right"/>
    </xf>
    <xf numFmtId="3" fontId="3" fillId="4" borderId="0" xfId="1" applyNumberFormat="1" applyFont="1" applyFill="1" applyBorder="1" applyAlignment="1" applyProtection="1">
      <alignment horizontal="right"/>
    </xf>
    <xf numFmtId="3" fontId="2" fillId="4" borderId="0" xfId="0" applyNumberFormat="1" applyFont="1" applyFill="1" applyBorder="1" applyAlignment="1" applyProtection="1">
      <alignment horizontal="right"/>
    </xf>
    <xf numFmtId="3" fontId="0" fillId="4" borderId="5" xfId="0" applyNumberFormat="1" applyFill="1" applyBorder="1" applyAlignment="1" applyProtection="1">
      <alignment horizontal="right"/>
    </xf>
    <xf numFmtId="0" fontId="3" fillId="4" borderId="0" xfId="0" applyFont="1" applyFill="1" applyProtection="1"/>
    <xf numFmtId="3" fontId="0" fillId="0" borderId="0" xfId="1" applyNumberFormat="1" applyFont="1" applyFill="1" applyBorder="1" applyAlignment="1" applyProtection="1">
      <alignment horizontal="right"/>
    </xf>
    <xf numFmtId="3" fontId="10" fillId="5" borderId="0" xfId="1" applyNumberFormat="1" applyFont="1" applyFill="1" applyAlignment="1" applyProtection="1">
      <alignment horizontal="right"/>
    </xf>
    <xf numFmtId="3" fontId="0" fillId="5" borderId="0" xfId="0" applyNumberFormat="1" applyFill="1" applyAlignment="1" applyProtection="1">
      <alignment horizontal="right"/>
    </xf>
    <xf numFmtId="9" fontId="0" fillId="0" borderId="0" xfId="0" applyNumberFormat="1" applyFill="1" applyProtection="1"/>
    <xf numFmtId="3" fontId="0" fillId="0" borderId="0" xfId="0" applyNumberFormat="1" applyFill="1" applyProtection="1"/>
    <xf numFmtId="0" fontId="0" fillId="0" borderId="4" xfId="0" applyFill="1" applyBorder="1"/>
    <xf numFmtId="164" fontId="0" fillId="0" borderId="0" xfId="0" applyNumberFormat="1" applyFill="1" applyProtection="1"/>
    <xf numFmtId="3" fontId="7" fillId="6" borderId="0" xfId="1" applyNumberFormat="1" applyFont="1" applyFill="1" applyBorder="1" applyAlignment="1" applyProtection="1">
      <alignment horizontal="right"/>
    </xf>
    <xf numFmtId="164" fontId="0" fillId="0" borderId="0" xfId="1" applyNumberFormat="1" applyFont="1"/>
    <xf numFmtId="3" fontId="1" fillId="0" borderId="0" xfId="1" applyNumberFormat="1" applyFont="1" applyFill="1" applyBorder="1" applyAlignment="1" applyProtection="1">
      <alignment horizontal="right"/>
    </xf>
    <xf numFmtId="10" fontId="0" fillId="0" borderId="0" xfId="0" applyNumberFormat="1" applyFill="1" applyProtection="1"/>
    <xf numFmtId="164" fontId="0" fillId="0" borderId="0" xfId="0" applyNumberFormat="1" applyFill="1"/>
    <xf numFmtId="3" fontId="7" fillId="0" borderId="0" xfId="1" applyNumberFormat="1" applyFont="1" applyFill="1" applyBorder="1" applyAlignment="1" applyProtection="1">
      <alignment horizontal="right"/>
    </xf>
    <xf numFmtId="3" fontId="1" fillId="5" borderId="0" xfId="1" applyNumberFormat="1" applyFont="1" applyFill="1" applyBorder="1" applyAlignment="1" applyProtection="1">
      <alignment horizontal="right"/>
    </xf>
    <xf numFmtId="1" fontId="0" fillId="0" borderId="0" xfId="0" applyNumberFormat="1" applyFill="1" applyProtection="1"/>
    <xf numFmtId="1" fontId="3" fillId="0" borderId="0" xfId="0" applyNumberFormat="1" applyFont="1" applyFill="1" applyBorder="1" applyProtection="1"/>
    <xf numFmtId="3" fontId="0" fillId="0" borderId="0" xfId="0" applyNumberFormat="1" applyFill="1" applyAlignment="1" applyProtection="1">
      <alignment horizontal="right"/>
    </xf>
    <xf numFmtId="3" fontId="0" fillId="0" borderId="0" xfId="0" applyNumberFormat="1" applyFill="1"/>
    <xf numFmtId="0" fontId="4" fillId="0" borderId="6" xfId="0" applyFont="1" applyFill="1" applyBorder="1" applyProtection="1"/>
    <xf numFmtId="3" fontId="0" fillId="0" borderId="7" xfId="0" applyNumberFormat="1" applyFill="1" applyBorder="1" applyAlignment="1" applyProtection="1">
      <alignment horizontal="right"/>
    </xf>
    <xf numFmtId="3" fontId="0" fillId="0" borderId="8" xfId="0" applyNumberFormat="1" applyFill="1" applyBorder="1" applyAlignment="1" applyProtection="1">
      <alignment horizontal="right"/>
    </xf>
    <xf numFmtId="3" fontId="0" fillId="0" borderId="2" xfId="1" applyNumberFormat="1" applyFont="1" applyFill="1" applyBorder="1" applyAlignment="1" applyProtection="1">
      <alignment horizontal="right"/>
    </xf>
    <xf numFmtId="3" fontId="2" fillId="4" borderId="2" xfId="1" applyNumberFormat="1" applyFont="1" applyFill="1" applyBorder="1" applyAlignment="1" applyProtection="1">
      <alignment horizontal="right"/>
    </xf>
    <xf numFmtId="3" fontId="2" fillId="4" borderId="3" xfId="1" applyNumberFormat="1" applyFont="1" applyFill="1" applyBorder="1" applyAlignment="1" applyProtection="1">
      <alignment horizontal="right"/>
    </xf>
    <xf numFmtId="0" fontId="0" fillId="0" borderId="2" xfId="0" applyFill="1" applyBorder="1" applyProtection="1"/>
    <xf numFmtId="0" fontId="4" fillId="0" borderId="4" xfId="0" applyFont="1" applyFill="1" applyBorder="1" applyProtection="1"/>
    <xf numFmtId="3" fontId="0" fillId="5" borderId="0" xfId="1" applyNumberFormat="1" applyFont="1" applyFill="1" applyBorder="1" applyAlignment="1" applyProtection="1">
      <alignment horizontal="right"/>
    </xf>
    <xf numFmtId="166" fontId="0" fillId="5" borderId="5" xfId="1" applyNumberFormat="1" applyFont="1" applyFill="1" applyBorder="1" applyAlignment="1" applyProtection="1">
      <alignment horizontal="right"/>
    </xf>
    <xf numFmtId="164" fontId="0" fillId="5" borderId="0" xfId="0" applyNumberFormat="1" applyFill="1" applyBorder="1" applyProtection="1"/>
    <xf numFmtId="3" fontId="0" fillId="0" borderId="7" xfId="1" applyNumberFormat="1" applyFont="1" applyFill="1" applyBorder="1" applyAlignment="1" applyProtection="1">
      <alignment horizontal="right"/>
    </xf>
    <xf numFmtId="3" fontId="0" fillId="5" borderId="7" xfId="1" applyNumberFormat="1" applyFont="1" applyFill="1" applyBorder="1" applyAlignment="1" applyProtection="1">
      <alignment horizontal="right"/>
    </xf>
    <xf numFmtId="3" fontId="0" fillId="5" borderId="8" xfId="1" applyNumberFormat="1" applyFont="1" applyFill="1" applyBorder="1" applyAlignment="1" applyProtection="1">
      <alignment horizontal="right"/>
    </xf>
    <xf numFmtId="164" fontId="0" fillId="0" borderId="0" xfId="0" applyNumberFormat="1"/>
    <xf numFmtId="0" fontId="0" fillId="0" borderId="1" xfId="0" applyFill="1" applyBorder="1"/>
    <xf numFmtId="0" fontId="0" fillId="0" borderId="2" xfId="0" applyFill="1" applyBorder="1"/>
    <xf numFmtId="164" fontId="0" fillId="0" borderId="2" xfId="1" applyNumberFormat="1" applyFont="1" applyFill="1" applyBorder="1"/>
    <xf numFmtId="3" fontId="3" fillId="0" borderId="2" xfId="1" applyNumberFormat="1" applyFont="1" applyFill="1" applyBorder="1" applyAlignment="1" applyProtection="1">
      <alignment horizontal="right"/>
    </xf>
    <xf numFmtId="3" fontId="0" fillId="0" borderId="3" xfId="1" applyNumberFormat="1" applyFont="1" applyFill="1" applyBorder="1" applyAlignment="1" applyProtection="1">
      <alignment horizontal="right"/>
    </xf>
    <xf numFmtId="3" fontId="0" fillId="0" borderId="0" xfId="0" applyNumberFormat="1" applyBorder="1"/>
    <xf numFmtId="164" fontId="0" fillId="0" borderId="0" xfId="1" applyNumberFormat="1" applyFont="1" applyFill="1" applyBorder="1"/>
    <xf numFmtId="0" fontId="5" fillId="0" borderId="4" xfId="0" applyFont="1" applyFill="1" applyBorder="1" applyProtection="1"/>
    <xf numFmtId="3" fontId="3" fillId="0" borderId="0" xfId="1" applyNumberFormat="1" applyFont="1" applyFill="1" applyBorder="1" applyAlignment="1" applyProtection="1">
      <alignment horizontal="right"/>
    </xf>
    <xf numFmtId="3" fontId="3" fillId="0" borderId="5" xfId="1" applyNumberFormat="1" applyFont="1" applyFill="1" applyBorder="1" applyAlignment="1" applyProtection="1">
      <alignment horizontal="right" wrapText="1"/>
    </xf>
    <xf numFmtId="0" fontId="0" fillId="0" borderId="0" xfId="0" applyBorder="1"/>
    <xf numFmtId="3" fontId="11" fillId="6" borderId="0" xfId="1" applyNumberFormat="1" applyFont="1" applyFill="1" applyBorder="1" applyAlignment="1" applyProtection="1">
      <alignment horizontal="right"/>
    </xf>
    <xf numFmtId="3" fontId="11" fillId="0" borderId="0" xfId="1" applyNumberFormat="1" applyFont="1" applyFill="1" applyBorder="1" applyAlignment="1" applyProtection="1">
      <alignment horizontal="right"/>
    </xf>
    <xf numFmtId="3" fontId="8" fillId="0" borderId="0" xfId="1" applyNumberFormat="1" applyFont="1" applyFill="1" applyBorder="1" applyAlignment="1" applyProtection="1">
      <alignment horizontal="right"/>
    </xf>
    <xf numFmtId="3" fontId="11" fillId="5" borderId="5" xfId="1" applyNumberFormat="1" applyFont="1" applyFill="1" applyBorder="1" applyAlignment="1" applyProtection="1">
      <alignment horizontal="right"/>
    </xf>
    <xf numFmtId="3" fontId="8" fillId="5" borderId="5" xfId="1" applyNumberFormat="1" applyFont="1" applyFill="1" applyBorder="1" applyAlignment="1" applyProtection="1">
      <alignment horizontal="right"/>
    </xf>
    <xf numFmtId="0" fontId="0" fillId="0" borderId="6" xfId="0" applyBorder="1"/>
    <xf numFmtId="3" fontId="0" fillId="0" borderId="7" xfId="0" applyNumberFormat="1" applyBorder="1"/>
    <xf numFmtId="164" fontId="0" fillId="0" borderId="7" xfId="1" applyNumberFormat="1" applyFont="1" applyFill="1" applyBorder="1"/>
    <xf numFmtId="3" fontId="11" fillId="6" borderId="5" xfId="1" applyNumberFormat="1" applyFont="1" applyFill="1" applyBorder="1" applyAlignment="1" applyProtection="1">
      <alignment horizontal="right"/>
    </xf>
    <xf numFmtId="3" fontId="0" fillId="0" borderId="0" xfId="0" applyNumberFormat="1"/>
    <xf numFmtId="164" fontId="0" fillId="0" borderId="0" xfId="0" applyNumberFormat="1" applyBorder="1"/>
    <xf numFmtId="3" fontId="3" fillId="0" borderId="0" xfId="1" applyNumberFormat="1" applyFont="1" applyFill="1" applyAlignment="1" applyProtection="1">
      <alignment horizontal="right"/>
    </xf>
    <xf numFmtId="164" fontId="0" fillId="7" borderId="0" xfId="0" applyNumberFormat="1" applyFill="1"/>
    <xf numFmtId="3" fontId="12" fillId="5" borderId="0" xfId="1" applyNumberFormat="1" applyFont="1" applyFill="1" applyBorder="1" applyAlignment="1" applyProtection="1">
      <alignment horizontal="right"/>
    </xf>
    <xf numFmtId="3" fontId="13" fillId="6" borderId="0" xfId="1" applyNumberFormat="1" applyFont="1" applyFill="1" applyBorder="1" applyAlignment="1" applyProtection="1">
      <alignment horizontal="right"/>
    </xf>
    <xf numFmtId="3" fontId="13" fillId="5" borderId="0" xfId="1" applyNumberFormat="1" applyFont="1" applyFill="1" applyBorder="1" applyAlignment="1" applyProtection="1">
      <alignment horizontal="right"/>
    </xf>
    <xf numFmtId="3" fontId="11" fillId="5" borderId="0" xfId="1" applyNumberFormat="1" applyFont="1" applyFill="1" applyBorder="1" applyAlignment="1" applyProtection="1">
      <alignment horizontal="right"/>
    </xf>
    <xf numFmtId="3" fontId="8" fillId="5" borderId="0" xfId="1" applyNumberFormat="1" applyFont="1" applyFill="1" applyBorder="1" applyAlignment="1" applyProtection="1">
      <alignment horizontal="right"/>
    </xf>
    <xf numFmtId="164" fontId="0" fillId="0" borderId="0" xfId="1" applyNumberFormat="1" applyFont="1" applyFill="1" applyBorder="1" applyProtection="1"/>
    <xf numFmtId="164" fontId="0" fillId="0" borderId="5" xfId="1" applyNumberFormat="1" applyFont="1" applyFill="1" applyBorder="1" applyProtection="1"/>
    <xf numFmtId="164" fontId="0" fillId="0" borderId="0" xfId="1" applyNumberFormat="1" applyFont="1" applyFill="1" applyProtection="1"/>
    <xf numFmtId="0" fontId="3" fillId="0" borderId="6" xfId="0" applyFont="1" applyFill="1" applyBorder="1" applyProtection="1"/>
    <xf numFmtId="0" fontId="0" fillId="0" borderId="7" xfId="0" applyFill="1" applyBorder="1" applyProtection="1"/>
    <xf numFmtId="0" fontId="0" fillId="0" borderId="8" xfId="0" applyFill="1" applyBorder="1" applyProtection="1"/>
    <xf numFmtId="0" fontId="14" fillId="0" borderId="0" xfId="0" applyFont="1" applyFill="1" applyProtection="1"/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mh&#228;llsbyggnad\Energi%20och%20klimat\2%20PROJEKT%20som%20st&#246;ds\Energistatistikupphandling%202017\Leverans%20-%20slutversioner\Statistik%20excel\Interna%20versioner\Gotland%20%202015%20-%20med%20ber&#228;kning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ering"/>
      <sheetName val="sammanställning sankey"/>
      <sheetName val="El fjv SA 2015 bearb"/>
      <sheetName val="Elleveranser GEAB"/>
      <sheetName val="Oljeleveranser"/>
      <sheetName val="Cementa &amp; KPAB"/>
      <sheetName val="beräkningar"/>
      <sheetName val="Elproduktion"/>
      <sheetName val="Slutl använding"/>
      <sheetName val="Biogas, solel"/>
      <sheetName val="Fjvproduktion"/>
      <sheetName val="KRE 2015 org "/>
    </sheetNames>
    <sheetDataSet>
      <sheetData sheetId="0"/>
      <sheetData sheetId="1"/>
      <sheetData sheetId="2">
        <row r="5">
          <cell r="B5">
            <v>0</v>
          </cell>
          <cell r="C5">
            <v>0</v>
          </cell>
          <cell r="E5">
            <v>0</v>
          </cell>
          <cell r="G5">
            <v>0</v>
          </cell>
          <cell r="H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219</v>
          </cell>
          <cell r="C6">
            <v>1018</v>
          </cell>
          <cell r="E6">
            <v>0</v>
          </cell>
          <cell r="G6">
            <v>0</v>
          </cell>
          <cell r="H6">
            <v>0</v>
          </cell>
          <cell r="J6">
            <v>0</v>
          </cell>
          <cell r="K6">
            <v>0</v>
          </cell>
          <cell r="L6">
            <v>1018</v>
          </cell>
        </row>
        <row r="7">
          <cell r="B7">
            <v>23.888000000000002</v>
          </cell>
          <cell r="C7">
            <v>0</v>
          </cell>
          <cell r="E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484000</v>
          </cell>
          <cell r="C8">
            <v>0</v>
          </cell>
          <cell r="E8">
            <v>0</v>
          </cell>
          <cell r="G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611</v>
          </cell>
        </row>
        <row r="10">
          <cell r="B10">
            <v>484853.88799999998</v>
          </cell>
          <cell r="C10">
            <v>1018</v>
          </cell>
          <cell r="E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1018</v>
          </cell>
        </row>
        <row r="20">
          <cell r="B20">
            <v>0</v>
          </cell>
          <cell r="C20">
            <v>0</v>
          </cell>
          <cell r="E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127600</v>
          </cell>
          <cell r="C21">
            <v>3372</v>
          </cell>
          <cell r="E21">
            <v>0</v>
          </cell>
          <cell r="G21">
            <v>0</v>
          </cell>
          <cell r="H21">
            <v>5300</v>
          </cell>
          <cell r="J21">
            <v>203470</v>
          </cell>
          <cell r="K21">
            <v>1800</v>
          </cell>
          <cell r="L21">
            <v>213942</v>
          </cell>
        </row>
        <row r="22">
          <cell r="B22">
            <v>500</v>
          </cell>
          <cell r="C22">
            <v>0</v>
          </cell>
          <cell r="E22">
            <v>0</v>
          </cell>
          <cell r="G22">
            <v>0</v>
          </cell>
          <cell r="H22">
            <v>0</v>
          </cell>
          <cell r="J22">
            <v>0</v>
          </cell>
          <cell r="L22">
            <v>0</v>
          </cell>
        </row>
        <row r="23">
          <cell r="B23">
            <v>31000</v>
          </cell>
          <cell r="C23">
            <v>0</v>
          </cell>
          <cell r="E23">
            <v>0</v>
          </cell>
          <cell r="G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14400</v>
          </cell>
          <cell r="C24">
            <v>0</v>
          </cell>
          <cell r="E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22000</v>
          </cell>
          <cell r="C25">
            <v>0</v>
          </cell>
          <cell r="E25">
            <v>0</v>
          </cell>
          <cell r="G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195500</v>
          </cell>
          <cell r="C26">
            <v>3372</v>
          </cell>
          <cell r="E26">
            <v>0</v>
          </cell>
          <cell r="F26">
            <v>0</v>
          </cell>
          <cell r="G26">
            <v>0</v>
          </cell>
          <cell r="H26">
            <v>5300</v>
          </cell>
          <cell r="I26">
            <v>0</v>
          </cell>
          <cell r="J26">
            <v>203470</v>
          </cell>
          <cell r="K26">
            <v>1800</v>
          </cell>
          <cell r="L26">
            <v>213942</v>
          </cell>
        </row>
        <row r="33">
          <cell r="B33">
            <v>91852.618593760097</v>
          </cell>
          <cell r="D33">
            <v>0</v>
          </cell>
          <cell r="F33">
            <v>0</v>
          </cell>
          <cell r="G33">
            <v>9306</v>
          </cell>
          <cell r="I33">
            <v>0</v>
          </cell>
          <cell r="J33">
            <v>0</v>
          </cell>
          <cell r="K33">
            <v>0</v>
          </cell>
          <cell r="L33">
            <v>90828</v>
          </cell>
        </row>
        <row r="34">
          <cell r="B34">
            <v>141943.44008263989</v>
          </cell>
          <cell r="C34">
            <v>207777.57887399997</v>
          </cell>
          <cell r="D34">
            <v>1142012.2915808</v>
          </cell>
          <cell r="E34">
            <v>545453.15844591439</v>
          </cell>
          <cell r="F34">
            <v>443</v>
          </cell>
          <cell r="G34">
            <v>0</v>
          </cell>
          <cell r="H34">
            <v>469904.37423825345</v>
          </cell>
          <cell r="I34">
            <v>14544</v>
          </cell>
          <cell r="J34">
            <v>16600</v>
          </cell>
          <cell r="L34">
            <v>365461</v>
          </cell>
        </row>
        <row r="35">
          <cell r="B35">
            <v>12286</v>
          </cell>
          <cell r="D35">
            <v>0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L35">
            <v>81605</v>
          </cell>
        </row>
        <row r="36">
          <cell r="B36">
            <v>580730.5</v>
          </cell>
          <cell r="D36">
            <v>0</v>
          </cell>
          <cell r="F36">
            <v>0</v>
          </cell>
          <cell r="G36">
            <v>45694</v>
          </cell>
          <cell r="I36">
            <v>0</v>
          </cell>
          <cell r="J36">
            <v>7400</v>
          </cell>
          <cell r="K36">
            <v>0</v>
          </cell>
          <cell r="L36">
            <v>180</v>
          </cell>
        </row>
        <row r="37">
          <cell r="B37">
            <v>55090</v>
          </cell>
          <cell r="D37">
            <v>0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L37">
            <v>178150</v>
          </cell>
        </row>
        <row r="38">
          <cell r="B38">
            <v>722</v>
          </cell>
          <cell r="D38">
            <v>0</v>
          </cell>
          <cell r="F38">
            <v>0</v>
          </cell>
          <cell r="G38">
            <v>0</v>
          </cell>
          <cell r="I38">
            <v>152502</v>
          </cell>
          <cell r="J38">
            <v>0</v>
          </cell>
          <cell r="L38">
            <v>129218</v>
          </cell>
        </row>
        <row r="39">
          <cell r="B39">
            <v>280</v>
          </cell>
          <cell r="D39">
            <v>0</v>
          </cell>
          <cell r="F39">
            <v>0</v>
          </cell>
          <cell r="G39">
            <v>0</v>
          </cell>
          <cell r="I39">
            <v>0</v>
          </cell>
          <cell r="J39">
            <v>0</v>
          </cell>
          <cell r="L39">
            <v>25314</v>
          </cell>
        </row>
        <row r="40">
          <cell r="B40">
            <v>0</v>
          </cell>
          <cell r="D40">
            <v>0</v>
          </cell>
          <cell r="F40">
            <v>0</v>
          </cell>
          <cell r="G40">
            <v>0</v>
          </cell>
          <cell r="I40">
            <v>0</v>
          </cell>
          <cell r="J40">
            <v>0</v>
          </cell>
          <cell r="K40">
            <v>0</v>
          </cell>
          <cell r="L40">
            <v>40195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M41">
            <v>92400</v>
          </cell>
        </row>
        <row r="42">
          <cell r="M42">
            <v>10075</v>
          </cell>
        </row>
        <row r="43">
          <cell r="M43">
            <v>10070</v>
          </cell>
        </row>
        <row r="45">
          <cell r="M45">
            <v>41150</v>
          </cell>
        </row>
        <row r="46">
          <cell r="M46">
            <v>37700</v>
          </cell>
        </row>
        <row r="48">
          <cell r="M48">
            <v>1300</v>
          </cell>
        </row>
        <row r="49">
          <cell r="M49">
            <v>4300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58"/>
  <sheetViews>
    <sheetView tabSelected="1" topLeftCell="P1" zoomScale="60" zoomScaleNormal="60" workbookViewId="0">
      <selection activeCell="V19" sqref="V19"/>
    </sheetView>
  </sheetViews>
  <sheetFormatPr defaultColWidth="9.125" defaultRowHeight="14.25"/>
  <cols>
    <col min="1" max="1" width="9.125" style="1"/>
    <col min="2" max="2" width="44.75" style="1" customWidth="1"/>
    <col min="3" max="5" width="15.125" style="1" customWidth="1"/>
    <col min="6" max="6" width="18.125" style="1" customWidth="1"/>
    <col min="7" max="7" width="13.75" style="1" customWidth="1"/>
    <col min="8" max="9" width="15.125" style="1" customWidth="1"/>
    <col min="10" max="10" width="15.375" style="1" customWidth="1"/>
    <col min="11" max="11" width="14.375" style="1" customWidth="1"/>
    <col min="12" max="12" width="27.125" style="1" customWidth="1"/>
    <col min="13" max="13" width="17.75" style="1" customWidth="1"/>
    <col min="14" max="14" width="20.375" style="1" customWidth="1"/>
    <col min="15" max="15" width="21.875" style="1" customWidth="1"/>
    <col min="16" max="16" width="25.625" style="1" customWidth="1"/>
    <col min="17" max="17" width="16.875" style="1" customWidth="1"/>
    <col min="18" max="18" width="10.75" style="1" customWidth="1"/>
    <col min="19" max="19" width="9.125" style="1"/>
    <col min="20" max="20" width="39" style="1" customWidth="1"/>
    <col min="21" max="21" width="16" style="1" customWidth="1"/>
    <col min="22" max="22" width="11.875" style="1" customWidth="1"/>
    <col min="23" max="23" width="9.125" style="1"/>
    <col min="24" max="24" width="20.875" style="1" customWidth="1"/>
    <col min="25" max="16384" width="9.125" style="1"/>
  </cols>
  <sheetData>
    <row r="1" spans="2:25" s="7" customFormat="1" ht="30.75" thickBot="1">
      <c r="B1" s="1"/>
      <c r="C1" s="2" t="s">
        <v>0</v>
      </c>
      <c r="D1" s="2"/>
      <c r="E1" s="2"/>
      <c r="F1" s="2"/>
      <c r="G1" s="2"/>
      <c r="H1" s="3" t="s">
        <v>1</v>
      </c>
      <c r="I1" s="3"/>
      <c r="J1" s="3"/>
      <c r="K1" s="4"/>
      <c r="L1" s="5" t="s">
        <v>2</v>
      </c>
      <c r="M1" s="5" t="s">
        <v>3</v>
      </c>
      <c r="N1" s="1"/>
      <c r="O1" s="1"/>
      <c r="P1" s="1"/>
      <c r="Q1" s="6"/>
      <c r="R1" s="6"/>
      <c r="S1" s="6"/>
      <c r="T1" s="6"/>
      <c r="U1" s="6"/>
      <c r="V1" s="6"/>
      <c r="W1" s="6"/>
      <c r="X1" s="6"/>
      <c r="Y1" s="1"/>
    </row>
    <row r="2" spans="2:25" s="7" customFormat="1" ht="60">
      <c r="B2" s="8"/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1" t="s">
        <v>13</v>
      </c>
      <c r="M2" s="11" t="s">
        <v>14</v>
      </c>
      <c r="O2" s="12" t="s">
        <v>15</v>
      </c>
      <c r="P2" s="13"/>
      <c r="Q2" s="6"/>
      <c r="R2" s="6"/>
      <c r="S2" s="6"/>
      <c r="T2" s="6"/>
      <c r="U2" s="6"/>
      <c r="V2" s="6">
        <v>2015</v>
      </c>
      <c r="W2" s="6"/>
      <c r="X2" s="6"/>
      <c r="Y2" s="1"/>
    </row>
    <row r="3" spans="2:25" s="7" customFormat="1" ht="15">
      <c r="B3" s="14" t="s">
        <v>16</v>
      </c>
      <c r="C3" s="15"/>
      <c r="D3" s="15"/>
      <c r="E3" s="15"/>
      <c r="F3" s="15"/>
      <c r="G3" s="15"/>
      <c r="H3" s="15"/>
      <c r="I3" s="15"/>
      <c r="J3" s="15"/>
      <c r="K3" s="15"/>
      <c r="L3" s="16"/>
      <c r="M3" s="16"/>
      <c r="N3" s="17"/>
      <c r="O3" s="18"/>
      <c r="P3" s="1"/>
      <c r="V3" s="7" t="s">
        <v>17</v>
      </c>
      <c r="X3" s="6"/>
      <c r="Y3" s="1"/>
    </row>
    <row r="4" spans="2:25" s="7" customFormat="1" ht="15">
      <c r="B4" s="19" t="s">
        <v>18</v>
      </c>
      <c r="C4" s="20">
        <f>'[1]El fjv SA 2015 bearb'!C20</f>
        <v>0</v>
      </c>
      <c r="D4" s="20"/>
      <c r="E4" s="20">
        <f>'[1]El fjv SA 2015 bearb'!E20</f>
        <v>0</v>
      </c>
      <c r="F4" s="20">
        <f>'[1]El fjv SA 2015 bearb'!F20</f>
        <v>0</v>
      </c>
      <c r="G4" s="20">
        <f>'[1]El fjv SA 2015 bearb'!G20</f>
        <v>0</v>
      </c>
      <c r="H4" s="20">
        <f>'[1]El fjv SA 2015 bearb'!H20</f>
        <v>0</v>
      </c>
      <c r="I4" s="20">
        <f>'[1]El fjv SA 2015 bearb'!I20</f>
        <v>0</v>
      </c>
      <c r="J4" s="20">
        <f>'[1]El fjv SA 2015 bearb'!J20</f>
        <v>0</v>
      </c>
      <c r="K4" s="20">
        <f>'[1]El fjv SA 2015 bearb'!K20</f>
        <v>0</v>
      </c>
      <c r="L4" s="20">
        <f>'[1]El fjv SA 2015 bearb'!L20</f>
        <v>0</v>
      </c>
      <c r="M4" s="20">
        <f>'[1]El fjv SA 2015 bearb'!B20</f>
        <v>0</v>
      </c>
      <c r="N4" s="20">
        <f>M4/(M4+M5)</f>
        <v>0</v>
      </c>
      <c r="O4" s="21">
        <f>L4-M4</f>
        <v>0</v>
      </c>
      <c r="P4" s="1"/>
      <c r="T4" s="22" t="s">
        <v>19</v>
      </c>
      <c r="U4" s="23">
        <f>N21</f>
        <v>484249.85384103761</v>
      </c>
      <c r="V4" s="24">
        <f t="shared" ref="V4:V14" si="0">U4/1000</f>
        <v>484.24985384103763</v>
      </c>
      <c r="W4" s="25"/>
      <c r="Y4" s="1"/>
    </row>
    <row r="5" spans="2:25" s="7" customFormat="1" ht="15">
      <c r="B5" s="19" t="s">
        <v>20</v>
      </c>
      <c r="C5" s="20">
        <f>'[1]El fjv SA 2015 bearb'!C21</f>
        <v>3372</v>
      </c>
      <c r="D5" s="20"/>
      <c r="E5" s="20">
        <f>'[1]El fjv SA 2015 bearb'!E21</f>
        <v>0</v>
      </c>
      <c r="F5" s="20">
        <f>'[1]El fjv SA 2015 bearb'!F21</f>
        <v>0</v>
      </c>
      <c r="G5" s="20">
        <f>'[1]El fjv SA 2015 bearb'!G21</f>
        <v>0</v>
      </c>
      <c r="H5" s="26">
        <f>'[1]El fjv SA 2015 bearb'!H21</f>
        <v>5300</v>
      </c>
      <c r="I5" s="20">
        <f>'[1]El fjv SA 2015 bearb'!I21</f>
        <v>0</v>
      </c>
      <c r="J5" s="27">
        <f>'[1]El fjv SA 2015 bearb'!J21</f>
        <v>203470</v>
      </c>
      <c r="K5" s="26">
        <f>'[1]El fjv SA 2015 bearb'!K21</f>
        <v>1800</v>
      </c>
      <c r="L5" s="26">
        <f>'[1]El fjv SA 2015 bearb'!L21</f>
        <v>213942</v>
      </c>
      <c r="M5" s="27">
        <f>'[1]El fjv SA 2015 bearb'!B21</f>
        <v>127600</v>
      </c>
      <c r="N5" s="20">
        <f>M4/(M4+M5)</f>
        <v>0</v>
      </c>
      <c r="O5" s="21">
        <f>L5-M5</f>
        <v>86342</v>
      </c>
      <c r="P5" s="1"/>
      <c r="T5" s="7" t="s">
        <v>21</v>
      </c>
      <c r="U5" s="23">
        <f>IF(M29&gt;0,0,M29)*-1</f>
        <v>498973.19200000004</v>
      </c>
      <c r="V5" s="24">
        <f t="shared" si="0"/>
        <v>498.97319200000004</v>
      </c>
      <c r="W5" s="28">
        <f>SUM(V4:V5)</f>
        <v>983.22304584103767</v>
      </c>
      <c r="Y5" s="1"/>
    </row>
    <row r="6" spans="2:25" s="7" customFormat="1" ht="15">
      <c r="B6" s="19" t="s">
        <v>22</v>
      </c>
      <c r="C6" s="20">
        <f>'[1]El fjv SA 2015 bearb'!C22</f>
        <v>0</v>
      </c>
      <c r="D6" s="20"/>
      <c r="E6" s="20">
        <f>'[1]El fjv SA 2015 bearb'!E22</f>
        <v>0</v>
      </c>
      <c r="F6" s="20">
        <f>'[1]El fjv SA 2015 bearb'!F22</f>
        <v>0</v>
      </c>
      <c r="G6" s="20">
        <f>'[1]El fjv SA 2015 bearb'!G22</f>
        <v>0</v>
      </c>
      <c r="H6" s="20">
        <f>'[1]El fjv SA 2015 bearb'!H22</f>
        <v>0</v>
      </c>
      <c r="I6" s="20">
        <f>'[1]El fjv SA 2015 bearb'!I22</f>
        <v>0</v>
      </c>
      <c r="J6" s="20">
        <f>'[1]El fjv SA 2015 bearb'!J22</f>
        <v>0</v>
      </c>
      <c r="K6" s="20">
        <f>'[1]El fjv SA 2015 bearb'!K22</f>
        <v>0</v>
      </c>
      <c r="L6" s="20">
        <f>'[1]El fjv SA 2015 bearb'!L22</f>
        <v>0</v>
      </c>
      <c r="M6" s="26">
        <f>'[1]El fjv SA 2015 bearb'!B22</f>
        <v>500</v>
      </c>
      <c r="N6" s="20"/>
      <c r="O6" s="21"/>
      <c r="P6" s="1"/>
      <c r="T6" s="22" t="s">
        <v>11</v>
      </c>
      <c r="U6" s="24">
        <f>J10+J21+J41</f>
        <v>370516</v>
      </c>
      <c r="V6" s="24">
        <f t="shared" si="0"/>
        <v>370.51600000000002</v>
      </c>
      <c r="W6" s="25"/>
      <c r="Y6" s="1"/>
    </row>
    <row r="7" spans="2:25" s="7" customFormat="1" ht="15">
      <c r="B7" s="19" t="s">
        <v>23</v>
      </c>
      <c r="C7" s="20">
        <f>'[1]El fjv SA 2015 bearb'!C23</f>
        <v>0</v>
      </c>
      <c r="D7" s="20"/>
      <c r="E7" s="20">
        <f>'[1]El fjv SA 2015 bearb'!E23</f>
        <v>0</v>
      </c>
      <c r="F7" s="20">
        <f>'[1]El fjv SA 2015 bearb'!F23</f>
        <v>0</v>
      </c>
      <c r="G7" s="20">
        <f>'[1]El fjv SA 2015 bearb'!G23</f>
        <v>0</v>
      </c>
      <c r="H7" s="20">
        <f>'[1]El fjv SA 2015 bearb'!H23</f>
        <v>0</v>
      </c>
      <c r="I7" s="20">
        <f>'[1]El fjv SA 2015 bearb'!I23</f>
        <v>0</v>
      </c>
      <c r="J7" s="20">
        <f>'[1]El fjv SA 2015 bearb'!J23</f>
        <v>0</v>
      </c>
      <c r="K7" s="20">
        <f>'[1]El fjv SA 2015 bearb'!K23</f>
        <v>0</v>
      </c>
      <c r="L7" s="20">
        <f>'[1]El fjv SA 2015 bearb'!L23</f>
        <v>0</v>
      </c>
      <c r="M7" s="26">
        <f>'[1]El fjv SA 2015 bearb'!B23</f>
        <v>31000</v>
      </c>
      <c r="N7" s="20"/>
      <c r="O7" s="21"/>
      <c r="P7" s="1"/>
      <c r="T7" s="22" t="s">
        <v>7</v>
      </c>
      <c r="U7" s="24">
        <f>F10+F21+F41</f>
        <v>545453.15844591439</v>
      </c>
      <c r="V7" s="24">
        <f t="shared" si="0"/>
        <v>545.45315844591437</v>
      </c>
      <c r="W7" s="25"/>
      <c r="X7" s="6"/>
      <c r="Y7" s="1"/>
    </row>
    <row r="8" spans="2:25" s="7" customFormat="1" ht="15">
      <c r="B8" s="19" t="s">
        <v>24</v>
      </c>
      <c r="C8" s="20">
        <f>'[1]El fjv SA 2015 bearb'!C24</f>
        <v>0</v>
      </c>
      <c r="D8" s="20"/>
      <c r="E8" s="20">
        <f>'[1]El fjv SA 2015 bearb'!E24</f>
        <v>0</v>
      </c>
      <c r="F8" s="20">
        <f>'[1]El fjv SA 2015 bearb'!F24</f>
        <v>0</v>
      </c>
      <c r="G8" s="20">
        <f>'[1]El fjv SA 2015 bearb'!G24</f>
        <v>0</v>
      </c>
      <c r="H8" s="20">
        <f>'[1]El fjv SA 2015 bearb'!H24</f>
        <v>0</v>
      </c>
      <c r="I8" s="20">
        <f>'[1]El fjv SA 2015 bearb'!I24</f>
        <v>0</v>
      </c>
      <c r="J8" s="20">
        <f>'[1]El fjv SA 2015 bearb'!J24</f>
        <v>0</v>
      </c>
      <c r="K8" s="20">
        <f>'[1]El fjv SA 2015 bearb'!K24</f>
        <v>0</v>
      </c>
      <c r="L8" s="20">
        <f>'[1]El fjv SA 2015 bearb'!L24</f>
        <v>0</v>
      </c>
      <c r="M8" s="20">
        <f>'[1]El fjv SA 2015 bearb'!B24</f>
        <v>14400</v>
      </c>
      <c r="N8" s="20"/>
      <c r="O8" s="21"/>
      <c r="P8" s="1"/>
      <c r="T8" s="22" t="s">
        <v>5</v>
      </c>
      <c r="U8" s="24">
        <f>D10+D21+D41</f>
        <v>207777.57887399997</v>
      </c>
      <c r="V8" s="24">
        <f t="shared" si="0"/>
        <v>207.77757887399997</v>
      </c>
      <c r="W8" s="25"/>
      <c r="X8" s="6"/>
      <c r="Y8" s="1"/>
    </row>
    <row r="9" spans="2:25" s="7" customFormat="1" ht="15">
      <c r="B9" s="19" t="s">
        <v>25</v>
      </c>
      <c r="C9" s="20">
        <f>'[1]El fjv SA 2015 bearb'!C25</f>
        <v>0</v>
      </c>
      <c r="D9" s="20"/>
      <c r="E9" s="20">
        <f>'[1]El fjv SA 2015 bearb'!E25</f>
        <v>0</v>
      </c>
      <c r="F9" s="20">
        <f>'[1]El fjv SA 2015 bearb'!F25</f>
        <v>0</v>
      </c>
      <c r="G9" s="20">
        <f>'[1]El fjv SA 2015 bearb'!G25</f>
        <v>0</v>
      </c>
      <c r="H9" s="20">
        <f>'[1]El fjv SA 2015 bearb'!H25</f>
        <v>0</v>
      </c>
      <c r="I9" s="20">
        <f>'[1]El fjv SA 2015 bearb'!I25</f>
        <v>0</v>
      </c>
      <c r="J9" s="20">
        <f>'[1]El fjv SA 2015 bearb'!J25</f>
        <v>0</v>
      </c>
      <c r="K9" s="20">
        <f>'[1]El fjv SA 2015 bearb'!K25</f>
        <v>0</v>
      </c>
      <c r="L9" s="20">
        <f>'[1]El fjv SA 2015 bearb'!L25</f>
        <v>0</v>
      </c>
      <c r="M9" s="20">
        <f>'[1]El fjv SA 2015 bearb'!B25</f>
        <v>22000</v>
      </c>
      <c r="N9" s="20"/>
      <c r="O9" s="21"/>
      <c r="P9" s="1"/>
      <c r="T9" s="22" t="s">
        <v>26</v>
      </c>
      <c r="U9" s="24">
        <f>E10+E21+E41</f>
        <v>1142012.2915808</v>
      </c>
      <c r="V9" s="24">
        <f t="shared" si="0"/>
        <v>1142.0122915807999</v>
      </c>
      <c r="W9" s="25"/>
      <c r="X9" s="6"/>
      <c r="Y9" s="1"/>
    </row>
    <row r="10" spans="2:25" s="7" customFormat="1" ht="15">
      <c r="B10" s="19" t="s">
        <v>27</v>
      </c>
      <c r="C10" s="20">
        <f>'[1]El fjv SA 2015 bearb'!C26</f>
        <v>3372</v>
      </c>
      <c r="D10" s="20">
        <f>'[1]El fjv SA 2015 bearb'!D26</f>
        <v>0</v>
      </c>
      <c r="E10" s="20">
        <f>'[1]El fjv SA 2015 bearb'!E26</f>
        <v>0</v>
      </c>
      <c r="F10" s="20">
        <f>'[1]El fjv SA 2015 bearb'!F26</f>
        <v>0</v>
      </c>
      <c r="G10" s="20">
        <f>'[1]El fjv SA 2015 bearb'!G26</f>
        <v>0</v>
      </c>
      <c r="H10" s="26">
        <f>'[1]El fjv SA 2015 bearb'!H26</f>
        <v>5300</v>
      </c>
      <c r="I10" s="20">
        <f>'[1]El fjv SA 2015 bearb'!I26</f>
        <v>0</v>
      </c>
      <c r="J10" s="27">
        <f>'[1]El fjv SA 2015 bearb'!J26</f>
        <v>203470</v>
      </c>
      <c r="K10" s="26">
        <f>'[1]El fjv SA 2015 bearb'!K26</f>
        <v>1800</v>
      </c>
      <c r="L10" s="26">
        <f>'[1]El fjv SA 2015 bearb'!L26</f>
        <v>213942</v>
      </c>
      <c r="M10" s="27">
        <f>'[1]El fjv SA 2015 bearb'!B26</f>
        <v>195500</v>
      </c>
      <c r="N10" s="20"/>
      <c r="O10" s="21">
        <f>SUM(O4:O9)</f>
        <v>86342</v>
      </c>
      <c r="P10" s="1"/>
      <c r="S10" s="6"/>
      <c r="T10" s="22" t="s">
        <v>28</v>
      </c>
      <c r="U10" s="24">
        <f>I10+I21+I41</f>
        <v>469904.37423825345</v>
      </c>
      <c r="V10" s="24">
        <f t="shared" si="0"/>
        <v>469.90437423825347</v>
      </c>
      <c r="W10" s="25"/>
      <c r="X10" s="6"/>
      <c r="Y10" s="1"/>
    </row>
    <row r="11" spans="2:25" s="7" customFormat="1" ht="15"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1"/>
      <c r="M11" s="31"/>
      <c r="N11" s="32"/>
      <c r="O11" s="33"/>
      <c r="P11" s="1"/>
      <c r="S11" s="6"/>
      <c r="T11" s="22" t="s">
        <v>29</v>
      </c>
      <c r="U11" s="24">
        <f>G10+G21+G41</f>
        <v>443</v>
      </c>
      <c r="V11" s="34">
        <f t="shared" si="0"/>
        <v>0.443</v>
      </c>
      <c r="W11" s="25"/>
      <c r="X11" s="6"/>
      <c r="Y11" s="1"/>
    </row>
    <row r="12" spans="2:25" s="7" customFormat="1" ht="15">
      <c r="B12" s="35" t="s">
        <v>30</v>
      </c>
      <c r="C12" s="30"/>
      <c r="D12" s="30"/>
      <c r="E12" s="30"/>
      <c r="F12" s="30"/>
      <c r="G12" s="30"/>
      <c r="H12" s="30"/>
      <c r="I12" s="30"/>
      <c r="J12" s="30"/>
      <c r="K12" s="30"/>
      <c r="L12" s="36"/>
      <c r="M12" s="37">
        <f>0.4*1000</f>
        <v>400</v>
      </c>
      <c r="N12" s="32"/>
      <c r="O12" s="33"/>
      <c r="P12" s="1"/>
      <c r="Q12"/>
      <c r="R12"/>
      <c r="S12" s="6"/>
      <c r="T12" s="22" t="s">
        <v>12</v>
      </c>
      <c r="U12" s="24">
        <f>K10+K21+K41</f>
        <v>25800</v>
      </c>
      <c r="V12" s="24">
        <f t="shared" si="0"/>
        <v>25.8</v>
      </c>
      <c r="W12" s="25"/>
      <c r="X12" s="6"/>
      <c r="Y12" s="1"/>
    </row>
    <row r="13" spans="2:25" ht="15"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6"/>
      <c r="Q13"/>
      <c r="R13"/>
      <c r="T13" s="22" t="s">
        <v>31</v>
      </c>
      <c r="U13" s="24">
        <f>H10+H21+H41</f>
        <v>60300</v>
      </c>
      <c r="V13" s="24">
        <f t="shared" si="0"/>
        <v>60.3</v>
      </c>
      <c r="W13" s="25"/>
      <c r="X13" s="6"/>
    </row>
    <row r="14" spans="2:25" ht="18">
      <c r="B14" s="41" t="s">
        <v>32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3" t="s">
        <v>33</v>
      </c>
      <c r="N14" s="44" t="s">
        <v>34</v>
      </c>
      <c r="O14" s="45"/>
      <c r="P14" s="46" t="s">
        <v>35</v>
      </c>
      <c r="Q14"/>
      <c r="R14"/>
      <c r="T14" s="22" t="s">
        <v>4</v>
      </c>
      <c r="U14" s="24">
        <f>C10+C21+C41</f>
        <v>887294.55867639999</v>
      </c>
      <c r="V14" s="24">
        <f t="shared" si="0"/>
        <v>887.29455867640002</v>
      </c>
      <c r="W14" s="25"/>
      <c r="X14" s="6"/>
    </row>
    <row r="15" spans="2:25" ht="15">
      <c r="B15" s="19" t="s">
        <v>36</v>
      </c>
      <c r="C15" s="47">
        <v>0</v>
      </c>
      <c r="D15" s="47"/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f>'[1]El fjv SA 2015 bearb'!B5</f>
        <v>0</v>
      </c>
      <c r="N15" s="48">
        <f t="shared" ref="N15:N20" si="1">M15/(1-P15)</f>
        <v>0</v>
      </c>
      <c r="O15" s="49">
        <f>L15-M15</f>
        <v>0</v>
      </c>
      <c r="P15" s="50">
        <v>0.03</v>
      </c>
      <c r="Q15" s="51">
        <f>N15-M15</f>
        <v>0</v>
      </c>
      <c r="R15"/>
      <c r="T15" s="52" t="s">
        <v>37</v>
      </c>
      <c r="U15" s="24">
        <f>SUM(U4:U14)</f>
        <v>4692724.0076564057</v>
      </c>
      <c r="V15" s="24">
        <f>SUM(V4:V14)</f>
        <v>4692.7240076564058</v>
      </c>
      <c r="W15" s="25"/>
      <c r="X15" s="53">
        <f>V15-V5-V4</f>
        <v>3709.5009618153676</v>
      </c>
    </row>
    <row r="16" spans="2:25" ht="15">
      <c r="B16" s="19" t="s">
        <v>38</v>
      </c>
      <c r="C16" s="47">
        <f>'[1]El fjv SA 2015 bearb'!C5</f>
        <v>0</v>
      </c>
      <c r="D16" s="47"/>
      <c r="E16" s="47">
        <f>'[1]El fjv SA 2015 bearb'!E5</f>
        <v>0</v>
      </c>
      <c r="F16" s="47">
        <f>'[1]El fjv SA 2015 bearb'!F5</f>
        <v>0</v>
      </c>
      <c r="G16" s="47">
        <f>'[1]El fjv SA 2015 bearb'!G5</f>
        <v>0</v>
      </c>
      <c r="H16" s="47">
        <f>'[1]El fjv SA 2015 bearb'!H5</f>
        <v>0</v>
      </c>
      <c r="I16" s="47">
        <f>'[1]El fjv SA 2015 bearb'!I5</f>
        <v>0</v>
      </c>
      <c r="J16" s="47">
        <f>'[1]El fjv SA 2015 bearb'!J5</f>
        <v>0</v>
      </c>
      <c r="K16" s="47">
        <f>'[1]El fjv SA 2015 bearb'!K5</f>
        <v>0</v>
      </c>
      <c r="L16" s="47">
        <f>'[1]El fjv SA 2015 bearb'!L5</f>
        <v>0</v>
      </c>
      <c r="M16" s="54">
        <f>'[1]El fjv SA 2015 bearb'!B5</f>
        <v>0</v>
      </c>
      <c r="N16" s="48">
        <f t="shared" si="1"/>
        <v>0</v>
      </c>
      <c r="O16" s="49">
        <f>L16-M16</f>
        <v>0</v>
      </c>
      <c r="P16" s="50">
        <v>0.03</v>
      </c>
      <c r="Q16" s="51">
        <f>N16-M16</f>
        <v>0</v>
      </c>
      <c r="R16"/>
      <c r="T16" t="s">
        <v>39</v>
      </c>
      <c r="U16" s="55">
        <f>M8</f>
        <v>14400</v>
      </c>
      <c r="V16" s="55">
        <f>U16/1000</f>
        <v>14.4</v>
      </c>
      <c r="W16" s="25"/>
      <c r="X16"/>
    </row>
    <row r="17" spans="2:25" ht="15">
      <c r="B17" s="19" t="s">
        <v>40</v>
      </c>
      <c r="C17" s="47">
        <f>'[1]El fjv SA 2015 bearb'!C6</f>
        <v>1018</v>
      </c>
      <c r="D17" s="47"/>
      <c r="E17" s="47">
        <f>'[1]El fjv SA 2015 bearb'!E6</f>
        <v>0</v>
      </c>
      <c r="F17" s="47">
        <f>'[1]El fjv SA 2015 bearb'!F6</f>
        <v>0</v>
      </c>
      <c r="G17" s="47">
        <f>'[1]El fjv SA 2015 bearb'!G6</f>
        <v>0</v>
      </c>
      <c r="H17" s="47">
        <f>'[1]El fjv SA 2015 bearb'!H6</f>
        <v>0</v>
      </c>
      <c r="I17" s="47">
        <f>'[1]El fjv SA 2015 bearb'!I6</f>
        <v>0</v>
      </c>
      <c r="J17" s="47">
        <f>'[1]El fjv SA 2015 bearb'!J6</f>
        <v>0</v>
      </c>
      <c r="K17" s="47">
        <f>'[1]El fjv SA 2015 bearb'!K6</f>
        <v>0</v>
      </c>
      <c r="L17" s="47">
        <f>'[1]El fjv SA 2015 bearb'!L6</f>
        <v>1018</v>
      </c>
      <c r="M17" s="56">
        <f>'[1]El fjv SA 2015 bearb'!B6</f>
        <v>219</v>
      </c>
      <c r="N17" s="48">
        <f t="shared" si="1"/>
        <v>225.77319587628867</v>
      </c>
      <c r="O17" s="49">
        <f>L17-M17</f>
        <v>799</v>
      </c>
      <c r="P17" s="50">
        <v>0.03</v>
      </c>
      <c r="Q17" s="51">
        <f>SUM(Q15:Q16)</f>
        <v>0</v>
      </c>
      <c r="R17" s="53"/>
      <c r="T17" t="s">
        <v>41</v>
      </c>
      <c r="U17" s="55">
        <f>M9</f>
        <v>22000</v>
      </c>
      <c r="V17" s="55">
        <f t="shared" ref="V17:V18" si="2">U17/1000</f>
        <v>22</v>
      </c>
      <c r="W17" s="25"/>
      <c r="X17"/>
      <c r="Y17" s="6"/>
    </row>
    <row r="18" spans="2:25" ht="15">
      <c r="B18" s="19" t="s">
        <v>42</v>
      </c>
      <c r="C18" s="47">
        <f>'[1]El fjv SA 2015 bearb'!C7</f>
        <v>0</v>
      </c>
      <c r="D18" s="47"/>
      <c r="E18" s="47">
        <f>'[1]El fjv SA 2015 bearb'!E7</f>
        <v>0</v>
      </c>
      <c r="F18" s="47">
        <f>'[1]El fjv SA 2015 bearb'!F7</f>
        <v>0</v>
      </c>
      <c r="G18" s="47">
        <f>'[1]El fjv SA 2015 bearb'!G7</f>
        <v>0</v>
      </c>
      <c r="H18" s="47">
        <f>'[1]El fjv SA 2015 bearb'!H7</f>
        <v>0</v>
      </c>
      <c r="I18" s="47">
        <f>'[1]El fjv SA 2015 bearb'!I7</f>
        <v>0</v>
      </c>
      <c r="J18" s="47">
        <f>'[1]El fjv SA 2015 bearb'!J7</f>
        <v>0</v>
      </c>
      <c r="K18" s="47">
        <f>'[1]El fjv SA 2015 bearb'!K7</f>
        <v>0</v>
      </c>
      <c r="L18" s="47">
        <f>'[1]El fjv SA 2015 bearb'!L7</f>
        <v>0</v>
      </c>
      <c r="M18" s="56">
        <f>'[1]El fjv SA 2015 bearb'!B7</f>
        <v>23.888000000000002</v>
      </c>
      <c r="N18" s="48">
        <f t="shared" si="1"/>
        <v>24.080645161290324</v>
      </c>
      <c r="O18" s="49"/>
      <c r="P18" s="57">
        <v>8.0000000000000002E-3</v>
      </c>
      <c r="R18" s="53"/>
      <c r="T18" t="s">
        <v>43</v>
      </c>
      <c r="U18" s="55">
        <f>M6+M7</f>
        <v>31500</v>
      </c>
      <c r="V18" s="55">
        <f t="shared" si="2"/>
        <v>31.5</v>
      </c>
      <c r="W18" s="58">
        <f>SUM(V17:V18)</f>
        <v>53.5</v>
      </c>
      <c r="X18" s="6"/>
    </row>
    <row r="19" spans="2:25" ht="15">
      <c r="B19" s="19" t="s">
        <v>44</v>
      </c>
      <c r="C19" s="47">
        <f>'[1]El fjv SA 2015 bearb'!C8</f>
        <v>0</v>
      </c>
      <c r="D19" s="47"/>
      <c r="E19" s="47">
        <f>'[1]El fjv SA 2015 bearb'!E8</f>
        <v>0</v>
      </c>
      <c r="F19" s="47">
        <f>'[1]El fjv SA 2015 bearb'!F8</f>
        <v>0</v>
      </c>
      <c r="G19" s="47">
        <f>'[1]El fjv SA 2015 bearb'!G8</f>
        <v>0</v>
      </c>
      <c r="H19" s="47">
        <f>'[1]El fjv SA 2015 bearb'!H8</f>
        <v>0</v>
      </c>
      <c r="I19" s="47">
        <f>'[1]El fjv SA 2015 bearb'!I8</f>
        <v>0</v>
      </c>
      <c r="J19" s="47">
        <f>'[1]El fjv SA 2015 bearb'!J8</f>
        <v>0</v>
      </c>
      <c r="K19" s="47">
        <f>'[1]El fjv SA 2015 bearb'!K8</f>
        <v>0</v>
      </c>
      <c r="L19" s="47">
        <f>'[1]El fjv SA 2015 bearb'!L8</f>
        <v>0</v>
      </c>
      <c r="M19" s="54">
        <f>'[1]El fjv SA 2015 bearb'!B8</f>
        <v>484000</v>
      </c>
      <c r="N19" s="48">
        <f t="shared" si="1"/>
        <v>484000</v>
      </c>
      <c r="O19" s="49"/>
      <c r="P19" s="1">
        <v>0</v>
      </c>
      <c r="R19" s="53"/>
      <c r="T19" t="s">
        <v>45</v>
      </c>
      <c r="U19" s="55">
        <f>SUM(U15:U18)</f>
        <v>4760624.0076564057</v>
      </c>
      <c r="V19" s="55">
        <f>SUM(V15:V18)</f>
        <v>4760.6240076564054</v>
      </c>
      <c r="W19" s="25"/>
      <c r="X19" s="6"/>
    </row>
    <row r="20" spans="2:25" ht="15">
      <c r="B20" s="19" t="s">
        <v>46</v>
      </c>
      <c r="C20" s="47">
        <f>'[1]El fjv SA 2015 bearb'!C9</f>
        <v>0</v>
      </c>
      <c r="D20" s="47"/>
      <c r="E20" s="47">
        <f>'[1]El fjv SA 2015 bearb'!E9</f>
        <v>0</v>
      </c>
      <c r="F20" s="47">
        <f>'[1]El fjv SA 2015 bearb'!F9</f>
        <v>0</v>
      </c>
      <c r="G20" s="47">
        <f>'[1]El fjv SA 2015 bearb'!G9</f>
        <v>0</v>
      </c>
      <c r="H20" s="47">
        <f>'[1]El fjv SA 2015 bearb'!H9</f>
        <v>0</v>
      </c>
      <c r="I20" s="47">
        <f>'[1]El fjv SA 2015 bearb'!I9</f>
        <v>0</v>
      </c>
      <c r="J20" s="47">
        <f>'[1]El fjv SA 2015 bearb'!J9</f>
        <v>0</v>
      </c>
      <c r="K20" s="47">
        <f>'[1]El fjv SA 2015 bearb'!K9</f>
        <v>0</v>
      </c>
      <c r="L20" s="47">
        <f>'[1]El fjv SA 2015 bearb'!L9</f>
        <v>0</v>
      </c>
      <c r="M20" s="59">
        <f>'[1]El fjv SA 2015 bearb'!B9</f>
        <v>611</v>
      </c>
      <c r="N20" s="48">
        <f t="shared" si="1"/>
        <v>611</v>
      </c>
      <c r="O20" s="49"/>
      <c r="P20" s="1">
        <v>0</v>
      </c>
      <c r="R20" s="53"/>
      <c r="T20"/>
      <c r="U20"/>
      <c r="V20"/>
      <c r="W20"/>
      <c r="X20" s="6"/>
    </row>
    <row r="21" spans="2:25" ht="15">
      <c r="B21" s="19" t="s">
        <v>27</v>
      </c>
      <c r="C21" s="47">
        <f>'[1]El fjv SA 2015 bearb'!C10</f>
        <v>1018</v>
      </c>
      <c r="D21" s="47">
        <f>'[1]El fjv SA 2015 bearb'!D10</f>
        <v>0</v>
      </c>
      <c r="E21" s="47">
        <f>'[1]El fjv SA 2015 bearb'!E10</f>
        <v>0</v>
      </c>
      <c r="F21" s="47">
        <f>'[1]El fjv SA 2015 bearb'!F10</f>
        <v>0</v>
      </c>
      <c r="G21" s="47">
        <f>'[1]El fjv SA 2015 bearb'!G10</f>
        <v>0</v>
      </c>
      <c r="H21" s="47">
        <f>'[1]El fjv SA 2015 bearb'!H10</f>
        <v>0</v>
      </c>
      <c r="I21" s="47">
        <f>'[1]El fjv SA 2015 bearb'!I10</f>
        <v>0</v>
      </c>
      <c r="J21" s="47">
        <f>'[1]El fjv SA 2015 bearb'!J10</f>
        <v>0</v>
      </c>
      <c r="K21" s="47">
        <f>'[1]El fjv SA 2015 bearb'!K10</f>
        <v>0</v>
      </c>
      <c r="L21" s="47">
        <f>'[1]El fjv SA 2015 bearb'!L10</f>
        <v>1018</v>
      </c>
      <c r="M21" s="59">
        <f>'[1]El fjv SA 2015 bearb'!B10</f>
        <v>484853.88799999998</v>
      </c>
      <c r="N21" s="60">
        <f>SUM(N15:N19)</f>
        <v>484249.85384103761</v>
      </c>
      <c r="O21" s="49">
        <f>SUM(O15:O19)</f>
        <v>799</v>
      </c>
      <c r="P21" s="61"/>
      <c r="Q21" s="62">
        <f>N22-Q17</f>
        <v>-604.03415896237129</v>
      </c>
      <c r="R21" s="53"/>
      <c r="T21" s="19" t="s">
        <v>47</v>
      </c>
      <c r="U21" s="23">
        <f>IF(M29&lt;0,0,M29)</f>
        <v>0</v>
      </c>
      <c r="V21" s="24">
        <f t="shared" ref="V21:V28" si="3">U21/1000</f>
        <v>0</v>
      </c>
      <c r="W21"/>
      <c r="X21" s="6"/>
    </row>
    <row r="22" spans="2:25" ht="15"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56"/>
      <c r="N22" s="63">
        <f>N21-M21</f>
        <v>-604.03415896237129</v>
      </c>
      <c r="O22" s="40"/>
      <c r="P22" s="53"/>
      <c r="T22" s="19" t="s">
        <v>48</v>
      </c>
      <c r="U22" s="23">
        <f>M12</f>
        <v>400</v>
      </c>
      <c r="V22" s="34">
        <f t="shared" si="3"/>
        <v>0.4</v>
      </c>
      <c r="W22"/>
      <c r="X22" s="6"/>
    </row>
    <row r="23" spans="2:25" ht="15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0"/>
      <c r="T23" s="19" t="s">
        <v>49</v>
      </c>
      <c r="U23" s="64">
        <f>N33</f>
        <v>191986.6185937601</v>
      </c>
      <c r="V23" s="24">
        <f t="shared" si="3"/>
        <v>191.98661859376008</v>
      </c>
      <c r="W23"/>
      <c r="X23" s="6"/>
    </row>
    <row r="24" spans="2:25" ht="15.75" thickBot="1">
      <c r="B24" s="65" t="s">
        <v>12</v>
      </c>
      <c r="C24" s="66"/>
      <c r="D24" s="66"/>
      <c r="E24" s="66"/>
      <c r="F24" s="66"/>
      <c r="G24" s="66"/>
      <c r="H24" s="66"/>
      <c r="I24" s="66"/>
      <c r="J24" s="66"/>
      <c r="K24" s="66">
        <f>J47*1000</f>
        <v>0</v>
      </c>
      <c r="L24" s="66"/>
      <c r="M24" s="66"/>
      <c r="N24" s="66"/>
      <c r="O24" s="67"/>
      <c r="T24" s="19" t="s">
        <v>50</v>
      </c>
      <c r="U24" s="64">
        <f>N34</f>
        <v>2918508.8432216076</v>
      </c>
      <c r="V24" s="24">
        <f t="shared" si="3"/>
        <v>2918.5088432216075</v>
      </c>
      <c r="W24" s="25"/>
    </row>
    <row r="25" spans="2:25" ht="15"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T25" s="19" t="s">
        <v>51</v>
      </c>
      <c r="U25" s="64">
        <f>N35</f>
        <v>135041</v>
      </c>
      <c r="V25" s="24">
        <f t="shared" si="3"/>
        <v>135.041</v>
      </c>
      <c r="W25" s="25"/>
    </row>
    <row r="26" spans="2:25" ht="15.75" thickBot="1"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T26" s="19" t="s">
        <v>52</v>
      </c>
      <c r="U26" s="64">
        <f>N36</f>
        <v>634004.5</v>
      </c>
      <c r="V26" s="24">
        <f t="shared" si="3"/>
        <v>634.00450000000001</v>
      </c>
      <c r="W26" s="25"/>
    </row>
    <row r="27" spans="2:25" ht="15">
      <c r="B27" s="8"/>
      <c r="C27" s="68"/>
      <c r="D27" s="68"/>
      <c r="E27" s="68"/>
      <c r="F27" s="68"/>
      <c r="G27" s="68"/>
      <c r="H27" s="68"/>
      <c r="I27" s="68"/>
      <c r="J27" s="68"/>
      <c r="K27" s="20"/>
      <c r="L27" s="69" t="s">
        <v>53</v>
      </c>
      <c r="M27" s="70" t="s">
        <v>54</v>
      </c>
      <c r="N27" s="20"/>
      <c r="O27" s="20"/>
      <c r="P27" s="71" t="s">
        <v>55</v>
      </c>
      <c r="T27" s="19" t="s">
        <v>56</v>
      </c>
      <c r="U27" s="64">
        <f>N37</f>
        <v>270940</v>
      </c>
      <c r="V27" s="24">
        <f t="shared" si="3"/>
        <v>270.94</v>
      </c>
      <c r="W27" s="25"/>
    </row>
    <row r="28" spans="2:25" ht="15">
      <c r="B28" s="72" t="s">
        <v>57</v>
      </c>
      <c r="C28" s="47"/>
      <c r="D28" s="47"/>
      <c r="E28" s="47"/>
      <c r="F28" s="47"/>
      <c r="G28" s="47"/>
      <c r="H28" s="47"/>
      <c r="I28" s="47"/>
      <c r="J28" s="47"/>
      <c r="K28" s="20"/>
      <c r="L28" s="73">
        <f>M10-L41</f>
        <v>-1495</v>
      </c>
      <c r="M28" s="74">
        <f>M41*8%</f>
        <v>72876.08</v>
      </c>
      <c r="N28" s="20"/>
      <c r="O28" s="20"/>
      <c r="P28" s="75">
        <f>100-(L41/M10*100)</f>
        <v>-0.7647058823529278</v>
      </c>
      <c r="T28" s="19" t="s">
        <v>58</v>
      </c>
      <c r="U28" s="64">
        <f>N42</f>
        <v>452006</v>
      </c>
      <c r="V28" s="24">
        <f t="shared" si="3"/>
        <v>452.00599999999997</v>
      </c>
      <c r="W28" s="25"/>
    </row>
    <row r="29" spans="2:25" ht="15.75" thickBot="1">
      <c r="B29" s="65" t="s">
        <v>59</v>
      </c>
      <c r="C29" s="76"/>
      <c r="D29" s="76"/>
      <c r="E29" s="76"/>
      <c r="F29" s="76"/>
      <c r="G29" s="76"/>
      <c r="H29" s="76"/>
      <c r="I29" s="76"/>
      <c r="J29" s="76"/>
      <c r="K29" s="76"/>
      <c r="L29" s="77">
        <f>L41+L28-M10</f>
        <v>0</v>
      </c>
      <c r="M29" s="78">
        <f>M21-M28-M41</f>
        <v>-498973.19200000004</v>
      </c>
      <c r="N29" s="20"/>
      <c r="O29" s="20"/>
      <c r="P29" s="1" t="str">
        <f>IF(P28&gt;10,"OBS! HÖGA FÖRLUSTER","OK")</f>
        <v>OK</v>
      </c>
      <c r="T29" s="19" t="s">
        <v>60</v>
      </c>
      <c r="U29" s="79">
        <f>SUM(U23:U28)</f>
        <v>4602486.9618153684</v>
      </c>
      <c r="V29" s="79">
        <f>SUM(V23:V28)</f>
        <v>4602.486961815368</v>
      </c>
      <c r="W29" s="25"/>
    </row>
    <row r="30" spans="2:25" ht="15" thickBot="1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T30" s="80" t="s">
        <v>61</v>
      </c>
      <c r="U30" s="81"/>
      <c r="V30" s="82">
        <f t="shared" ref="V30:V37" si="4">U30/1000</f>
        <v>0</v>
      </c>
      <c r="W30" s="25"/>
    </row>
    <row r="31" spans="2:25" ht="15.75" thickBot="1">
      <c r="B31" s="8"/>
      <c r="C31" s="83" t="s">
        <v>0</v>
      </c>
      <c r="D31" s="83"/>
      <c r="E31" s="83"/>
      <c r="F31" s="83"/>
      <c r="G31" s="83"/>
      <c r="H31" s="83" t="s">
        <v>1</v>
      </c>
      <c r="I31" s="83"/>
      <c r="J31" s="83"/>
      <c r="K31" s="68"/>
      <c r="L31" s="68"/>
      <c r="M31" s="68"/>
      <c r="N31" s="84"/>
      <c r="O31" s="20"/>
      <c r="T31" s="22" t="s">
        <v>62</v>
      </c>
      <c r="U31" s="85">
        <f>M28</f>
        <v>72876.08</v>
      </c>
      <c r="V31" s="86">
        <f>U31/1000</f>
        <v>72.876080000000002</v>
      </c>
      <c r="W31" s="25"/>
    </row>
    <row r="32" spans="2:25" ht="30">
      <c r="B32" s="87" t="s">
        <v>63</v>
      </c>
      <c r="C32" s="9" t="s">
        <v>4</v>
      </c>
      <c r="D32" s="9" t="s">
        <v>5</v>
      </c>
      <c r="E32" s="9" t="s">
        <v>6</v>
      </c>
      <c r="F32" s="9" t="s">
        <v>7</v>
      </c>
      <c r="G32" s="9" t="s">
        <v>8</v>
      </c>
      <c r="H32" s="10" t="s">
        <v>9</v>
      </c>
      <c r="I32" s="10" t="s">
        <v>10</v>
      </c>
      <c r="J32" s="10" t="s">
        <v>11</v>
      </c>
      <c r="K32" s="10" t="s">
        <v>12</v>
      </c>
      <c r="L32" s="88" t="s">
        <v>53</v>
      </c>
      <c r="M32" s="88" t="s">
        <v>54</v>
      </c>
      <c r="N32" s="89" t="s">
        <v>64</v>
      </c>
      <c r="O32" s="20"/>
      <c r="T32" s="22" t="s">
        <v>65</v>
      </c>
      <c r="U32" s="85">
        <f>L28</f>
        <v>-1495</v>
      </c>
      <c r="V32" s="86">
        <f t="shared" si="4"/>
        <v>-1.4950000000000001</v>
      </c>
      <c r="W32" s="90"/>
    </row>
    <row r="33" spans="2:42" ht="15">
      <c r="B33" s="19" t="s">
        <v>49</v>
      </c>
      <c r="C33" s="91">
        <f>'[1]El fjv SA 2015 bearb'!B33</f>
        <v>91852.618593760097</v>
      </c>
      <c r="D33" s="92">
        <f>'[1]El fjv SA 2015 bearb'!D33</f>
        <v>0</v>
      </c>
      <c r="E33" s="93">
        <f>'[1]El fjv SA 2015 bearb'!D33</f>
        <v>0</v>
      </c>
      <c r="F33" s="93">
        <f>'[1]El fjv SA 2015 bearb'!E33</f>
        <v>0</v>
      </c>
      <c r="G33" s="93">
        <f>'[1]El fjv SA 2015 bearb'!F33</f>
        <v>0</v>
      </c>
      <c r="H33" s="93">
        <f>'[1]El fjv SA 2015 bearb'!G33</f>
        <v>9306</v>
      </c>
      <c r="I33" s="93">
        <f>'[1]El fjv SA 2015 bearb'!H33</f>
        <v>0</v>
      </c>
      <c r="J33" s="93">
        <f>'[1]El fjv SA 2015 bearb'!I33</f>
        <v>0</v>
      </c>
      <c r="K33" s="93">
        <f>'[1]El fjv SA 2015 bearb'!J33</f>
        <v>0</v>
      </c>
      <c r="L33" s="93">
        <f>'[1]El fjv SA 2015 bearb'!K33</f>
        <v>0</v>
      </c>
      <c r="M33" s="91">
        <f>'[1]El fjv SA 2015 bearb'!L33</f>
        <v>90828</v>
      </c>
      <c r="N33" s="94">
        <f>SUM(C33:M33)</f>
        <v>191986.6185937601</v>
      </c>
      <c r="O33" s="20"/>
      <c r="T33" s="22" t="s">
        <v>66</v>
      </c>
      <c r="U33" s="85">
        <f>N22</f>
        <v>-604.03415896237129</v>
      </c>
      <c r="V33" s="86">
        <f t="shared" si="4"/>
        <v>-0.60403415896237134</v>
      </c>
      <c r="W33" s="90"/>
    </row>
    <row r="34" spans="2:42" ht="15">
      <c r="B34" s="19" t="s">
        <v>50</v>
      </c>
      <c r="C34" s="91">
        <f>'[1]El fjv SA 2015 bearb'!B34</f>
        <v>141943.44008263989</v>
      </c>
      <c r="D34" s="92">
        <f>'[1]El fjv SA 2015 bearb'!C34</f>
        <v>207777.57887399997</v>
      </c>
      <c r="E34" s="91">
        <f>'[1]El fjv SA 2015 bearb'!D34</f>
        <v>1142012.2915808</v>
      </c>
      <c r="F34" s="91">
        <f>'[1]El fjv SA 2015 bearb'!E34</f>
        <v>545453.15844591439</v>
      </c>
      <c r="G34" s="91">
        <f>'[1]El fjv SA 2015 bearb'!F34</f>
        <v>443</v>
      </c>
      <c r="H34" s="93">
        <f>'[1]El fjv SA 2015 bearb'!G34</f>
        <v>0</v>
      </c>
      <c r="I34" s="91">
        <f>'[1]El fjv SA 2015 bearb'!H34</f>
        <v>469904.37423825345</v>
      </c>
      <c r="J34" s="91">
        <f>'[1]El fjv SA 2015 bearb'!I34</f>
        <v>14544</v>
      </c>
      <c r="K34" s="91">
        <f>'[1]El fjv SA 2015 bearb'!J34</f>
        <v>16600</v>
      </c>
      <c r="L34" s="92">
        <f>[1]Fjvproduktion!M43+[1]Fjvproduktion!M49</f>
        <v>14370</v>
      </c>
      <c r="M34" s="91">
        <f>'[1]El fjv SA 2015 bearb'!L34</f>
        <v>365461</v>
      </c>
      <c r="N34" s="95">
        <f t="shared" ref="N34:N41" si="5">SUM(C34:M34)</f>
        <v>2918508.8432216076</v>
      </c>
      <c r="O34" s="20"/>
      <c r="T34" s="22" t="s">
        <v>67</v>
      </c>
      <c r="U34" s="85">
        <f>O4</f>
        <v>0</v>
      </c>
      <c r="V34" s="86">
        <f t="shared" si="4"/>
        <v>0</v>
      </c>
      <c r="W34" s="90"/>
    </row>
    <row r="35" spans="2:42" ht="15">
      <c r="B35" s="19" t="s">
        <v>51</v>
      </c>
      <c r="C35" s="93">
        <f>'[1]El fjv SA 2015 bearb'!B35</f>
        <v>12286</v>
      </c>
      <c r="D35" s="93">
        <f>'[1]El fjv SA 2015 bearb'!D35</f>
        <v>0</v>
      </c>
      <c r="E35" s="93">
        <f>'[1]El fjv SA 2015 bearb'!D35</f>
        <v>0</v>
      </c>
      <c r="F35" s="93">
        <f>'[1]El fjv SA 2015 bearb'!E35</f>
        <v>0</v>
      </c>
      <c r="G35" s="93">
        <f>'[1]El fjv SA 2015 bearb'!F35</f>
        <v>0</v>
      </c>
      <c r="H35" s="93">
        <f>'[1]El fjv SA 2015 bearb'!G35</f>
        <v>0</v>
      </c>
      <c r="I35" s="93">
        <f>'[1]El fjv SA 2015 bearb'!H35</f>
        <v>0</v>
      </c>
      <c r="J35" s="93">
        <f>'[1]El fjv SA 2015 bearb'!I35</f>
        <v>0</v>
      </c>
      <c r="K35" s="93">
        <f>'[1]El fjv SA 2015 bearb'!J35</f>
        <v>0</v>
      </c>
      <c r="L35" s="91">
        <f>[1]Fjvproduktion!M45</f>
        <v>41150</v>
      </c>
      <c r="M35" s="91">
        <f>'[1]El fjv SA 2015 bearb'!L35</f>
        <v>81605</v>
      </c>
      <c r="N35" s="94">
        <f t="shared" si="5"/>
        <v>135041</v>
      </c>
      <c r="O35" s="20"/>
      <c r="T35" s="22" t="s">
        <v>68</v>
      </c>
      <c r="U35" s="85">
        <f>O5</f>
        <v>86342</v>
      </c>
      <c r="V35" s="86">
        <f t="shared" si="4"/>
        <v>86.341999999999999</v>
      </c>
      <c r="W35" s="90"/>
    </row>
    <row r="36" spans="2:42" ht="15">
      <c r="B36" s="19" t="s">
        <v>52</v>
      </c>
      <c r="C36" s="91">
        <f>'[1]El fjv SA 2015 bearb'!B36</f>
        <v>580730.5</v>
      </c>
      <c r="D36" s="92">
        <f>'[1]El fjv SA 2015 bearb'!D36</f>
        <v>0</v>
      </c>
      <c r="E36" s="93">
        <f>'[1]El fjv SA 2015 bearb'!D36</f>
        <v>0</v>
      </c>
      <c r="F36" s="93">
        <f>'[1]El fjv SA 2015 bearb'!E36</f>
        <v>0</v>
      </c>
      <c r="G36" s="93">
        <f>'[1]El fjv SA 2015 bearb'!F36</f>
        <v>0</v>
      </c>
      <c r="H36" s="92">
        <f>'[1]El fjv SA 2015 bearb'!G36</f>
        <v>45694</v>
      </c>
      <c r="I36" s="93">
        <f>'[1]El fjv SA 2015 bearb'!H36</f>
        <v>0</v>
      </c>
      <c r="J36" s="93">
        <f>'[1]El fjv SA 2015 bearb'!I36</f>
        <v>0</v>
      </c>
      <c r="K36" s="92">
        <f>'[1]El fjv SA 2015 bearb'!J36</f>
        <v>7400</v>
      </c>
      <c r="L36" s="93">
        <f>'[1]El fjv SA 2015 bearb'!K36</f>
        <v>0</v>
      </c>
      <c r="M36" s="91">
        <f>'[1]El fjv SA 2015 bearb'!L36</f>
        <v>180</v>
      </c>
      <c r="N36" s="94">
        <f t="shared" si="5"/>
        <v>634004.5</v>
      </c>
      <c r="O36" s="20"/>
      <c r="T36" s="22" t="s">
        <v>69</v>
      </c>
      <c r="U36" s="85">
        <f>O15</f>
        <v>0</v>
      </c>
      <c r="V36" s="86">
        <f t="shared" si="4"/>
        <v>0</v>
      </c>
      <c r="W36" s="90"/>
    </row>
    <row r="37" spans="2:42" ht="15.75" thickBot="1">
      <c r="B37" s="19" t="s">
        <v>56</v>
      </c>
      <c r="C37" s="93">
        <f>'[1]El fjv SA 2015 bearb'!B37</f>
        <v>55090</v>
      </c>
      <c r="D37" s="93">
        <f>'[1]El fjv SA 2015 bearb'!D37</f>
        <v>0</v>
      </c>
      <c r="E37" s="93">
        <f>'[1]El fjv SA 2015 bearb'!D37</f>
        <v>0</v>
      </c>
      <c r="F37" s="93">
        <f>'[1]El fjv SA 2015 bearb'!E37</f>
        <v>0</v>
      </c>
      <c r="G37" s="93">
        <f>'[1]El fjv SA 2015 bearb'!F37</f>
        <v>0</v>
      </c>
      <c r="H37" s="93">
        <f>'[1]El fjv SA 2015 bearb'!G37</f>
        <v>0</v>
      </c>
      <c r="I37" s="93">
        <f>'[1]El fjv SA 2015 bearb'!H37</f>
        <v>0</v>
      </c>
      <c r="J37" s="93">
        <f>'[1]El fjv SA 2015 bearb'!I37</f>
        <v>0</v>
      </c>
      <c r="K37" s="93">
        <f>'[1]El fjv SA 2015 bearb'!J37</f>
        <v>0</v>
      </c>
      <c r="L37" s="91">
        <f>[1]Fjvproduktion!M46</f>
        <v>37700</v>
      </c>
      <c r="M37" s="91">
        <f>'[1]El fjv SA 2015 bearb'!L37</f>
        <v>178150</v>
      </c>
      <c r="N37" s="94">
        <f t="shared" si="5"/>
        <v>270940</v>
      </c>
      <c r="O37" s="20"/>
      <c r="T37" s="96" t="s">
        <v>70</v>
      </c>
      <c r="U37" s="97">
        <f>O16</f>
        <v>0</v>
      </c>
      <c r="V37" s="98">
        <f t="shared" si="4"/>
        <v>0</v>
      </c>
      <c r="W37" s="90"/>
    </row>
    <row r="38" spans="2:42" ht="15">
      <c r="B38" s="19" t="s">
        <v>71</v>
      </c>
      <c r="C38" s="93">
        <f>'[1]El fjv SA 2015 bearb'!B38</f>
        <v>722</v>
      </c>
      <c r="D38" s="93">
        <f>'[1]El fjv SA 2015 bearb'!D38</f>
        <v>0</v>
      </c>
      <c r="E38" s="93">
        <f>'[1]El fjv SA 2015 bearb'!D38</f>
        <v>0</v>
      </c>
      <c r="F38" s="93">
        <f>'[1]El fjv SA 2015 bearb'!E38</f>
        <v>0</v>
      </c>
      <c r="G38" s="93">
        <f>'[1]El fjv SA 2015 bearb'!F38</f>
        <v>0</v>
      </c>
      <c r="H38" s="93">
        <f>'[1]El fjv SA 2015 bearb'!G38</f>
        <v>0</v>
      </c>
      <c r="I38" s="93">
        <f>'[1]El fjv SA 2015 bearb'!H38</f>
        <v>0</v>
      </c>
      <c r="J38" s="93">
        <f>'[1]El fjv SA 2015 bearb'!I38</f>
        <v>152502</v>
      </c>
      <c r="K38" s="93">
        <f>'[1]El fjv SA 2015 bearb'!J38</f>
        <v>0</v>
      </c>
      <c r="L38" s="91">
        <f>[1]Fjvproduktion!M42+[1]Fjvproduktion!M48</f>
        <v>11375</v>
      </c>
      <c r="M38" s="91">
        <f>'[1]El fjv SA 2015 bearb'!L38</f>
        <v>129218</v>
      </c>
      <c r="N38" s="99">
        <f t="shared" si="5"/>
        <v>293817</v>
      </c>
      <c r="O38" s="20"/>
      <c r="T38" s="52" t="s">
        <v>72</v>
      </c>
      <c r="U38" s="100">
        <f>SUM(U31:U37)</f>
        <v>157119.04584103765</v>
      </c>
      <c r="V38" s="101">
        <f>SUM(V31:V37)</f>
        <v>157.11904584103763</v>
      </c>
      <c r="W38" s="90"/>
    </row>
    <row r="39" spans="2:42" ht="15">
      <c r="B39" s="19" t="s">
        <v>73</v>
      </c>
      <c r="C39" s="93">
        <f>'[1]El fjv SA 2015 bearb'!B39</f>
        <v>280</v>
      </c>
      <c r="D39" s="93">
        <f>'[1]El fjv SA 2015 bearb'!D39</f>
        <v>0</v>
      </c>
      <c r="E39" s="93">
        <f>'[1]El fjv SA 2015 bearb'!D39</f>
        <v>0</v>
      </c>
      <c r="F39" s="93">
        <f>'[1]El fjv SA 2015 bearb'!E39</f>
        <v>0</v>
      </c>
      <c r="G39" s="93">
        <f>'[1]El fjv SA 2015 bearb'!F39</f>
        <v>0</v>
      </c>
      <c r="H39" s="93">
        <f>'[1]El fjv SA 2015 bearb'!G39</f>
        <v>0</v>
      </c>
      <c r="I39" s="93">
        <f>'[1]El fjv SA 2015 bearb'!H39</f>
        <v>0</v>
      </c>
      <c r="J39" s="93">
        <f>'[1]El fjv SA 2015 bearb'!I39</f>
        <v>0</v>
      </c>
      <c r="K39" s="93">
        <f>'[1]El fjv SA 2015 bearb'!J39</f>
        <v>0</v>
      </c>
      <c r="L39" s="91">
        <f>[1]Fjvproduktion!M41</f>
        <v>92400</v>
      </c>
      <c r="M39" s="91">
        <f>'[1]El fjv SA 2015 bearb'!L39</f>
        <v>25314</v>
      </c>
      <c r="N39" s="99">
        <f t="shared" si="5"/>
        <v>117994</v>
      </c>
      <c r="O39" s="102"/>
      <c r="Q39" s="6"/>
      <c r="R39" s="6"/>
      <c r="S39" s="6"/>
      <c r="T39" s="52" t="s">
        <v>74</v>
      </c>
      <c r="U39"/>
      <c r="V39" s="79">
        <f>V29+V38+V21</f>
        <v>4759.6060076564054</v>
      </c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2:42" ht="15">
      <c r="B40" s="19" t="s">
        <v>75</v>
      </c>
      <c r="C40" s="93">
        <f>'[1]El fjv SA 2015 bearb'!B40</f>
        <v>0</v>
      </c>
      <c r="D40" s="93">
        <f>'[1]El fjv SA 2015 bearb'!D40</f>
        <v>0</v>
      </c>
      <c r="E40" s="93">
        <f>'[1]El fjv SA 2015 bearb'!D40</f>
        <v>0</v>
      </c>
      <c r="F40" s="93">
        <f>'[1]El fjv SA 2015 bearb'!E40</f>
        <v>0</v>
      </c>
      <c r="G40" s="93">
        <f>'[1]El fjv SA 2015 bearb'!F40</f>
        <v>0</v>
      </c>
      <c r="H40" s="93">
        <f>'[1]El fjv SA 2015 bearb'!G40</f>
        <v>0</v>
      </c>
      <c r="I40" s="93">
        <f>'[1]El fjv SA 2015 bearb'!H40</f>
        <v>0</v>
      </c>
      <c r="J40" s="93">
        <f>'[1]El fjv SA 2015 bearb'!I40</f>
        <v>0</v>
      </c>
      <c r="K40" s="93">
        <f>'[1]El fjv SA 2015 bearb'!J40</f>
        <v>0</v>
      </c>
      <c r="L40" s="93">
        <f>'[1]El fjv SA 2015 bearb'!K40</f>
        <v>0</v>
      </c>
      <c r="M40" s="91">
        <f>'[1]El fjv SA 2015 bearb'!L40</f>
        <v>40195</v>
      </c>
      <c r="N40" s="99">
        <f t="shared" si="5"/>
        <v>40195</v>
      </c>
      <c r="O40" s="20"/>
      <c r="T40" s="1" t="s">
        <v>76</v>
      </c>
      <c r="U40"/>
      <c r="V40" s="103">
        <f>V19-V39</f>
        <v>1.0180000000000291</v>
      </c>
      <c r="W40"/>
    </row>
    <row r="41" spans="2:42" ht="15">
      <c r="B41" s="19" t="s">
        <v>77</v>
      </c>
      <c r="C41" s="104">
        <f>SUM(C33:C40)</f>
        <v>882904.55867639999</v>
      </c>
      <c r="D41" s="104">
        <f>SUM(D33:D40)</f>
        <v>207777.57887399997</v>
      </c>
      <c r="E41" s="105">
        <f>SUM(E33:E40)</f>
        <v>1142012.2915808</v>
      </c>
      <c r="F41" s="105">
        <f t="shared" ref="F41:M41" si="6">SUM(F33:F40)</f>
        <v>545453.15844591439</v>
      </c>
      <c r="G41" s="105">
        <f t="shared" si="6"/>
        <v>443</v>
      </c>
      <c r="H41" s="106">
        <f t="shared" si="6"/>
        <v>55000</v>
      </c>
      <c r="I41" s="105">
        <f t="shared" si="6"/>
        <v>469904.37423825345</v>
      </c>
      <c r="J41" s="105">
        <f t="shared" si="6"/>
        <v>167046</v>
      </c>
      <c r="K41" s="105">
        <f t="shared" si="6"/>
        <v>24000</v>
      </c>
      <c r="L41" s="107">
        <f t="shared" si="6"/>
        <v>196995</v>
      </c>
      <c r="M41" s="107">
        <f t="shared" si="6"/>
        <v>910951</v>
      </c>
      <c r="N41" s="94">
        <f t="shared" si="5"/>
        <v>4602486.9618153675</v>
      </c>
      <c r="O41" s="20">
        <f>N41-K36-G36</f>
        <v>4595086.9618153675</v>
      </c>
      <c r="W41"/>
      <c r="X41" s="6"/>
    </row>
    <row r="42" spans="2:42" ht="15">
      <c r="B42" s="19" t="s">
        <v>58</v>
      </c>
      <c r="C42" s="108">
        <f>SUM(C38:C40)</f>
        <v>1002</v>
      </c>
      <c r="D42" s="108">
        <f>SUM(D38:D40)</f>
        <v>0</v>
      </c>
      <c r="E42" s="108"/>
      <c r="F42" s="108">
        <f t="shared" ref="F42:N42" si="7">SUM(F38:F40)</f>
        <v>0</v>
      </c>
      <c r="G42" s="108">
        <f t="shared" si="7"/>
        <v>0</v>
      </c>
      <c r="H42" s="108">
        <f t="shared" si="7"/>
        <v>0</v>
      </c>
      <c r="I42" s="108">
        <f t="shared" si="7"/>
        <v>0</v>
      </c>
      <c r="J42" s="108">
        <f t="shared" si="7"/>
        <v>152502</v>
      </c>
      <c r="K42" s="108">
        <f t="shared" si="7"/>
        <v>0</v>
      </c>
      <c r="L42" s="108">
        <f t="shared" si="7"/>
        <v>103775</v>
      </c>
      <c r="M42" s="108">
        <f>SUM(M38:M40)</f>
        <v>194727</v>
      </c>
      <c r="N42" s="108">
        <f t="shared" si="7"/>
        <v>452006</v>
      </c>
      <c r="O42" s="20"/>
      <c r="W42" s="25"/>
    </row>
    <row r="43" spans="2:42">
      <c r="B43" s="38"/>
      <c r="C43" s="109"/>
      <c r="D43" s="109"/>
      <c r="E43" s="109"/>
      <c r="F43" s="109"/>
      <c r="G43" s="109"/>
      <c r="H43" s="109">
        <f>H41+I41</f>
        <v>524904.37423825345</v>
      </c>
      <c r="I43" s="109"/>
      <c r="J43" s="109"/>
      <c r="K43" s="109"/>
      <c r="L43" s="109"/>
      <c r="M43" s="109"/>
      <c r="N43" s="110"/>
      <c r="O43" s="111"/>
    </row>
    <row r="44" spans="2:42" ht="15.75" thickBot="1">
      <c r="B44" s="112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4"/>
    </row>
    <row r="46" spans="2:42" ht="15">
      <c r="G46"/>
      <c r="H46"/>
      <c r="I46"/>
      <c r="J46"/>
      <c r="K46"/>
      <c r="L46"/>
      <c r="M46" s="6"/>
      <c r="N46" s="6"/>
    </row>
    <row r="47" spans="2:42" ht="15">
      <c r="G47"/>
      <c r="H47"/>
      <c r="I47"/>
      <c r="J47"/>
      <c r="K47"/>
      <c r="L47"/>
      <c r="M47" s="6"/>
      <c r="N47" s="6"/>
    </row>
    <row r="48" spans="2:42" ht="15">
      <c r="G48" s="6"/>
      <c r="H48" s="6"/>
      <c r="I48" s="6"/>
      <c r="J48" s="6"/>
      <c r="K48" s="6"/>
      <c r="L48" s="6"/>
      <c r="M48" s="6"/>
      <c r="N48" s="6"/>
    </row>
    <row r="49" spans="1:17" ht="15">
      <c r="G49" s="6"/>
      <c r="H49" s="6"/>
      <c r="I49" s="6"/>
      <c r="J49" s="6"/>
      <c r="K49" s="6"/>
      <c r="L49" s="6"/>
      <c r="M49" s="6"/>
      <c r="N49" s="6"/>
    </row>
    <row r="50" spans="1:17" ht="15">
      <c r="A50" s="115"/>
      <c r="B50" s="115"/>
      <c r="F50" s="111"/>
      <c r="G50" s="6"/>
      <c r="H50" s="6"/>
      <c r="I50" s="6"/>
      <c r="J50"/>
      <c r="K50" s="6"/>
      <c r="L50" s="6"/>
      <c r="M50" s="6"/>
      <c r="N50" s="6"/>
      <c r="O50" s="111"/>
      <c r="Q50" s="53"/>
    </row>
    <row r="51" spans="1:17" ht="15">
      <c r="F51" s="111"/>
      <c r="G51" s="6"/>
      <c r="H51" s="6"/>
      <c r="I51" s="6"/>
      <c r="J51" s="6"/>
      <c r="K51" s="6"/>
      <c r="L51" s="6"/>
      <c r="M51" s="6"/>
      <c r="N51" s="6"/>
      <c r="O51" s="111"/>
    </row>
    <row r="52" spans="1:17" ht="15">
      <c r="F52" s="111"/>
      <c r="G52" s="7"/>
      <c r="H52" s="7"/>
      <c r="I52" s="6"/>
      <c r="J52" s="6"/>
      <c r="K52" s="6"/>
      <c r="L52" s="6"/>
      <c r="M52" s="6"/>
      <c r="N52" s="6"/>
      <c r="O52" s="53"/>
      <c r="P52" s="53"/>
      <c r="Q52" s="53"/>
    </row>
    <row r="53" spans="1:17">
      <c r="F53" s="111"/>
      <c r="G53" s="111"/>
      <c r="H53" s="111"/>
      <c r="I53" s="111"/>
      <c r="Q53" s="53"/>
    </row>
    <row r="54" spans="1:17">
      <c r="F54" s="111"/>
      <c r="G54" s="111"/>
      <c r="H54" s="111"/>
      <c r="I54" s="111"/>
      <c r="Q54" s="53"/>
    </row>
    <row r="57" spans="1:17">
      <c r="F57" s="53"/>
      <c r="G57" s="53"/>
      <c r="H57" s="53"/>
      <c r="I57" s="53"/>
      <c r="J57" s="53"/>
    </row>
    <row r="58" spans="1:17">
      <c r="J58" s="53"/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ildresurs" ma:contentTypeID="0x0101009148F5A04DDD49CBA7127AADA5FB792B00AADE34325A8B49CDA8BB4DB53328F21400B1422EAB8DF0294E85CCB7CF19F0629E" ma:contentTypeVersion="1" ma:contentTypeDescription="Ladda upp en bild." ma:contentTypeScope="" ma:versionID="89db0ba08def9c0c99553822dc9a3775">
  <xsd:schema xmlns:xsd="http://www.w3.org/2001/XMLSchema" xmlns:xs="http://www.w3.org/2001/XMLSchema" xmlns:p="http://schemas.microsoft.com/office/2006/metadata/properties" xmlns:ns1="http://schemas.microsoft.com/sharepoint/v3" xmlns:ns2="B2487248-3291-4FB7-A798-DA4F8D952CAD" xmlns:ns3="http://schemas.microsoft.com/sharepoint/v3/fields" targetNamespace="http://schemas.microsoft.com/office/2006/metadata/properties" ma:root="true" ma:fieldsID="f88401ac58d331235390f5b8f93600ac" ns1:_="" ns2:_="" ns3:_="">
    <xsd:import namespace="http://schemas.microsoft.com/sharepoint/v3"/>
    <xsd:import namespace="B2487248-3291-4FB7-A798-DA4F8D952CA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-sökväg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typ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-filtyp" ma:hidden="true" ma:internalName="HTML_x0020_File_x0020_Type" ma:readOnly="true">
      <xsd:simpleType>
        <xsd:restriction base="dms:Text"/>
      </xsd:simpleType>
    </xsd:element>
    <xsd:element name="FSObjType" ma:index="11" nillable="true" ma:displayName="Objekttyp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malagt startdatum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malagt slut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87248-3291-4FB7-A798-DA4F8D952CA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Miniatyr finn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Förhandsgranskning finn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Bredd" ma:internalName="ImageWidth" ma:readOnly="true">
      <xsd:simpleType>
        <xsd:restriction base="dms:Unknown"/>
      </xsd:simpleType>
    </xsd:element>
    <xsd:element name="ImageHeight" ma:index="22" nillable="true" ma:displayName="Höjd" ma:internalName="ImageHeight" ma:readOnly="true">
      <xsd:simpleType>
        <xsd:restriction base="dms:Unknown"/>
      </xsd:simpleType>
    </xsd:element>
    <xsd:element name="ImageCreateDate" ma:index="25" nillable="true" ma:displayName="Datum då bilden togs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Författare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 ma:index="23" ma:displayName="Kommentarer"/>
        <xsd:element name="keywords" minOccurs="0" maxOccurs="1" type="xsd:string" ma:index="14" ma:displayName="Nyckel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ImageCreateDate xmlns="B2487248-3291-4FB7-A798-DA4F8D952CAD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FA6119E-C951-428D-B146-6DE7F3BD7BC2}"/>
</file>

<file path=customXml/itemProps2.xml><?xml version="1.0" encoding="utf-8"?>
<ds:datastoreItem xmlns:ds="http://schemas.openxmlformats.org/officeDocument/2006/customXml" ds:itemID="{2AAE2E13-EB7C-4E62-9BF1-08238AB6D15C}"/>
</file>

<file path=customXml/itemProps3.xml><?xml version="1.0" encoding="utf-8"?>
<ds:datastoreItem xmlns:ds="http://schemas.openxmlformats.org/officeDocument/2006/customXml" ds:itemID="{B0572E64-B875-4CDD-BD53-BDEB57C9CF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Summering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Persson Jörgen S</dc:creator>
  <cp:keywords/>
  <dc:description/>
  <cp:lastModifiedBy>Anne Sofie Green Hansen</cp:lastModifiedBy>
  <dcterms:created xsi:type="dcterms:W3CDTF">2017-12-21T07:15:38Z</dcterms:created>
  <dcterms:modified xsi:type="dcterms:W3CDTF">2018-01-08T11:48:08Z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0x0101009148F5A04DDD49CBA7127AADA5FB792B00AADE34325A8B49CDA8BB4DB53328F21400B1422EAB8DF0294E85CCB7CF19F0629E</vt:lpwstr>
  </property>
</Properties>
</file>