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2576\Documents\HIFAB\länsstyrelsen energibalanser\Bearbetat statistik\Gotland ny\Gotland 2016-04-30\"/>
    </mc:Choice>
  </mc:AlternateContent>
  <bookViews>
    <workbookView xWindow="0" yWindow="0" windowWidth="28800" windowHeight="12435" activeTab="1"/>
    <workbookView xWindow="0" yWindow="0" windowWidth="28800" windowHeight="12435" activeTab="1"/>
  </bookViews>
  <sheets>
    <sheet name="Energibalans" sheetId="1" r:id="rId1"/>
    <sheet name="Underlag Sankey" sheetId="2" r:id="rId2"/>
    <sheet name="Tabell 2+3" sheetId="3" r:id="rId3"/>
  </sheets>
  <externalReferences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2" l="1"/>
  <c r="S11" i="1"/>
  <c r="U15" i="1"/>
  <c r="F24" i="2" l="1"/>
  <c r="B101" i="2" l="1"/>
  <c r="J91" i="2"/>
  <c r="F34" i="2"/>
  <c r="J4" i="2"/>
  <c r="F30" i="2"/>
  <c r="J14" i="2"/>
  <c r="T29" i="1"/>
  <c r="T10" i="1"/>
  <c r="O55" i="1"/>
  <c r="O54" i="1" s="1"/>
  <c r="K42" i="1"/>
  <c r="J42" i="1"/>
  <c r="I42" i="1"/>
  <c r="H42" i="1"/>
  <c r="G42" i="1"/>
  <c r="F42" i="1"/>
  <c r="E42" i="1"/>
  <c r="D42" i="1"/>
  <c r="C42" i="1"/>
  <c r="K41" i="1"/>
  <c r="J41" i="1"/>
  <c r="I41" i="1"/>
  <c r="H41" i="1"/>
  <c r="G41" i="1"/>
  <c r="F41" i="1"/>
  <c r="E41" i="1"/>
  <c r="D41" i="1"/>
  <c r="C41" i="1"/>
  <c r="K40" i="1"/>
  <c r="J40" i="1"/>
  <c r="I40" i="1"/>
  <c r="H40" i="1"/>
  <c r="G40" i="1"/>
  <c r="F40" i="1"/>
  <c r="E40" i="1"/>
  <c r="D40" i="1"/>
  <c r="C40" i="1"/>
  <c r="K39" i="1"/>
  <c r="J39" i="1"/>
  <c r="J82" i="2" s="1"/>
  <c r="I39" i="1"/>
  <c r="H39" i="1"/>
  <c r="G39" i="1"/>
  <c r="F39" i="1"/>
  <c r="E39" i="1"/>
  <c r="D39" i="1"/>
  <c r="C39" i="1"/>
  <c r="K38" i="1"/>
  <c r="J38" i="1"/>
  <c r="I38" i="1"/>
  <c r="F56" i="2" s="1"/>
  <c r="H38" i="1"/>
  <c r="G38" i="1"/>
  <c r="F64" i="2" s="1"/>
  <c r="F38" i="1"/>
  <c r="F50" i="2" s="1"/>
  <c r="E38" i="1"/>
  <c r="D38" i="1"/>
  <c r="C38" i="1"/>
  <c r="K37" i="1"/>
  <c r="J37" i="1"/>
  <c r="J81" i="2" s="1"/>
  <c r="I37" i="1"/>
  <c r="H37" i="1"/>
  <c r="G37" i="1"/>
  <c r="F37" i="1"/>
  <c r="E37" i="1"/>
  <c r="D37" i="1"/>
  <c r="C37" i="1"/>
  <c r="F75" i="2" s="1"/>
  <c r="K36" i="1"/>
  <c r="J36" i="1"/>
  <c r="J80" i="2" s="1"/>
  <c r="I36" i="1"/>
  <c r="F57" i="2" s="1"/>
  <c r="H36" i="1"/>
  <c r="F28" i="2" s="1"/>
  <c r="G36" i="1"/>
  <c r="F66" i="2" s="1"/>
  <c r="E36" i="1"/>
  <c r="F44" i="2" s="1"/>
  <c r="F40" i="2" s="1"/>
  <c r="D36" i="1"/>
  <c r="F31" i="2" s="1"/>
  <c r="C36" i="1"/>
  <c r="K35" i="1"/>
  <c r="C15" i="3" s="1"/>
  <c r="J35" i="1"/>
  <c r="I35" i="1"/>
  <c r="H35" i="1"/>
  <c r="G35" i="1"/>
  <c r="F35" i="1"/>
  <c r="E35" i="1"/>
  <c r="D35" i="1"/>
  <c r="C35" i="1"/>
  <c r="K21" i="1"/>
  <c r="E6" i="3" s="1"/>
  <c r="E7" i="3" s="1"/>
  <c r="K18" i="1"/>
  <c r="J18" i="1"/>
  <c r="I18" i="1"/>
  <c r="H18" i="1"/>
  <c r="G18" i="1"/>
  <c r="F18" i="1"/>
  <c r="D18" i="1"/>
  <c r="C18" i="1"/>
  <c r="K17" i="1"/>
  <c r="J17" i="1"/>
  <c r="I17" i="1"/>
  <c r="H17" i="1"/>
  <c r="G17" i="1"/>
  <c r="F17" i="1"/>
  <c r="D17" i="1"/>
  <c r="C17" i="1"/>
  <c r="K16" i="1"/>
  <c r="L16" i="1" s="1"/>
  <c r="J16" i="1"/>
  <c r="I16" i="1"/>
  <c r="H16" i="1"/>
  <c r="F25" i="2" s="1"/>
  <c r="G16" i="1"/>
  <c r="F62" i="2" s="1"/>
  <c r="F16" i="1"/>
  <c r="D16" i="1"/>
  <c r="C16" i="1"/>
  <c r="F71" i="2" s="1"/>
  <c r="K15" i="1"/>
  <c r="K19" i="1" s="1"/>
  <c r="J15" i="1"/>
  <c r="M15" i="1" s="1"/>
  <c r="I15" i="1"/>
  <c r="H19" i="1"/>
  <c r="G15" i="1"/>
  <c r="G19" i="1" s="1"/>
  <c r="F15" i="1"/>
  <c r="D15" i="1"/>
  <c r="C15" i="1"/>
  <c r="C19" i="1" s="1"/>
  <c r="K12" i="1"/>
  <c r="K10" i="1"/>
  <c r="J10" i="1"/>
  <c r="I10" i="1"/>
  <c r="H10" i="1"/>
  <c r="G10" i="1"/>
  <c r="F10" i="1"/>
  <c r="D10" i="1"/>
  <c r="C10" i="1"/>
  <c r="K9" i="1"/>
  <c r="S17" i="1" s="1"/>
  <c r="T17" i="1" s="1"/>
  <c r="J9" i="1"/>
  <c r="I9" i="1"/>
  <c r="H9" i="1"/>
  <c r="G9" i="1"/>
  <c r="F9" i="1"/>
  <c r="D9" i="1"/>
  <c r="C9" i="1"/>
  <c r="K8" i="1"/>
  <c r="J8" i="1"/>
  <c r="I8" i="1"/>
  <c r="H8" i="1"/>
  <c r="G8" i="1"/>
  <c r="F8" i="1"/>
  <c r="D8" i="1"/>
  <c r="C8" i="1"/>
  <c r="K7" i="1"/>
  <c r="F85" i="2" s="1"/>
  <c r="J7" i="1"/>
  <c r="I7" i="1"/>
  <c r="H7" i="1"/>
  <c r="G7" i="1"/>
  <c r="F7" i="1"/>
  <c r="D7" i="1"/>
  <c r="C7" i="1"/>
  <c r="K6" i="1"/>
  <c r="J6" i="1"/>
  <c r="I6" i="1"/>
  <c r="H6" i="1"/>
  <c r="G6" i="1"/>
  <c r="F6" i="1"/>
  <c r="D6" i="1"/>
  <c r="C6" i="1"/>
  <c r="K5" i="1"/>
  <c r="F82" i="2" s="1"/>
  <c r="J5" i="1"/>
  <c r="I5" i="1"/>
  <c r="H5" i="1"/>
  <c r="G5" i="1"/>
  <c r="F5" i="1"/>
  <c r="D5" i="1"/>
  <c r="C5" i="1"/>
  <c r="K4" i="1"/>
  <c r="F93" i="2" s="1"/>
  <c r="G93" i="2" s="1"/>
  <c r="J4" i="1"/>
  <c r="I4" i="1"/>
  <c r="H4" i="1"/>
  <c r="F23" i="2" s="1"/>
  <c r="G24" i="2" s="1"/>
  <c r="G4" i="1"/>
  <c r="F4" i="1"/>
  <c r="D4" i="1"/>
  <c r="C4" i="1"/>
  <c r="D44" i="1" l="1"/>
  <c r="M4" i="1"/>
  <c r="L40" i="1"/>
  <c r="G44" i="1"/>
  <c r="K44" i="1"/>
  <c r="F19" i="2" s="1"/>
  <c r="F15" i="2"/>
  <c r="C16" i="3"/>
  <c r="C20" i="3"/>
  <c r="F18" i="2"/>
  <c r="C19" i="3"/>
  <c r="F61" i="2"/>
  <c r="B95" i="2"/>
  <c r="F16" i="2"/>
  <c r="C17" i="3"/>
  <c r="F70" i="2"/>
  <c r="B92" i="2"/>
  <c r="B91" i="2" s="1"/>
  <c r="F17" i="2"/>
  <c r="C18" i="3"/>
  <c r="S33" i="1"/>
  <c r="T33" i="1" s="1"/>
  <c r="G95" i="2"/>
  <c r="M5" i="1"/>
  <c r="M10" i="1" s="1"/>
  <c r="B81" i="2"/>
  <c r="F48" i="2"/>
  <c r="D19" i="1"/>
  <c r="I19" i="1"/>
  <c r="F54" i="2"/>
  <c r="C43" i="1"/>
  <c r="S14" i="1" s="1"/>
  <c r="T14" i="1" s="1"/>
  <c r="F73" i="2"/>
  <c r="G43" i="1"/>
  <c r="B60" i="2" s="1"/>
  <c r="J9" i="2" s="1"/>
  <c r="F65" i="2"/>
  <c r="K43" i="1"/>
  <c r="F14" i="2"/>
  <c r="F63" i="2"/>
  <c r="B85" i="2"/>
  <c r="F84" i="2"/>
  <c r="F81" i="2" s="1"/>
  <c r="S18" i="1"/>
  <c r="T18" i="1" s="1"/>
  <c r="S16" i="1"/>
  <c r="T16" i="1" s="1"/>
  <c r="F88" i="2"/>
  <c r="G96" i="2"/>
  <c r="S35" i="1"/>
  <c r="T35" i="1" s="1"/>
  <c r="F19" i="1"/>
  <c r="J19" i="1"/>
  <c r="M16" i="1"/>
  <c r="M19" i="1" s="1"/>
  <c r="D43" i="1"/>
  <c r="H43" i="1"/>
  <c r="S6" i="1" s="1"/>
  <c r="F74" i="2"/>
  <c r="H44" i="1"/>
  <c r="F27" i="2"/>
  <c r="L41" i="1"/>
  <c r="B82" i="2"/>
  <c r="F72" i="2"/>
  <c r="B86" i="2"/>
  <c r="F26" i="2"/>
  <c r="F22" i="2" s="1"/>
  <c r="B13" i="2"/>
  <c r="F103" i="2"/>
  <c r="F102" i="2"/>
  <c r="L17" i="1"/>
  <c r="B14" i="2" s="1"/>
  <c r="B6" i="2"/>
  <c r="L18" i="1"/>
  <c r="B15" i="2" s="1"/>
  <c r="B4" i="2"/>
  <c r="E43" i="1"/>
  <c r="I43" i="1"/>
  <c r="L37" i="1"/>
  <c r="B17" i="3" s="1"/>
  <c r="L38" i="1"/>
  <c r="B18" i="3" s="1"/>
  <c r="F76" i="2"/>
  <c r="E44" i="1"/>
  <c r="I44" i="1"/>
  <c r="L42" i="1"/>
  <c r="F53" i="2"/>
  <c r="F55" i="2"/>
  <c r="B87" i="2"/>
  <c r="S7" i="1"/>
  <c r="T7" i="1" s="1"/>
  <c r="J43" i="1"/>
  <c r="L39" i="1"/>
  <c r="B19" i="3" s="1"/>
  <c r="F77" i="2"/>
  <c r="F44" i="1"/>
  <c r="J44" i="1"/>
  <c r="J83" i="2" s="1"/>
  <c r="K79" i="2" s="1"/>
  <c r="K83" i="2"/>
  <c r="C44" i="1"/>
  <c r="F78" i="2" s="1"/>
  <c r="L15" i="1"/>
  <c r="L35" i="1"/>
  <c r="B15" i="3" s="1"/>
  <c r="B69" i="2" l="1"/>
  <c r="J10" i="2" s="1"/>
  <c r="S13" i="1"/>
  <c r="T13" i="1" s="1"/>
  <c r="C21" i="3"/>
  <c r="E15" i="3" s="1"/>
  <c r="B22" i="2"/>
  <c r="J3" i="2" s="1"/>
  <c r="C6" i="3"/>
  <c r="C7" i="3" s="1"/>
  <c r="K26" i="1"/>
  <c r="K27" i="1" s="1"/>
  <c r="J29" i="1"/>
  <c r="J30" i="1" s="1"/>
  <c r="D6" i="3"/>
  <c r="D7" i="3" s="1"/>
  <c r="G19" i="2"/>
  <c r="L44" i="1"/>
  <c r="B20" i="3" s="1"/>
  <c r="D20" i="3" s="1"/>
  <c r="F60" i="2"/>
  <c r="S12" i="1"/>
  <c r="T12" i="1" s="1"/>
  <c r="D18" i="3"/>
  <c r="D17" i="3"/>
  <c r="D19" i="3"/>
  <c r="D15" i="3"/>
  <c r="J20" i="2"/>
  <c r="S30" i="1"/>
  <c r="J19" i="2"/>
  <c r="S26" i="1"/>
  <c r="T26" i="1" s="1"/>
  <c r="B40" i="2"/>
  <c r="J5" i="2" s="1"/>
  <c r="S8" i="1"/>
  <c r="T8" i="1" s="1"/>
  <c r="S22" i="1"/>
  <c r="J15" i="2"/>
  <c r="S25" i="1"/>
  <c r="T25" i="1" s="1"/>
  <c r="J18" i="2"/>
  <c r="F69" i="2"/>
  <c r="G78" i="2"/>
  <c r="L19" i="1"/>
  <c r="F92" i="2"/>
  <c r="B12" i="2"/>
  <c r="J26" i="1"/>
  <c r="B52" i="2"/>
  <c r="J8" i="2" s="1"/>
  <c r="J17" i="2"/>
  <c r="S24" i="1"/>
  <c r="T24" i="1" s="1"/>
  <c r="B88" i="2"/>
  <c r="L86" i="2" s="1"/>
  <c r="S9" i="1"/>
  <c r="T9" i="1" s="1"/>
  <c r="B30" i="2"/>
  <c r="J6" i="2" s="1"/>
  <c r="F83" i="2"/>
  <c r="G82" i="2" s="1"/>
  <c r="S34" i="1"/>
  <c r="T34" i="1" s="1"/>
  <c r="F52" i="2"/>
  <c r="S36" i="1"/>
  <c r="T36" i="1" s="1"/>
  <c r="F104" i="2"/>
  <c r="G104" i="2" s="1"/>
  <c r="G98" i="2"/>
  <c r="F95" i="2" s="1"/>
  <c r="T6" i="1"/>
  <c r="E19" i="3" l="1"/>
  <c r="E20" i="3"/>
  <c r="F12" i="2"/>
  <c r="E16" i="3"/>
  <c r="E18" i="3"/>
  <c r="E17" i="3"/>
  <c r="F91" i="2"/>
  <c r="G91" i="2" s="1"/>
  <c r="B17" i="2"/>
  <c r="C13" i="2"/>
  <c r="S27" i="1"/>
  <c r="T27" i="1" s="1"/>
  <c r="T30" i="1"/>
  <c r="T22" i="1"/>
  <c r="S4" i="1"/>
  <c r="L20" i="1"/>
  <c r="S21" i="1"/>
  <c r="T21" i="1" s="1"/>
  <c r="B16" i="2"/>
  <c r="B11" i="2" s="1"/>
  <c r="J2" i="2" s="1"/>
  <c r="S5" i="1"/>
  <c r="T5" i="1" s="1"/>
  <c r="J27" i="1"/>
  <c r="J84" i="2"/>
  <c r="S31" i="1"/>
  <c r="T31" i="1" s="1"/>
  <c r="E21" i="3" l="1"/>
  <c r="J79" i="2"/>
  <c r="K85" i="2"/>
  <c r="J86" i="2"/>
  <c r="T4" i="1"/>
  <c r="F13" i="2"/>
  <c r="S32" i="1"/>
  <c r="T32" i="1" l="1"/>
  <c r="T37" i="1" s="1"/>
  <c r="S37" i="1"/>
  <c r="F11" i="2"/>
  <c r="G13" i="2"/>
  <c r="J13" i="2" s="1"/>
  <c r="F36" i="1" l="1"/>
  <c r="F49" i="2" l="1"/>
  <c r="F47" i="2" s="1"/>
  <c r="L36" i="1"/>
  <c r="B16" i="3" s="1"/>
  <c r="F43" i="1"/>
  <c r="D16" i="3" l="1"/>
  <c r="B21" i="3"/>
  <c r="L43" i="1"/>
  <c r="B6" i="3" s="1"/>
  <c r="B7" i="3" s="1"/>
  <c r="J7" i="2"/>
  <c r="S23" i="1"/>
  <c r="J16" i="2"/>
  <c r="T23" i="1" l="1"/>
  <c r="T28" i="1" s="1"/>
  <c r="T38" i="1" s="1"/>
  <c r="S28" i="1"/>
  <c r="L12" i="2"/>
  <c r="J11" i="2"/>
  <c r="K7" i="2" s="1"/>
  <c r="T11" i="1"/>
  <c r="S15" i="1"/>
  <c r="S19" i="1" s="1"/>
  <c r="J21" i="2"/>
  <c r="K16" i="2" s="1"/>
  <c r="T15" i="1" l="1"/>
  <c r="T19" i="1" s="1"/>
  <c r="T39" i="1" s="1"/>
  <c r="K17" i="2"/>
  <c r="K20" i="2"/>
  <c r="K19" i="2"/>
  <c r="K18" i="2"/>
  <c r="K15" i="2"/>
  <c r="K8" i="2"/>
  <c r="K9" i="2"/>
  <c r="K3" i="2"/>
  <c r="K4" i="2"/>
  <c r="K10" i="2"/>
  <c r="K6" i="2"/>
  <c r="K5" i="2"/>
  <c r="K2" i="2"/>
  <c r="K11" i="2" l="1"/>
  <c r="K21" i="2"/>
</calcChain>
</file>

<file path=xl/comments1.xml><?xml version="1.0" encoding="utf-8"?>
<comments xmlns="http://schemas.openxmlformats.org/spreadsheetml/2006/main">
  <authors>
    <author>Chris Hellström</author>
    <author>www.statistikdatabasen.scb.se</author>
  </authors>
  <commentList>
    <comment ref="J2" authorId="0" shapeId="0">
      <text>
        <r>
          <rPr>
            <b/>
            <sz val="9"/>
            <color indexed="81"/>
            <rFont val="Tahoma"/>
            <family val="2"/>
          </rPr>
          <t>Chris Hellström:</t>
        </r>
        <r>
          <rPr>
            <sz val="9"/>
            <color indexed="81"/>
            <rFont val="Tahoma"/>
            <family val="2"/>
          </rPr>
          <t xml:space="preserve">
Summa produktionssätt</t>
        </r>
      </text>
    </comment>
    <comment ref="K2" authorId="0" shapeId="0">
      <text>
        <r>
          <rPr>
            <b/>
            <sz val="9"/>
            <color indexed="81"/>
            <rFont val="Tahoma"/>
            <family val="2"/>
          </rPr>
          <t>Chris Hellström:</t>
        </r>
        <r>
          <rPr>
            <sz val="9"/>
            <color indexed="81"/>
            <rFont val="Tahoma"/>
            <family val="2"/>
          </rPr>
          <t xml:space="preserve">
Elproduktion resp Fjärrvärmeproduktion</t>
        </r>
      </text>
    </comment>
    <comment ref="B6" authorId="1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B7" authorId="1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Chris Hellström:</t>
        </r>
        <r>
          <rPr>
            <sz val="9"/>
            <color indexed="81"/>
            <rFont val="Tahoma"/>
            <family val="2"/>
          </rPr>
          <t xml:space="preserve">
KRE-handboken, s 15: Det är nettoproduktionen av el som redovisas i tabellen. Bolagens egenanvändning är alltså borträknad,</t>
        </r>
      </text>
    </comment>
    <comment ref="L14" authorId="0" shapeId="0">
      <text>
        <r>
          <rPr>
            <b/>
            <sz val="9"/>
            <color indexed="81"/>
            <rFont val="Tahoma"/>
            <family val="2"/>
          </rPr>
          <t>Chris Hellström:</t>
        </r>
        <r>
          <rPr>
            <sz val="9"/>
            <color indexed="81"/>
            <rFont val="Tahoma"/>
            <family val="2"/>
          </rPr>
          <t xml:space="preserve">
KREhandboken, s 15: </t>
        </r>
        <r>
          <rPr>
            <sz val="11"/>
            <color indexed="81"/>
            <rFont val="Tahoma"/>
            <family val="2"/>
          </rPr>
          <t>För ’Kraftvärmeverk + industriellt mottryck’ och för ’Övrig värmekraft’ har SCB räknat bort 3 procent, för vattenkraft har 0,8 procent räknats bort. Dessa borträkningar ska återinföras för att räkna ut kategorin ”omvandlingsförluster, egenanvändning i energisektorn och statistisk differens”. Med andra ord: nettoproduktion = produktion *(1-x%) där x är egenanvändningen.</t>
        </r>
      </text>
    </comment>
  </commentList>
</comments>
</file>

<file path=xl/sharedStrings.xml><?xml version="1.0" encoding="utf-8"?>
<sst xmlns="http://schemas.openxmlformats.org/spreadsheetml/2006/main" count="275" uniqueCount="163">
  <si>
    <t>MWh</t>
  </si>
  <si>
    <t>Icke förnybar</t>
  </si>
  <si>
    <t>Förnybar</t>
  </si>
  <si>
    <t>summa produktionssätt</t>
  </si>
  <si>
    <t>elproduktion/FJVproduktion</t>
  </si>
  <si>
    <t>Summa insatta bränslen till omvandling eller summa förbrukarkategori</t>
  </si>
  <si>
    <t>Lokal produktion av el/Fjv</t>
  </si>
  <si>
    <t>Omvandlingsförluster, egenanvändning i energisektorn och statistisk differens</t>
  </si>
  <si>
    <t>Fjärrvärmeproduktion</t>
  </si>
  <si>
    <t>kraftvärmeverk</t>
  </si>
  <si>
    <t>fristående värmeverk</t>
  </si>
  <si>
    <t>elpannor (1)</t>
  </si>
  <si>
    <t>värmepumpar (2)</t>
  </si>
  <si>
    <t>spillvärme</t>
  </si>
  <si>
    <t>rökgaskondens</t>
  </si>
  <si>
    <t>summa bränsletyp</t>
  </si>
  <si>
    <t>Fjärrkylaproduktion</t>
  </si>
  <si>
    <t>Elproduktion</t>
  </si>
  <si>
    <t>nettoproduktion</t>
  </si>
  <si>
    <t>bruttoproduktion</t>
  </si>
  <si>
    <t>Egenanvändning</t>
  </si>
  <si>
    <t>kraftvärmeverk + industriellt mottryck</t>
  </si>
  <si>
    <t>övrig värmekraft (kärnkraft, kondenskraft o.dyl.)</t>
  </si>
  <si>
    <t>vattenkraft</t>
  </si>
  <si>
    <t>vindkraft</t>
  </si>
  <si>
    <t>Fjärrkyla</t>
  </si>
  <si>
    <t>Biogas</t>
  </si>
  <si>
    <t>Fjärrvärme</t>
  </si>
  <si>
    <t>El</t>
  </si>
  <si>
    <t>Överföringsförluster</t>
  </si>
  <si>
    <t>Import - export</t>
  </si>
  <si>
    <t>förluster fjv %</t>
  </si>
  <si>
    <t>Slutlig energianvändning</t>
  </si>
  <si>
    <t>Jord,skog,fiske</t>
  </si>
  <si>
    <t>Industri</t>
  </si>
  <si>
    <t>Offentlig verksamhet</t>
  </si>
  <si>
    <t>Transporter</t>
  </si>
  <si>
    <t>Övriga tjänster</t>
  </si>
  <si>
    <t>Småhus</t>
  </si>
  <si>
    <t>Flerbostadshus</t>
  </si>
  <si>
    <t>Fritidshus</t>
  </si>
  <si>
    <t>Summa bränsletyp</t>
  </si>
  <si>
    <t>Hushåll</t>
  </si>
  <si>
    <t>Antal anläggningar</t>
  </si>
  <si>
    <t>Rötkammarvolym</t>
  </si>
  <si>
    <t>Biogasproduktion</t>
  </si>
  <si>
    <t>Deponigasproduktion</t>
  </si>
  <si>
    <t>Biogasproduktion total</t>
  </si>
  <si>
    <t>Gotland</t>
  </si>
  <si>
    <t>Fordonsgas</t>
  </si>
  <si>
    <t>56% biogas</t>
  </si>
  <si>
    <t>naturgas</t>
  </si>
  <si>
    <t>biogas</t>
  </si>
  <si>
    <t>GWh</t>
  </si>
  <si>
    <t>Elprod i kommun/län</t>
  </si>
  <si>
    <t>Import el</t>
  </si>
  <si>
    <t>Trädbränslen</t>
  </si>
  <si>
    <t>Torv</t>
  </si>
  <si>
    <t>Avfall</t>
  </si>
  <si>
    <t>Koks</t>
  </si>
  <si>
    <t>Avlutar</t>
  </si>
  <si>
    <t>Gasol/naturgas</t>
  </si>
  <si>
    <t>Biooljor/biodrivmedel</t>
  </si>
  <si>
    <t>Oljeprodukter</t>
  </si>
  <si>
    <t>summa tillförda bränslen</t>
  </si>
  <si>
    <t>spillv</t>
  </si>
  <si>
    <t>rökgaskond</t>
  </si>
  <si>
    <t>elpannor, värmepumpar</t>
  </si>
  <si>
    <t>summa tillförd energi</t>
  </si>
  <si>
    <t>export el</t>
  </si>
  <si>
    <t>summa använd i sektorer</t>
  </si>
  <si>
    <t>förluster:</t>
  </si>
  <si>
    <t>överföring el</t>
  </si>
  <si>
    <t>överföring fjv</t>
  </si>
  <si>
    <t>egenanv el</t>
  </si>
  <si>
    <t>omvandling värme kraftv</t>
  </si>
  <si>
    <t>omvandling värme fjv</t>
  </si>
  <si>
    <t>omvandling el kraftv</t>
  </si>
  <si>
    <t>omvandling el mottryck</t>
  </si>
  <si>
    <t>summa förluster</t>
  </si>
  <si>
    <t>summa använd+förluster+elexport</t>
  </si>
  <si>
    <t>Differens tillförd-använd inkl förluster</t>
  </si>
  <si>
    <t>IN</t>
  </si>
  <si>
    <t>UT</t>
  </si>
  <si>
    <t>Andelar</t>
  </si>
  <si>
    <t>%</t>
  </si>
  <si>
    <t>Vind in</t>
  </si>
  <si>
    <t>Vatten in</t>
  </si>
  <si>
    <t>El in</t>
  </si>
  <si>
    <t>El ut</t>
  </si>
  <si>
    <t>varav kraftv</t>
  </si>
  <si>
    <t>Förluster överföring</t>
  </si>
  <si>
    <t>varav ind mottryck</t>
  </si>
  <si>
    <t>Egenanv</t>
  </si>
  <si>
    <t>jordbruk</t>
  </si>
  <si>
    <t>Förluster</t>
  </si>
  <si>
    <t>import</t>
  </si>
  <si>
    <t>off verksamhet</t>
  </si>
  <si>
    <t>övr tjänster</t>
  </si>
  <si>
    <t>Export</t>
  </si>
  <si>
    <t>summa exkl förluster</t>
  </si>
  <si>
    <t>varav kraftv-värme</t>
  </si>
  <si>
    <t>varav kraftv-el</t>
  </si>
  <si>
    <t>Fjärrvärmev</t>
  </si>
  <si>
    <t>koks</t>
  </si>
  <si>
    <t>Torv in</t>
  </si>
  <si>
    <t>torv ut</t>
  </si>
  <si>
    <t>Fjärvärme</t>
  </si>
  <si>
    <t>Avfall in</t>
  </si>
  <si>
    <t>Avfall ut</t>
  </si>
  <si>
    <t>Gasol/naturgas in</t>
  </si>
  <si>
    <t>gasol ut</t>
  </si>
  <si>
    <t>Biogas in</t>
  </si>
  <si>
    <t>biogas ut</t>
  </si>
  <si>
    <t>Biooljor/-drivmedel</t>
  </si>
  <si>
    <t>Biooljor/-drivmedel ut</t>
  </si>
  <si>
    <t>Jordbruk</t>
  </si>
  <si>
    <t>oljeprodukter in</t>
  </si>
  <si>
    <t>oljeprodukter ut</t>
  </si>
  <si>
    <t>Fjärrvärme (exkl kraftvärme)</t>
  </si>
  <si>
    <t>Fjärrvärme ut</t>
  </si>
  <si>
    <t>Fjärrvärme fr bränslen</t>
  </si>
  <si>
    <t>Förluster omvandling</t>
  </si>
  <si>
    <t>elpannor</t>
  </si>
  <si>
    <t>biooljor</t>
  </si>
  <si>
    <t>värmepumpar</t>
  </si>
  <si>
    <t>Förluster (överföring)</t>
  </si>
  <si>
    <t>trädbränslen</t>
  </si>
  <si>
    <t>rökgaskondens fjv</t>
  </si>
  <si>
    <t>summa bränslen</t>
  </si>
  <si>
    <t>Spillvärme</t>
  </si>
  <si>
    <t>Fjv</t>
  </si>
  <si>
    <t>kraftvärme</t>
  </si>
  <si>
    <t>Kraftvärme</t>
  </si>
  <si>
    <t>Värme</t>
  </si>
  <si>
    <t>Rökgaskondens</t>
  </si>
  <si>
    <t>Biooljor</t>
  </si>
  <si>
    <t>värmeprod omv</t>
  </si>
  <si>
    <t>elprod omv</t>
  </si>
  <si>
    <t>Ind mottryck</t>
  </si>
  <si>
    <t>förluster elprod egenanv</t>
  </si>
  <si>
    <t>förluster elprod omvandling</t>
  </si>
  <si>
    <t>Kol/koks</t>
  </si>
  <si>
    <t>Fasta biobränslen</t>
  </si>
  <si>
    <t>Summa förbrukarkategori</t>
  </si>
  <si>
    <t>varav övr värmekraft</t>
  </si>
  <si>
    <t>Tabell 2</t>
  </si>
  <si>
    <t>Kommun</t>
  </si>
  <si>
    <t>Total energi-användning GWh</t>
  </si>
  <si>
    <t>Varav elektricitet GWh</t>
  </si>
  <si>
    <t>Varav fjärrvärme GWh</t>
  </si>
  <si>
    <t>Varav Fjärrkyla GWh</t>
  </si>
  <si>
    <t>Totalt länet</t>
  </si>
  <si>
    <t>Tabell 3</t>
  </si>
  <si>
    <t>Sektor</t>
  </si>
  <si>
    <t>Total energi-användning</t>
  </si>
  <si>
    <t>Varav elanvändning</t>
  </si>
  <si>
    <t>Andel el inom sektorn %</t>
  </si>
  <si>
    <t>Andel av total elanv %</t>
  </si>
  <si>
    <t>Jordbruk, skogsbruk, fiske</t>
  </si>
  <si>
    <t>Industri, byggverksamhet</t>
  </si>
  <si>
    <t>Totalt</t>
  </si>
  <si>
    <t>koks/kol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</si>
</sst>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r_-;\-* #,##0.00\ _k_r_-;_-* &quot;-&quot;??\ _k_r_-;_-@_-"/>
    <numFmt numFmtId="164" formatCode="_-* #,##0\ _k_r_-;\-* #,##0\ _k_r_-;_-* &quot;-&quot;??\ _k_r_-;_-@_-"/>
    <numFmt numFmtId="165" formatCode="_-* #,##0.0\ _k_r_-;\-* #,##0.0\ _k_r_-;_-* &quot;-&quot;??\ _k_r_-;_-@_-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B0F0"/>
      <name val="Calibri"/>
      <family val="2"/>
    </font>
    <font>
      <u val="singleAccounting"/>
      <sz val="11"/>
      <color rgb="FFFF0000"/>
      <name val="Calibri"/>
      <family val="2"/>
    </font>
    <font>
      <b/>
      <sz val="14"/>
      <color rgb="FFFF0000"/>
      <name val="Calibri"/>
      <family val="2"/>
    </font>
    <font>
      <u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2"/>
      <color rgb="FF0000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rgb="FF000000"/>
      <name val="Tahoma"/>
      <family val="2"/>
    </font>
    <font>
      <sz val="11"/>
      <color indexed="81"/>
      <name val="Tahoma"/>
      <family val="2"/>
    </font>
    <font>
      <u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</font>
    <font>
      <b/>
      <u val="singleAccounting"/>
      <sz val="11"/>
      <color rgb="FFFF0000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Fill="1" applyProtection="1"/>
    <xf numFmtId="0" fontId="3" fillId="2" borderId="0" xfId="0" applyFont="1" applyFill="1" applyProtection="1"/>
    <xf numFmtId="0" fontId="3" fillId="3" borderId="0" xfId="0" applyFont="1" applyFill="1" applyProtection="1"/>
    <xf numFmtId="0" fontId="0" fillId="3" borderId="0" xfId="0" applyFill="1" applyProtection="1"/>
    <xf numFmtId="0" fontId="3" fillId="0" borderId="0" xfId="0" applyFont="1" applyFill="1" applyAlignment="1" applyProtection="1">
      <alignment wrapText="1"/>
    </xf>
    <xf numFmtId="0" fontId="3" fillId="0" borderId="0" xfId="0" applyFont="1" applyFill="1" applyProtection="1"/>
    <xf numFmtId="0" fontId="0" fillId="0" borderId="0" xfId="0" applyFill="1" applyAlignment="1" applyProtection="1">
      <alignment wrapText="1"/>
    </xf>
    <xf numFmtId="0" fontId="0" fillId="0" borderId="1" xfId="0" applyFill="1" applyBorder="1" applyProtection="1"/>
    <xf numFmtId="0" fontId="3" fillId="2" borderId="2" xfId="0" applyFont="1" applyFill="1" applyBorder="1" applyAlignment="1" applyProtection="1">
      <alignment wrapText="1"/>
    </xf>
    <xf numFmtId="0" fontId="4" fillId="0" borderId="2" xfId="0" applyFont="1" applyFill="1" applyBorder="1" applyAlignment="1" applyProtection="1">
      <alignment wrapText="1"/>
    </xf>
    <xf numFmtId="0" fontId="4" fillId="0" borderId="3" xfId="0" applyFont="1" applyFill="1" applyBorder="1" applyAlignment="1" applyProtection="1">
      <alignment wrapText="1"/>
    </xf>
    <xf numFmtId="0" fontId="4" fillId="0" borderId="0" xfId="0" applyFont="1" applyFill="1" applyBorder="1" applyAlignment="1" applyProtection="1">
      <alignment wrapText="1"/>
    </xf>
    <xf numFmtId="0" fontId="5" fillId="4" borderId="4" xfId="0" applyFont="1" applyFill="1" applyBorder="1" applyProtection="1"/>
    <xf numFmtId="164" fontId="3" fillId="4" borderId="0" xfId="1" applyNumberFormat="1" applyFont="1" applyFill="1" applyBorder="1" applyAlignment="1" applyProtection="1">
      <alignment wrapText="1"/>
    </xf>
    <xf numFmtId="164" fontId="4" fillId="4" borderId="0" xfId="1" applyNumberFormat="1" applyFont="1" applyFill="1" applyBorder="1" applyAlignment="1" applyProtection="1">
      <alignment wrapText="1"/>
    </xf>
    <xf numFmtId="164" fontId="0" fillId="4" borderId="0" xfId="1" applyNumberFormat="1" applyFont="1" applyFill="1" applyAlignment="1" applyProtection="1">
      <alignment wrapText="1"/>
    </xf>
    <xf numFmtId="164" fontId="7" fillId="4" borderId="0" xfId="1" applyNumberFormat="1" applyFont="1" applyFill="1" applyBorder="1" applyAlignment="1" applyProtection="1">
      <alignment wrapText="1"/>
    </xf>
    <xf numFmtId="0" fontId="3" fillId="0" borderId="4" xfId="0" applyFont="1" applyFill="1" applyBorder="1" applyProtection="1"/>
    <xf numFmtId="3" fontId="8" fillId="0" borderId="0" xfId="1" applyNumberFormat="1" applyFont="1" applyFill="1" applyAlignment="1" applyProtection="1">
      <alignment horizontal="right"/>
    </xf>
    <xf numFmtId="3" fontId="8" fillId="0" borderId="0" xfId="1" applyNumberFormat="1" applyFont="1" applyFill="1" applyBorder="1" applyAlignment="1" applyProtection="1">
      <alignment horizontal="right"/>
    </xf>
    <xf numFmtId="3" fontId="0" fillId="0" borderId="0" xfId="1" applyNumberFormat="1" applyFont="1" applyFill="1" applyAlignment="1" applyProtection="1">
      <alignment horizontal="right" wrapText="1"/>
    </xf>
    <xf numFmtId="3" fontId="0" fillId="5" borderId="5" xfId="1" applyNumberFormat="1" applyFont="1" applyFill="1" applyBorder="1" applyAlignment="1" applyProtection="1">
      <alignment horizontal="right"/>
    </xf>
    <xf numFmtId="164" fontId="0" fillId="0" borderId="0" xfId="0" applyNumberFormat="1" applyFill="1" applyProtection="1"/>
    <xf numFmtId="0" fontId="0" fillId="0" borderId="4" xfId="0" applyFill="1" applyBorder="1" applyAlignment="1" applyProtection="1">
      <alignment wrapText="1"/>
    </xf>
    <xf numFmtId="3" fontId="3" fillId="0" borderId="0" xfId="1" applyNumberFormat="1" applyFont="1" applyFill="1" applyBorder="1" applyAlignment="1" applyProtection="1">
      <alignment horizontal="right" wrapText="1"/>
    </xf>
    <xf numFmtId="3" fontId="0" fillId="0" borderId="0" xfId="1" applyNumberFormat="1" applyFont="1" applyFill="1" applyBorder="1" applyAlignment="1" applyProtection="1">
      <alignment horizontal="right" wrapText="1"/>
    </xf>
    <xf numFmtId="3" fontId="0" fillId="0" borderId="5" xfId="1" applyNumberFormat="1" applyFont="1" applyFill="1" applyBorder="1" applyAlignment="1" applyProtection="1">
      <alignment horizontal="right" wrapText="1"/>
    </xf>
    <xf numFmtId="0" fontId="5" fillId="0" borderId="4" xfId="0" applyFont="1" applyFill="1" applyBorder="1" applyAlignment="1" applyProtection="1">
      <alignment wrapText="1"/>
    </xf>
    <xf numFmtId="0" fontId="0" fillId="0" borderId="4" xfId="0" applyFill="1" applyBorder="1" applyProtection="1"/>
    <xf numFmtId="3" fontId="0" fillId="0" borderId="0" xfId="1" applyNumberFormat="1" applyFont="1" applyFill="1" applyBorder="1" applyAlignment="1" applyProtection="1">
      <alignment horizontal="right"/>
    </xf>
    <xf numFmtId="3" fontId="0" fillId="0" borderId="5" xfId="1" applyNumberFormat="1" applyFont="1" applyFill="1" applyBorder="1" applyAlignment="1" applyProtection="1">
      <alignment horizontal="right"/>
    </xf>
    <xf numFmtId="0" fontId="9" fillId="4" borderId="4" xfId="0" applyFont="1" applyFill="1" applyBorder="1" applyProtection="1"/>
    <xf numFmtId="3" fontId="0" fillId="4" borderId="0" xfId="1" applyNumberFormat="1" applyFont="1" applyFill="1" applyAlignment="1" applyProtection="1">
      <alignment horizontal="right"/>
    </xf>
    <xf numFmtId="3" fontId="3" fillId="4" borderId="0" xfId="1" applyNumberFormat="1" applyFont="1" applyFill="1" applyBorder="1" applyAlignment="1" applyProtection="1">
      <alignment horizontal="right"/>
    </xf>
    <xf numFmtId="3" fontId="2" fillId="4" borderId="0" xfId="1" applyNumberFormat="1" applyFont="1" applyFill="1" applyBorder="1" applyAlignment="1" applyProtection="1">
      <alignment horizontal="right"/>
    </xf>
    <xf numFmtId="3" fontId="0" fillId="4" borderId="5" xfId="1" applyNumberFormat="1" applyFont="1" applyFill="1" applyBorder="1" applyAlignment="1" applyProtection="1">
      <alignment horizontal="right"/>
    </xf>
    <xf numFmtId="0" fontId="3" fillId="4" borderId="0" xfId="0" applyFont="1" applyFill="1" applyProtection="1"/>
    <xf numFmtId="0" fontId="0" fillId="0" borderId="0" xfId="0" applyFill="1" applyAlignment="1" applyProtection="1">
      <alignment horizontal="right"/>
    </xf>
    <xf numFmtId="3" fontId="0" fillId="5" borderId="0" xfId="1" applyNumberFormat="1" applyFont="1" applyFill="1" applyAlignment="1" applyProtection="1">
      <alignment horizontal="right"/>
    </xf>
    <xf numFmtId="9" fontId="0" fillId="0" borderId="0" xfId="0" applyNumberFormat="1" applyFill="1" applyProtection="1"/>
    <xf numFmtId="10" fontId="0" fillId="0" borderId="0" xfId="0" applyNumberFormat="1" applyFill="1" applyProtection="1"/>
    <xf numFmtId="3" fontId="1" fillId="5" borderId="0" xfId="1" applyNumberFormat="1" applyFont="1" applyFill="1" applyBorder="1" applyAlignment="1" applyProtection="1">
      <alignment horizontal="right"/>
    </xf>
    <xf numFmtId="1" fontId="0" fillId="0" borderId="0" xfId="0" applyNumberFormat="1" applyFill="1" applyProtection="1"/>
    <xf numFmtId="1" fontId="3" fillId="0" borderId="0" xfId="0" applyNumberFormat="1" applyFont="1" applyFill="1" applyBorder="1" applyProtection="1"/>
    <xf numFmtId="3" fontId="0" fillId="0" borderId="0" xfId="1" applyNumberFormat="1" applyFont="1" applyFill="1" applyAlignment="1" applyProtection="1">
      <alignment horizontal="right"/>
    </xf>
    <xf numFmtId="0" fontId="4" fillId="0" borderId="6" xfId="0" applyFont="1" applyFill="1" applyBorder="1" applyProtection="1"/>
    <xf numFmtId="3" fontId="0" fillId="0" borderId="7" xfId="1" applyNumberFormat="1" applyFont="1" applyFill="1" applyBorder="1" applyAlignment="1" applyProtection="1">
      <alignment horizontal="right"/>
    </xf>
    <xf numFmtId="3" fontId="0" fillId="0" borderId="8" xfId="1" applyNumberFormat="1" applyFont="1" applyFill="1" applyBorder="1" applyAlignment="1" applyProtection="1">
      <alignment horizontal="right"/>
    </xf>
    <xf numFmtId="3" fontId="0" fillId="0" borderId="2" xfId="1" applyNumberFormat="1" applyFont="1" applyFill="1" applyBorder="1" applyAlignment="1" applyProtection="1">
      <alignment horizontal="right"/>
    </xf>
    <xf numFmtId="3" fontId="2" fillId="4" borderId="2" xfId="1" applyNumberFormat="1" applyFont="1" applyFill="1" applyBorder="1" applyAlignment="1" applyProtection="1">
      <alignment horizontal="right"/>
    </xf>
    <xf numFmtId="3" fontId="2" fillId="4" borderId="3" xfId="1" applyNumberFormat="1" applyFont="1" applyFill="1" applyBorder="1" applyAlignment="1" applyProtection="1">
      <alignment horizontal="right"/>
    </xf>
    <xf numFmtId="0" fontId="4" fillId="0" borderId="4" xfId="0" applyFont="1" applyFill="1" applyBorder="1" applyProtection="1"/>
    <xf numFmtId="3" fontId="0" fillId="5" borderId="0" xfId="1" applyNumberFormat="1" applyFont="1" applyFill="1" applyBorder="1" applyAlignment="1" applyProtection="1">
      <alignment horizontal="right"/>
    </xf>
    <xf numFmtId="3" fontId="0" fillId="5" borderId="7" xfId="1" applyNumberFormat="1" applyFont="1" applyFill="1" applyBorder="1" applyAlignment="1" applyProtection="1">
      <alignment horizontal="right"/>
    </xf>
    <xf numFmtId="0" fontId="4" fillId="0" borderId="0" xfId="0" applyFont="1" applyFill="1" applyBorder="1" applyProtection="1"/>
    <xf numFmtId="3" fontId="0" fillId="0" borderId="2" xfId="0" applyNumberFormat="1" applyFill="1" applyBorder="1" applyAlignment="1" applyProtection="1">
      <alignment horizontal="right"/>
    </xf>
    <xf numFmtId="3" fontId="0" fillId="5" borderId="0" xfId="0" applyNumberFormat="1" applyFill="1" applyBorder="1" applyAlignment="1" applyProtection="1">
      <alignment horizontal="right"/>
    </xf>
    <xf numFmtId="3" fontId="0" fillId="0" borderId="0" xfId="0" applyNumberFormat="1" applyFill="1" applyAlignment="1" applyProtection="1">
      <alignment horizontal="right"/>
    </xf>
    <xf numFmtId="3" fontId="0" fillId="0" borderId="3" xfId="1" applyNumberFormat="1" applyFont="1" applyFill="1" applyBorder="1" applyAlignment="1" applyProtection="1">
      <alignment horizontal="right"/>
    </xf>
    <xf numFmtId="0" fontId="5" fillId="0" borderId="4" xfId="0" applyFont="1" applyFill="1" applyBorder="1" applyProtection="1"/>
    <xf numFmtId="3" fontId="10" fillId="0" borderId="0" xfId="1" applyNumberFormat="1" applyFont="1" applyFill="1" applyBorder="1" applyAlignment="1" applyProtection="1">
      <alignment horizontal="right"/>
    </xf>
    <xf numFmtId="3" fontId="0" fillId="0" borderId="0" xfId="0" applyNumberFormat="1" applyFill="1" applyBorder="1" applyAlignment="1" applyProtection="1">
      <alignment horizontal="right"/>
    </xf>
    <xf numFmtId="3" fontId="0" fillId="0" borderId="5" xfId="0" applyNumberFormat="1" applyFill="1" applyBorder="1" applyAlignment="1" applyProtection="1">
      <alignment horizontal="right"/>
    </xf>
    <xf numFmtId="0" fontId="3" fillId="0" borderId="6" xfId="0" applyFont="1" applyFill="1" applyBorder="1" applyProtection="1"/>
    <xf numFmtId="0" fontId="0" fillId="0" borderId="7" xfId="0" applyFill="1" applyBorder="1" applyProtection="1"/>
    <xf numFmtId="164" fontId="0" fillId="0" borderId="7" xfId="1" applyNumberFormat="1" applyFont="1" applyFill="1" applyBorder="1" applyProtection="1"/>
    <xf numFmtId="0" fontId="0" fillId="0" borderId="8" xfId="0" applyFill="1" applyBorder="1" applyProtection="1"/>
    <xf numFmtId="0" fontId="3" fillId="0" borderId="0" xfId="0" applyFont="1" applyFill="1" applyBorder="1" applyProtection="1"/>
    <xf numFmtId="164" fontId="0" fillId="0" borderId="0" xfId="1" applyNumberFormat="1" applyFont="1" applyFill="1" applyBorder="1" applyProtection="1"/>
    <xf numFmtId="164" fontId="3" fillId="0" borderId="0" xfId="1" applyNumberFormat="1" applyFont="1" applyFill="1" applyBorder="1" applyProtection="1"/>
    <xf numFmtId="0" fontId="0" fillId="0" borderId="0" xfId="0" applyFill="1" applyBorder="1" applyProtection="1"/>
    <xf numFmtId="1" fontId="0" fillId="0" borderId="0" xfId="0" applyNumberFormat="1" applyFill="1" applyBorder="1" applyProtection="1"/>
    <xf numFmtId="164" fontId="0" fillId="0" borderId="0" xfId="0" applyNumberFormat="1" applyFill="1" applyBorder="1" applyProtection="1"/>
    <xf numFmtId="165" fontId="0" fillId="0" borderId="0" xfId="1" applyNumberFormat="1" applyFont="1" applyFill="1" applyBorder="1" applyProtection="1"/>
    <xf numFmtId="43" fontId="0" fillId="0" borderId="0" xfId="0" applyNumberFormat="1" applyFill="1" applyBorder="1" applyProtection="1"/>
    <xf numFmtId="0" fontId="11" fillId="0" borderId="0" xfId="0" applyFont="1" applyFill="1" applyBorder="1" applyProtection="1"/>
    <xf numFmtId="2" fontId="0" fillId="0" borderId="0" xfId="0" applyNumberFormat="1" applyFill="1" applyBorder="1" applyProtection="1"/>
    <xf numFmtId="0" fontId="12" fillId="0" borderId="0" xfId="0" applyFont="1" applyFill="1" applyBorder="1" applyProtection="1"/>
    <xf numFmtId="164" fontId="4" fillId="0" borderId="0" xfId="0" applyNumberFormat="1" applyFont="1" applyFill="1" applyBorder="1" applyProtection="1"/>
    <xf numFmtId="0" fontId="0" fillId="0" borderId="4" xfId="0" applyBorder="1"/>
    <xf numFmtId="164" fontId="0" fillId="0" borderId="0" xfId="1" applyNumberFormat="1" applyFont="1" applyFill="1" applyAlignment="1" applyProtection="1">
      <alignment wrapText="1"/>
    </xf>
    <xf numFmtId="164" fontId="0" fillId="0" borderId="0" xfId="1" applyNumberFormat="1" applyFont="1" applyFill="1"/>
    <xf numFmtId="0" fontId="0" fillId="0" borderId="0" xfId="0" applyFill="1"/>
    <xf numFmtId="0" fontId="0" fillId="0" borderId="4" xfId="0" applyFill="1" applyBorder="1"/>
    <xf numFmtId="164" fontId="0" fillId="0" borderId="0" xfId="1" applyNumberFormat="1" applyFont="1"/>
    <xf numFmtId="3" fontId="0" fillId="0" borderId="0" xfId="0" applyNumberFormat="1" applyFill="1"/>
    <xf numFmtId="164" fontId="0" fillId="0" borderId="0" xfId="0" applyNumberFormat="1"/>
    <xf numFmtId="0" fontId="0" fillId="0" borderId="1" xfId="0" applyFill="1" applyBorder="1"/>
    <xf numFmtId="0" fontId="0" fillId="0" borderId="2" xfId="0" applyFill="1" applyBorder="1"/>
    <xf numFmtId="164" fontId="0" fillId="0" borderId="2" xfId="1" applyNumberFormat="1" applyFont="1" applyFill="1" applyBorder="1"/>
    <xf numFmtId="0" fontId="0" fillId="0" borderId="3" xfId="0" applyBorder="1"/>
    <xf numFmtId="3" fontId="0" fillId="0" borderId="0" xfId="0" applyNumberFormat="1" applyBorder="1"/>
    <xf numFmtId="164" fontId="0" fillId="0" borderId="0" xfId="1" applyNumberFormat="1" applyFont="1" applyFill="1" applyBorder="1"/>
    <xf numFmtId="0" fontId="0" fillId="0" borderId="5" xfId="0" applyBorder="1"/>
    <xf numFmtId="0" fontId="0" fillId="0" borderId="6" xfId="0" applyBorder="1"/>
    <xf numFmtId="3" fontId="0" fillId="0" borderId="7" xfId="0" applyNumberFormat="1" applyBorder="1"/>
    <xf numFmtId="164" fontId="0" fillId="0" borderId="7" xfId="1" applyNumberFormat="1" applyFont="1" applyFill="1" applyBorder="1"/>
    <xf numFmtId="3" fontId="0" fillId="0" borderId="0" xfId="0" applyNumberFormat="1"/>
    <xf numFmtId="164" fontId="0" fillId="0" borderId="5" xfId="0" applyNumberFormat="1" applyBorder="1"/>
    <xf numFmtId="164" fontId="0" fillId="6" borderId="0" xfId="0" applyNumberFormat="1" applyFill="1"/>
    <xf numFmtId="0" fontId="0" fillId="6" borderId="0" xfId="0" applyFill="1"/>
    <xf numFmtId="3" fontId="0" fillId="5" borderId="8" xfId="0" applyNumberFormat="1" applyFill="1" applyBorder="1" applyAlignment="1" applyProtection="1">
      <alignment horizontal="right"/>
    </xf>
    <xf numFmtId="0" fontId="0" fillId="0" borderId="1" xfId="0" applyBorder="1"/>
    <xf numFmtId="0" fontId="0" fillId="0" borderId="2" xfId="0" applyBorder="1"/>
    <xf numFmtId="164" fontId="0" fillId="0" borderId="0" xfId="1" applyNumberFormat="1" applyFont="1" applyBorder="1"/>
    <xf numFmtId="165" fontId="0" fillId="0" borderId="5" xfId="1" applyNumberFormat="1" applyFont="1" applyBorder="1"/>
    <xf numFmtId="164" fontId="0" fillId="0" borderId="0" xfId="0" applyNumberFormat="1" applyFill="1"/>
    <xf numFmtId="43" fontId="0" fillId="0" borderId="5" xfId="1" applyNumberFormat="1" applyFont="1" applyBorder="1"/>
    <xf numFmtId="164" fontId="0" fillId="0" borderId="1" xfId="1" applyNumberFormat="1" applyFont="1" applyBorder="1"/>
    <xf numFmtId="3" fontId="0" fillId="0" borderId="5" xfId="0" applyNumberFormat="1" applyBorder="1"/>
    <xf numFmtId="164" fontId="0" fillId="0" borderId="6" xfId="1" applyNumberFormat="1" applyFont="1" applyBorder="1"/>
    <xf numFmtId="164" fontId="2" fillId="0" borderId="8" xfId="0" applyNumberFormat="1" applyFont="1" applyBorder="1"/>
    <xf numFmtId="0" fontId="0" fillId="0" borderId="0" xfId="0" applyBorder="1"/>
    <xf numFmtId="164" fontId="0" fillId="0" borderId="0" xfId="0" applyNumberFormat="1" applyBorder="1"/>
    <xf numFmtId="164" fontId="0" fillId="0" borderId="7" xfId="1" applyNumberFormat="1" applyFont="1" applyBorder="1"/>
    <xf numFmtId="0" fontId="0" fillId="0" borderId="8" xfId="0" applyBorder="1"/>
    <xf numFmtId="1" fontId="0" fillId="0" borderId="0" xfId="0" applyNumberFormat="1"/>
    <xf numFmtId="165" fontId="0" fillId="0" borderId="0" xfId="1" applyNumberFormat="1" applyFont="1"/>
    <xf numFmtId="164" fontId="0" fillId="0" borderId="2" xfId="1" applyNumberFormat="1" applyFont="1" applyBorder="1"/>
    <xf numFmtId="164" fontId="0" fillId="0" borderId="3" xfId="1" applyNumberFormat="1" applyFont="1" applyBorder="1"/>
    <xf numFmtId="164" fontId="0" fillId="0" borderId="8" xfId="1" applyNumberFormat="1" applyFont="1" applyBorder="1"/>
    <xf numFmtId="164" fontId="0" fillId="0" borderId="5" xfId="1" applyNumberFormat="1" applyFont="1" applyBorder="1"/>
    <xf numFmtId="164" fontId="0" fillId="0" borderId="8" xfId="0" applyNumberFormat="1" applyBorder="1"/>
    <xf numFmtId="164" fontId="0" fillId="0" borderId="2" xfId="0" applyNumberFormat="1" applyBorder="1"/>
    <xf numFmtId="0" fontId="0" fillId="0" borderId="7" xfId="0" applyBorder="1"/>
    <xf numFmtId="3" fontId="3" fillId="2" borderId="0" xfId="1" applyNumberFormat="1" applyFont="1" applyFill="1" applyBorder="1" applyAlignment="1" applyProtection="1">
      <alignment horizontal="right"/>
    </xf>
    <xf numFmtId="3" fontId="3" fillId="3" borderId="0" xfId="1" applyNumberFormat="1" applyFont="1" applyFill="1" applyBorder="1" applyAlignment="1" applyProtection="1">
      <alignment horizontal="right" wrapText="1"/>
    </xf>
    <xf numFmtId="3" fontId="3" fillId="3" borderId="0" xfId="1" applyNumberFormat="1" applyFont="1" applyFill="1" applyBorder="1" applyAlignment="1" applyProtection="1">
      <alignment horizontal="right"/>
    </xf>
    <xf numFmtId="3" fontId="3" fillId="2" borderId="2" xfId="1" applyNumberFormat="1" applyFont="1" applyFill="1" applyBorder="1" applyAlignment="1" applyProtection="1">
      <alignment horizontal="right"/>
    </xf>
    <xf numFmtId="3" fontId="0" fillId="2" borderId="2" xfId="1" applyNumberFormat="1" applyFont="1" applyFill="1" applyBorder="1" applyAlignment="1" applyProtection="1">
      <alignment horizontal="right"/>
    </xf>
    <xf numFmtId="3" fontId="3" fillId="2" borderId="0" xfId="1" applyNumberFormat="1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left" wrapText="1"/>
    </xf>
    <xf numFmtId="3" fontId="3" fillId="2" borderId="0" xfId="1" applyNumberFormat="1" applyFont="1" applyFill="1" applyBorder="1" applyAlignment="1" applyProtection="1">
      <alignment horizontal="left" wrapText="1"/>
    </xf>
    <xf numFmtId="3" fontId="3" fillId="0" borderId="0" xfId="1" applyNumberFormat="1" applyFont="1" applyFill="1" applyBorder="1" applyAlignment="1" applyProtection="1">
      <alignment horizontal="left"/>
    </xf>
    <xf numFmtId="3" fontId="3" fillId="0" borderId="5" xfId="1" applyNumberFormat="1" applyFont="1" applyFill="1" applyBorder="1" applyAlignment="1" applyProtection="1">
      <alignment horizontal="left" wrapText="1"/>
    </xf>
    <xf numFmtId="3" fontId="17" fillId="0" borderId="0" xfId="1" applyNumberFormat="1" applyFont="1" applyFill="1" applyBorder="1" applyAlignment="1" applyProtection="1">
      <alignment horizontal="right"/>
    </xf>
    <xf numFmtId="43" fontId="0" fillId="0" borderId="0" xfId="1" applyFont="1"/>
    <xf numFmtId="3" fontId="0" fillId="0" borderId="0" xfId="0" applyNumberFormat="1" applyFill="1" applyBorder="1"/>
    <xf numFmtId="0" fontId="0" fillId="0" borderId="0" xfId="0" applyFill="1" applyBorder="1"/>
    <xf numFmtId="164" fontId="0" fillId="0" borderId="0" xfId="0" applyNumberFormat="1" applyFill="1" applyBorder="1"/>
    <xf numFmtId="3" fontId="6" fillId="5" borderId="0" xfId="1" applyNumberFormat="1" applyFont="1" applyFill="1" applyAlignment="1" applyProtection="1">
      <alignment horizontal="right"/>
    </xf>
    <xf numFmtId="3" fontId="2" fillId="5" borderId="0" xfId="1" applyNumberFormat="1" applyFont="1" applyFill="1" applyBorder="1" applyAlignment="1" applyProtection="1">
      <alignment horizontal="right"/>
    </xf>
    <xf numFmtId="3" fontId="2" fillId="0" borderId="0" xfId="1" applyNumberFormat="1" applyFont="1" applyFill="1" applyBorder="1" applyAlignment="1" applyProtection="1">
      <alignment horizontal="right"/>
    </xf>
    <xf numFmtId="3" fontId="18" fillId="5" borderId="0" xfId="1" applyNumberFormat="1" applyFont="1" applyFill="1" applyBorder="1" applyAlignment="1" applyProtection="1">
      <alignment horizontal="right"/>
    </xf>
    <xf numFmtId="3" fontId="2" fillId="5" borderId="5" xfId="1" applyNumberFormat="1" applyFont="1" applyFill="1" applyBorder="1" applyAlignment="1" applyProtection="1">
      <alignment horizontal="right"/>
    </xf>
    <xf numFmtId="3" fontId="19" fillId="0" borderId="0" xfId="1" applyNumberFormat="1" applyFont="1" applyFill="1" applyAlignment="1" applyProtection="1">
      <alignment horizontal="right"/>
    </xf>
    <xf numFmtId="3" fontId="19" fillId="0" borderId="0" xfId="1" applyNumberFormat="1" applyFont="1" applyFill="1" applyBorder="1" applyAlignment="1" applyProtection="1">
      <alignment horizontal="right"/>
    </xf>
    <xf numFmtId="3" fontId="2" fillId="0" borderId="0" xfId="1" applyNumberFormat="1" applyFont="1" applyFill="1" applyAlignment="1" applyProtection="1">
      <alignment horizontal="right" wrapText="1"/>
    </xf>
    <xf numFmtId="0" fontId="20" fillId="0" borderId="10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2" fontId="21" fillId="0" borderId="8" xfId="1" applyNumberFormat="1" applyFont="1" applyBorder="1" applyAlignment="1">
      <alignment vertical="center" wrapText="1"/>
    </xf>
    <xf numFmtId="1" fontId="21" fillId="0" borderId="8" xfId="1" applyNumberFormat="1" applyFont="1" applyBorder="1" applyAlignment="1">
      <alignment vertical="center" wrapText="1"/>
    </xf>
    <xf numFmtId="4" fontId="20" fillId="0" borderId="8" xfId="0" applyNumberFormat="1" applyFont="1" applyBorder="1" applyAlignment="1">
      <alignment vertical="center" wrapText="1"/>
    </xf>
    <xf numFmtId="166" fontId="20" fillId="0" borderId="8" xfId="1" applyNumberFormat="1" applyFont="1" applyBorder="1" applyAlignment="1">
      <alignment vertical="center" wrapText="1"/>
    </xf>
    <xf numFmtId="3" fontId="20" fillId="0" borderId="8" xfId="1" applyNumberFormat="1" applyFont="1" applyBorder="1" applyAlignment="1">
      <alignment vertical="center" wrapText="1"/>
    </xf>
    <xf numFmtId="43" fontId="0" fillId="0" borderId="0" xfId="0" applyNumberFormat="1"/>
    <xf numFmtId="0" fontId="20" fillId="0" borderId="9" xfId="0" applyFont="1" applyBorder="1" applyAlignment="1">
      <alignment vertical="center" wrapText="1"/>
    </xf>
    <xf numFmtId="0" fontId="20" fillId="0" borderId="11" xfId="0" applyFont="1" applyBorder="1" applyAlignment="1">
      <alignment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3" fontId="0" fillId="0" borderId="0" xfId="1" applyNumberFormat="1" applyFont="1"/>
    <xf numFmtId="2" fontId="0" fillId="0" borderId="0" xfId="0" applyNumberFormat="1"/>
    <xf numFmtId="43" fontId="0" fillId="0" borderId="0" xfId="1" applyNumberFormat="1" applyFont="1" applyBorder="1"/>
    <xf numFmtId="166" fontId="20" fillId="0" borderId="8" xfId="0" applyNumberFormat="1" applyFont="1" applyBorder="1" applyAlignment="1">
      <alignment vertical="center" wrapText="1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mmanst&#228;llning%20Gotland%20kommun2016-05-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2576/Documents/HIFAB/l&#228;nsstyrelsen%20energibalanser/Bearbetat%20statistik/V&#228;sternorrland/V&#228;sternorrlands%20l&#228;n%20tabell%206%202016-04-2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prod 2013"/>
      <sheetName val="FJV o FJK 2013"/>
      <sheetName val="Slutanv 2013"/>
      <sheetName val="Slutanv KRE 1990-2008"/>
      <sheetName val="tabell 6"/>
      <sheetName val="Biogas"/>
      <sheetName val="Tabell 2+3"/>
      <sheetName val="Oljeleveranser"/>
    </sheetNames>
    <sheetDataSet>
      <sheetData sheetId="0">
        <row r="4">
          <cell r="B4">
            <v>481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H4">
            <v>0</v>
          </cell>
          <cell r="I4">
            <v>0</v>
          </cell>
        </row>
        <row r="5">
          <cell r="B5">
            <v>372</v>
          </cell>
          <cell r="C5">
            <v>2147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2147</v>
          </cell>
        </row>
        <row r="6">
          <cell r="B6">
            <v>32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</row>
        <row r="7">
          <cell r="B7">
            <v>382381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</row>
      </sheetData>
      <sheetData sheetId="1">
        <row r="17">
          <cell r="B17">
            <v>128400</v>
          </cell>
          <cell r="C17">
            <v>5940</v>
          </cell>
          <cell r="F17">
            <v>7590</v>
          </cell>
          <cell r="G17">
            <v>179010</v>
          </cell>
          <cell r="H17">
            <v>4600</v>
          </cell>
          <cell r="I17">
            <v>197140</v>
          </cell>
        </row>
        <row r="18">
          <cell r="B18">
            <v>10</v>
          </cell>
        </row>
        <row r="19">
          <cell r="B19">
            <v>29500</v>
          </cell>
        </row>
        <row r="20">
          <cell r="B20">
            <v>101300</v>
          </cell>
        </row>
        <row r="22">
          <cell r="B22">
            <v>259210</v>
          </cell>
          <cell r="C22">
            <v>5940</v>
          </cell>
          <cell r="D22">
            <v>0</v>
          </cell>
          <cell r="E22">
            <v>0</v>
          </cell>
          <cell r="F22">
            <v>7590</v>
          </cell>
          <cell r="G22">
            <v>179010</v>
          </cell>
          <cell r="H22">
            <v>4600</v>
          </cell>
          <cell r="I22">
            <v>197140</v>
          </cell>
        </row>
        <row r="52">
          <cell r="D52">
            <v>0.56699999999999995</v>
          </cell>
        </row>
      </sheetData>
      <sheetData sheetId="2">
        <row r="5">
          <cell r="B5">
            <v>111936</v>
          </cell>
          <cell r="C5">
            <v>0</v>
          </cell>
          <cell r="E5">
            <v>0</v>
          </cell>
          <cell r="F5">
            <v>9395</v>
          </cell>
          <cell r="G5">
            <v>0</v>
          </cell>
          <cell r="H5">
            <v>0</v>
          </cell>
          <cell r="I5">
            <v>0</v>
          </cell>
          <cell r="J5">
            <v>91131</v>
          </cell>
        </row>
        <row r="6">
          <cell r="B6">
            <v>284527</v>
          </cell>
          <cell r="C6">
            <v>955369.30956000008</v>
          </cell>
          <cell r="D6">
            <v>1040848.8822800001</v>
          </cell>
          <cell r="E6">
            <v>443.28571428571428</v>
          </cell>
          <cell r="F6">
            <v>3893</v>
          </cell>
          <cell r="G6">
            <v>30690.809165714192</v>
          </cell>
          <cell r="H6">
            <v>20505.71328</v>
          </cell>
          <cell r="I6">
            <v>12598</v>
          </cell>
          <cell r="J6">
            <v>332441</v>
          </cell>
        </row>
        <row r="7">
          <cell r="B7">
            <v>16922</v>
          </cell>
          <cell r="C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84353</v>
          </cell>
          <cell r="J7">
            <v>90005</v>
          </cell>
        </row>
        <row r="8">
          <cell r="B8">
            <v>432030</v>
          </cell>
          <cell r="C8">
            <v>0</v>
          </cell>
          <cell r="E8">
            <v>0</v>
          </cell>
          <cell r="F8">
            <v>35766</v>
          </cell>
          <cell r="G8">
            <v>0</v>
          </cell>
          <cell r="H8">
            <v>2594.2867199999996</v>
          </cell>
          <cell r="I8">
            <v>0</v>
          </cell>
          <cell r="J8">
            <v>232</v>
          </cell>
        </row>
        <row r="9">
          <cell r="B9">
            <v>25958</v>
          </cell>
          <cell r="C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39259</v>
          </cell>
          <cell r="J9">
            <v>293972</v>
          </cell>
        </row>
        <row r="10">
          <cell r="B10">
            <v>1652</v>
          </cell>
          <cell r="C10">
            <v>0</v>
          </cell>
          <cell r="E10">
            <v>0</v>
          </cell>
          <cell r="F10">
            <v>0</v>
          </cell>
          <cell r="G10">
            <v>163097</v>
          </cell>
          <cell r="H10">
            <v>0</v>
          </cell>
          <cell r="I10">
            <v>13112</v>
          </cell>
          <cell r="J10">
            <v>201998</v>
          </cell>
        </row>
        <row r="11">
          <cell r="B11">
            <v>417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67076</v>
          </cell>
          <cell r="J11">
            <v>77172</v>
          </cell>
        </row>
        <row r="12">
          <cell r="B12">
            <v>0</v>
          </cell>
          <cell r="C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45676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ästernorrlands län"/>
      <sheetName val="sammanställning input sankey"/>
      <sheetName val="fördelning bränslen"/>
      <sheetName val="Härnösand"/>
      <sheetName val="Kramfors"/>
      <sheetName val="Sollefteå"/>
      <sheetName val="Sundsvall"/>
      <sheetName val="Timrå"/>
      <sheetName val="Ånge"/>
      <sheetName val="Örnsköldsvik "/>
    </sheetNames>
    <sheetDataSet>
      <sheetData sheetId="0">
        <row r="16">
          <cell r="K16">
            <v>1444854.6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N113"/>
  <sheetViews>
    <sheetView zoomScale="60" zoomScaleNormal="60" workbookViewId="0">
      <selection activeCell="S12" sqref="S12"/>
    </sheetView>
    <sheetView zoomScale="60" zoomScaleNormal="60" workbookViewId="1">
      <selection activeCell="F43" sqref="F43"/>
    </sheetView>
  </sheetViews>
  <sheetFormatPr defaultRowHeight="15" x14ac:dyDescent="0.25"/>
  <cols>
    <col min="1" max="1" width="9.140625" style="1"/>
    <col min="2" max="2" width="44.7109375" style="1" bestFit="1" customWidth="1"/>
    <col min="3" max="3" width="14.85546875" style="1" bestFit="1" customWidth="1"/>
    <col min="4" max="4" width="16.42578125" style="1" bestFit="1" customWidth="1"/>
    <col min="5" max="5" width="16.42578125" style="1" customWidth="1"/>
    <col min="6" max="6" width="22" style="1" bestFit="1" customWidth="1"/>
    <col min="7" max="7" width="13.5703125" style="1" bestFit="1" customWidth="1"/>
    <col min="8" max="8" width="24.5703125" style="1" bestFit="1" customWidth="1"/>
    <col min="9" max="9" width="12" style="1" bestFit="1" customWidth="1"/>
    <col min="10" max="10" width="27.140625" style="1" customWidth="1"/>
    <col min="11" max="11" width="17.7109375" style="1" customWidth="1"/>
    <col min="12" max="12" width="20.42578125" style="1" customWidth="1"/>
    <col min="13" max="13" width="21.85546875" style="1" customWidth="1"/>
    <col min="14" max="14" width="25.5703125" style="1" customWidth="1"/>
    <col min="15" max="15" width="9.140625" style="1"/>
    <col min="16" max="16" width="10.7109375" style="1" bestFit="1" customWidth="1"/>
    <col min="17" max="17" width="9.140625" style="1"/>
    <col min="18" max="18" width="39" style="1" bestFit="1" customWidth="1"/>
    <col min="19" max="19" width="24.85546875" style="1" bestFit="1" customWidth="1"/>
    <col min="20" max="20" width="10.5703125" style="1" bestFit="1" customWidth="1"/>
    <col min="21" max="21" width="10.140625" style="1" bestFit="1" customWidth="1"/>
    <col min="22" max="16384" width="9.140625" style="1"/>
  </cols>
  <sheetData>
    <row r="1" spans="2:23" s="7" customFormat="1" ht="30.75" thickBot="1" x14ac:dyDescent="0.3">
      <c r="B1" s="1" t="s">
        <v>0</v>
      </c>
      <c r="C1" s="2" t="s">
        <v>1</v>
      </c>
      <c r="D1" s="2"/>
      <c r="E1" s="2"/>
      <c r="F1" s="2"/>
      <c r="G1" s="3" t="s">
        <v>2</v>
      </c>
      <c r="H1" s="3"/>
      <c r="I1" s="4"/>
      <c r="J1" s="5" t="s">
        <v>3</v>
      </c>
      <c r="K1" s="5" t="s">
        <v>4</v>
      </c>
      <c r="L1" s="1"/>
      <c r="M1" s="1"/>
      <c r="N1" s="1"/>
      <c r="O1" s="6"/>
      <c r="P1" s="6"/>
      <c r="Q1" s="6"/>
      <c r="R1" s="6"/>
      <c r="S1" s="6"/>
      <c r="T1" s="6"/>
      <c r="U1" s="6"/>
      <c r="V1" s="6"/>
      <c r="W1" s="1"/>
    </row>
    <row r="2" spans="2:23" s="7" customFormat="1" ht="60" x14ac:dyDescent="0.25">
      <c r="B2" s="8"/>
      <c r="C2" s="126" t="s">
        <v>63</v>
      </c>
      <c r="D2" s="126" t="s">
        <v>57</v>
      </c>
      <c r="E2" s="9" t="s">
        <v>58</v>
      </c>
      <c r="F2" s="126" t="s">
        <v>61</v>
      </c>
      <c r="G2" s="127" t="s">
        <v>62</v>
      </c>
      <c r="H2" s="128" t="s">
        <v>143</v>
      </c>
      <c r="I2" s="128" t="s">
        <v>26</v>
      </c>
      <c r="J2" s="10" t="s">
        <v>5</v>
      </c>
      <c r="K2" s="10" t="s">
        <v>6</v>
      </c>
      <c r="M2" s="11" t="s">
        <v>7</v>
      </c>
      <c r="N2" s="12"/>
      <c r="O2" s="6"/>
      <c r="P2" s="6"/>
      <c r="Q2" s="6"/>
      <c r="R2" s="6"/>
      <c r="S2" s="6"/>
      <c r="T2" s="6"/>
      <c r="U2" s="6"/>
      <c r="V2" s="6"/>
      <c r="W2" s="1"/>
    </row>
    <row r="3" spans="2:23" s="7" customFormat="1" x14ac:dyDescent="0.25">
      <c r="B3" s="13" t="s">
        <v>8</v>
      </c>
      <c r="C3" s="14"/>
      <c r="D3" s="14"/>
      <c r="E3" s="14"/>
      <c r="F3" s="14"/>
      <c r="G3" s="14"/>
      <c r="H3" s="14"/>
      <c r="I3" s="14"/>
      <c r="J3" s="15"/>
      <c r="K3" s="15"/>
      <c r="L3" s="16"/>
      <c r="M3" s="17"/>
      <c r="N3" s="1"/>
      <c r="O3" s="6"/>
      <c r="P3" s="6"/>
      <c r="Q3" s="6"/>
      <c r="T3" s="7" t="s">
        <v>53</v>
      </c>
      <c r="V3" s="6"/>
      <c r="W3" s="1"/>
    </row>
    <row r="4" spans="2:23" s="7" customFormat="1" ht="17.25" x14ac:dyDescent="0.4">
      <c r="B4" s="18" t="s">
        <v>9</v>
      </c>
      <c r="C4" s="19">
        <f>'[1]FJV o FJK 2013'!C16</f>
        <v>0</v>
      </c>
      <c r="D4" s="19">
        <f>'[1]FJV o FJK 2013'!D16</f>
        <v>0</v>
      </c>
      <c r="E4" s="19"/>
      <c r="F4" s="19">
        <f>'[1]FJV o FJK 2013'!E16</f>
        <v>0</v>
      </c>
      <c r="G4" s="19">
        <f>'[1]FJV o FJK 2013'!F16</f>
        <v>0</v>
      </c>
      <c r="H4" s="19">
        <f>'[1]FJV o FJK 2013'!G16</f>
        <v>0</v>
      </c>
      <c r="I4" s="19">
        <f>'[1]FJV o FJK 2013'!H16</f>
        <v>0</v>
      </c>
      <c r="J4" s="19">
        <f>'[1]FJV o FJK 2013'!I16</f>
        <v>0</v>
      </c>
      <c r="K4" s="20">
        <f>'[1]FJV o FJK 2013'!B16</f>
        <v>0</v>
      </c>
      <c r="L4" s="21"/>
      <c r="M4" s="22">
        <f>J4-K4</f>
        <v>0</v>
      </c>
      <c r="N4" s="1"/>
      <c r="R4" s="80" t="s">
        <v>54</v>
      </c>
      <c r="S4" s="81">
        <f>L19</f>
        <v>383292.63950781513</v>
      </c>
      <c r="T4" s="82">
        <f>S4/1000</f>
        <v>383.29263950781512</v>
      </c>
      <c r="U4" s="83"/>
      <c r="W4" s="1"/>
    </row>
    <row r="5" spans="2:23" s="7" customFormat="1" ht="17.25" x14ac:dyDescent="0.4">
      <c r="B5" s="18" t="s">
        <v>10</v>
      </c>
      <c r="C5" s="19">
        <f>'[1]FJV o FJK 2013'!C17</f>
        <v>5940</v>
      </c>
      <c r="D5" s="19">
        <f>'[1]FJV o FJK 2013'!D17</f>
        <v>0</v>
      </c>
      <c r="E5" s="19"/>
      <c r="F5" s="19">
        <f>'[1]FJV o FJK 2013'!E17</f>
        <v>0</v>
      </c>
      <c r="G5" s="19">
        <f>'[1]FJV o FJK 2013'!F17</f>
        <v>7590</v>
      </c>
      <c r="H5" s="19">
        <f>'[1]FJV o FJK 2013'!G17</f>
        <v>179010</v>
      </c>
      <c r="I5" s="19">
        <f>'[1]FJV o FJK 2013'!H17</f>
        <v>4600</v>
      </c>
      <c r="J5" s="19">
        <f>'[1]FJV o FJK 2013'!I17</f>
        <v>197140</v>
      </c>
      <c r="K5" s="20">
        <f>'[1]FJV o FJK 2013'!B17</f>
        <v>128400</v>
      </c>
      <c r="L5" s="21"/>
      <c r="M5" s="22">
        <f>J5-K5</f>
        <v>68740</v>
      </c>
      <c r="N5" s="1"/>
      <c r="R5" s="7" t="s">
        <v>55</v>
      </c>
      <c r="S5" s="81">
        <f>IF(K27&gt;0,0,K27)*-1</f>
        <v>839971.16</v>
      </c>
      <c r="T5" s="82">
        <f>S5/1000</f>
        <v>839.97116000000005</v>
      </c>
      <c r="W5" s="1"/>
    </row>
    <row r="6" spans="2:23" s="7" customFormat="1" ht="17.25" x14ac:dyDescent="0.4">
      <c r="B6" s="18" t="s">
        <v>11</v>
      </c>
      <c r="C6" s="19">
        <f>'[1]FJV o FJK 2013'!C18</f>
        <v>0</v>
      </c>
      <c r="D6" s="19">
        <f>'[1]FJV o FJK 2013'!D18</f>
        <v>0</v>
      </c>
      <c r="E6" s="19"/>
      <c r="F6" s="19">
        <f>'[1]FJV o FJK 2013'!E18</f>
        <v>0</v>
      </c>
      <c r="G6" s="19">
        <f>'[1]FJV o FJK 2013'!F18</f>
        <v>0</v>
      </c>
      <c r="H6" s="19">
        <f>'[1]FJV o FJK 2013'!G18</f>
        <v>0</v>
      </c>
      <c r="I6" s="19">
        <f>'[1]FJV o FJK 2013'!H18</f>
        <v>0</v>
      </c>
      <c r="J6" s="19">
        <f>'[1]FJV o FJK 2013'!I18</f>
        <v>0</v>
      </c>
      <c r="K6" s="20">
        <f>'[1]FJV o FJK 2013'!B18</f>
        <v>10</v>
      </c>
      <c r="L6" s="21"/>
      <c r="M6" s="22"/>
      <c r="N6" s="1"/>
      <c r="R6" s="80" t="s">
        <v>143</v>
      </c>
      <c r="S6" s="82">
        <f>H10+H19+H43</f>
        <v>372797.80916571419</v>
      </c>
      <c r="T6" s="82">
        <f>S6/1000</f>
        <v>372.79780916571417</v>
      </c>
      <c r="U6" s="83"/>
      <c r="W6" s="1"/>
    </row>
    <row r="7" spans="2:23" s="7" customFormat="1" ht="17.25" x14ac:dyDescent="0.4">
      <c r="B7" s="18" t="s">
        <v>12</v>
      </c>
      <c r="C7" s="19">
        <f>'[1]FJV o FJK 2013'!C19</f>
        <v>0</v>
      </c>
      <c r="D7" s="19">
        <f>'[1]FJV o FJK 2013'!D19</f>
        <v>0</v>
      </c>
      <c r="E7" s="19"/>
      <c r="F7" s="19">
        <f>'[1]FJV o FJK 2013'!E19</f>
        <v>0</v>
      </c>
      <c r="G7" s="19">
        <f>'[1]FJV o FJK 2013'!F19</f>
        <v>0</v>
      </c>
      <c r="H7" s="19">
        <f>'[1]FJV o FJK 2013'!G19</f>
        <v>0</v>
      </c>
      <c r="I7" s="19">
        <f>'[1]FJV o FJK 2013'!H19</f>
        <v>0</v>
      </c>
      <c r="J7" s="19">
        <f>'[1]FJV o FJK 2013'!I19</f>
        <v>0</v>
      </c>
      <c r="K7" s="20">
        <f>'[1]FJV o FJK 2013'!B19</f>
        <v>29500</v>
      </c>
      <c r="L7" s="21"/>
      <c r="M7" s="22"/>
      <c r="N7" s="1"/>
      <c r="R7" s="80" t="s">
        <v>57</v>
      </c>
      <c r="S7" s="82">
        <f>D10+D19</f>
        <v>0</v>
      </c>
      <c r="T7" s="82">
        <f t="shared" ref="T7:T14" si="0">S7/1000</f>
        <v>0</v>
      </c>
      <c r="U7" s="83"/>
      <c r="W7" s="1"/>
    </row>
    <row r="8" spans="2:23" s="7" customFormat="1" ht="17.25" x14ac:dyDescent="0.4">
      <c r="B8" s="18" t="s">
        <v>13</v>
      </c>
      <c r="C8" s="19">
        <f>'[1]FJV o FJK 2013'!C20</f>
        <v>0</v>
      </c>
      <c r="D8" s="19">
        <f>'[1]FJV o FJK 2013'!D20</f>
        <v>0</v>
      </c>
      <c r="E8" s="19"/>
      <c r="F8" s="19">
        <f>'[1]FJV o FJK 2013'!E20</f>
        <v>0</v>
      </c>
      <c r="G8" s="19">
        <f>'[1]FJV o FJK 2013'!F20</f>
        <v>0</v>
      </c>
      <c r="H8" s="19">
        <f>'[1]FJV o FJK 2013'!G20</f>
        <v>0</v>
      </c>
      <c r="I8" s="19">
        <f>'[1]FJV o FJK 2013'!H20</f>
        <v>0</v>
      </c>
      <c r="J8" s="19">
        <f>'[1]FJV o FJK 2013'!I20</f>
        <v>0</v>
      </c>
      <c r="K8" s="20">
        <f>'[1]FJV o FJK 2013'!B20</f>
        <v>101300</v>
      </c>
      <c r="L8" s="21"/>
      <c r="M8" s="22"/>
      <c r="N8" s="1"/>
      <c r="R8" s="80" t="s">
        <v>58</v>
      </c>
      <c r="S8" s="82">
        <f>E43</f>
        <v>1040848.8822800001</v>
      </c>
      <c r="T8" s="82">
        <f t="shared" si="0"/>
        <v>1040.8488822800002</v>
      </c>
      <c r="U8" s="83"/>
      <c r="W8" s="1"/>
    </row>
    <row r="9" spans="2:23" s="7" customFormat="1" ht="17.25" x14ac:dyDescent="0.4">
      <c r="B9" s="18" t="s">
        <v>14</v>
      </c>
      <c r="C9" s="19">
        <f>'[1]FJV o FJK 2013'!C21</f>
        <v>0</v>
      </c>
      <c r="D9" s="19">
        <f>'[1]FJV o FJK 2013'!D21</f>
        <v>0</v>
      </c>
      <c r="E9" s="19"/>
      <c r="F9" s="19">
        <f>'[1]FJV o FJK 2013'!E21</f>
        <v>0</v>
      </c>
      <c r="G9" s="19">
        <f>'[1]FJV o FJK 2013'!F21</f>
        <v>0</v>
      </c>
      <c r="H9" s="19">
        <f>'[1]FJV o FJK 2013'!G21</f>
        <v>0</v>
      </c>
      <c r="I9" s="19">
        <f>'[1]FJV o FJK 2013'!H21</f>
        <v>0</v>
      </c>
      <c r="J9" s="19">
        <f>'[1]FJV o FJK 2013'!I21</f>
        <v>0</v>
      </c>
      <c r="K9" s="20">
        <f>'[1]FJV o FJK 2013'!B21</f>
        <v>0</v>
      </c>
      <c r="L9" s="21"/>
      <c r="M9" s="22"/>
      <c r="N9" s="1"/>
      <c r="R9" s="84" t="s">
        <v>59</v>
      </c>
      <c r="S9" s="82">
        <f>D43</f>
        <v>955369.30956000008</v>
      </c>
      <c r="T9" s="82">
        <f t="shared" si="0"/>
        <v>955.36930956000003</v>
      </c>
      <c r="U9" s="83"/>
      <c r="W9" s="1"/>
    </row>
    <row r="10" spans="2:23" s="7" customFormat="1" ht="17.25" x14ac:dyDescent="0.4">
      <c r="B10" s="18" t="s">
        <v>15</v>
      </c>
      <c r="C10" s="146">
        <f>'[1]FJV o FJK 2013'!C22</f>
        <v>5940</v>
      </c>
      <c r="D10" s="146">
        <f>'[1]FJV o FJK 2013'!D22</f>
        <v>0</v>
      </c>
      <c r="E10" s="146"/>
      <c r="F10" s="146">
        <f>'[1]FJV o FJK 2013'!E22</f>
        <v>0</v>
      </c>
      <c r="G10" s="146">
        <f>'[1]FJV o FJK 2013'!F22</f>
        <v>7590</v>
      </c>
      <c r="H10" s="146">
        <f>'[1]FJV o FJK 2013'!G22</f>
        <v>179010</v>
      </c>
      <c r="I10" s="146">
        <f>'[1]FJV o FJK 2013'!H22</f>
        <v>4600</v>
      </c>
      <c r="J10" s="146">
        <f>'[1]FJV o FJK 2013'!I22</f>
        <v>197140</v>
      </c>
      <c r="K10" s="147">
        <f>'[1]FJV o FJK 2013'!B22</f>
        <v>259210</v>
      </c>
      <c r="L10" s="148"/>
      <c r="M10" s="145">
        <f>SUM(M4:M9)</f>
        <v>68740</v>
      </c>
      <c r="N10" s="23"/>
      <c r="R10" s="80"/>
      <c r="S10" s="82"/>
      <c r="T10" s="82">
        <f t="shared" si="0"/>
        <v>0</v>
      </c>
      <c r="U10" s="83"/>
      <c r="W10" s="1"/>
    </row>
    <row r="11" spans="2:23" s="7" customFormat="1" x14ac:dyDescent="0.25"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6"/>
      <c r="M11" s="27"/>
      <c r="N11" s="1"/>
      <c r="Q11" s="6"/>
      <c r="R11" s="80" t="s">
        <v>61</v>
      </c>
      <c r="S11" s="82">
        <f>F10+F19+F43</f>
        <v>443.28571428571428</v>
      </c>
      <c r="T11" s="82">
        <f t="shared" si="0"/>
        <v>0.44328571428571428</v>
      </c>
      <c r="U11" s="83"/>
      <c r="V11" s="6"/>
      <c r="W11" s="1"/>
    </row>
    <row r="12" spans="2:23" s="7" customFormat="1" x14ac:dyDescent="0.25">
      <c r="B12" s="28" t="s">
        <v>16</v>
      </c>
      <c r="C12" s="25"/>
      <c r="D12" s="25"/>
      <c r="E12" s="25"/>
      <c r="F12" s="25"/>
      <c r="G12" s="25"/>
      <c r="H12" s="25"/>
      <c r="I12" s="25"/>
      <c r="J12" s="21"/>
      <c r="K12" s="21">
        <f>'[1]FJV o FJK 2013'!D53</f>
        <v>0</v>
      </c>
      <c r="L12" s="26"/>
      <c r="M12" s="27"/>
      <c r="N12" s="1"/>
      <c r="O12" s="6"/>
      <c r="P12" s="6"/>
      <c r="Q12" s="6"/>
      <c r="R12" s="80" t="s">
        <v>26</v>
      </c>
      <c r="S12" s="82">
        <f>I10+I19+I43</f>
        <v>27700</v>
      </c>
      <c r="T12" s="82">
        <f t="shared" si="0"/>
        <v>27.7</v>
      </c>
      <c r="U12" s="83"/>
      <c r="V12" s="6"/>
      <c r="W12" s="1"/>
    </row>
    <row r="13" spans="2:23" x14ac:dyDescent="0.25"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1"/>
      <c r="N13" s="6"/>
      <c r="R13" s="80" t="s">
        <v>62</v>
      </c>
      <c r="S13" s="82">
        <f>G10+G19+G43</f>
        <v>56644</v>
      </c>
      <c r="T13" s="82">
        <f t="shared" si="0"/>
        <v>56.643999999999998</v>
      </c>
      <c r="U13" s="83"/>
    </row>
    <row r="14" spans="2:23" ht="18.75" x14ac:dyDescent="0.3">
      <c r="B14" s="32" t="s">
        <v>17</v>
      </c>
      <c r="C14" s="33"/>
      <c r="D14" s="33"/>
      <c r="E14" s="33"/>
      <c r="F14" s="33"/>
      <c r="G14" s="33"/>
      <c r="H14" s="33"/>
      <c r="I14" s="33"/>
      <c r="J14" s="33"/>
      <c r="K14" s="34" t="s">
        <v>18</v>
      </c>
      <c r="L14" s="35" t="s">
        <v>19</v>
      </c>
      <c r="M14" s="36"/>
      <c r="N14" s="37" t="s">
        <v>20</v>
      </c>
      <c r="O14" s="38"/>
      <c r="P14"/>
      <c r="Q14"/>
      <c r="R14" s="80" t="s">
        <v>63</v>
      </c>
      <c r="S14" s="82">
        <f>C10+C19+C43</f>
        <v>881529</v>
      </c>
      <c r="T14" s="82">
        <f t="shared" si="0"/>
        <v>881.529</v>
      </c>
      <c r="U14" s="83"/>
    </row>
    <row r="15" spans="2:23" x14ac:dyDescent="0.25">
      <c r="B15" s="18" t="s">
        <v>21</v>
      </c>
      <c r="C15" s="30">
        <f>'[1]Elprod 2013'!C4</f>
        <v>0</v>
      </c>
      <c r="D15" s="30">
        <f>'[1]Elprod 2013'!D4</f>
        <v>0</v>
      </c>
      <c r="E15" s="30"/>
      <c r="F15" s="30">
        <f>'[1]Elprod 2013'!E4</f>
        <v>0</v>
      </c>
      <c r="G15" s="30">
        <f>'[1]Elprod 2013'!F4</f>
        <v>0</v>
      </c>
      <c r="H15" s="30">
        <v>0</v>
      </c>
      <c r="I15" s="30">
        <f>'[1]Elprod 2013'!H4</f>
        <v>0</v>
      </c>
      <c r="J15" s="30">
        <f>'[1]Elprod 2013'!I4</f>
        <v>0</v>
      </c>
      <c r="K15" s="30">
        <f>'[1]Elprod 2013'!B4</f>
        <v>481</v>
      </c>
      <c r="L15" s="141">
        <f>K15/(1-N15)</f>
        <v>495.87628865979383</v>
      </c>
      <c r="M15" s="39">
        <f>J15-K15</f>
        <v>-481</v>
      </c>
      <c r="N15" s="40">
        <v>0.03</v>
      </c>
      <c r="P15"/>
      <c r="Q15"/>
      <c r="R15" s="84" t="s">
        <v>64</v>
      </c>
      <c r="S15" s="82">
        <f>SUM(S4:S14)</f>
        <v>4558596.0862278156</v>
      </c>
      <c r="T15" s="82">
        <f>SUM(T4:T14)</f>
        <v>4558.5960862278152</v>
      </c>
      <c r="U15" s="107">
        <f>SUM(T6:T14)</f>
        <v>3335.3322867199995</v>
      </c>
    </row>
    <row r="16" spans="2:23" x14ac:dyDescent="0.25">
      <c r="B16" s="18" t="s">
        <v>22</v>
      </c>
      <c r="C16" s="30">
        <f>'[1]Elprod 2013'!C5</f>
        <v>2147</v>
      </c>
      <c r="D16" s="30">
        <f>'[1]Elprod 2013'!D5</f>
        <v>0</v>
      </c>
      <c r="E16" s="30"/>
      <c r="F16" s="30">
        <f>'[1]Elprod 2013'!E5</f>
        <v>0</v>
      </c>
      <c r="G16" s="30">
        <f>'[1]Elprod 2013'!F5</f>
        <v>0</v>
      </c>
      <c r="H16" s="30">
        <f>'[1]Elprod 2013'!G5</f>
        <v>0</v>
      </c>
      <c r="I16" s="30">
        <f>'[1]Elprod 2013'!H5</f>
        <v>0</v>
      </c>
      <c r="J16" s="30">
        <f>'[1]Elprod 2013'!I5</f>
        <v>2147</v>
      </c>
      <c r="K16" s="30">
        <f>'[1]Elprod 2013'!B5</f>
        <v>372</v>
      </c>
      <c r="L16" s="141">
        <f>K16/(1-N16)</f>
        <v>383.50515463917526</v>
      </c>
      <c r="M16" s="39">
        <f>J16-K16</f>
        <v>1775</v>
      </c>
      <c r="N16" s="40">
        <v>0.03</v>
      </c>
      <c r="P16"/>
      <c r="Q16"/>
      <c r="R16" t="s">
        <v>65</v>
      </c>
      <c r="S16" s="85">
        <f>K8</f>
        <v>101300</v>
      </c>
      <c r="T16" s="85">
        <f>S16/1000</f>
        <v>101.3</v>
      </c>
      <c r="U16" s="83"/>
      <c r="W16" s="6"/>
    </row>
    <row r="17" spans="2:21" ht="17.25" x14ac:dyDescent="0.4">
      <c r="B17" s="18" t="s">
        <v>23</v>
      </c>
      <c r="C17" s="30">
        <f>'[1]Elprod 2013'!C6</f>
        <v>0</v>
      </c>
      <c r="D17" s="30">
        <f>'[1]Elprod 2013'!D6</f>
        <v>0</v>
      </c>
      <c r="E17" s="30"/>
      <c r="F17" s="30">
        <f>'[1]Elprod 2013'!E6</f>
        <v>0</v>
      </c>
      <c r="G17" s="30">
        <f>'[1]Elprod 2013'!F6</f>
        <v>0</v>
      </c>
      <c r="H17" s="30">
        <f>'[1]Elprod 2013'!G6</f>
        <v>0</v>
      </c>
      <c r="I17" s="30">
        <f>'[1]Elprod 2013'!H6</f>
        <v>0</v>
      </c>
      <c r="J17" s="30">
        <f>'[1]Elprod 2013'!I6</f>
        <v>0</v>
      </c>
      <c r="K17" s="20">
        <f>'[1]Elprod 2013'!B6</f>
        <v>32</v>
      </c>
      <c r="L17" s="141">
        <f>K17/(1-N17)</f>
        <v>32.258064516129032</v>
      </c>
      <c r="M17" s="39"/>
      <c r="N17" s="41">
        <v>8.0000000000000002E-3</v>
      </c>
      <c r="P17"/>
      <c r="Q17"/>
      <c r="R17" t="s">
        <v>66</v>
      </c>
      <c r="S17" s="85">
        <f>K9</f>
        <v>0</v>
      </c>
      <c r="T17" s="85">
        <f t="shared" ref="T17:T18" si="1">S17/1000</f>
        <v>0</v>
      </c>
      <c r="U17" s="83"/>
    </row>
    <row r="18" spans="2:21" x14ac:dyDescent="0.25">
      <c r="B18" s="18" t="s">
        <v>24</v>
      </c>
      <c r="C18" s="30">
        <f>'[1]Elprod 2013'!C7</f>
        <v>0</v>
      </c>
      <c r="D18" s="30">
        <f>'[1]Elprod 2013'!D7</f>
        <v>0</v>
      </c>
      <c r="E18" s="30"/>
      <c r="F18" s="30">
        <f>'[1]Elprod 2013'!E7</f>
        <v>0</v>
      </c>
      <c r="G18" s="30">
        <f>'[1]Elprod 2013'!F7</f>
        <v>0</v>
      </c>
      <c r="H18" s="30">
        <f>'[1]Elprod 2013'!G7</f>
        <v>0</v>
      </c>
      <c r="I18" s="30">
        <f>'[1]Elprod 2013'!H7</f>
        <v>0</v>
      </c>
      <c r="J18" s="30">
        <f>'[1]Elprod 2013'!I7</f>
        <v>0</v>
      </c>
      <c r="K18" s="30">
        <f>'[1]Elprod 2013'!B7</f>
        <v>382381</v>
      </c>
      <c r="L18" s="141">
        <f>K18/(1-N18)</f>
        <v>382381</v>
      </c>
      <c r="M18" s="39"/>
      <c r="N18" s="1">
        <v>0</v>
      </c>
      <c r="R18" t="s">
        <v>67</v>
      </c>
      <c r="S18" s="85">
        <f>K6+K7</f>
        <v>29510</v>
      </c>
      <c r="T18" s="85">
        <f t="shared" si="1"/>
        <v>29.51</v>
      </c>
      <c r="U18"/>
    </row>
    <row r="19" spans="2:21" x14ac:dyDescent="0.25">
      <c r="B19" s="18" t="s">
        <v>15</v>
      </c>
      <c r="C19" s="143">
        <f t="shared" ref="C19:J19" si="2">SUM(C15:C18)</f>
        <v>2147</v>
      </c>
      <c r="D19" s="143">
        <f t="shared" si="2"/>
        <v>0</v>
      </c>
      <c r="E19" s="143"/>
      <c r="F19" s="143">
        <f t="shared" si="2"/>
        <v>0</v>
      </c>
      <c r="G19" s="143">
        <f t="shared" si="2"/>
        <v>0</v>
      </c>
      <c r="H19" s="143">
        <f t="shared" si="2"/>
        <v>0</v>
      </c>
      <c r="I19" s="143">
        <f t="shared" si="2"/>
        <v>0</v>
      </c>
      <c r="J19" s="143">
        <f t="shared" si="2"/>
        <v>2147</v>
      </c>
      <c r="K19" s="143">
        <f>SUM(K15:K18)</f>
        <v>383266</v>
      </c>
      <c r="L19" s="142">
        <f>SUM(L15:L18)</f>
        <v>383292.63950781513</v>
      </c>
      <c r="M19" s="42">
        <f>SUM(M15:M18)</f>
        <v>1294</v>
      </c>
      <c r="N19" s="43"/>
      <c r="O19" s="44"/>
      <c r="P19"/>
      <c r="Q19"/>
      <c r="R19" t="s">
        <v>68</v>
      </c>
      <c r="S19" s="85">
        <f>SUM(S15:S18)</f>
        <v>4689406.0862278156</v>
      </c>
      <c r="T19" s="85">
        <f>SUM(T15:T18)</f>
        <v>4689.4060862278156</v>
      </c>
      <c r="U19"/>
    </row>
    <row r="20" spans="2:21" x14ac:dyDescent="0.25"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45">
        <f>L19-K19</f>
        <v>26.639507815125398</v>
      </c>
      <c r="M20" s="31"/>
      <c r="N20" s="23"/>
      <c r="P20"/>
      <c r="Q20"/>
      <c r="R20"/>
      <c r="S20"/>
      <c r="T20"/>
      <c r="U20"/>
    </row>
    <row r="21" spans="2:21" x14ac:dyDescent="0.25">
      <c r="B21" s="29" t="s">
        <v>25</v>
      </c>
      <c r="C21" s="30"/>
      <c r="D21" s="30"/>
      <c r="E21" s="30"/>
      <c r="F21" s="30"/>
      <c r="G21" s="30"/>
      <c r="H21" s="30"/>
      <c r="I21" s="30"/>
      <c r="J21" s="30"/>
      <c r="K21" s="30">
        <f>'[1]FJV o FJK 2013'!D52*1000</f>
        <v>567</v>
      </c>
      <c r="L21" s="30"/>
      <c r="M21" s="31"/>
      <c r="R21" s="18" t="s">
        <v>69</v>
      </c>
      <c r="S21" s="81">
        <f>IF(K27&lt;0,0,K27)</f>
        <v>0</v>
      </c>
      <c r="T21" s="82">
        <f t="shared" ref="T21:T27" si="3">S21/1000</f>
        <v>0</v>
      </c>
      <c r="U21" s="83"/>
    </row>
    <row r="22" spans="2:21" ht="15.75" thickBot="1" x14ac:dyDescent="0.3">
      <c r="B22" s="46" t="s">
        <v>26</v>
      </c>
      <c r="C22" s="47"/>
      <c r="D22" s="47"/>
      <c r="E22" s="47"/>
      <c r="F22" s="47"/>
      <c r="G22" s="47"/>
      <c r="H22" s="47"/>
      <c r="I22" s="47">
        <v>23100</v>
      </c>
      <c r="J22" s="47"/>
      <c r="K22" s="47"/>
      <c r="L22" s="47"/>
      <c r="M22" s="48"/>
      <c r="R22" s="18" t="s">
        <v>33</v>
      </c>
      <c r="S22" s="86">
        <f>L35</f>
        <v>212462</v>
      </c>
      <c r="T22" s="82">
        <f t="shared" si="3"/>
        <v>212.46199999999999</v>
      </c>
      <c r="U22" s="83"/>
    </row>
    <row r="23" spans="2:21" x14ac:dyDescent="0.25"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R23" s="18" t="s">
        <v>34</v>
      </c>
      <c r="S23" s="86">
        <f>L36</f>
        <v>2681317</v>
      </c>
      <c r="T23" s="82">
        <f t="shared" si="3"/>
        <v>2681.317</v>
      </c>
      <c r="U23" s="83"/>
    </row>
    <row r="24" spans="2:21" ht="15.75" thickBot="1" x14ac:dyDescent="0.3"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R24" s="18" t="s">
        <v>35</v>
      </c>
      <c r="S24" s="86">
        <f>L37</f>
        <v>191280</v>
      </c>
      <c r="T24" s="82">
        <f t="shared" si="3"/>
        <v>191.28</v>
      </c>
      <c r="U24" s="83"/>
    </row>
    <row r="25" spans="2:21" x14ac:dyDescent="0.25">
      <c r="B25" s="8"/>
      <c r="C25" s="49"/>
      <c r="D25" s="49"/>
      <c r="E25" s="49"/>
      <c r="F25" s="49"/>
      <c r="G25" s="49"/>
      <c r="H25" s="49"/>
      <c r="I25" s="45"/>
      <c r="J25" s="50" t="s">
        <v>27</v>
      </c>
      <c r="K25" s="51" t="s">
        <v>28</v>
      </c>
      <c r="L25" s="45"/>
      <c r="M25" s="45"/>
      <c r="R25" s="18" t="s">
        <v>36</v>
      </c>
      <c r="S25" s="86">
        <f>L38</f>
        <v>470622.28671999997</v>
      </c>
      <c r="T25" s="82">
        <f t="shared" si="3"/>
        <v>470.62228671999998</v>
      </c>
      <c r="U25" s="83"/>
    </row>
    <row r="26" spans="2:21" x14ac:dyDescent="0.25">
      <c r="B26" s="52" t="s">
        <v>29</v>
      </c>
      <c r="C26" s="30"/>
      <c r="D26" s="30"/>
      <c r="E26" s="30"/>
      <c r="F26" s="30"/>
      <c r="G26" s="30"/>
      <c r="H26" s="30"/>
      <c r="I26" s="45"/>
      <c r="J26" s="53">
        <f>K10-J43</f>
        <v>42812</v>
      </c>
      <c r="K26" s="22">
        <f>K43*8%</f>
        <v>90610.16</v>
      </c>
      <c r="L26" s="45"/>
      <c r="M26" s="45"/>
      <c r="R26" s="18" t="s">
        <v>37</v>
      </c>
      <c r="S26" s="86">
        <f>L39</f>
        <v>359189</v>
      </c>
      <c r="T26" s="82">
        <f t="shared" si="3"/>
        <v>359.18900000000002</v>
      </c>
      <c r="U26" s="83"/>
    </row>
    <row r="27" spans="2:21" ht="15.75" thickBot="1" x14ac:dyDescent="0.3">
      <c r="B27" s="46" t="s">
        <v>30</v>
      </c>
      <c r="C27" s="47"/>
      <c r="D27" s="47"/>
      <c r="E27" s="47"/>
      <c r="F27" s="47"/>
      <c r="G27" s="47"/>
      <c r="H27" s="47"/>
      <c r="I27" s="47"/>
      <c r="J27" s="54">
        <f>J43+J26-K10</f>
        <v>0</v>
      </c>
      <c r="K27" s="102">
        <f>K19-K26-K43</f>
        <v>-839971.16</v>
      </c>
      <c r="L27" s="45"/>
      <c r="M27" s="45"/>
      <c r="R27" s="18" t="s">
        <v>42</v>
      </c>
      <c r="S27" s="86">
        <f>L44</f>
        <v>570200</v>
      </c>
      <c r="T27" s="82">
        <f t="shared" si="3"/>
        <v>570.20000000000005</v>
      </c>
      <c r="U27" s="83"/>
    </row>
    <row r="28" spans="2:21" ht="15.75" thickBot="1" x14ac:dyDescent="0.3">
      <c r="B28" s="55"/>
      <c r="C28" s="30"/>
      <c r="D28" s="30"/>
      <c r="E28" s="30"/>
      <c r="F28" s="30"/>
      <c r="G28" s="30"/>
      <c r="H28" s="30"/>
      <c r="I28" s="30"/>
      <c r="J28" s="56" t="s">
        <v>31</v>
      </c>
      <c r="K28" s="53"/>
      <c r="L28" s="45"/>
      <c r="M28" s="45"/>
      <c r="R28" s="18" t="s">
        <v>70</v>
      </c>
      <c r="S28" s="87">
        <f>SUM(S22:S27)</f>
        <v>4485070.2867200002</v>
      </c>
      <c r="T28" s="87">
        <f>SUM(T22:T27)</f>
        <v>4485.0702867199998</v>
      </c>
      <c r="U28" s="83"/>
    </row>
    <row r="29" spans="2:21" x14ac:dyDescent="0.25">
      <c r="B29" s="55"/>
      <c r="C29" s="30"/>
      <c r="D29" s="30"/>
      <c r="E29" s="30"/>
      <c r="F29" s="30"/>
      <c r="G29" s="30"/>
      <c r="H29" s="30"/>
      <c r="I29" s="30"/>
      <c r="J29" s="57">
        <f>100-(J43/K10*100)</f>
        <v>16.516338104239807</v>
      </c>
      <c r="K29" s="53"/>
      <c r="L29" s="45"/>
      <c r="M29" s="45"/>
      <c r="R29" s="88" t="s">
        <v>71</v>
      </c>
      <c r="S29" s="89"/>
      <c r="T29" s="90">
        <f t="shared" ref="T29:T36" si="4">S29/1000</f>
        <v>0</v>
      </c>
      <c r="U29" s="91"/>
    </row>
    <row r="30" spans="2:21" x14ac:dyDescent="0.25">
      <c r="B30" s="55"/>
      <c r="C30" s="30"/>
      <c r="D30" s="30"/>
      <c r="E30" s="30"/>
      <c r="F30" s="30"/>
      <c r="G30" s="30"/>
      <c r="H30" s="30"/>
      <c r="I30" s="30"/>
      <c r="J30" s="58" t="str">
        <f>IF(J29&gt;10,"OBS! HÖGA FÖRLUSTER","OK")</f>
        <v>OBS! HÖGA FÖRLUSTER</v>
      </c>
      <c r="K30" s="53"/>
      <c r="L30" s="45"/>
      <c r="M30" s="45"/>
      <c r="R30" s="80" t="s">
        <v>72</v>
      </c>
      <c r="S30" s="92">
        <f>K26</f>
        <v>90610.16</v>
      </c>
      <c r="T30" s="93">
        <f t="shared" si="4"/>
        <v>90.610160000000008</v>
      </c>
      <c r="U30" s="94"/>
    </row>
    <row r="31" spans="2:21" x14ac:dyDescent="0.25">
      <c r="B31" s="55"/>
      <c r="C31" s="30"/>
      <c r="D31" s="30"/>
      <c r="E31" s="30"/>
      <c r="F31" s="30"/>
      <c r="G31" s="30"/>
      <c r="H31" s="30"/>
      <c r="I31" s="30"/>
      <c r="J31" s="53"/>
      <c r="K31" s="53"/>
      <c r="L31" s="45"/>
      <c r="M31" s="45"/>
      <c r="R31" s="80" t="s">
        <v>73</v>
      </c>
      <c r="S31" s="92">
        <f>J26</f>
        <v>42812</v>
      </c>
      <c r="T31" s="93">
        <f t="shared" si="4"/>
        <v>42.811999999999998</v>
      </c>
      <c r="U31" s="94"/>
    </row>
    <row r="32" spans="2:21" ht="15.75" thickBot="1" x14ac:dyDescent="0.3"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R32" s="80" t="s">
        <v>74</v>
      </c>
      <c r="S32" s="92">
        <f>L20</f>
        <v>26.639507815125398</v>
      </c>
      <c r="T32" s="93">
        <f t="shared" si="4"/>
        <v>2.6639507815125398E-2</v>
      </c>
      <c r="U32"/>
    </row>
    <row r="33" spans="2:40" ht="15.75" thickBot="1" x14ac:dyDescent="0.3">
      <c r="B33" s="8"/>
      <c r="C33" s="129" t="s">
        <v>1</v>
      </c>
      <c r="D33" s="129"/>
      <c r="E33" s="129"/>
      <c r="F33" s="129"/>
      <c r="G33" s="129" t="s">
        <v>2</v>
      </c>
      <c r="H33" s="129"/>
      <c r="I33" s="130"/>
      <c r="J33" s="49"/>
      <c r="K33" s="49"/>
      <c r="L33" s="59"/>
      <c r="M33" s="45"/>
      <c r="R33" s="80" t="s">
        <v>75</v>
      </c>
      <c r="S33" s="92">
        <f>M4</f>
        <v>0</v>
      </c>
      <c r="T33" s="93">
        <f t="shared" si="4"/>
        <v>0</v>
      </c>
      <c r="U33" s="94"/>
    </row>
    <row r="34" spans="2:40" ht="30" x14ac:dyDescent="0.25">
      <c r="B34" s="60" t="s">
        <v>32</v>
      </c>
      <c r="C34" s="131" t="s">
        <v>63</v>
      </c>
      <c r="D34" s="131" t="s">
        <v>142</v>
      </c>
      <c r="E34" s="132" t="s">
        <v>58</v>
      </c>
      <c r="F34" s="131" t="s">
        <v>61</v>
      </c>
      <c r="G34" s="133" t="s">
        <v>62</v>
      </c>
      <c r="H34" s="131" t="s">
        <v>143</v>
      </c>
      <c r="I34" s="131" t="s">
        <v>26</v>
      </c>
      <c r="J34" s="134" t="s">
        <v>27</v>
      </c>
      <c r="K34" s="134" t="s">
        <v>28</v>
      </c>
      <c r="L34" s="135" t="s">
        <v>144</v>
      </c>
      <c r="M34" s="58"/>
      <c r="R34" s="80" t="s">
        <v>76</v>
      </c>
      <c r="S34" s="92">
        <f>M5</f>
        <v>68740</v>
      </c>
      <c r="T34" s="93">
        <f t="shared" si="4"/>
        <v>68.739999999999995</v>
      </c>
      <c r="U34" s="94"/>
    </row>
    <row r="35" spans="2:40" x14ac:dyDescent="0.25">
      <c r="B35" s="18" t="s">
        <v>33</v>
      </c>
      <c r="C35" s="30">
        <f>'[1]Slutanv 2013'!B5</f>
        <v>111936</v>
      </c>
      <c r="D35" s="30">
        <f>'[1]Slutanv 2013'!C5</f>
        <v>0</v>
      </c>
      <c r="E35" s="30">
        <f>'[1]Slutanv 2013'!D5</f>
        <v>0</v>
      </c>
      <c r="F35" s="30">
        <f>'[1]Slutanv 2013'!E5</f>
        <v>0</v>
      </c>
      <c r="G35" s="30">
        <f>'[1]Slutanv 2013'!F5</f>
        <v>9395</v>
      </c>
      <c r="H35" s="30">
        <f>'[1]Slutanv 2013'!G5</f>
        <v>0</v>
      </c>
      <c r="I35" s="30">
        <f>'[1]Slutanv 2013'!H5</f>
        <v>0</v>
      </c>
      <c r="J35" s="30">
        <f>'[1]Slutanv 2013'!I5</f>
        <v>0</v>
      </c>
      <c r="K35" s="30">
        <f>'[1]Slutanv 2013'!J5</f>
        <v>91131</v>
      </c>
      <c r="L35" s="22">
        <f>SUM(C35:K35)</f>
        <v>212462</v>
      </c>
      <c r="M35" s="58"/>
      <c r="R35" s="80" t="s">
        <v>77</v>
      </c>
      <c r="S35" s="92">
        <f>M15</f>
        <v>-481</v>
      </c>
      <c r="T35" s="93">
        <f t="shared" si="4"/>
        <v>-0.48099999999999998</v>
      </c>
      <c r="U35" s="94"/>
    </row>
    <row r="36" spans="2:40" ht="15.75" thickBot="1" x14ac:dyDescent="0.3">
      <c r="B36" s="18" t="s">
        <v>34</v>
      </c>
      <c r="C36" s="30">
        <f>'[1]Slutanv 2013'!B6</f>
        <v>284527</v>
      </c>
      <c r="D36" s="61">
        <f>'[1]Slutanv 2013'!C6</f>
        <v>955369.30956000008</v>
      </c>
      <c r="E36" s="61">
        <f>'[1]Slutanv 2013'!D6</f>
        <v>1040848.8822800001</v>
      </c>
      <c r="F36" s="61">
        <f>'[1]Slutanv 2013'!E6</f>
        <v>443.28571428571428</v>
      </c>
      <c r="G36" s="30">
        <f>'[1]Slutanv 2013'!F6</f>
        <v>3893</v>
      </c>
      <c r="H36" s="61">
        <f>'[1]Slutanv 2013'!G6</f>
        <v>30690.809165714192</v>
      </c>
      <c r="I36" s="61">
        <f>'[1]Slutanv 2013'!H6</f>
        <v>20505.71328</v>
      </c>
      <c r="J36" s="30">
        <f>'[1]Slutanv 2013'!I6</f>
        <v>12598</v>
      </c>
      <c r="K36" s="30">
        <f>'[1]Slutanv 2013'!J6</f>
        <v>332441</v>
      </c>
      <c r="L36" s="22">
        <f>SUM(C36:K36)</f>
        <v>2681317</v>
      </c>
      <c r="M36" s="58"/>
      <c r="R36" s="95" t="s">
        <v>78</v>
      </c>
      <c r="S36" s="96">
        <f>M16</f>
        <v>1775</v>
      </c>
      <c r="T36" s="97">
        <f t="shared" si="4"/>
        <v>1.7749999999999999</v>
      </c>
    </row>
    <row r="37" spans="2:40" x14ac:dyDescent="0.25">
      <c r="B37" s="18" t="s">
        <v>35</v>
      </c>
      <c r="C37" s="30">
        <f>'[1]Slutanv 2013'!B7</f>
        <v>16922</v>
      </c>
      <c r="D37" s="30">
        <f>'[1]Slutanv 2013'!C7</f>
        <v>0</v>
      </c>
      <c r="E37" s="30">
        <f>'[1]Slutanv 2013'!D7</f>
        <v>0</v>
      </c>
      <c r="F37" s="30">
        <f>'[1]Slutanv 2013'!E7</f>
        <v>0</v>
      </c>
      <c r="G37" s="30">
        <f>'[1]Slutanv 2013'!F7</f>
        <v>0</v>
      </c>
      <c r="H37" s="30">
        <f>'[1]Slutanv 2013'!G7</f>
        <v>0</v>
      </c>
      <c r="I37" s="30">
        <f>'[1]Slutanv 2013'!H7</f>
        <v>0</v>
      </c>
      <c r="J37" s="30">
        <f>'[1]Slutanv 2013'!I7</f>
        <v>84353</v>
      </c>
      <c r="K37" s="30">
        <f>'[1]Slutanv 2013'!J7</f>
        <v>90005</v>
      </c>
      <c r="L37" s="22">
        <f t="shared" ref="L37:L43" si="5">SUM(C37:K37)</f>
        <v>191280</v>
      </c>
      <c r="M37" s="58"/>
      <c r="R37" s="84" t="s">
        <v>79</v>
      </c>
      <c r="S37" s="98">
        <f>SUM(S30:S36)</f>
        <v>203482.79950781513</v>
      </c>
      <c r="T37" s="99">
        <f>SUM(T30:T36)</f>
        <v>203.48279950781514</v>
      </c>
      <c r="U37"/>
    </row>
    <row r="38" spans="2:40" x14ac:dyDescent="0.25">
      <c r="B38" s="18" t="s">
        <v>36</v>
      </c>
      <c r="C38" s="30">
        <f>'[1]Slutanv 2013'!B8</f>
        <v>432030</v>
      </c>
      <c r="D38" s="30">
        <f>'[1]Slutanv 2013'!C8</f>
        <v>0</v>
      </c>
      <c r="E38" s="30">
        <f>'[1]Slutanv 2013'!D8</f>
        <v>0</v>
      </c>
      <c r="F38" s="30">
        <f>'[1]Slutanv 2013'!E8</f>
        <v>0</v>
      </c>
      <c r="G38" s="30">
        <f>'[1]Slutanv 2013'!F8</f>
        <v>35766</v>
      </c>
      <c r="H38" s="30">
        <f>'[1]Slutanv 2013'!G8</f>
        <v>0</v>
      </c>
      <c r="I38" s="136">
        <f>'[1]Slutanv 2013'!H8</f>
        <v>2594.2867199999996</v>
      </c>
      <c r="J38" s="30">
        <f>'[1]Slutanv 2013'!I8</f>
        <v>0</v>
      </c>
      <c r="K38" s="30">
        <f>'[1]Slutanv 2013'!J8</f>
        <v>232</v>
      </c>
      <c r="L38" s="22">
        <f t="shared" si="5"/>
        <v>470622.28671999997</v>
      </c>
      <c r="M38" s="58"/>
      <c r="R38" s="84" t="s">
        <v>80</v>
      </c>
      <c r="S38"/>
      <c r="T38" s="87">
        <f>T28+T37+T21</f>
        <v>4688.5530862278147</v>
      </c>
      <c r="U38"/>
    </row>
    <row r="39" spans="2:40" x14ac:dyDescent="0.25">
      <c r="B39" s="18" t="s">
        <v>37</v>
      </c>
      <c r="C39" s="30">
        <f>'[1]Slutanv 2013'!B9</f>
        <v>25958</v>
      </c>
      <c r="D39" s="30">
        <f>'[1]Slutanv 2013'!C9</f>
        <v>0</v>
      </c>
      <c r="E39" s="30">
        <f>'[1]Slutanv 2013'!D9</f>
        <v>0</v>
      </c>
      <c r="F39" s="30">
        <f>'[1]Slutanv 2013'!E9</f>
        <v>0</v>
      </c>
      <c r="G39" s="30">
        <f>'[1]Slutanv 2013'!F9</f>
        <v>0</v>
      </c>
      <c r="H39" s="30">
        <f>'[1]Slutanv 2013'!G9</f>
        <v>0</v>
      </c>
      <c r="I39" s="30">
        <f>'[1]Slutanv 2013'!H9</f>
        <v>0</v>
      </c>
      <c r="J39" s="30">
        <f>'[1]Slutanv 2013'!I9</f>
        <v>39259</v>
      </c>
      <c r="K39" s="30">
        <f>'[1]Slutanv 2013'!J9</f>
        <v>293972</v>
      </c>
      <c r="L39" s="22">
        <f t="shared" si="5"/>
        <v>359189</v>
      </c>
      <c r="M39" s="58"/>
      <c r="R39" s="1" t="s">
        <v>81</v>
      </c>
      <c r="S39"/>
      <c r="T39" s="100">
        <f>T19-T38</f>
        <v>0.85300000000097498</v>
      </c>
      <c r="U39" s="101"/>
    </row>
    <row r="40" spans="2:40" x14ac:dyDescent="0.25">
      <c r="B40" s="18" t="s">
        <v>38</v>
      </c>
      <c r="C40" s="30">
        <f>'[1]Slutanv 2013'!B10</f>
        <v>1652</v>
      </c>
      <c r="D40" s="30">
        <f>'[1]Slutanv 2013'!C10</f>
        <v>0</v>
      </c>
      <c r="E40" s="30">
        <f>'[1]Slutanv 2013'!D10</f>
        <v>0</v>
      </c>
      <c r="F40" s="30">
        <f>'[1]Slutanv 2013'!E10</f>
        <v>0</v>
      </c>
      <c r="G40" s="30">
        <f>'[1]Slutanv 2013'!F10</f>
        <v>0</v>
      </c>
      <c r="H40" s="30">
        <f>'[1]Slutanv 2013'!G10</f>
        <v>163097</v>
      </c>
      <c r="I40" s="30">
        <f>'[1]Slutanv 2013'!H10</f>
        <v>0</v>
      </c>
      <c r="J40" s="30">
        <f>'[1]Slutanv 2013'!I10</f>
        <v>13112</v>
      </c>
      <c r="K40" s="30">
        <f>'[1]Slutanv 2013'!J10</f>
        <v>201998</v>
      </c>
      <c r="L40" s="22">
        <f t="shared" si="5"/>
        <v>379859</v>
      </c>
      <c r="M40" s="58"/>
    </row>
    <row r="41" spans="2:40" x14ac:dyDescent="0.25">
      <c r="B41" s="18" t="s">
        <v>39</v>
      </c>
      <c r="C41" s="30">
        <f>'[1]Slutanv 2013'!B11</f>
        <v>417</v>
      </c>
      <c r="D41" s="30">
        <f>'[1]Slutanv 2013'!C11</f>
        <v>0</v>
      </c>
      <c r="E41" s="30">
        <f>'[1]Slutanv 2013'!D11</f>
        <v>0</v>
      </c>
      <c r="F41" s="30">
        <f>'[1]Slutanv 2013'!E11</f>
        <v>0</v>
      </c>
      <c r="G41" s="30">
        <f>'[1]Slutanv 2013'!F11</f>
        <v>0</v>
      </c>
      <c r="H41" s="30">
        <f>'[1]Slutanv 2013'!G11</f>
        <v>0</v>
      </c>
      <c r="I41" s="30">
        <f>'[1]Slutanv 2013'!H11</f>
        <v>0</v>
      </c>
      <c r="J41" s="30">
        <f>'[1]Slutanv 2013'!I11</f>
        <v>67076</v>
      </c>
      <c r="K41" s="30">
        <f>'[1]Slutanv 2013'!J11</f>
        <v>77172</v>
      </c>
      <c r="L41" s="22">
        <f t="shared" si="5"/>
        <v>144665</v>
      </c>
      <c r="M41" s="58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2:40" x14ac:dyDescent="0.25">
      <c r="B42" s="18" t="s">
        <v>40</v>
      </c>
      <c r="C42" s="30">
        <f>'[1]Slutanv 2013'!B12</f>
        <v>0</v>
      </c>
      <c r="D42" s="30">
        <f>'[1]Slutanv 2013'!C12</f>
        <v>0</v>
      </c>
      <c r="E42" s="30">
        <f>'[1]Slutanv 2013'!D12</f>
        <v>0</v>
      </c>
      <c r="F42" s="30">
        <f>'[1]Slutanv 2013'!E12</f>
        <v>0</v>
      </c>
      <c r="G42" s="30">
        <f>'[1]Slutanv 2013'!F12</f>
        <v>0</v>
      </c>
      <c r="H42" s="30">
        <f>'[1]Slutanv 2013'!G12</f>
        <v>0</v>
      </c>
      <c r="I42" s="30">
        <f>'[1]Slutanv 2013'!H12</f>
        <v>0</v>
      </c>
      <c r="J42" s="30">
        <f>'[1]Slutanv 2013'!I12</f>
        <v>0</v>
      </c>
      <c r="K42" s="30">
        <f>'[1]Slutanv 2013'!J12</f>
        <v>45676</v>
      </c>
      <c r="L42" s="22">
        <f t="shared" si="5"/>
        <v>45676</v>
      </c>
      <c r="M42" s="58"/>
    </row>
    <row r="43" spans="2:40" x14ac:dyDescent="0.25">
      <c r="B43" s="18" t="s">
        <v>41</v>
      </c>
      <c r="C43" s="142">
        <f>SUM(C35:C42)</f>
        <v>873442</v>
      </c>
      <c r="D43" s="144">
        <f t="shared" ref="D43:K43" si="6">SUM(D35:D42)</f>
        <v>955369.30956000008</v>
      </c>
      <c r="E43" s="144">
        <f t="shared" si="6"/>
        <v>1040848.8822800001</v>
      </c>
      <c r="F43" s="144">
        <f t="shared" si="6"/>
        <v>443.28571428571428</v>
      </c>
      <c r="G43" s="142">
        <f t="shared" si="6"/>
        <v>49054</v>
      </c>
      <c r="H43" s="144">
        <f t="shared" si="6"/>
        <v>193787.80916571419</v>
      </c>
      <c r="I43" s="144">
        <f t="shared" si="6"/>
        <v>23100</v>
      </c>
      <c r="J43" s="142">
        <f t="shared" si="6"/>
        <v>216398</v>
      </c>
      <c r="K43" s="142">
        <f t="shared" si="6"/>
        <v>1132627</v>
      </c>
      <c r="L43" s="145">
        <f t="shared" si="5"/>
        <v>4485070.2867200002</v>
      </c>
      <c r="M43" s="58"/>
    </row>
    <row r="44" spans="2:40" x14ac:dyDescent="0.25">
      <c r="B44" s="18" t="s">
        <v>42</v>
      </c>
      <c r="C44" s="53">
        <f>SUM(C40:C42)</f>
        <v>2069</v>
      </c>
      <c r="D44" s="53">
        <f t="shared" ref="D44:L44" si="7">SUM(D40:D42)</f>
        <v>0</v>
      </c>
      <c r="E44" s="53">
        <f t="shared" si="7"/>
        <v>0</v>
      </c>
      <c r="F44" s="53">
        <f t="shared" si="7"/>
        <v>0</v>
      </c>
      <c r="G44" s="53">
        <f t="shared" si="7"/>
        <v>0</v>
      </c>
      <c r="H44" s="53">
        <f t="shared" si="7"/>
        <v>163097</v>
      </c>
      <c r="I44" s="53">
        <f t="shared" si="7"/>
        <v>0</v>
      </c>
      <c r="J44" s="53">
        <f t="shared" si="7"/>
        <v>80188</v>
      </c>
      <c r="K44" s="53">
        <f t="shared" si="7"/>
        <v>324846</v>
      </c>
      <c r="L44" s="53">
        <f t="shared" si="7"/>
        <v>570200</v>
      </c>
      <c r="M44" s="58"/>
    </row>
    <row r="45" spans="2:40" x14ac:dyDescent="0.25">
      <c r="B45" s="29"/>
      <c r="C45" s="62"/>
      <c r="D45" s="62"/>
      <c r="E45" s="62"/>
      <c r="F45" s="62"/>
      <c r="G45" s="62"/>
      <c r="H45" s="62"/>
      <c r="I45" s="62"/>
      <c r="J45" s="62"/>
      <c r="K45" s="62"/>
      <c r="L45" s="63"/>
      <c r="M45" s="45"/>
    </row>
    <row r="46" spans="2:40" ht="15.75" thickBot="1" x14ac:dyDescent="0.3">
      <c r="B46" s="64"/>
      <c r="C46" s="65"/>
      <c r="D46" s="66"/>
      <c r="E46" s="66"/>
      <c r="F46" s="65"/>
      <c r="H46" s="66"/>
      <c r="I46" s="65"/>
      <c r="J46" s="65"/>
      <c r="K46" s="65"/>
      <c r="L46" s="67"/>
    </row>
    <row r="49" spans="2:21" x14ac:dyDescent="0.25">
      <c r="B49" s="68"/>
      <c r="C49" s="69"/>
      <c r="D49" s="70"/>
      <c r="E49" s="70"/>
      <c r="F49" s="71"/>
      <c r="G49" s="71"/>
      <c r="H49" s="71"/>
      <c r="I49" s="71"/>
      <c r="J49" s="71"/>
      <c r="K49" s="71"/>
      <c r="L49" s="71"/>
      <c r="M49" s="71"/>
      <c r="N49"/>
      <c r="O49" t="s">
        <v>43</v>
      </c>
      <c r="P49" t="s">
        <v>44</v>
      </c>
      <c r="Q49" t="s">
        <v>45</v>
      </c>
      <c r="R49" t="s">
        <v>46</v>
      </c>
      <c r="S49" t="s">
        <v>47</v>
      </c>
      <c r="T49" s="6"/>
      <c r="U49" s="6"/>
    </row>
    <row r="50" spans="2:21" x14ac:dyDescent="0.25">
      <c r="B50" s="68"/>
      <c r="C50" s="69"/>
      <c r="D50" s="72"/>
      <c r="E50" s="72"/>
      <c r="F50" s="71"/>
      <c r="G50" s="71"/>
      <c r="H50" s="71"/>
      <c r="I50" s="73"/>
      <c r="J50" s="71"/>
      <c r="K50" s="71"/>
      <c r="L50" s="71"/>
      <c r="M50" s="71"/>
      <c r="N50" t="s">
        <v>48</v>
      </c>
      <c r="O50">
        <v>2</v>
      </c>
      <c r="P50">
        <v>8700</v>
      </c>
      <c r="Q50">
        <v>23.1</v>
      </c>
      <c r="R50">
        <v>0</v>
      </c>
      <c r="S50">
        <v>23.1</v>
      </c>
      <c r="T50" s="6"/>
      <c r="U50" s="6"/>
    </row>
    <row r="51" spans="2:21" x14ac:dyDescent="0.25">
      <c r="B51" s="71"/>
      <c r="C51" s="69"/>
      <c r="D51" s="74"/>
      <c r="E51" s="74"/>
      <c r="F51" s="71"/>
      <c r="G51" s="71"/>
      <c r="H51" s="71"/>
      <c r="I51" s="73"/>
      <c r="J51" s="71"/>
      <c r="K51" s="73"/>
      <c r="L51" s="73"/>
      <c r="M51" s="68"/>
      <c r="N51" s="6"/>
      <c r="O51" s="6"/>
      <c r="P51" s="6"/>
      <c r="Q51" s="6"/>
      <c r="R51" s="6"/>
      <c r="S51" s="6"/>
      <c r="T51" s="6"/>
      <c r="U51" s="6"/>
    </row>
    <row r="52" spans="2:21" x14ac:dyDescent="0.25">
      <c r="B52" s="71"/>
      <c r="C52" s="69"/>
      <c r="D52" s="74"/>
      <c r="E52" s="74"/>
      <c r="F52" s="71"/>
      <c r="G52" s="71"/>
      <c r="H52" s="71"/>
      <c r="I52" s="73"/>
      <c r="J52" s="71"/>
      <c r="K52" s="71"/>
      <c r="L52" s="71"/>
      <c r="M52" s="68"/>
      <c r="N52" s="6"/>
      <c r="O52" s="6"/>
      <c r="P52" s="6"/>
      <c r="Q52" s="6"/>
      <c r="R52" s="6"/>
      <c r="S52" s="6"/>
      <c r="T52" s="6"/>
      <c r="U52" s="6"/>
    </row>
    <row r="53" spans="2:21" x14ac:dyDescent="0.25">
      <c r="B53" s="71"/>
      <c r="C53" s="69"/>
      <c r="D53" s="74"/>
      <c r="E53" s="74"/>
      <c r="F53" s="71"/>
      <c r="G53" s="71"/>
      <c r="H53" s="71"/>
      <c r="I53" s="75"/>
      <c r="J53" s="71"/>
      <c r="K53" s="71"/>
      <c r="L53" s="71"/>
      <c r="M53" s="68"/>
      <c r="N53" s="6" t="s">
        <v>49</v>
      </c>
      <c r="O53" s="6">
        <v>0</v>
      </c>
      <c r="P53" s="6" t="s">
        <v>0</v>
      </c>
      <c r="Q53" t="s">
        <v>50</v>
      </c>
      <c r="R53" s="6"/>
      <c r="S53" s="6"/>
      <c r="T53" s="6"/>
      <c r="U53" s="6"/>
    </row>
    <row r="54" spans="2:21" x14ac:dyDescent="0.25">
      <c r="B54" s="71"/>
      <c r="C54" s="69"/>
      <c r="D54" s="74"/>
      <c r="E54" s="74"/>
      <c r="F54" s="76"/>
      <c r="G54" s="71"/>
      <c r="H54" s="71"/>
      <c r="I54" s="77"/>
      <c r="J54" s="71"/>
      <c r="K54" s="68"/>
      <c r="L54" s="69"/>
      <c r="M54" s="68"/>
      <c r="N54" s="6" t="s">
        <v>51</v>
      </c>
      <c r="O54" s="6">
        <f>O53-O55</f>
        <v>0</v>
      </c>
      <c r="P54" s="6" t="s">
        <v>0</v>
      </c>
      <c r="Q54" s="6"/>
      <c r="R54" s="6"/>
      <c r="S54" s="6"/>
      <c r="T54" s="6"/>
      <c r="U54" s="6"/>
    </row>
    <row r="55" spans="2:21" x14ac:dyDescent="0.25">
      <c r="B55" s="71"/>
      <c r="C55" s="69"/>
      <c r="D55" s="74"/>
      <c r="E55" s="74"/>
      <c r="F55" s="71"/>
      <c r="G55" s="71"/>
      <c r="H55" s="71"/>
      <c r="I55" s="71"/>
      <c r="J55" s="71"/>
      <c r="K55" s="68"/>
      <c r="L55" s="73"/>
      <c r="M55" s="68"/>
      <c r="N55" s="7" t="s">
        <v>52</v>
      </c>
      <c r="O55" s="7">
        <f>O53*0.56</f>
        <v>0</v>
      </c>
      <c r="P55" s="6" t="s">
        <v>0</v>
      </c>
      <c r="Q55" s="6"/>
      <c r="R55" s="6"/>
      <c r="S55" s="6"/>
      <c r="T55" s="6"/>
      <c r="U55" s="6"/>
    </row>
    <row r="56" spans="2:21" x14ac:dyDescent="0.25">
      <c r="B56" s="71"/>
      <c r="C56" s="69"/>
      <c r="D56" s="74"/>
      <c r="E56" s="74"/>
      <c r="F56" s="71"/>
      <c r="G56" s="71"/>
      <c r="H56" s="71"/>
      <c r="I56" s="71"/>
      <c r="J56" s="71"/>
      <c r="K56" s="71"/>
      <c r="L56" s="71"/>
      <c r="M56" s="68"/>
      <c r="N56" s="69"/>
      <c r="O56" s="69"/>
      <c r="P56" s="71"/>
      <c r="Q56" s="71"/>
      <c r="R56" s="71"/>
      <c r="S56" s="71"/>
    </row>
    <row r="57" spans="2:21" x14ac:dyDescent="0.25">
      <c r="B57" s="71"/>
      <c r="C57" s="69"/>
      <c r="D57" s="74"/>
      <c r="E57" s="74"/>
      <c r="F57" s="71"/>
      <c r="G57" s="71"/>
      <c r="H57" s="71"/>
      <c r="I57" s="71"/>
      <c r="J57" s="71"/>
      <c r="K57" s="71"/>
      <c r="L57" s="71"/>
      <c r="M57" s="68"/>
      <c r="N57" s="73"/>
      <c r="O57" s="69"/>
      <c r="P57" s="71"/>
      <c r="Q57" s="71"/>
      <c r="R57" s="71"/>
      <c r="S57" s="71"/>
    </row>
    <row r="58" spans="2:21" x14ac:dyDescent="0.25">
      <c r="B58" s="71"/>
      <c r="C58" s="69"/>
      <c r="D58" s="74"/>
      <c r="E58" s="74"/>
      <c r="F58" s="71"/>
      <c r="G58" s="71"/>
      <c r="H58" s="71"/>
      <c r="I58" s="71"/>
      <c r="J58" s="71"/>
      <c r="K58" s="71"/>
      <c r="L58" s="71"/>
      <c r="M58" s="71"/>
      <c r="N58" s="71"/>
      <c r="O58" s="69"/>
      <c r="P58" s="71"/>
      <c r="Q58" s="71"/>
      <c r="R58" s="71"/>
      <c r="S58" s="71"/>
    </row>
    <row r="59" spans="2:21" x14ac:dyDescent="0.25">
      <c r="B59" s="71"/>
      <c r="C59" s="69"/>
      <c r="D59" s="74"/>
      <c r="E59" s="74"/>
      <c r="F59" s="71"/>
      <c r="G59" s="71"/>
      <c r="H59" s="71"/>
      <c r="I59" s="73"/>
      <c r="J59" s="71"/>
      <c r="K59" s="73"/>
      <c r="L59" s="71"/>
      <c r="M59" s="68"/>
      <c r="N59" s="73"/>
      <c r="O59" s="69"/>
      <c r="P59" s="71"/>
      <c r="Q59" s="71"/>
      <c r="R59" s="71"/>
      <c r="S59" s="71"/>
    </row>
    <row r="60" spans="2:21" x14ac:dyDescent="0.25">
      <c r="B60" s="71"/>
      <c r="C60" s="69"/>
      <c r="D60" s="69"/>
      <c r="E60" s="69"/>
      <c r="F60" s="71"/>
      <c r="G60" s="71"/>
      <c r="H60" s="71"/>
      <c r="I60" s="75"/>
      <c r="J60" s="68"/>
      <c r="K60" s="73"/>
      <c r="L60" s="71"/>
      <c r="M60" s="71"/>
      <c r="N60" s="71"/>
      <c r="O60" s="71"/>
      <c r="P60" s="71"/>
      <c r="Q60" s="71"/>
      <c r="R60" s="71"/>
      <c r="S60" s="71"/>
    </row>
    <row r="61" spans="2:21" x14ac:dyDescent="0.25">
      <c r="B61" s="71"/>
      <c r="C61" s="71"/>
      <c r="D61" s="71"/>
      <c r="E61" s="71"/>
      <c r="F61" s="71"/>
      <c r="G61" s="71"/>
      <c r="H61" s="71"/>
      <c r="I61" s="77"/>
      <c r="J61" s="71"/>
      <c r="K61" s="73"/>
      <c r="L61" s="71"/>
      <c r="M61" s="71"/>
      <c r="N61" s="71"/>
      <c r="O61" s="71"/>
      <c r="P61" s="71"/>
      <c r="Q61" s="71"/>
      <c r="R61" s="71"/>
      <c r="S61" s="71"/>
    </row>
    <row r="62" spans="2:21" x14ac:dyDescent="0.25">
      <c r="B62" s="71"/>
      <c r="C62" s="71"/>
      <c r="D62" s="71"/>
      <c r="E62" s="71"/>
      <c r="F62" s="71"/>
      <c r="G62" s="71"/>
      <c r="H62" s="71"/>
      <c r="I62" s="73"/>
      <c r="J62" s="71"/>
      <c r="K62" s="71"/>
      <c r="L62" s="71"/>
      <c r="M62" s="71"/>
      <c r="N62" s="71"/>
      <c r="O62" s="71"/>
      <c r="P62" s="71"/>
      <c r="Q62" s="71"/>
      <c r="R62" s="71"/>
      <c r="S62" s="71"/>
    </row>
    <row r="63" spans="2:21" x14ac:dyDescent="0.25">
      <c r="B63" s="71"/>
      <c r="C63" s="71"/>
      <c r="D63" s="71"/>
      <c r="E63" s="71"/>
      <c r="F63" s="71"/>
      <c r="G63" s="71"/>
      <c r="H63" s="71"/>
      <c r="I63" s="73"/>
      <c r="J63" s="71"/>
      <c r="K63" s="71"/>
      <c r="L63" s="71"/>
      <c r="M63" s="71"/>
      <c r="N63" s="71"/>
      <c r="O63" s="71"/>
      <c r="P63" s="71"/>
      <c r="Q63" s="71"/>
      <c r="R63" s="71"/>
      <c r="S63" s="71"/>
    </row>
    <row r="64" spans="2:21" x14ac:dyDescent="0.25">
      <c r="B64" s="71"/>
      <c r="C64" s="71"/>
      <c r="D64" s="71"/>
      <c r="E64" s="71"/>
      <c r="F64" s="71"/>
      <c r="G64" s="71"/>
      <c r="H64" s="71"/>
      <c r="I64" s="73"/>
      <c r="J64" s="71"/>
      <c r="K64" s="71"/>
      <c r="L64" s="71"/>
      <c r="M64" s="71"/>
      <c r="N64" s="71"/>
      <c r="O64" s="71"/>
      <c r="P64" s="71"/>
      <c r="Q64" s="71"/>
      <c r="R64" s="71"/>
      <c r="S64" s="71"/>
    </row>
    <row r="65" spans="2:19" x14ac:dyDescent="0.25"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</row>
    <row r="66" spans="2:19" x14ac:dyDescent="0.25"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</row>
    <row r="67" spans="2:19" x14ac:dyDescent="0.25"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</row>
    <row r="68" spans="2:19" x14ac:dyDescent="0.25"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</row>
    <row r="69" spans="2:19" ht="15.75" x14ac:dyDescent="0.25">
      <c r="B69" s="78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</row>
    <row r="70" spans="2:19" x14ac:dyDescent="0.25">
      <c r="B70" s="71"/>
      <c r="C70" s="73"/>
      <c r="D70" s="71"/>
      <c r="E70" s="71"/>
      <c r="F70" s="71"/>
      <c r="G70" s="73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</row>
    <row r="71" spans="2:19" x14ac:dyDescent="0.25">
      <c r="B71" s="71"/>
      <c r="C71" s="73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</row>
    <row r="72" spans="2:19" x14ac:dyDescent="0.25">
      <c r="B72" s="71"/>
      <c r="C72" s="75"/>
      <c r="D72" s="71"/>
      <c r="E72" s="71"/>
      <c r="F72" s="68"/>
      <c r="G72" s="73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</row>
    <row r="73" spans="2:19" x14ac:dyDescent="0.25">
      <c r="B73" s="71"/>
      <c r="C73" s="75"/>
      <c r="D73" s="75"/>
      <c r="E73" s="75"/>
      <c r="F73" s="68"/>
      <c r="G73" s="73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</row>
    <row r="74" spans="2:19" x14ac:dyDescent="0.25">
      <c r="B74" s="71"/>
      <c r="C74" s="75"/>
      <c r="D74" s="71"/>
      <c r="E74" s="71"/>
      <c r="F74" s="68"/>
      <c r="G74" s="73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</row>
    <row r="75" spans="2:19" x14ac:dyDescent="0.25">
      <c r="B75" s="71"/>
      <c r="C75" s="71"/>
      <c r="D75" s="71"/>
      <c r="E75" s="71"/>
      <c r="F75" s="68"/>
      <c r="G75" s="73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</row>
    <row r="76" spans="2:19" x14ac:dyDescent="0.25">
      <c r="B76" s="71"/>
      <c r="C76" s="71"/>
      <c r="D76" s="71"/>
      <c r="E76" s="71"/>
      <c r="F76" s="68"/>
      <c r="G76" s="73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</row>
    <row r="77" spans="2:19" x14ac:dyDescent="0.25">
      <c r="B77" s="71"/>
      <c r="C77" s="73"/>
      <c r="D77" s="71"/>
      <c r="E77" s="71"/>
      <c r="F77" s="68"/>
      <c r="G77" s="73"/>
      <c r="H77" s="73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</row>
    <row r="78" spans="2:19" x14ac:dyDescent="0.25">
      <c r="B78" s="71"/>
      <c r="C78" s="79"/>
      <c r="D78" s="71"/>
      <c r="E78" s="71"/>
      <c r="F78" s="68"/>
      <c r="G78" s="73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</row>
    <row r="79" spans="2:19" x14ac:dyDescent="0.25">
      <c r="B79" s="71"/>
      <c r="C79" s="73"/>
      <c r="D79" s="71"/>
      <c r="E79" s="71"/>
      <c r="F79" s="71"/>
      <c r="G79" s="73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</row>
    <row r="80" spans="2:19" x14ac:dyDescent="0.25"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</row>
    <row r="81" spans="2:19" x14ac:dyDescent="0.25"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</row>
    <row r="82" spans="2:19" x14ac:dyDescent="0.25">
      <c r="B82" s="71"/>
      <c r="C82" s="71"/>
      <c r="D82" s="71"/>
      <c r="E82" s="71"/>
      <c r="F82" s="71"/>
      <c r="G82" s="73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</row>
    <row r="83" spans="2:19" x14ac:dyDescent="0.25">
      <c r="B83" s="71"/>
      <c r="C83" s="71"/>
      <c r="D83" s="71"/>
      <c r="E83" s="71"/>
      <c r="F83" s="68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</row>
    <row r="84" spans="2:19" x14ac:dyDescent="0.25">
      <c r="B84" s="71"/>
      <c r="C84" s="71"/>
      <c r="D84" s="71"/>
      <c r="E84" s="71"/>
      <c r="F84" s="68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</row>
    <row r="85" spans="2:19" x14ac:dyDescent="0.25">
      <c r="B85" s="71"/>
      <c r="C85" s="71"/>
      <c r="D85" s="71"/>
      <c r="E85" s="71"/>
      <c r="F85" s="68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</row>
    <row r="86" spans="2:19" x14ac:dyDescent="0.25">
      <c r="B86" s="71"/>
      <c r="C86" s="71"/>
      <c r="D86" s="71"/>
      <c r="E86" s="71"/>
      <c r="F86" s="68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</row>
    <row r="87" spans="2:19" x14ac:dyDescent="0.25">
      <c r="B87" s="71"/>
      <c r="C87" s="71"/>
      <c r="D87" s="71"/>
      <c r="E87" s="71"/>
      <c r="F87" s="68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</row>
    <row r="88" spans="2:19" x14ac:dyDescent="0.25">
      <c r="B88" s="71"/>
      <c r="C88" s="71"/>
      <c r="D88" s="71"/>
      <c r="E88" s="71"/>
      <c r="F88" s="68"/>
      <c r="G88" s="73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</row>
    <row r="89" spans="2:19" x14ac:dyDescent="0.25">
      <c r="B89" s="71"/>
      <c r="C89" s="71"/>
      <c r="D89" s="71"/>
      <c r="E89" s="71"/>
      <c r="F89" s="68"/>
      <c r="G89" s="73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</row>
    <row r="90" spans="2:19" x14ac:dyDescent="0.25">
      <c r="B90" s="71"/>
      <c r="C90" s="73"/>
      <c r="D90" s="71"/>
      <c r="E90" s="71"/>
      <c r="F90" s="71"/>
      <c r="G90" s="73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</row>
    <row r="91" spans="2:19" x14ac:dyDescent="0.25"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</row>
    <row r="92" spans="2:19" x14ac:dyDescent="0.25">
      <c r="B92" s="71"/>
      <c r="C92" s="69"/>
      <c r="D92" s="71"/>
      <c r="E92" s="71"/>
      <c r="F92" s="68"/>
      <c r="G92" s="73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</row>
    <row r="93" spans="2:19" x14ac:dyDescent="0.25">
      <c r="B93" s="71"/>
      <c r="C93" s="73"/>
      <c r="D93" s="71"/>
      <c r="E93" s="71"/>
      <c r="F93" s="68"/>
      <c r="G93" s="73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</row>
    <row r="94" spans="2:19" x14ac:dyDescent="0.25">
      <c r="B94" s="71"/>
      <c r="C94" s="73"/>
      <c r="D94" s="71"/>
      <c r="E94" s="71"/>
      <c r="F94" s="68"/>
      <c r="G94" s="73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</row>
    <row r="95" spans="2:19" x14ac:dyDescent="0.25">
      <c r="B95" s="71"/>
      <c r="C95" s="73"/>
      <c r="D95" s="71"/>
      <c r="E95" s="71"/>
      <c r="F95" s="68"/>
      <c r="G95" s="73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</row>
    <row r="96" spans="2:19" x14ac:dyDescent="0.25">
      <c r="B96" s="71"/>
      <c r="C96" s="73"/>
      <c r="D96" s="71"/>
      <c r="E96" s="71"/>
      <c r="F96" s="68"/>
      <c r="G96" s="73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</row>
    <row r="97" spans="2:19" x14ac:dyDescent="0.25">
      <c r="B97" s="71"/>
      <c r="C97" s="73"/>
      <c r="D97" s="71"/>
      <c r="E97" s="71"/>
      <c r="F97" s="68"/>
      <c r="G97" s="73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</row>
    <row r="98" spans="2:19" x14ac:dyDescent="0.25">
      <c r="B98" s="71"/>
      <c r="C98" s="72"/>
      <c r="D98" s="71"/>
      <c r="E98" s="71"/>
      <c r="F98" s="68"/>
      <c r="G98" s="73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</row>
    <row r="99" spans="2:19" x14ac:dyDescent="0.25">
      <c r="B99" s="71"/>
      <c r="C99" s="71"/>
      <c r="D99" s="71"/>
      <c r="E99" s="71"/>
      <c r="F99" s="71"/>
      <c r="G99" s="73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</row>
    <row r="100" spans="2:19" x14ac:dyDescent="0.25"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</row>
    <row r="101" spans="2:19" x14ac:dyDescent="0.25">
      <c r="B101" s="71"/>
      <c r="C101" s="73"/>
      <c r="D101" s="71"/>
      <c r="E101" s="71"/>
      <c r="F101" s="71"/>
      <c r="G101" s="73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</row>
    <row r="102" spans="2:19" x14ac:dyDescent="0.25">
      <c r="B102" s="71"/>
      <c r="C102" s="73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</row>
    <row r="103" spans="2:19" x14ac:dyDescent="0.25"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</row>
    <row r="104" spans="2:19" x14ac:dyDescent="0.25"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</row>
    <row r="105" spans="2:19" x14ac:dyDescent="0.25"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</row>
    <row r="106" spans="2:19" x14ac:dyDescent="0.25"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</row>
    <row r="107" spans="2:19" x14ac:dyDescent="0.25"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</row>
    <row r="108" spans="2:19" x14ac:dyDescent="0.25"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</row>
    <row r="109" spans="2:19" x14ac:dyDescent="0.25"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</row>
    <row r="110" spans="2:19" x14ac:dyDescent="0.25"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</row>
    <row r="111" spans="2:19" x14ac:dyDescent="0.25"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</row>
    <row r="112" spans="2:19" x14ac:dyDescent="0.25"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</row>
    <row r="113" spans="2:19" x14ac:dyDescent="0.25"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"/>
  <sheetViews>
    <sheetView tabSelected="1" workbookViewId="0">
      <selection activeCell="J14" sqref="J14:K14"/>
    </sheetView>
    <sheetView tabSelected="1" workbookViewId="1">
      <selection activeCell="G21" sqref="G21"/>
    </sheetView>
  </sheetViews>
  <sheetFormatPr defaultRowHeight="15" x14ac:dyDescent="0.25"/>
  <cols>
    <col min="1" max="1" width="27" customWidth="1"/>
    <col min="2" max="2" width="12.42578125" bestFit="1" customWidth="1"/>
    <col min="3" max="3" width="10.140625" bestFit="1" customWidth="1"/>
    <col min="5" max="5" width="23.42578125" customWidth="1"/>
    <col min="6" max="6" width="15.140625" bestFit="1" customWidth="1"/>
    <col min="7" max="7" width="11.7109375" bestFit="1" customWidth="1"/>
    <col min="9" max="9" width="21.140625" bestFit="1" customWidth="1"/>
    <col min="10" max="10" width="12.7109375" bestFit="1" customWidth="1"/>
    <col min="11" max="11" width="10.140625" bestFit="1" customWidth="1"/>
    <col min="12" max="12" width="10" bestFit="1" customWidth="1"/>
    <col min="13" max="13" width="34.5703125" customWidth="1"/>
    <col min="14" max="14" width="13.7109375" bestFit="1" customWidth="1"/>
    <col min="15" max="15" width="11.7109375" bestFit="1" customWidth="1"/>
  </cols>
  <sheetData>
    <row r="1" spans="1:17" x14ac:dyDescent="0.25">
      <c r="A1" t="s">
        <v>82</v>
      </c>
      <c r="E1" t="s">
        <v>83</v>
      </c>
      <c r="I1" s="103" t="s">
        <v>84</v>
      </c>
      <c r="J1" s="104" t="s">
        <v>53</v>
      </c>
      <c r="K1" s="91" t="s">
        <v>85</v>
      </c>
      <c r="L1" s="83"/>
      <c r="M1" s="139"/>
      <c r="N1" s="139"/>
      <c r="O1" s="139"/>
      <c r="P1" s="139"/>
      <c r="Q1" s="83"/>
    </row>
    <row r="2" spans="1:17" x14ac:dyDescent="0.25">
      <c r="I2" s="80" t="s">
        <v>28</v>
      </c>
      <c r="J2" s="105">
        <f>B11</f>
        <v>1223.2637995078151</v>
      </c>
      <c r="K2" s="106">
        <f t="shared" ref="K2:K10" si="0">J2/$J$11*100</f>
        <v>26.834222123856811</v>
      </c>
      <c r="L2" s="83"/>
      <c r="M2" s="139"/>
      <c r="N2" s="139"/>
      <c r="O2" s="140"/>
      <c r="P2" s="139"/>
      <c r="Q2" s="83"/>
    </row>
    <row r="3" spans="1:17" x14ac:dyDescent="0.25">
      <c r="I3" s="80" t="s">
        <v>56</v>
      </c>
      <c r="J3" s="105">
        <f>B22</f>
        <v>372.79780916571417</v>
      </c>
      <c r="K3" s="106">
        <f t="shared" si="0"/>
        <v>8.1779083321725032</v>
      </c>
      <c r="L3" s="83"/>
      <c r="M3" s="139"/>
      <c r="N3" s="138"/>
      <c r="O3" s="93"/>
      <c r="P3" s="139"/>
      <c r="Q3" s="83"/>
    </row>
    <row r="4" spans="1:17" x14ac:dyDescent="0.25">
      <c r="A4" t="s">
        <v>86</v>
      </c>
      <c r="B4" s="85">
        <f>Energibalans!K18/1000</f>
        <v>382.38099999999997</v>
      </c>
      <c r="I4" s="80" t="s">
        <v>57</v>
      </c>
      <c r="J4" s="105">
        <f>B34</f>
        <v>0</v>
      </c>
      <c r="K4" s="106">
        <f t="shared" si="0"/>
        <v>0</v>
      </c>
      <c r="L4" s="83"/>
      <c r="M4" s="139"/>
      <c r="N4" s="138"/>
      <c r="O4" s="93"/>
      <c r="P4" s="139"/>
      <c r="Q4" s="83"/>
    </row>
    <row r="5" spans="1:17" x14ac:dyDescent="0.25">
      <c r="B5" s="85"/>
      <c r="I5" s="80" t="s">
        <v>58</v>
      </c>
      <c r="J5" s="105">
        <f>B40</f>
        <v>1040.8488822800002</v>
      </c>
      <c r="K5" s="106">
        <f t="shared" si="0"/>
        <v>22.832663008344976</v>
      </c>
      <c r="L5" s="83"/>
      <c r="M5" s="139"/>
      <c r="N5" s="138"/>
      <c r="O5" s="93"/>
      <c r="P5" s="139"/>
      <c r="Q5" s="83"/>
    </row>
    <row r="6" spans="1:17" x14ac:dyDescent="0.25">
      <c r="A6" t="s">
        <v>87</v>
      </c>
      <c r="B6" s="171">
        <f>Energibalans!K17/1000</f>
        <v>3.2000000000000001E-2</v>
      </c>
      <c r="I6" s="84" t="s">
        <v>59</v>
      </c>
      <c r="J6" s="87">
        <f>B30</f>
        <v>955.36930956000003</v>
      </c>
      <c r="K6" s="108">
        <f t="shared" si="0"/>
        <v>20.957533668014815</v>
      </c>
      <c r="L6" s="83"/>
      <c r="M6" s="139"/>
      <c r="N6" s="138"/>
      <c r="O6" s="93"/>
      <c r="P6" s="139"/>
      <c r="Q6" s="83"/>
    </row>
    <row r="7" spans="1:17" x14ac:dyDescent="0.25">
      <c r="I7" s="80" t="s">
        <v>61</v>
      </c>
      <c r="J7" s="173">
        <f>B47</f>
        <v>0.44328571428571428</v>
      </c>
      <c r="K7" s="108">
        <f t="shared" si="0"/>
        <v>9.7241717822937907E-3</v>
      </c>
      <c r="L7" s="83"/>
      <c r="M7" s="139"/>
      <c r="N7" s="138"/>
      <c r="O7" s="93"/>
      <c r="P7" s="139"/>
      <c r="Q7" s="83"/>
    </row>
    <row r="8" spans="1:17" x14ac:dyDescent="0.25">
      <c r="I8" s="80" t="s">
        <v>26</v>
      </c>
      <c r="J8" s="105">
        <f>B52</f>
        <v>27.7</v>
      </c>
      <c r="K8" s="106">
        <f t="shared" si="0"/>
        <v>0.60764321900959262</v>
      </c>
      <c r="L8" s="83"/>
      <c r="M8" s="139"/>
      <c r="N8" s="138"/>
      <c r="O8" s="93"/>
      <c r="P8" s="139"/>
      <c r="Q8" s="83"/>
    </row>
    <row r="9" spans="1:17" x14ac:dyDescent="0.25">
      <c r="I9" s="80" t="s">
        <v>62</v>
      </c>
      <c r="J9" s="105">
        <f>B60</f>
        <v>56.643999999999998</v>
      </c>
      <c r="K9" s="106">
        <f t="shared" si="0"/>
        <v>1.2425755414288577</v>
      </c>
      <c r="L9" s="83"/>
      <c r="M9" s="139"/>
      <c r="N9" s="138"/>
      <c r="O9" s="93"/>
      <c r="P9" s="139"/>
      <c r="Q9" s="83"/>
    </row>
    <row r="10" spans="1:17" x14ac:dyDescent="0.25">
      <c r="I10" s="80" t="s">
        <v>63</v>
      </c>
      <c r="J10" s="105">
        <f>B69</f>
        <v>881.529</v>
      </c>
      <c r="K10" s="106">
        <f t="shared" si="0"/>
        <v>19.337729935390151</v>
      </c>
      <c r="L10" s="83"/>
      <c r="M10" s="139"/>
      <c r="N10" s="138"/>
      <c r="O10" s="93"/>
      <c r="P10" s="139"/>
      <c r="Q10" s="83"/>
    </row>
    <row r="11" spans="1:17" ht="15.75" thickBot="1" x14ac:dyDescent="0.3">
      <c r="A11" t="s">
        <v>88</v>
      </c>
      <c r="B11" s="85">
        <f>SUM(B12:B16)</f>
        <v>1223.2637995078151</v>
      </c>
      <c r="E11" t="s">
        <v>89</v>
      </c>
      <c r="F11" s="85">
        <f>SUM(F12:F20)</f>
        <v>1223.2637995078151</v>
      </c>
      <c r="G11" s="87"/>
      <c r="I11" s="80"/>
      <c r="J11" s="92">
        <f>SUM(J2:J10)</f>
        <v>4558.5960862278152</v>
      </c>
      <c r="K11" s="110">
        <f>SUM(K2:K10)</f>
        <v>100</v>
      </c>
      <c r="L11" s="83"/>
      <c r="M11" s="139"/>
      <c r="N11" s="138"/>
      <c r="O11" s="93"/>
      <c r="P11" s="139"/>
      <c r="Q11" s="83"/>
    </row>
    <row r="12" spans="1:17" x14ac:dyDescent="0.25">
      <c r="A12" t="s">
        <v>90</v>
      </c>
      <c r="B12" s="137">
        <f>Energibalans!L15/1000</f>
        <v>0.49587628865979383</v>
      </c>
      <c r="E12" t="s">
        <v>91</v>
      </c>
      <c r="F12" s="109">
        <f>Energibalans!K26/1000</f>
        <v>90.610160000000008</v>
      </c>
      <c r="G12" s="91"/>
      <c r="I12" s="80"/>
      <c r="J12" s="113"/>
      <c r="K12" s="94"/>
      <c r="L12" s="107">
        <f>SUM(J3:J10)</f>
        <v>3335.3322867199995</v>
      </c>
      <c r="M12" s="139"/>
      <c r="N12" s="139"/>
      <c r="O12" s="140"/>
      <c r="P12" s="139"/>
      <c r="Q12" s="83"/>
    </row>
    <row r="13" spans="1:17" ht="15.75" thickBot="1" x14ac:dyDescent="0.3">
      <c r="A13" t="s">
        <v>145</v>
      </c>
      <c r="B13" s="137">
        <f>Energibalans!L16/1000</f>
        <v>0.38350515463917528</v>
      </c>
      <c r="C13" s="160">
        <f>SUM(B12:B13)</f>
        <v>0.87938144329896906</v>
      </c>
      <c r="E13" t="s">
        <v>93</v>
      </c>
      <c r="F13" s="111">
        <f>Energibalans!L20/1000</f>
        <v>2.6639507815125398E-2</v>
      </c>
      <c r="G13" s="112">
        <f>F12+F13</f>
        <v>90.636799507815127</v>
      </c>
      <c r="I13" s="80" t="s">
        <v>95</v>
      </c>
      <c r="J13" s="114">
        <f>G13+F83+J84+G104</f>
        <v>203.97530466245431</v>
      </c>
      <c r="K13" s="94"/>
      <c r="L13" s="83"/>
      <c r="M13" s="139"/>
      <c r="N13" s="93"/>
      <c r="O13" s="93"/>
      <c r="P13" s="139"/>
      <c r="Q13" s="83"/>
    </row>
    <row r="14" spans="1:17" x14ac:dyDescent="0.25">
      <c r="A14" t="s">
        <v>23</v>
      </c>
      <c r="B14" s="137">
        <f>Energibalans!L17/1000</f>
        <v>3.2258064516129031E-2</v>
      </c>
      <c r="E14" t="s">
        <v>94</v>
      </c>
      <c r="F14" s="85">
        <f>Energibalans!K35/1000</f>
        <v>91.131</v>
      </c>
      <c r="I14" s="18" t="s">
        <v>69</v>
      </c>
      <c r="J14" s="87">
        <f>F20</f>
        <v>0</v>
      </c>
      <c r="L14" s="83"/>
      <c r="M14" s="139"/>
      <c r="N14" s="93"/>
      <c r="O14" s="93"/>
      <c r="P14" s="139"/>
      <c r="Q14" s="83"/>
    </row>
    <row r="15" spans="1:17" x14ac:dyDescent="0.25">
      <c r="A15" t="s">
        <v>24</v>
      </c>
      <c r="B15" s="85">
        <f>Energibalans!L18/1000</f>
        <v>382.38099999999997</v>
      </c>
      <c r="E15" t="s">
        <v>34</v>
      </c>
      <c r="F15" s="85">
        <f>Energibalans!K36/1000</f>
        <v>332.44099999999997</v>
      </c>
      <c r="I15" s="18" t="s">
        <v>33</v>
      </c>
      <c r="J15" s="105">
        <f>Energibalans!L35/1000</f>
        <v>212.46199999999999</v>
      </c>
      <c r="K15" s="106">
        <f t="shared" ref="K15:K20" si="1">J15/$J$21*100</f>
        <v>4.7370941014923691</v>
      </c>
      <c r="L15" s="83"/>
      <c r="M15" s="139"/>
      <c r="N15" s="93"/>
      <c r="O15" s="93"/>
      <c r="P15" s="139"/>
      <c r="Q15" s="83"/>
    </row>
    <row r="16" spans="1:17" x14ac:dyDescent="0.25">
      <c r="A16" t="s">
        <v>96</v>
      </c>
      <c r="B16" s="87">
        <f>Energibalans!K27/1000*-1</f>
        <v>839.97116000000005</v>
      </c>
      <c r="E16" t="s">
        <v>97</v>
      </c>
      <c r="F16" s="85">
        <f>Energibalans!K37/1000</f>
        <v>90.004999999999995</v>
      </c>
      <c r="I16" s="18" t="s">
        <v>34</v>
      </c>
      <c r="J16" s="105">
        <f>Energibalans!L36/1000</f>
        <v>2681.317</v>
      </c>
      <c r="K16" s="106">
        <f t="shared" si="1"/>
        <v>59.783165671655233</v>
      </c>
      <c r="L16" s="83"/>
      <c r="M16" s="139"/>
      <c r="N16" s="139"/>
      <c r="O16" s="140"/>
      <c r="P16" s="139"/>
      <c r="Q16" s="83"/>
    </row>
    <row r="17" spans="1:17" x14ac:dyDescent="0.25">
      <c r="B17" s="87">
        <f>SUM(B12:B15)</f>
        <v>383.29263950781507</v>
      </c>
      <c r="E17" t="s">
        <v>36</v>
      </c>
      <c r="F17" s="85">
        <f>Energibalans!K38/1000</f>
        <v>0.23200000000000001</v>
      </c>
      <c r="I17" s="18" t="s">
        <v>35</v>
      </c>
      <c r="J17" s="105">
        <f>Energibalans!L37/1000</f>
        <v>191.28</v>
      </c>
      <c r="K17" s="106">
        <f t="shared" si="1"/>
        <v>4.2648161070377775</v>
      </c>
      <c r="L17" s="83"/>
      <c r="M17" s="139"/>
      <c r="N17" s="139"/>
      <c r="O17" s="139"/>
      <c r="P17" s="139"/>
      <c r="Q17" s="83"/>
    </row>
    <row r="18" spans="1:17" x14ac:dyDescent="0.25">
      <c r="E18" t="s">
        <v>98</v>
      </c>
      <c r="F18" s="85">
        <f>Energibalans!K39/1000</f>
        <v>293.97199999999998</v>
      </c>
      <c r="I18" s="18" t="s">
        <v>36</v>
      </c>
      <c r="J18" s="105">
        <f>Energibalans!L38/1000</f>
        <v>470.62228671999998</v>
      </c>
      <c r="K18" s="106">
        <f t="shared" si="1"/>
        <v>10.493086097524086</v>
      </c>
      <c r="L18" s="83"/>
      <c r="M18" s="68"/>
      <c r="N18" s="138"/>
      <c r="O18" s="93"/>
      <c r="P18" s="139"/>
      <c r="Q18" s="83"/>
    </row>
    <row r="19" spans="1:17" x14ac:dyDescent="0.25">
      <c r="E19" t="s">
        <v>42</v>
      </c>
      <c r="F19" s="85">
        <f>Energibalans!K44/1000</f>
        <v>324.846</v>
      </c>
      <c r="G19" s="85">
        <f>SUM(F14:F19)</f>
        <v>1132.627</v>
      </c>
      <c r="I19" s="18" t="s">
        <v>37</v>
      </c>
      <c r="J19" s="105">
        <f>Energibalans!L39/1000</f>
        <v>359.18900000000002</v>
      </c>
      <c r="K19" s="106">
        <f t="shared" si="1"/>
        <v>8.0085478495963649</v>
      </c>
      <c r="L19" s="83"/>
      <c r="M19" s="68"/>
      <c r="N19" s="138"/>
      <c r="O19" s="93"/>
      <c r="P19" s="139"/>
      <c r="Q19" s="83"/>
    </row>
    <row r="20" spans="1:17" x14ac:dyDescent="0.25">
      <c r="E20" t="s">
        <v>99</v>
      </c>
      <c r="F20" s="85"/>
      <c r="I20" s="18" t="s">
        <v>42</v>
      </c>
      <c r="J20" s="105">
        <f>Energibalans!L44/1000</f>
        <v>570.20000000000005</v>
      </c>
      <c r="K20" s="106">
        <f t="shared" si="1"/>
        <v>12.713290172694172</v>
      </c>
      <c r="L20" s="83"/>
      <c r="M20" s="68"/>
      <c r="N20" s="138"/>
      <c r="O20" s="93"/>
      <c r="P20" s="139"/>
      <c r="Q20" s="83"/>
    </row>
    <row r="21" spans="1:17" ht="15.75" thickBot="1" x14ac:dyDescent="0.3">
      <c r="I21" s="95" t="s">
        <v>100</v>
      </c>
      <c r="J21" s="115">
        <f>SUM(J15:J20)</f>
        <v>4485.0702867199998</v>
      </c>
      <c r="K21" s="116">
        <f>SUM(K15:K20)</f>
        <v>100</v>
      </c>
      <c r="L21" s="83"/>
      <c r="M21" s="68"/>
      <c r="N21" s="138"/>
      <c r="O21" s="93"/>
      <c r="P21" s="139"/>
      <c r="Q21" s="83"/>
    </row>
    <row r="22" spans="1:17" x14ac:dyDescent="0.25">
      <c r="A22" t="s">
        <v>143</v>
      </c>
      <c r="B22" s="85">
        <f>(Energibalans!H10+Energibalans!H19+Energibalans!H43)/1000</f>
        <v>372.79780916571417</v>
      </c>
      <c r="E22" t="s">
        <v>143</v>
      </c>
      <c r="F22" s="85">
        <f>SUM(F23:F28)</f>
        <v>372.79780916571417</v>
      </c>
      <c r="G22" s="87"/>
      <c r="L22" s="83"/>
      <c r="M22" s="68"/>
      <c r="N22" s="138"/>
      <c r="O22" s="93"/>
      <c r="P22" s="139"/>
      <c r="Q22" s="83"/>
    </row>
    <row r="23" spans="1:17" x14ac:dyDescent="0.25">
      <c r="E23" t="s">
        <v>101</v>
      </c>
      <c r="F23" s="85">
        <f>Energibalans!H4/1000</f>
        <v>0</v>
      </c>
      <c r="J23" s="87"/>
      <c r="M23" s="68"/>
      <c r="N23" s="138"/>
      <c r="O23" s="93"/>
      <c r="P23" s="139"/>
    </row>
    <row r="24" spans="1:17" x14ac:dyDescent="0.25">
      <c r="E24" t="s">
        <v>102</v>
      </c>
      <c r="F24" s="85">
        <f>Energibalans!H15/1000</f>
        <v>0</v>
      </c>
      <c r="G24" s="87">
        <f>SUM(F23:F24)</f>
        <v>0</v>
      </c>
      <c r="J24" s="87"/>
      <c r="M24" s="68"/>
      <c r="N24" s="138"/>
      <c r="O24" s="93"/>
      <c r="P24" s="139"/>
    </row>
    <row r="25" spans="1:17" x14ac:dyDescent="0.25">
      <c r="E25" t="s">
        <v>92</v>
      </c>
      <c r="F25" s="85">
        <f>Energibalans!H16/1000</f>
        <v>0</v>
      </c>
      <c r="M25" s="68"/>
      <c r="N25" s="139"/>
      <c r="O25" s="140"/>
      <c r="P25" s="139"/>
    </row>
    <row r="26" spans="1:17" x14ac:dyDescent="0.25">
      <c r="E26" t="s">
        <v>103</v>
      </c>
      <c r="F26" s="85">
        <f>Energibalans!H5/1000</f>
        <v>179.01</v>
      </c>
      <c r="M26" s="139"/>
      <c r="N26" s="139"/>
      <c r="O26" s="93"/>
      <c r="P26" s="139"/>
    </row>
    <row r="27" spans="1:17" x14ac:dyDescent="0.25">
      <c r="E27" t="s">
        <v>42</v>
      </c>
      <c r="F27" s="85">
        <f>Energibalans!H40/1000</f>
        <v>163.09700000000001</v>
      </c>
      <c r="M27" s="139"/>
      <c r="N27" s="138"/>
      <c r="O27" s="93"/>
      <c r="P27" s="139"/>
    </row>
    <row r="28" spans="1:17" x14ac:dyDescent="0.25">
      <c r="E28" t="s">
        <v>34</v>
      </c>
      <c r="F28" s="85">
        <f>Energibalans!H36/1000</f>
        <v>30.690809165714192</v>
      </c>
      <c r="M28" s="139"/>
      <c r="N28" s="138"/>
      <c r="O28" s="93"/>
      <c r="P28" s="139"/>
    </row>
    <row r="29" spans="1:17" x14ac:dyDescent="0.25">
      <c r="F29" s="85"/>
      <c r="M29" s="139"/>
      <c r="N29" s="138"/>
      <c r="O29" s="93"/>
      <c r="P29" s="139"/>
    </row>
    <row r="30" spans="1:17" x14ac:dyDescent="0.25">
      <c r="A30" t="s">
        <v>162</v>
      </c>
      <c r="B30" s="85">
        <f>Energibalans!D43/1000</f>
        <v>955.36930956000003</v>
      </c>
      <c r="E30" t="s">
        <v>104</v>
      </c>
      <c r="F30" s="85">
        <f>SUM(F31)</f>
        <v>955.36930956000003</v>
      </c>
      <c r="M30" s="139"/>
      <c r="N30" s="138"/>
      <c r="O30" s="93"/>
      <c r="P30" s="139"/>
    </row>
    <row r="31" spans="1:17" x14ac:dyDescent="0.25">
      <c r="E31" t="s">
        <v>34</v>
      </c>
      <c r="F31" s="85">
        <f>Energibalans!D36/1000</f>
        <v>955.36930956000003</v>
      </c>
      <c r="M31" s="139"/>
      <c r="N31" s="138"/>
      <c r="O31" s="93"/>
      <c r="P31" s="139"/>
    </row>
    <row r="32" spans="1:17" x14ac:dyDescent="0.25">
      <c r="M32" s="139"/>
      <c r="N32" s="138"/>
      <c r="O32" s="93"/>
      <c r="P32" s="139"/>
    </row>
    <row r="33" spans="1:16" x14ac:dyDescent="0.25">
      <c r="M33" s="139"/>
      <c r="N33" s="138"/>
      <c r="O33" s="93"/>
      <c r="P33" s="139"/>
    </row>
    <row r="34" spans="1:16" x14ac:dyDescent="0.25">
      <c r="A34" t="s">
        <v>105</v>
      </c>
      <c r="B34" s="85"/>
      <c r="E34" t="s">
        <v>106</v>
      </c>
      <c r="F34" s="85">
        <f>SUM(F35:F37)</f>
        <v>0</v>
      </c>
      <c r="M34" s="139"/>
      <c r="N34" s="139"/>
      <c r="O34" s="140"/>
      <c r="P34" s="139"/>
    </row>
    <row r="35" spans="1:16" x14ac:dyDescent="0.25">
      <c r="E35" t="s">
        <v>90</v>
      </c>
      <c r="F35" s="85"/>
      <c r="M35" s="139"/>
      <c r="N35" s="139"/>
      <c r="O35" s="140"/>
      <c r="P35" s="139"/>
    </row>
    <row r="36" spans="1:16" x14ac:dyDescent="0.25">
      <c r="E36" t="s">
        <v>92</v>
      </c>
      <c r="F36" s="85"/>
      <c r="M36" s="71"/>
      <c r="N36" s="139"/>
      <c r="O36" s="140"/>
      <c r="P36" s="139"/>
    </row>
    <row r="37" spans="1:16" x14ac:dyDescent="0.25">
      <c r="E37" t="s">
        <v>107</v>
      </c>
      <c r="F37" s="85"/>
      <c r="M37" s="139"/>
      <c r="N37" s="139"/>
      <c r="O37" s="140"/>
      <c r="P37" s="139"/>
    </row>
    <row r="38" spans="1:16" x14ac:dyDescent="0.25">
      <c r="O38" s="87"/>
    </row>
    <row r="40" spans="1:16" x14ac:dyDescent="0.25">
      <c r="A40" t="s">
        <v>108</v>
      </c>
      <c r="B40" s="85">
        <f>Energibalans!E43/1000</f>
        <v>1040.8488822800002</v>
      </c>
      <c r="E40" t="s">
        <v>109</v>
      </c>
      <c r="F40" s="85">
        <f>SUM(F41:F44)</f>
        <v>1040.8488822800002</v>
      </c>
    </row>
    <row r="41" spans="1:16" x14ac:dyDescent="0.25">
      <c r="E41" t="s">
        <v>90</v>
      </c>
      <c r="F41" s="85"/>
    </row>
    <row r="42" spans="1:16" x14ac:dyDescent="0.25">
      <c r="E42" t="s">
        <v>92</v>
      </c>
      <c r="F42" s="85"/>
    </row>
    <row r="43" spans="1:16" x14ac:dyDescent="0.25">
      <c r="E43" t="s">
        <v>107</v>
      </c>
      <c r="F43" s="85"/>
    </row>
    <row r="44" spans="1:16" x14ac:dyDescent="0.25">
      <c r="E44" t="s">
        <v>34</v>
      </c>
      <c r="F44" s="85">
        <f>Energibalans!E36/1000</f>
        <v>1040.8488822800002</v>
      </c>
    </row>
    <row r="47" spans="1:16" x14ac:dyDescent="0.25">
      <c r="A47" t="s">
        <v>110</v>
      </c>
      <c r="B47" s="171">
        <f>(Energibalans!F10+Energibalans!F19+Energibalans!F43)/1000</f>
        <v>0.44328571428571428</v>
      </c>
      <c r="E47" t="s">
        <v>111</v>
      </c>
      <c r="F47" s="172">
        <f>SUM(F48:F50)</f>
        <v>0.44328571428571428</v>
      </c>
    </row>
    <row r="48" spans="1:16" x14ac:dyDescent="0.25">
      <c r="E48" t="s">
        <v>27</v>
      </c>
      <c r="F48" s="85">
        <f>Energibalans!F10/1000</f>
        <v>0</v>
      </c>
    </row>
    <row r="49" spans="1:6" x14ac:dyDescent="0.25">
      <c r="E49" t="s">
        <v>34</v>
      </c>
      <c r="F49" s="171">
        <f>Energibalans!F36/1000</f>
        <v>0.44328571428571428</v>
      </c>
    </row>
    <row r="50" spans="1:6" x14ac:dyDescent="0.25">
      <c r="E50" t="s">
        <v>36</v>
      </c>
      <c r="F50" s="85">
        <f>Energibalans!F38/1000</f>
        <v>0</v>
      </c>
    </row>
    <row r="52" spans="1:6" x14ac:dyDescent="0.25">
      <c r="A52" t="s">
        <v>112</v>
      </c>
      <c r="B52" s="85">
        <f>(Energibalans!I10+Energibalans!I19+Energibalans!I43)/1000</f>
        <v>27.7</v>
      </c>
      <c r="E52" t="s">
        <v>113</v>
      </c>
      <c r="F52" s="85">
        <f>SUM(F53:F58)</f>
        <v>27.699999999999996</v>
      </c>
    </row>
    <row r="53" spans="1:6" x14ac:dyDescent="0.25">
      <c r="E53" t="s">
        <v>90</v>
      </c>
      <c r="F53" s="85">
        <f>Energibalans!I4+Energibalans!I15</f>
        <v>0</v>
      </c>
    </row>
    <row r="54" spans="1:6" x14ac:dyDescent="0.25">
      <c r="E54" t="s">
        <v>145</v>
      </c>
      <c r="F54" s="85">
        <f>Energibalans!I16</f>
        <v>0</v>
      </c>
    </row>
    <row r="55" spans="1:6" x14ac:dyDescent="0.25">
      <c r="E55" t="s">
        <v>107</v>
      </c>
      <c r="F55" s="118">
        <f>Energibalans!I5/1000</f>
        <v>4.5999999999999996</v>
      </c>
    </row>
    <row r="56" spans="1:6" x14ac:dyDescent="0.25">
      <c r="E56" t="s">
        <v>36</v>
      </c>
      <c r="F56" s="85">
        <f>Energibalans!I38/1000</f>
        <v>2.5942867199999995</v>
      </c>
    </row>
    <row r="57" spans="1:6" x14ac:dyDescent="0.25">
      <c r="E57" t="s">
        <v>34</v>
      </c>
      <c r="F57" s="85">
        <f>Energibalans!I36/1000</f>
        <v>20.505713279999998</v>
      </c>
    </row>
    <row r="60" spans="1:6" x14ac:dyDescent="0.25">
      <c r="A60" t="s">
        <v>114</v>
      </c>
      <c r="B60" s="85">
        <f>(Energibalans!G10+Energibalans!G19+Energibalans!G43)/1000</f>
        <v>56.643999999999998</v>
      </c>
      <c r="E60" t="s">
        <v>115</v>
      </c>
      <c r="F60" s="85">
        <f>SUM(F61:F66)</f>
        <v>56.643999999999991</v>
      </c>
    </row>
    <row r="61" spans="1:6" x14ac:dyDescent="0.25">
      <c r="E61" t="s">
        <v>90</v>
      </c>
      <c r="F61" s="85">
        <f>(Energibalans!G4+Energibalans!G15)/1000</f>
        <v>0</v>
      </c>
    </row>
    <row r="62" spans="1:6" x14ac:dyDescent="0.25">
      <c r="E62" t="s">
        <v>145</v>
      </c>
      <c r="F62" s="85">
        <f>Energibalans!G16/1000</f>
        <v>0</v>
      </c>
    </row>
    <row r="63" spans="1:6" x14ac:dyDescent="0.25">
      <c r="E63" t="s">
        <v>107</v>
      </c>
      <c r="F63" s="85">
        <f>Energibalans!G5/1000</f>
        <v>7.59</v>
      </c>
    </row>
    <row r="64" spans="1:6" x14ac:dyDescent="0.25">
      <c r="E64" t="s">
        <v>36</v>
      </c>
      <c r="F64" s="85">
        <f>Energibalans!G38/1000</f>
        <v>35.765999999999998</v>
      </c>
    </row>
    <row r="65" spans="1:11" x14ac:dyDescent="0.25">
      <c r="E65" t="s">
        <v>116</v>
      </c>
      <c r="F65" s="85">
        <f>Energibalans!G35/1000</f>
        <v>9.3949999999999996</v>
      </c>
    </row>
    <row r="66" spans="1:11" x14ac:dyDescent="0.25">
      <c r="E66" t="s">
        <v>34</v>
      </c>
      <c r="F66" s="85">
        <f>Energibalans!G36/1000</f>
        <v>3.8929999999999998</v>
      </c>
    </row>
    <row r="69" spans="1:11" x14ac:dyDescent="0.25">
      <c r="A69" t="s">
        <v>117</v>
      </c>
      <c r="B69" s="85">
        <f>(Energibalans!C10+Energibalans!C19+Energibalans!C43)/1000</f>
        <v>881.529</v>
      </c>
      <c r="E69" t="s">
        <v>118</v>
      </c>
      <c r="F69" s="85">
        <f>SUM(F70:F78)</f>
        <v>881.52899999999988</v>
      </c>
      <c r="G69" s="87"/>
    </row>
    <row r="70" spans="1:11" x14ac:dyDescent="0.25">
      <c r="E70" t="s">
        <v>90</v>
      </c>
      <c r="F70" s="85">
        <f>(Energibalans!C4+Energibalans!C15)/1000</f>
        <v>0</v>
      </c>
    </row>
    <row r="71" spans="1:11" x14ac:dyDescent="0.25">
      <c r="E71" t="s">
        <v>145</v>
      </c>
      <c r="F71" s="85">
        <f>Energibalans!C16/1000</f>
        <v>2.1469999999999998</v>
      </c>
    </row>
    <row r="72" spans="1:11" x14ac:dyDescent="0.25">
      <c r="E72" t="s">
        <v>107</v>
      </c>
      <c r="F72" s="85">
        <f>Energibalans!C5/1000</f>
        <v>5.94</v>
      </c>
    </row>
    <row r="73" spans="1:11" x14ac:dyDescent="0.25">
      <c r="E73" t="s">
        <v>94</v>
      </c>
      <c r="F73" s="85">
        <f>Energibalans!C35/1000</f>
        <v>111.93600000000001</v>
      </c>
    </row>
    <row r="74" spans="1:11" x14ac:dyDescent="0.25">
      <c r="E74" t="s">
        <v>34</v>
      </c>
      <c r="F74" s="85">
        <f>Energibalans!C36/1000</f>
        <v>284.52699999999999</v>
      </c>
    </row>
    <row r="75" spans="1:11" x14ac:dyDescent="0.25">
      <c r="E75" t="s">
        <v>97</v>
      </c>
      <c r="F75" s="85">
        <f>Energibalans!C37/1000</f>
        <v>16.922000000000001</v>
      </c>
    </row>
    <row r="76" spans="1:11" x14ac:dyDescent="0.25">
      <c r="E76" t="s">
        <v>36</v>
      </c>
      <c r="F76" s="85">
        <f>Energibalans!C38/1000</f>
        <v>432.03</v>
      </c>
    </row>
    <row r="77" spans="1:11" x14ac:dyDescent="0.25">
      <c r="E77" t="s">
        <v>98</v>
      </c>
      <c r="F77" s="85">
        <f>Energibalans!C39/1000</f>
        <v>25.957999999999998</v>
      </c>
    </row>
    <row r="78" spans="1:11" x14ac:dyDescent="0.25">
      <c r="E78" t="s">
        <v>42</v>
      </c>
      <c r="F78" s="85">
        <f>Energibalans!C44/1000</f>
        <v>2.069</v>
      </c>
      <c r="G78" s="85">
        <f>SUM(F73:F78)</f>
        <v>873.44199999999989</v>
      </c>
    </row>
    <row r="79" spans="1:11" x14ac:dyDescent="0.25">
      <c r="I79" t="s">
        <v>27</v>
      </c>
      <c r="J79" s="85">
        <f>SUM(J80:J85)</f>
        <v>259.20999999999998</v>
      </c>
      <c r="K79" s="85">
        <f>SUM(J80:J83)</f>
        <v>216.39799999999997</v>
      </c>
    </row>
    <row r="80" spans="1:11" x14ac:dyDescent="0.25">
      <c r="I80" t="s">
        <v>34</v>
      </c>
      <c r="J80" s="85">
        <f>Energibalans!J36/1000</f>
        <v>12.598000000000001</v>
      </c>
      <c r="K80" s="85"/>
    </row>
    <row r="81" spans="1:12" ht="15.75" thickBot="1" x14ac:dyDescent="0.3">
      <c r="A81" t="s">
        <v>119</v>
      </c>
      <c r="B81" s="85">
        <f>Energibalans!J5/1000</f>
        <v>197.14</v>
      </c>
      <c r="E81" t="s">
        <v>120</v>
      </c>
      <c r="F81" s="85">
        <f>F82+F84+F85+F86</f>
        <v>157.91</v>
      </c>
      <c r="G81" s="85"/>
      <c r="I81" t="s">
        <v>97</v>
      </c>
      <c r="J81" s="85">
        <f>Energibalans!J37/1000</f>
        <v>84.352999999999994</v>
      </c>
      <c r="K81" s="85"/>
    </row>
    <row r="82" spans="1:12" x14ac:dyDescent="0.25">
      <c r="A82" t="s">
        <v>63</v>
      </c>
      <c r="B82" s="85">
        <f>Energibalans!C5/1000</f>
        <v>5.94</v>
      </c>
      <c r="E82" s="103" t="s">
        <v>121</v>
      </c>
      <c r="F82" s="119">
        <f>Energibalans!K5/1000</f>
        <v>128.4</v>
      </c>
      <c r="G82" s="120">
        <f>SUM(F82:F83)</f>
        <v>197.14</v>
      </c>
      <c r="I82" t="s">
        <v>98</v>
      </c>
      <c r="J82" s="85">
        <f>Energibalans!J39/1000</f>
        <v>39.259</v>
      </c>
      <c r="K82" s="85"/>
    </row>
    <row r="83" spans="1:12" ht="15.75" thickBot="1" x14ac:dyDescent="0.3">
      <c r="A83" t="s">
        <v>57</v>
      </c>
      <c r="B83" s="85"/>
      <c r="E83" s="95" t="s">
        <v>122</v>
      </c>
      <c r="F83" s="115">
        <f>Energibalans!M5/1000</f>
        <v>68.739999999999995</v>
      </c>
      <c r="G83" s="121"/>
      <c r="H83" s="87"/>
      <c r="I83" t="s">
        <v>42</v>
      </c>
      <c r="J83">
        <f>Energibalans!J44/1000</f>
        <v>80.188000000000002</v>
      </c>
      <c r="K83" s="85">
        <f>SUM(J80:J82)</f>
        <v>136.20999999999998</v>
      </c>
    </row>
    <row r="84" spans="1:12" x14ac:dyDescent="0.25">
      <c r="A84" t="s">
        <v>51</v>
      </c>
      <c r="B84" s="85"/>
      <c r="E84" t="s">
        <v>123</v>
      </c>
      <c r="F84" s="85">
        <f>Energibalans!K6/1000</f>
        <v>0.01</v>
      </c>
      <c r="G84" s="85"/>
      <c r="I84" s="103" t="s">
        <v>126</v>
      </c>
      <c r="J84" s="119">
        <f>Energibalans!J26/1000</f>
        <v>42.811999999999998</v>
      </c>
      <c r="K84" s="120"/>
    </row>
    <row r="85" spans="1:12" ht="15.75" thickBot="1" x14ac:dyDescent="0.3">
      <c r="A85" t="s">
        <v>124</v>
      </c>
      <c r="B85" s="85">
        <f>Energibalans!G5/1000</f>
        <v>7.59</v>
      </c>
      <c r="E85" t="s">
        <v>125</v>
      </c>
      <c r="F85" s="85">
        <f>Energibalans!K7/1000</f>
        <v>29.5</v>
      </c>
      <c r="G85" s="85"/>
      <c r="I85" s="95"/>
      <c r="K85" s="121">
        <f>SUM(J84:J85)</f>
        <v>42.811999999999998</v>
      </c>
    </row>
    <row r="86" spans="1:12" x14ac:dyDescent="0.25">
      <c r="A86" t="s">
        <v>127</v>
      </c>
      <c r="B86" s="85">
        <f>Energibalans!H5/1000</f>
        <v>179.01</v>
      </c>
      <c r="E86" t="s">
        <v>128</v>
      </c>
      <c r="F86" s="85"/>
      <c r="G86" s="85"/>
      <c r="J86" s="85">
        <f>SUM(J80:J85)</f>
        <v>259.20999999999998</v>
      </c>
      <c r="K86" s="85"/>
      <c r="L86" s="87">
        <f>B88-B81</f>
        <v>0</v>
      </c>
    </row>
    <row r="87" spans="1:12" ht="15.75" thickBot="1" x14ac:dyDescent="0.3">
      <c r="A87" t="s">
        <v>52</v>
      </c>
      <c r="B87" s="118">
        <f>Energibalans!I5/1000</f>
        <v>4.5999999999999996</v>
      </c>
      <c r="G87" s="85"/>
    </row>
    <row r="88" spans="1:12" x14ac:dyDescent="0.25">
      <c r="A88" t="s">
        <v>129</v>
      </c>
      <c r="B88" s="85">
        <f>SUM(B82:B87)</f>
        <v>197.14</v>
      </c>
      <c r="E88" t="s">
        <v>130</v>
      </c>
      <c r="F88" s="85">
        <f>Energibalans!K8/1000</f>
        <v>101.3</v>
      </c>
      <c r="I88" s="103" t="s">
        <v>131</v>
      </c>
      <c r="J88" s="120"/>
    </row>
    <row r="89" spans="1:12" x14ac:dyDescent="0.25">
      <c r="I89" s="80" t="s">
        <v>132</v>
      </c>
      <c r="J89" s="122"/>
    </row>
    <row r="90" spans="1:12" x14ac:dyDescent="0.25">
      <c r="F90" s="85"/>
      <c r="I90" s="80" t="s">
        <v>65</v>
      </c>
      <c r="J90" s="122"/>
    </row>
    <row r="91" spans="1:12" ht="15.75" thickBot="1" x14ac:dyDescent="0.3">
      <c r="A91" t="s">
        <v>133</v>
      </c>
      <c r="B91" s="87">
        <f>SUM(B92:B98)</f>
        <v>2.1469999999999998</v>
      </c>
      <c r="E91" t="s">
        <v>133</v>
      </c>
      <c r="F91" s="87">
        <f>SUM(F92:F95)</f>
        <v>1.4876288659793846E-2</v>
      </c>
      <c r="G91" s="87">
        <f>F91-B91</f>
        <v>-2.1321237113402058</v>
      </c>
      <c r="I91" s="95"/>
      <c r="J91" s="123">
        <f>SUM(J88:J90)</f>
        <v>0</v>
      </c>
    </row>
    <row r="92" spans="1:12" x14ac:dyDescent="0.25">
      <c r="A92" t="s">
        <v>63</v>
      </c>
      <c r="B92" s="85">
        <f>(Energibalans!C4+Energibalans!C15+Energibalans!C16)/1000</f>
        <v>2.1469999999999998</v>
      </c>
      <c r="E92" t="s">
        <v>28</v>
      </c>
      <c r="F92" s="85">
        <f>Energibalans!L15/1000</f>
        <v>0.49587628865979383</v>
      </c>
    </row>
    <row r="93" spans="1:12" x14ac:dyDescent="0.25">
      <c r="A93" t="s">
        <v>57</v>
      </c>
      <c r="B93" s="85"/>
      <c r="E93" t="s">
        <v>134</v>
      </c>
      <c r="F93" s="117">
        <f>Energibalans!K4/1000</f>
        <v>0</v>
      </c>
      <c r="G93" s="87">
        <f>F93+F94</f>
        <v>0</v>
      </c>
    </row>
    <row r="94" spans="1:12" ht="15.75" thickBot="1" x14ac:dyDescent="0.3">
      <c r="A94" t="s">
        <v>58</v>
      </c>
      <c r="B94" s="85"/>
      <c r="E94" t="s">
        <v>135</v>
      </c>
      <c r="F94" s="87">
        <v>0</v>
      </c>
    </row>
    <row r="95" spans="1:12" x14ac:dyDescent="0.25">
      <c r="A95" t="s">
        <v>136</v>
      </c>
      <c r="B95" s="85">
        <f>(Energibalans!G4+Energibalans!G15+Energibalans!G16)/1000</f>
        <v>0</v>
      </c>
      <c r="E95" s="103" t="s">
        <v>122</v>
      </c>
      <c r="F95" s="124">
        <f>G98</f>
        <v>-0.48099999999999998</v>
      </c>
      <c r="G95" s="119">
        <f>Energibalans!M4/1000</f>
        <v>0</v>
      </c>
      <c r="H95" s="91" t="s">
        <v>137</v>
      </c>
    </row>
    <row r="96" spans="1:12" x14ac:dyDescent="0.25">
      <c r="A96" t="s">
        <v>60</v>
      </c>
      <c r="B96" s="85"/>
      <c r="E96" s="80"/>
      <c r="F96" s="113"/>
      <c r="G96" s="105">
        <f>Energibalans!M15/1000</f>
        <v>-0.48099999999999998</v>
      </c>
      <c r="H96" s="94" t="s">
        <v>138</v>
      </c>
    </row>
    <row r="97" spans="1:8" x14ac:dyDescent="0.25">
      <c r="A97" t="s">
        <v>56</v>
      </c>
      <c r="B97" s="85">
        <v>0</v>
      </c>
      <c r="E97" s="80"/>
      <c r="F97" s="113"/>
      <c r="G97" s="105"/>
      <c r="H97" s="94"/>
    </row>
    <row r="98" spans="1:8" ht="15.75" thickBot="1" x14ac:dyDescent="0.3">
      <c r="A98" t="s">
        <v>52</v>
      </c>
      <c r="B98" s="85">
        <v>0</v>
      </c>
      <c r="E98" s="95"/>
      <c r="F98" s="125"/>
      <c r="G98" s="115">
        <f>SUM(G95:G96)</f>
        <v>-0.48099999999999998</v>
      </c>
      <c r="H98" s="116"/>
    </row>
    <row r="101" spans="1:8" x14ac:dyDescent="0.25">
      <c r="A101" t="s">
        <v>139</v>
      </c>
      <c r="B101" s="85">
        <f>'[2]Västernorrlands län'!K16/1000</f>
        <v>1444.8546000000001</v>
      </c>
      <c r="E101" t="s">
        <v>139</v>
      </c>
    </row>
    <row r="102" spans="1:8" x14ac:dyDescent="0.25">
      <c r="A102" t="s">
        <v>63</v>
      </c>
      <c r="B102" s="85"/>
      <c r="E102" t="s">
        <v>28</v>
      </c>
      <c r="F102" s="85">
        <f>Energibalans!L16/1000</f>
        <v>0.38350515463917528</v>
      </c>
      <c r="G102" s="85"/>
    </row>
    <row r="103" spans="1:8" x14ac:dyDescent="0.25">
      <c r="A103" t="s">
        <v>60</v>
      </c>
      <c r="B103" s="85"/>
      <c r="E103" t="s">
        <v>140</v>
      </c>
      <c r="F103" s="85">
        <f>(Energibalans!L16-Energibalans!K16)/1000</f>
        <v>1.150515463917526E-2</v>
      </c>
      <c r="G103" s="85"/>
    </row>
    <row r="104" spans="1:8" x14ac:dyDescent="0.25">
      <c r="A104" t="s">
        <v>127</v>
      </c>
      <c r="B104" s="85"/>
      <c r="E104" t="s">
        <v>141</v>
      </c>
      <c r="F104" s="85">
        <f>Energibalans!M16/1000</f>
        <v>1.7749999999999999</v>
      </c>
      <c r="G104" s="85">
        <f>SUM(F103:F104)</f>
        <v>1.7865051546391753</v>
      </c>
    </row>
    <row r="105" spans="1:8" x14ac:dyDescent="0.25">
      <c r="B105" s="87"/>
    </row>
    <row r="112" spans="1:8" x14ac:dyDescent="0.25">
      <c r="F112" s="8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1"/>
  <sheetViews>
    <sheetView workbookViewId="0"/>
    <sheetView workbookViewId="1">
      <selection activeCell="B6" sqref="B6:E7"/>
    </sheetView>
  </sheetViews>
  <sheetFormatPr defaultRowHeight="15" x14ac:dyDescent="0.25"/>
  <cols>
    <col min="1" max="1" width="37.28515625" customWidth="1"/>
    <col min="2" max="2" width="15" customWidth="1"/>
    <col min="3" max="3" width="14.7109375" customWidth="1"/>
    <col min="4" max="4" width="14.5703125" customWidth="1"/>
    <col min="5" max="5" width="14" customWidth="1"/>
  </cols>
  <sheetData>
    <row r="3" spans="1:5" ht="15.75" thickBot="1" x14ac:dyDescent="0.3">
      <c r="A3" t="s">
        <v>146</v>
      </c>
    </row>
    <row r="4" spans="1:5" ht="48" thickBot="1" x14ac:dyDescent="0.3">
      <c r="A4" s="161" t="s">
        <v>147</v>
      </c>
      <c r="B4" s="149" t="s">
        <v>148</v>
      </c>
      <c r="C4" s="149" t="s">
        <v>149</v>
      </c>
      <c r="D4" s="149" t="s">
        <v>150</v>
      </c>
      <c r="E4" s="149" t="s">
        <v>151</v>
      </c>
    </row>
    <row r="5" spans="1:5" ht="16.5" thickBot="1" x14ac:dyDescent="0.3">
      <c r="A5" s="162"/>
      <c r="B5" s="150">
        <v>2013</v>
      </c>
      <c r="C5" s="150">
        <v>2013</v>
      </c>
      <c r="D5" s="150">
        <v>2013</v>
      </c>
      <c r="E5" s="150">
        <v>2013</v>
      </c>
    </row>
    <row r="6" spans="1:5" ht="16.5" thickBot="1" x14ac:dyDescent="0.3">
      <c r="A6" s="151" t="s">
        <v>48</v>
      </c>
      <c r="B6" s="156">
        <f>Energibalans!L43/1000</f>
        <v>4485.0702867199998</v>
      </c>
      <c r="C6" s="156">
        <f>Energibalans!K43/1000</f>
        <v>1132.627</v>
      </c>
      <c r="D6" s="156">
        <f>Energibalans!J43/1000</f>
        <v>216.398</v>
      </c>
      <c r="E6" s="155">
        <f>Energibalans!K21/1000</f>
        <v>0.56699999999999995</v>
      </c>
    </row>
    <row r="7" spans="1:5" ht="16.5" thickBot="1" x14ac:dyDescent="0.3">
      <c r="A7" s="151" t="s">
        <v>152</v>
      </c>
      <c r="B7" s="156">
        <f>SUM(B6:B6)</f>
        <v>4485.0702867199998</v>
      </c>
      <c r="C7" s="156">
        <f>SUM(C6:C6)</f>
        <v>1132.627</v>
      </c>
      <c r="D7" s="156">
        <f>SUM(D6:D6)</f>
        <v>216.398</v>
      </c>
      <c r="E7" s="155">
        <f>SUM(E6:E6)</f>
        <v>0.56699999999999995</v>
      </c>
    </row>
    <row r="9" spans="1:5" ht="15.75" thickBot="1" x14ac:dyDescent="0.3">
      <c r="A9" t="s">
        <v>153</v>
      </c>
    </row>
    <row r="10" spans="1:5" ht="32.25" thickBot="1" x14ac:dyDescent="0.3">
      <c r="A10" s="152" t="s">
        <v>154</v>
      </c>
      <c r="B10" s="149" t="s">
        <v>155</v>
      </c>
      <c r="C10" s="163" t="s">
        <v>156</v>
      </c>
      <c r="D10" s="164"/>
      <c r="E10" s="165"/>
    </row>
    <row r="11" spans="1:5" x14ac:dyDescent="0.25">
      <c r="A11" s="166"/>
      <c r="B11" s="166" t="s">
        <v>53</v>
      </c>
      <c r="C11" s="166" t="s">
        <v>53</v>
      </c>
      <c r="D11" s="166" t="s">
        <v>157</v>
      </c>
      <c r="E11" s="166" t="s">
        <v>158</v>
      </c>
    </row>
    <row r="12" spans="1:5" x14ac:dyDescent="0.25">
      <c r="A12" s="167"/>
      <c r="B12" s="167"/>
      <c r="C12" s="167"/>
      <c r="D12" s="169"/>
      <c r="E12" s="169"/>
    </row>
    <row r="13" spans="1:5" ht="15.75" thickBot="1" x14ac:dyDescent="0.3">
      <c r="A13" s="168"/>
      <c r="B13" s="168"/>
      <c r="C13" s="168"/>
      <c r="D13" s="170"/>
      <c r="E13" s="170"/>
    </row>
    <row r="14" spans="1:5" ht="16.5" thickBot="1" x14ac:dyDescent="0.3">
      <c r="A14" s="153"/>
      <c r="B14" s="150">
        <v>2013</v>
      </c>
      <c r="C14" s="150">
        <v>2013</v>
      </c>
      <c r="D14" s="150">
        <v>2013</v>
      </c>
      <c r="E14" s="150">
        <v>2013</v>
      </c>
    </row>
    <row r="15" spans="1:5" ht="16.5" thickBot="1" x14ac:dyDescent="0.3">
      <c r="A15" s="154" t="s">
        <v>159</v>
      </c>
      <c r="B15" s="159">
        <f>Energibalans!L35/1000</f>
        <v>212.46199999999999</v>
      </c>
      <c r="C15" s="159">
        <f>Energibalans!K35/1000</f>
        <v>91.131</v>
      </c>
      <c r="D15" s="158">
        <f>C15/B15*100</f>
        <v>42.892846720825375</v>
      </c>
      <c r="E15" s="158">
        <f>C15/$C$21*100</f>
        <v>8.0459851301443468</v>
      </c>
    </row>
    <row r="16" spans="1:5" ht="16.5" thickBot="1" x14ac:dyDescent="0.3">
      <c r="A16" s="154" t="s">
        <v>160</v>
      </c>
      <c r="B16" s="159">
        <f>Energibalans!L36/1000</f>
        <v>2681.317</v>
      </c>
      <c r="C16" s="159">
        <f>Energibalans!K36/1000</f>
        <v>332.44099999999997</v>
      </c>
      <c r="D16" s="158">
        <f t="shared" ref="D16:D20" si="0">C16/B16*100</f>
        <v>12.398422118682721</v>
      </c>
      <c r="E16" s="158">
        <f t="shared" ref="E16:E20" si="1">C16/$C$21*100</f>
        <v>29.351322191683582</v>
      </c>
    </row>
    <row r="17" spans="1:5" ht="16.5" thickBot="1" x14ac:dyDescent="0.3">
      <c r="A17" s="154" t="s">
        <v>35</v>
      </c>
      <c r="B17" s="159">
        <f>Energibalans!L37/1000</f>
        <v>191.28</v>
      </c>
      <c r="C17" s="159">
        <f>Energibalans!K37/1000</f>
        <v>90.004999999999995</v>
      </c>
      <c r="D17" s="158">
        <f t="shared" si="0"/>
        <v>47.054056879966538</v>
      </c>
      <c r="E17" s="158">
        <f t="shared" si="1"/>
        <v>7.9465702300934025</v>
      </c>
    </row>
    <row r="18" spans="1:5" ht="16.5" thickBot="1" x14ac:dyDescent="0.3">
      <c r="A18" s="154" t="s">
        <v>36</v>
      </c>
      <c r="B18" s="159">
        <f>Energibalans!L38/1000</f>
        <v>470.62228671999998</v>
      </c>
      <c r="C18" s="159">
        <f>Energibalans!K38/1000</f>
        <v>0.23200000000000001</v>
      </c>
      <c r="D18" s="158">
        <f t="shared" si="0"/>
        <v>4.9296432945605491E-2</v>
      </c>
      <c r="E18" s="158">
        <f t="shared" si="1"/>
        <v>2.0483354184563853E-2</v>
      </c>
    </row>
    <row r="19" spans="1:5" ht="16.5" thickBot="1" x14ac:dyDescent="0.3">
      <c r="A19" s="154" t="s">
        <v>37</v>
      </c>
      <c r="B19" s="159">
        <f>Energibalans!L39/1000</f>
        <v>359.18900000000002</v>
      </c>
      <c r="C19" s="159">
        <f>Energibalans!K39/1000</f>
        <v>293.97199999999998</v>
      </c>
      <c r="D19" s="158">
        <f t="shared" si="0"/>
        <v>81.843263574329939</v>
      </c>
      <c r="E19" s="158">
        <f t="shared" si="1"/>
        <v>25.954881880795703</v>
      </c>
    </row>
    <row r="20" spans="1:5" ht="16.5" thickBot="1" x14ac:dyDescent="0.3">
      <c r="A20" s="154" t="s">
        <v>42</v>
      </c>
      <c r="B20" s="159">
        <f>Energibalans!L44/1000</f>
        <v>570.20000000000005</v>
      </c>
      <c r="C20" s="159">
        <f>Energibalans!K44/1000</f>
        <v>324.846</v>
      </c>
      <c r="D20" s="158">
        <f t="shared" si="0"/>
        <v>56.970536653805681</v>
      </c>
      <c r="E20" s="158">
        <f t="shared" si="1"/>
        <v>28.680757213098403</v>
      </c>
    </row>
    <row r="21" spans="1:5" ht="16.5" thickBot="1" x14ac:dyDescent="0.3">
      <c r="A21" s="151" t="s">
        <v>161</v>
      </c>
      <c r="B21" s="159">
        <f>SUM(B15:B20)</f>
        <v>4485.0702867199998</v>
      </c>
      <c r="C21" s="159">
        <f>SUM(C15:C20)</f>
        <v>1132.627</v>
      </c>
      <c r="D21" s="157"/>
      <c r="E21" s="174">
        <f>SUM(E15:E20)</f>
        <v>100</v>
      </c>
    </row>
  </sheetData>
  <mergeCells count="7">
    <mergeCell ref="A4:A5"/>
    <mergeCell ref="C10:E10"/>
    <mergeCell ref="A11:A13"/>
    <mergeCell ref="B11:B13"/>
    <mergeCell ref="C11:C13"/>
    <mergeCell ref="D11:D13"/>
    <mergeCell ref="E11:E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1CA0758BFDE94287CDD3892FBF9AD3" ma:contentTypeVersion="7" ma:contentTypeDescription="Create a new document." ma:contentTypeScope="" ma:versionID="c2ce48790bf187f7a77713e12fb0dad6">
  <xsd:schema xmlns:xsd="http://www.w3.org/2001/XMLSchema" xmlns:xs="http://www.w3.org/2001/XMLSchema" xmlns:p="http://schemas.microsoft.com/office/2006/metadata/properties" xmlns:ns1="http://schemas.microsoft.com/sharepoint/v3" xmlns:ns2="b5e531fa-67de-4c6f-b0e9-c95f80bf210e" targetNamespace="http://schemas.microsoft.com/office/2006/metadata/properties" ma:root="true" ma:fieldsID="314d68ffa0513777a79096a356dfdc54" ns1:_="" ns2:_="">
    <xsd:import namespace="http://schemas.microsoft.com/sharepoint/v3"/>
    <xsd:import namespace="b5e531fa-67de-4c6f-b0e9-c95f80bf210e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_x00f6_rfattare" minOccurs="0"/>
                <xsd:element ref="ns2:Serienummer" minOccurs="0"/>
                <xsd:element ref="ns2:L_x00f6_pnummer" minOccurs="0"/>
                <xsd:element ref="ns2:Verksamhet" minOccurs="0"/>
                <xsd:element ref="ns2:_x00c5_rtal" minOccurs="0"/>
                <xsd:element ref="ns2:Beskrivn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e531fa-67de-4c6f-b0e9-c95f80bf210e" elementFormDefault="qualified">
    <xsd:import namespace="http://schemas.microsoft.com/office/2006/documentManagement/types"/>
    <xsd:import namespace="http://schemas.microsoft.com/office/infopath/2007/PartnerControls"/>
    <xsd:element name="F_x00f6_rfattare" ma:index="10" nillable="true" ma:displayName="Författare" ma:internalName="F_x00f6_rfattare">
      <xsd:simpleType>
        <xsd:restriction base="dms:Text"/>
      </xsd:simpleType>
    </xsd:element>
    <xsd:element name="Serienummer" ma:index="11" nillable="true" ma:displayName="Serienummer" ma:internalName="Serienummer">
      <xsd:simpleType>
        <xsd:restriction base="dms:Text"/>
      </xsd:simpleType>
    </xsd:element>
    <xsd:element name="L_x00f6_pnummer" ma:index="12" nillable="true" ma:displayName="Löpnummer" ma:internalName="L_x00f6_pnummer">
      <xsd:simpleType>
        <xsd:restriction base="dms:Text"/>
      </xsd:simpleType>
    </xsd:element>
    <xsd:element name="Verksamhet" ma:index="13" nillable="true" ma:displayName="Verksamhet" ma:internalName="Verksamhet">
      <xsd:simpleType>
        <xsd:restriction base="dms:Text"/>
      </xsd:simpleType>
    </xsd:element>
    <xsd:element name="_x00c5_rtal" ma:index="14" nillable="true" ma:displayName="Årtal" ma:internalName="_x00c5_rtal">
      <xsd:simpleType>
        <xsd:restriction base="dms:Text"/>
      </xsd:simpleType>
    </xsd:element>
    <xsd:element name="Beskrivning" ma:index="15" nillable="true" ma:displayName="Beskrivning" ma:internalName="Beskrivning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_x00f6_rfattare xmlns="b5e531fa-67de-4c6f-b0e9-c95f80bf210e" xsi:nil="true"/>
    <Beskrivning xmlns="b5e531fa-67de-4c6f-b0e9-c95f80bf210e" xsi:nil="true"/>
    <PublishingExpirationDate xmlns="http://schemas.microsoft.com/sharepoint/v3" xsi:nil="true"/>
    <PublishingStartDate xmlns="http://schemas.microsoft.com/sharepoint/v3" xsi:nil="true"/>
    <Serienummer xmlns="b5e531fa-67de-4c6f-b0e9-c95f80bf210e" xsi:nil="true"/>
    <L_x00f6_pnummer xmlns="b5e531fa-67de-4c6f-b0e9-c95f80bf210e" xsi:nil="true"/>
    <Verksamhet xmlns="b5e531fa-67de-4c6f-b0e9-c95f80bf210e" xsi:nil="true"/>
    <_x00c5_rtal xmlns="b5e531fa-67de-4c6f-b0e9-c95f80bf210e" xsi:nil="true"/>
  </documentManagement>
</p:properties>
</file>

<file path=customXml/itemProps1.xml><?xml version="1.0" encoding="utf-8"?>
<ds:datastoreItem xmlns:ds="http://schemas.openxmlformats.org/officeDocument/2006/customXml" ds:itemID="{811F2896-2F2B-4624-8B09-9D5FB62479AC}"/>
</file>

<file path=customXml/itemProps2.xml><?xml version="1.0" encoding="utf-8"?>
<ds:datastoreItem xmlns:ds="http://schemas.openxmlformats.org/officeDocument/2006/customXml" ds:itemID="{A2288DB3-8C89-4137-8086-B6C14CA41DA1}"/>
</file>

<file path=customXml/itemProps3.xml><?xml version="1.0" encoding="utf-8"?>
<ds:datastoreItem xmlns:ds="http://schemas.openxmlformats.org/officeDocument/2006/customXml" ds:itemID="{4DBA15F3-6C8B-4078-9C13-4652B9605A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Energibalans</vt:lpstr>
      <vt:lpstr>Underlag Sankey</vt:lpstr>
      <vt:lpstr>Tabell 2+3</vt:lpstr>
    </vt:vector>
  </TitlesOfParts>
  <Company>HifabGruppen 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Chris Hellström</dc:creator>
  <cp:lastModifiedBy>Chris Hellström</cp:lastModifiedBy>
  <dcterms:created xsi:type="dcterms:W3CDTF">2016-05-01T13:27:23Z</dcterms:created>
  <dcterms:modified xsi:type="dcterms:W3CDTF">2016-05-17T15:27:16Z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0x010100FC1CA0758BFDE94287CDD3892FBF9AD3</vt:lpwstr>
  </property>
</Properties>
</file>